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xml" ContentType="application/vnd.openxmlformats-officedocument.drawing+xml"/>
  <Override PartName="/xl/ctrlProps/ctrlProp17.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embeddings/oleObject1.bin" ContentType="application/vnd.openxmlformats-officedocument.oleObject"/>
  <Override PartName="/xl/activeX/activeX1.xml" ContentType="application/vnd.ms-office.activeX+xml"/>
  <Override PartName="/xl/activeX/activeX1.bin" ContentType="application/vnd.ms-office.activeX"/>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tables/tableSingleCells1.xml" ContentType="application/vnd.openxmlformats-officedocument.spreadsheetml.tableSingleCell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harts/chart5.xml" ContentType="application/vnd.openxmlformats-officedocument.drawingml.chart+xml"/>
  <Override PartName="/xl/drawings/drawing7.xml" ContentType="application/vnd.openxmlformats-officedocument.drawingml.chartshapes+xml"/>
  <Override PartName="/xl/drawings/drawing8.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harts/chart6.xml" ContentType="application/vnd.openxmlformats-officedocument.drawingml.chart+xml"/>
  <Override PartName="/xl/drawings/drawing9.xml" ContentType="application/vnd.openxmlformats-officedocument.drawingml.chartshapes+xml"/>
  <Override PartName="/xl/charts/chart7.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embeddings/oleObject2.bin" ContentType="application/vnd.openxmlformats-officedocument.oleObject"/>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harts/chart8.xml" ContentType="application/vnd.openxmlformats-officedocument.drawingml.chart+xml"/>
  <Override PartName="/xl/drawings/drawing12.xml" ContentType="application/vnd.openxmlformats-officedocument.drawingml.chartshapes+xml"/>
  <Override PartName="/xl/charts/chart9.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131" codeName="{26A90621-87C4-6C01-FD6A-EE6E7C140903}"/>
  <workbookPr codeName="ThisWorkbook"/>
  <mc:AlternateContent xmlns:mc="http://schemas.openxmlformats.org/markup-compatibility/2006">
    <mc:Choice Requires="x15">
      <x15ac:absPath xmlns:x15ac="http://schemas.microsoft.com/office/spreadsheetml/2010/11/ac" url="C:\工作资料\论文\计算文件\"/>
    </mc:Choice>
  </mc:AlternateContent>
  <xr:revisionPtr revIDLastSave="0" documentId="13_ncr:1_{0E57F62C-78BB-4344-A750-5C477DD8F43E}" xr6:coauthVersionLast="47" xr6:coauthVersionMax="47" xr10:uidLastSave="{00000000-0000-0000-0000-000000000000}"/>
  <bookViews>
    <workbookView xWindow="-108" yWindow="-108" windowWidth="30936" windowHeight="18696" tabRatio="593" activeTab="1" xr2:uid="{00000000-000D-0000-FFFF-FFFF00000000}"/>
  </bookViews>
  <sheets>
    <sheet name="Input" sheetId="17" r:id="rId1"/>
    <sheet name="Flood_routing" sheetId="36" r:id="rId2"/>
    <sheet name="Calculation" sheetId="4" r:id="rId3"/>
    <sheet name="W.H curve" sheetId="6" r:id="rId4"/>
    <sheet name="erosion model" sheetId="12" r:id="rId5"/>
    <sheet name="calculation2" sheetId="15" r:id="rId6"/>
    <sheet name="User Manual" sheetId="3" r:id="rId7"/>
    <sheet name="Sheet1" sheetId="18" r:id="rId8"/>
  </sheets>
  <functionGroups builtInGroupCount="19"/>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62" i="15" l="1"/>
  <c r="J61" i="15"/>
  <c r="E61" i="15"/>
  <c r="F61" i="15" s="1"/>
  <c r="C61" i="15"/>
  <c r="H55" i="15"/>
  <c r="C55" i="15"/>
  <c r="P54" i="15"/>
  <c r="L54" i="15"/>
  <c r="F54" i="15"/>
  <c r="P53" i="15"/>
  <c r="S54" i="15" s="1"/>
  <c r="L53" i="15"/>
  <c r="M53" i="15" s="1"/>
  <c r="F53" i="15"/>
  <c r="C53" i="15"/>
  <c r="P52" i="15"/>
  <c r="L52" i="15"/>
  <c r="F52" i="15"/>
  <c r="C52" i="15"/>
  <c r="S51" i="15"/>
  <c r="P51" i="15"/>
  <c r="S53" i="15" s="1"/>
  <c r="L51" i="15"/>
  <c r="D61" i="15" s="1"/>
  <c r="F51" i="15"/>
  <c r="C51" i="15"/>
  <c r="O25" i="15"/>
  <c r="K25" i="15"/>
  <c r="I25" i="15"/>
  <c r="O24" i="15"/>
  <c r="K24" i="15"/>
  <c r="I24" i="15"/>
  <c r="O23" i="15"/>
  <c r="K23" i="15"/>
  <c r="I23" i="15"/>
  <c r="O22" i="15"/>
  <c r="K22" i="15"/>
  <c r="I22" i="15"/>
  <c r="O21" i="15"/>
  <c r="K21" i="15"/>
  <c r="I21" i="15"/>
  <c r="O20" i="15"/>
  <c r="K20" i="15"/>
  <c r="I20" i="15"/>
  <c r="O19" i="15"/>
  <c r="K19" i="15"/>
  <c r="I19" i="15"/>
  <c r="O18" i="15"/>
  <c r="K18" i="15"/>
  <c r="I18" i="15"/>
  <c r="O16" i="15"/>
  <c r="O15" i="15"/>
  <c r="O14" i="15"/>
  <c r="O13" i="15"/>
  <c r="O12" i="15"/>
  <c r="K11" i="15"/>
  <c r="K12" i="15" s="1"/>
  <c r="K13" i="15" s="1"/>
  <c r="K14" i="15" s="1"/>
  <c r="K15" i="15" s="1"/>
  <c r="K16" i="15" s="1"/>
  <c r="I11" i="15"/>
  <c r="I12" i="15" s="1"/>
  <c r="I13" i="15" s="1"/>
  <c r="I14" i="15" s="1"/>
  <c r="I15" i="15" s="1"/>
  <c r="I16" i="15" s="1"/>
  <c r="J10" i="15"/>
  <c r="F55" i="12"/>
  <c r="E55" i="12"/>
  <c r="D55" i="12"/>
  <c r="C55" i="12"/>
  <c r="F54" i="12"/>
  <c r="E54" i="12"/>
  <c r="D54" i="12"/>
  <c r="C54" i="12"/>
  <c r="F53" i="12"/>
  <c r="E53" i="12"/>
  <c r="D53" i="12"/>
  <c r="C53" i="12"/>
  <c r="F52" i="12"/>
  <c r="E52" i="12"/>
  <c r="D52" i="12"/>
  <c r="C52" i="12"/>
  <c r="F51" i="12"/>
  <c r="E51" i="12"/>
  <c r="D51" i="12"/>
  <c r="C51" i="12"/>
  <c r="F50" i="12"/>
  <c r="E50" i="12"/>
  <c r="D50" i="12"/>
  <c r="C50" i="12"/>
  <c r="F49" i="12"/>
  <c r="E49" i="12"/>
  <c r="D49" i="12"/>
  <c r="C49" i="12"/>
  <c r="F48" i="12"/>
  <c r="E48" i="12"/>
  <c r="D48" i="12"/>
  <c r="C48" i="12"/>
  <c r="F47" i="12"/>
  <c r="E47" i="12"/>
  <c r="D47" i="12"/>
  <c r="C47" i="12"/>
  <c r="F46" i="12"/>
  <c r="E46" i="12"/>
  <c r="D46" i="12"/>
  <c r="C46" i="12"/>
  <c r="F45" i="12"/>
  <c r="E45" i="12"/>
  <c r="D45" i="12"/>
  <c r="C45" i="12"/>
  <c r="F44" i="12"/>
  <c r="E44" i="12"/>
  <c r="D44" i="12"/>
  <c r="C44" i="12"/>
  <c r="F43" i="12"/>
  <c r="E43" i="12"/>
  <c r="D43" i="12"/>
  <c r="C43" i="12"/>
  <c r="F42" i="12"/>
  <c r="E42" i="12"/>
  <c r="D42" i="12"/>
  <c r="C42" i="12"/>
  <c r="F41" i="12"/>
  <c r="E41" i="12"/>
  <c r="D41" i="12"/>
  <c r="C41" i="12"/>
  <c r="F40" i="12"/>
  <c r="E40" i="12"/>
  <c r="D40" i="12"/>
  <c r="C40" i="12"/>
  <c r="F39" i="12"/>
  <c r="E39" i="12"/>
  <c r="D39" i="12"/>
  <c r="C39" i="12"/>
  <c r="F38" i="12"/>
  <c r="E38" i="12"/>
  <c r="D38" i="12"/>
  <c r="C38" i="12"/>
  <c r="F37" i="12"/>
  <c r="E37" i="12"/>
  <c r="D37" i="12"/>
  <c r="C37" i="12"/>
  <c r="F36" i="12"/>
  <c r="E36" i="12"/>
  <c r="D36" i="12"/>
  <c r="C36" i="12"/>
  <c r="F35" i="12"/>
  <c r="E35" i="12"/>
  <c r="D35" i="12"/>
  <c r="C35" i="12"/>
  <c r="F34" i="12"/>
  <c r="E34" i="12"/>
  <c r="D34" i="12"/>
  <c r="C34" i="12"/>
  <c r="F33" i="12"/>
  <c r="E33" i="12"/>
  <c r="D33" i="12"/>
  <c r="C33" i="12"/>
  <c r="F32" i="12"/>
  <c r="E32" i="12"/>
  <c r="D32" i="12"/>
  <c r="C32" i="12"/>
  <c r="F31" i="12"/>
  <c r="E31" i="12"/>
  <c r="D31" i="12"/>
  <c r="C31" i="12"/>
  <c r="F30" i="12"/>
  <c r="E30" i="12"/>
  <c r="D30" i="12"/>
  <c r="C30" i="12"/>
  <c r="F29" i="12"/>
  <c r="E29" i="12"/>
  <c r="D29" i="12"/>
  <c r="C29" i="12"/>
  <c r="D32" i="6"/>
  <c r="C32" i="6"/>
  <c r="B32" i="6"/>
  <c r="D31" i="6"/>
  <c r="B31" i="6"/>
  <c r="C31" i="6" s="1"/>
  <c r="D30" i="6"/>
  <c r="B30" i="6"/>
  <c r="C30" i="6" s="1"/>
  <c r="U12" i="6"/>
  <c r="V10" i="6"/>
  <c r="V9" i="6"/>
  <c r="V8" i="6"/>
  <c r="N8" i="6"/>
  <c r="N7" i="6"/>
  <c r="N6" i="6"/>
  <c r="AL1000" i="4"/>
  <c r="AK1000" i="4"/>
  <c r="AJ1000" i="4"/>
  <c r="AI1000" i="4"/>
  <c r="AH1000" i="4"/>
  <c r="AG1000" i="4"/>
  <c r="AF1000" i="4"/>
  <c r="AE1000" i="4"/>
  <c r="AD1000" i="4"/>
  <c r="AC1000" i="4"/>
  <c r="AB1000" i="4"/>
  <c r="AA1000" i="4"/>
  <c r="O1000" i="4"/>
  <c r="N1000" i="4"/>
  <c r="M1000" i="4"/>
  <c r="L1000" i="4"/>
  <c r="K1000" i="4"/>
  <c r="J1000" i="4"/>
  <c r="I1000" i="4"/>
  <c r="G1000" i="4"/>
  <c r="F1000" i="4"/>
  <c r="E1000" i="4"/>
  <c r="D1000" i="4"/>
  <c r="C1000" i="4"/>
  <c r="B1000" i="4"/>
  <c r="AL999" i="4"/>
  <c r="AK999" i="4"/>
  <c r="AJ999" i="4"/>
  <c r="AI999" i="4"/>
  <c r="AH999" i="4"/>
  <c r="AG999" i="4"/>
  <c r="AF999" i="4"/>
  <c r="AE999" i="4"/>
  <c r="AD999" i="4"/>
  <c r="AC999" i="4"/>
  <c r="AB999" i="4"/>
  <c r="AA999" i="4"/>
  <c r="Z999" i="4"/>
  <c r="R999" i="4"/>
  <c r="O999" i="4"/>
  <c r="N999" i="4"/>
  <c r="M999" i="4"/>
  <c r="L999" i="4"/>
  <c r="K999" i="4"/>
  <c r="J999" i="4"/>
  <c r="I999" i="4"/>
  <c r="G999" i="4"/>
  <c r="F999" i="4"/>
  <c r="E999" i="4"/>
  <c r="D999" i="4"/>
  <c r="C999" i="4"/>
  <c r="B999" i="4"/>
  <c r="AL998" i="4"/>
  <c r="AK998" i="4"/>
  <c r="AJ998" i="4"/>
  <c r="AI998" i="4"/>
  <c r="AH998" i="4"/>
  <c r="AG998" i="4"/>
  <c r="AF998" i="4"/>
  <c r="AE998" i="4"/>
  <c r="AD998" i="4"/>
  <c r="AC998" i="4"/>
  <c r="AB998" i="4"/>
  <c r="AA998" i="4"/>
  <c r="Z998" i="4"/>
  <c r="R998" i="4"/>
  <c r="O998" i="4"/>
  <c r="N998" i="4"/>
  <c r="M998" i="4"/>
  <c r="L998" i="4"/>
  <c r="K998" i="4"/>
  <c r="J998" i="4"/>
  <c r="I998" i="4"/>
  <c r="G998" i="4"/>
  <c r="F998" i="4"/>
  <c r="E998" i="4"/>
  <c r="D998" i="4"/>
  <c r="C998" i="4"/>
  <c r="B998" i="4"/>
  <c r="AL997" i="4"/>
  <c r="AK997" i="4"/>
  <c r="AJ997" i="4"/>
  <c r="AI997" i="4"/>
  <c r="AH997" i="4"/>
  <c r="AG997" i="4"/>
  <c r="AF997" i="4"/>
  <c r="AE997" i="4"/>
  <c r="AD997" i="4"/>
  <c r="AC997" i="4"/>
  <c r="AB997" i="4"/>
  <c r="AA997" i="4"/>
  <c r="Z997" i="4"/>
  <c r="R997" i="4"/>
  <c r="O997" i="4"/>
  <c r="N997" i="4"/>
  <c r="M997" i="4"/>
  <c r="L997" i="4"/>
  <c r="K997" i="4"/>
  <c r="J997" i="4"/>
  <c r="I997" i="4"/>
  <c r="G997" i="4"/>
  <c r="F997" i="4"/>
  <c r="E997" i="4"/>
  <c r="D997" i="4"/>
  <c r="C997" i="4"/>
  <c r="B997" i="4"/>
  <c r="AL996" i="4"/>
  <c r="AK996" i="4"/>
  <c r="AJ996" i="4"/>
  <c r="AI996" i="4"/>
  <c r="AH996" i="4"/>
  <c r="AG996" i="4"/>
  <c r="AF996" i="4"/>
  <c r="AE996" i="4"/>
  <c r="AD996" i="4"/>
  <c r="AC996" i="4"/>
  <c r="AB996" i="4"/>
  <c r="AA996" i="4"/>
  <c r="Z996" i="4"/>
  <c r="R996" i="4"/>
  <c r="O996" i="4"/>
  <c r="N996" i="4"/>
  <c r="M996" i="4"/>
  <c r="L996" i="4"/>
  <c r="K996" i="4"/>
  <c r="J996" i="4"/>
  <c r="I996" i="4"/>
  <c r="G996" i="4"/>
  <c r="F996" i="4"/>
  <c r="E996" i="4"/>
  <c r="D996" i="4"/>
  <c r="C996" i="4"/>
  <c r="B996" i="4"/>
  <c r="AL995" i="4"/>
  <c r="AK995" i="4"/>
  <c r="AJ995" i="4"/>
  <c r="AI995" i="4"/>
  <c r="AH995" i="4"/>
  <c r="AG995" i="4"/>
  <c r="AF995" i="4"/>
  <c r="AE995" i="4"/>
  <c r="AD995" i="4"/>
  <c r="AC995" i="4"/>
  <c r="AB995" i="4"/>
  <c r="AA995" i="4"/>
  <c r="Z995" i="4"/>
  <c r="R995" i="4"/>
  <c r="O995" i="4"/>
  <c r="N995" i="4"/>
  <c r="M995" i="4"/>
  <c r="L995" i="4"/>
  <c r="K995" i="4"/>
  <c r="J995" i="4"/>
  <c r="I995" i="4"/>
  <c r="G995" i="4"/>
  <c r="F995" i="4"/>
  <c r="E995" i="4"/>
  <c r="D995" i="4"/>
  <c r="C995" i="4"/>
  <c r="B995" i="4"/>
  <c r="AL994" i="4"/>
  <c r="AK994" i="4"/>
  <c r="AJ994" i="4"/>
  <c r="AI994" i="4"/>
  <c r="AH994" i="4"/>
  <c r="AG994" i="4"/>
  <c r="AF994" i="4"/>
  <c r="AE994" i="4"/>
  <c r="AD994" i="4"/>
  <c r="AC994" i="4"/>
  <c r="AB994" i="4"/>
  <c r="AA994" i="4"/>
  <c r="Z994" i="4"/>
  <c r="R994" i="4"/>
  <c r="O994" i="4"/>
  <c r="N994" i="4"/>
  <c r="M994" i="4"/>
  <c r="L994" i="4"/>
  <c r="K994" i="4"/>
  <c r="J994" i="4"/>
  <c r="I994" i="4"/>
  <c r="G994" i="4"/>
  <c r="F994" i="4"/>
  <c r="E994" i="4"/>
  <c r="D994" i="4"/>
  <c r="C994" i="4"/>
  <c r="B994" i="4"/>
  <c r="AL993" i="4"/>
  <c r="AK993" i="4"/>
  <c r="AJ993" i="4"/>
  <c r="AI993" i="4"/>
  <c r="AH993" i="4"/>
  <c r="AG993" i="4"/>
  <c r="AF993" i="4"/>
  <c r="AE993" i="4"/>
  <c r="AD993" i="4"/>
  <c r="AC993" i="4"/>
  <c r="AB993" i="4"/>
  <c r="AA993" i="4"/>
  <c r="Z993" i="4"/>
  <c r="R993" i="4"/>
  <c r="O993" i="4"/>
  <c r="N993" i="4"/>
  <c r="M993" i="4"/>
  <c r="L993" i="4"/>
  <c r="K993" i="4"/>
  <c r="J993" i="4"/>
  <c r="I993" i="4"/>
  <c r="G993" i="4"/>
  <c r="F993" i="4"/>
  <c r="E993" i="4"/>
  <c r="D993" i="4"/>
  <c r="C993" i="4"/>
  <c r="B993" i="4"/>
  <c r="AL992" i="4"/>
  <c r="AK992" i="4"/>
  <c r="AJ992" i="4"/>
  <c r="AI992" i="4"/>
  <c r="AH992" i="4"/>
  <c r="AG992" i="4"/>
  <c r="AF992" i="4"/>
  <c r="AE992" i="4"/>
  <c r="AD992" i="4"/>
  <c r="AC992" i="4"/>
  <c r="AB992" i="4"/>
  <c r="AA992" i="4"/>
  <c r="Z992" i="4"/>
  <c r="R992" i="4"/>
  <c r="O992" i="4"/>
  <c r="N992" i="4"/>
  <c r="M992" i="4"/>
  <c r="L992" i="4"/>
  <c r="K992" i="4"/>
  <c r="J992" i="4"/>
  <c r="I992" i="4"/>
  <c r="G992" i="4"/>
  <c r="F992" i="4"/>
  <c r="E992" i="4"/>
  <c r="D992" i="4"/>
  <c r="C992" i="4"/>
  <c r="B992" i="4"/>
  <c r="AL991" i="4"/>
  <c r="AK991" i="4"/>
  <c r="AJ991" i="4"/>
  <c r="AI991" i="4"/>
  <c r="AH991" i="4"/>
  <c r="AG991" i="4"/>
  <c r="AF991" i="4"/>
  <c r="AE991" i="4"/>
  <c r="AD991" i="4"/>
  <c r="AC991" i="4"/>
  <c r="AB991" i="4"/>
  <c r="AA991" i="4"/>
  <c r="Z991" i="4"/>
  <c r="R991" i="4"/>
  <c r="O991" i="4"/>
  <c r="N991" i="4"/>
  <c r="M991" i="4"/>
  <c r="L991" i="4"/>
  <c r="K991" i="4"/>
  <c r="J991" i="4"/>
  <c r="I991" i="4"/>
  <c r="G991" i="4"/>
  <c r="F991" i="4"/>
  <c r="E991" i="4"/>
  <c r="D991" i="4"/>
  <c r="C991" i="4"/>
  <c r="B991" i="4"/>
  <c r="AL990" i="4"/>
  <c r="AK990" i="4"/>
  <c r="AJ990" i="4"/>
  <c r="AI990" i="4"/>
  <c r="AH990" i="4"/>
  <c r="AG990" i="4"/>
  <c r="AF990" i="4"/>
  <c r="AE990" i="4"/>
  <c r="AD990" i="4"/>
  <c r="AC990" i="4"/>
  <c r="AB990" i="4"/>
  <c r="AA990" i="4"/>
  <c r="Z990" i="4"/>
  <c r="R990" i="4"/>
  <c r="O990" i="4"/>
  <c r="N990" i="4"/>
  <c r="M990" i="4"/>
  <c r="L990" i="4"/>
  <c r="K990" i="4"/>
  <c r="J990" i="4"/>
  <c r="I990" i="4"/>
  <c r="G990" i="4"/>
  <c r="F990" i="4"/>
  <c r="E990" i="4"/>
  <c r="D990" i="4"/>
  <c r="C990" i="4"/>
  <c r="B990" i="4"/>
  <c r="AL989" i="4"/>
  <c r="AK989" i="4"/>
  <c r="AJ989" i="4"/>
  <c r="AI989" i="4"/>
  <c r="AH989" i="4"/>
  <c r="AG989" i="4"/>
  <c r="AF989" i="4"/>
  <c r="AE989" i="4"/>
  <c r="AD989" i="4"/>
  <c r="AC989" i="4"/>
  <c r="AB989" i="4"/>
  <c r="AA989" i="4"/>
  <c r="Z989" i="4"/>
  <c r="R989" i="4"/>
  <c r="O989" i="4"/>
  <c r="N989" i="4"/>
  <c r="M989" i="4"/>
  <c r="L989" i="4"/>
  <c r="K989" i="4"/>
  <c r="J989" i="4"/>
  <c r="I989" i="4"/>
  <c r="G989" i="4"/>
  <c r="F989" i="4"/>
  <c r="E989" i="4"/>
  <c r="D989" i="4"/>
  <c r="C989" i="4"/>
  <c r="B989" i="4"/>
  <c r="AL988" i="4"/>
  <c r="AK988" i="4"/>
  <c r="AJ988" i="4"/>
  <c r="AI988" i="4"/>
  <c r="AH988" i="4"/>
  <c r="AG988" i="4"/>
  <c r="AF988" i="4"/>
  <c r="AE988" i="4"/>
  <c r="AD988" i="4"/>
  <c r="AC988" i="4"/>
  <c r="AB988" i="4"/>
  <c r="AA988" i="4"/>
  <c r="Z988" i="4"/>
  <c r="R988" i="4"/>
  <c r="O988" i="4"/>
  <c r="N988" i="4"/>
  <c r="M988" i="4"/>
  <c r="L988" i="4"/>
  <c r="K988" i="4"/>
  <c r="J988" i="4"/>
  <c r="I988" i="4"/>
  <c r="G988" i="4"/>
  <c r="F988" i="4"/>
  <c r="E988" i="4"/>
  <c r="D988" i="4"/>
  <c r="C988" i="4"/>
  <c r="B988" i="4"/>
  <c r="AL987" i="4"/>
  <c r="AK987" i="4"/>
  <c r="AJ987" i="4"/>
  <c r="AI987" i="4"/>
  <c r="AH987" i="4"/>
  <c r="AG987" i="4"/>
  <c r="AF987" i="4"/>
  <c r="AE987" i="4"/>
  <c r="AD987" i="4"/>
  <c r="AC987" i="4"/>
  <c r="AB987" i="4"/>
  <c r="AA987" i="4"/>
  <c r="Z987" i="4"/>
  <c r="R987" i="4"/>
  <c r="O987" i="4"/>
  <c r="N987" i="4"/>
  <c r="M987" i="4"/>
  <c r="L987" i="4"/>
  <c r="K987" i="4"/>
  <c r="J987" i="4"/>
  <c r="I987" i="4"/>
  <c r="G987" i="4"/>
  <c r="F987" i="4"/>
  <c r="E987" i="4"/>
  <c r="D987" i="4"/>
  <c r="C987" i="4"/>
  <c r="B987" i="4"/>
  <c r="AL986" i="4"/>
  <c r="AK986" i="4"/>
  <c r="AJ986" i="4"/>
  <c r="AI986" i="4"/>
  <c r="AH986" i="4"/>
  <c r="AG986" i="4"/>
  <c r="AF986" i="4"/>
  <c r="AE986" i="4"/>
  <c r="AD986" i="4"/>
  <c r="AC986" i="4"/>
  <c r="AB986" i="4"/>
  <c r="AA986" i="4"/>
  <c r="Z986" i="4"/>
  <c r="R986" i="4"/>
  <c r="O986" i="4"/>
  <c r="N986" i="4"/>
  <c r="M986" i="4"/>
  <c r="L986" i="4"/>
  <c r="K986" i="4"/>
  <c r="J986" i="4"/>
  <c r="I986" i="4"/>
  <c r="G986" i="4"/>
  <c r="F986" i="4"/>
  <c r="E986" i="4"/>
  <c r="D986" i="4"/>
  <c r="C986" i="4"/>
  <c r="B986" i="4"/>
  <c r="AL985" i="4"/>
  <c r="AK985" i="4"/>
  <c r="AJ985" i="4"/>
  <c r="AI985" i="4"/>
  <c r="AH985" i="4"/>
  <c r="AG985" i="4"/>
  <c r="AF985" i="4"/>
  <c r="AE985" i="4"/>
  <c r="AD985" i="4"/>
  <c r="AC985" i="4"/>
  <c r="AB985" i="4"/>
  <c r="AA985" i="4"/>
  <c r="Z985" i="4"/>
  <c r="R985" i="4"/>
  <c r="O985" i="4"/>
  <c r="N985" i="4"/>
  <c r="M985" i="4"/>
  <c r="L985" i="4"/>
  <c r="K985" i="4"/>
  <c r="J985" i="4"/>
  <c r="I985" i="4"/>
  <c r="G985" i="4"/>
  <c r="F985" i="4"/>
  <c r="E985" i="4"/>
  <c r="D985" i="4"/>
  <c r="C985" i="4"/>
  <c r="B985" i="4"/>
  <c r="AL984" i="4"/>
  <c r="AK984" i="4"/>
  <c r="AJ984" i="4"/>
  <c r="AI984" i="4"/>
  <c r="AH984" i="4"/>
  <c r="AG984" i="4"/>
  <c r="AF984" i="4"/>
  <c r="AE984" i="4"/>
  <c r="AD984" i="4"/>
  <c r="AC984" i="4"/>
  <c r="AB984" i="4"/>
  <c r="AA984" i="4"/>
  <c r="Z984" i="4"/>
  <c r="R984" i="4"/>
  <c r="O984" i="4"/>
  <c r="N984" i="4"/>
  <c r="M984" i="4"/>
  <c r="L984" i="4"/>
  <c r="K984" i="4"/>
  <c r="J984" i="4"/>
  <c r="I984" i="4"/>
  <c r="G984" i="4"/>
  <c r="F984" i="4"/>
  <c r="E984" i="4"/>
  <c r="D984" i="4"/>
  <c r="C984" i="4"/>
  <c r="B984" i="4"/>
  <c r="AL983" i="4"/>
  <c r="AK983" i="4"/>
  <c r="AJ983" i="4"/>
  <c r="AI983" i="4"/>
  <c r="AH983" i="4"/>
  <c r="AG983" i="4"/>
  <c r="AF983" i="4"/>
  <c r="AE983" i="4"/>
  <c r="AD983" i="4"/>
  <c r="AC983" i="4"/>
  <c r="AB983" i="4"/>
  <c r="AA983" i="4"/>
  <c r="Z983" i="4"/>
  <c r="R983" i="4"/>
  <c r="O983" i="4"/>
  <c r="N983" i="4"/>
  <c r="M983" i="4"/>
  <c r="L983" i="4"/>
  <c r="K983" i="4"/>
  <c r="J983" i="4"/>
  <c r="I983" i="4"/>
  <c r="G983" i="4"/>
  <c r="F983" i="4"/>
  <c r="E983" i="4"/>
  <c r="D983" i="4"/>
  <c r="C983" i="4"/>
  <c r="B983" i="4"/>
  <c r="AL982" i="4"/>
  <c r="AK982" i="4"/>
  <c r="AJ982" i="4"/>
  <c r="AI982" i="4"/>
  <c r="AH982" i="4"/>
  <c r="AG982" i="4"/>
  <c r="AF982" i="4"/>
  <c r="AE982" i="4"/>
  <c r="AD982" i="4"/>
  <c r="AC982" i="4"/>
  <c r="AB982" i="4"/>
  <c r="AA982" i="4"/>
  <c r="Z982" i="4"/>
  <c r="R982" i="4"/>
  <c r="O982" i="4"/>
  <c r="N982" i="4"/>
  <c r="M982" i="4"/>
  <c r="L982" i="4"/>
  <c r="K982" i="4"/>
  <c r="J982" i="4"/>
  <c r="I982" i="4"/>
  <c r="G982" i="4"/>
  <c r="F982" i="4"/>
  <c r="E982" i="4"/>
  <c r="D982" i="4"/>
  <c r="C982" i="4"/>
  <c r="B982" i="4"/>
  <c r="AL981" i="4"/>
  <c r="AK981" i="4"/>
  <c r="AJ981" i="4"/>
  <c r="AI981" i="4"/>
  <c r="AH981" i="4"/>
  <c r="AG981" i="4"/>
  <c r="AF981" i="4"/>
  <c r="AE981" i="4"/>
  <c r="AD981" i="4"/>
  <c r="AC981" i="4"/>
  <c r="AB981" i="4"/>
  <c r="AA981" i="4"/>
  <c r="Z981" i="4"/>
  <c r="R981" i="4"/>
  <c r="O981" i="4"/>
  <c r="N981" i="4"/>
  <c r="M981" i="4"/>
  <c r="L981" i="4"/>
  <c r="K981" i="4"/>
  <c r="J981" i="4"/>
  <c r="I981" i="4"/>
  <c r="G981" i="4"/>
  <c r="F981" i="4"/>
  <c r="E981" i="4"/>
  <c r="D981" i="4"/>
  <c r="C981" i="4"/>
  <c r="B981" i="4"/>
  <c r="AL980" i="4"/>
  <c r="AK980" i="4"/>
  <c r="AJ980" i="4"/>
  <c r="AI980" i="4"/>
  <c r="AH980" i="4"/>
  <c r="AG980" i="4"/>
  <c r="AF980" i="4"/>
  <c r="AE980" i="4"/>
  <c r="AD980" i="4"/>
  <c r="AC980" i="4"/>
  <c r="AB980" i="4"/>
  <c r="AA980" i="4"/>
  <c r="Z980" i="4"/>
  <c r="R980" i="4"/>
  <c r="O980" i="4"/>
  <c r="N980" i="4"/>
  <c r="M980" i="4"/>
  <c r="L980" i="4"/>
  <c r="K980" i="4"/>
  <c r="J980" i="4"/>
  <c r="I980" i="4"/>
  <c r="G980" i="4"/>
  <c r="F980" i="4"/>
  <c r="E980" i="4"/>
  <c r="D980" i="4"/>
  <c r="C980" i="4"/>
  <c r="B980" i="4"/>
  <c r="AL979" i="4"/>
  <c r="AK979" i="4"/>
  <c r="AJ979" i="4"/>
  <c r="AI979" i="4"/>
  <c r="AH979" i="4"/>
  <c r="AG979" i="4"/>
  <c r="AF979" i="4"/>
  <c r="AE979" i="4"/>
  <c r="AD979" i="4"/>
  <c r="AC979" i="4"/>
  <c r="AB979" i="4"/>
  <c r="AA979" i="4"/>
  <c r="Z979" i="4"/>
  <c r="R979" i="4"/>
  <c r="O979" i="4"/>
  <c r="N979" i="4"/>
  <c r="M979" i="4"/>
  <c r="L979" i="4"/>
  <c r="K979" i="4"/>
  <c r="J979" i="4"/>
  <c r="I979" i="4"/>
  <c r="G979" i="4"/>
  <c r="F979" i="4"/>
  <c r="E979" i="4"/>
  <c r="D979" i="4"/>
  <c r="C979" i="4"/>
  <c r="B979" i="4"/>
  <c r="AL978" i="4"/>
  <c r="AK978" i="4"/>
  <c r="AJ978" i="4"/>
  <c r="AI978" i="4"/>
  <c r="AH978" i="4"/>
  <c r="AG978" i="4"/>
  <c r="AF978" i="4"/>
  <c r="AE978" i="4"/>
  <c r="AD978" i="4"/>
  <c r="AC978" i="4"/>
  <c r="AB978" i="4"/>
  <c r="AA978" i="4"/>
  <c r="Z978" i="4"/>
  <c r="R978" i="4"/>
  <c r="O978" i="4"/>
  <c r="N978" i="4"/>
  <c r="M978" i="4"/>
  <c r="L978" i="4"/>
  <c r="K978" i="4"/>
  <c r="J978" i="4"/>
  <c r="I978" i="4"/>
  <c r="G978" i="4"/>
  <c r="F978" i="4"/>
  <c r="E978" i="4"/>
  <c r="D978" i="4"/>
  <c r="C978" i="4"/>
  <c r="B978" i="4"/>
  <c r="AL977" i="4"/>
  <c r="AK977" i="4"/>
  <c r="AJ977" i="4"/>
  <c r="AI977" i="4"/>
  <c r="AH977" i="4"/>
  <c r="AG977" i="4"/>
  <c r="AF977" i="4"/>
  <c r="AE977" i="4"/>
  <c r="AD977" i="4"/>
  <c r="AC977" i="4"/>
  <c r="AB977" i="4"/>
  <c r="AA977" i="4"/>
  <c r="Z977" i="4"/>
  <c r="R977" i="4"/>
  <c r="O977" i="4"/>
  <c r="N977" i="4"/>
  <c r="M977" i="4"/>
  <c r="L977" i="4"/>
  <c r="K977" i="4"/>
  <c r="J977" i="4"/>
  <c r="I977" i="4"/>
  <c r="G977" i="4"/>
  <c r="F977" i="4"/>
  <c r="E977" i="4"/>
  <c r="D977" i="4"/>
  <c r="C977" i="4"/>
  <c r="B977" i="4"/>
  <c r="AL976" i="4"/>
  <c r="AK976" i="4"/>
  <c r="AJ976" i="4"/>
  <c r="AI976" i="4"/>
  <c r="AH976" i="4"/>
  <c r="AG976" i="4"/>
  <c r="AF976" i="4"/>
  <c r="AE976" i="4"/>
  <c r="AD976" i="4"/>
  <c r="AC976" i="4"/>
  <c r="AB976" i="4"/>
  <c r="AA976" i="4"/>
  <c r="Z976" i="4"/>
  <c r="R976" i="4"/>
  <c r="O976" i="4"/>
  <c r="N976" i="4"/>
  <c r="M976" i="4"/>
  <c r="L976" i="4"/>
  <c r="K976" i="4"/>
  <c r="J976" i="4"/>
  <c r="I976" i="4"/>
  <c r="G976" i="4"/>
  <c r="F976" i="4"/>
  <c r="E976" i="4"/>
  <c r="D976" i="4"/>
  <c r="C976" i="4"/>
  <c r="B976" i="4"/>
  <c r="AL975" i="4"/>
  <c r="AK975" i="4"/>
  <c r="AJ975" i="4"/>
  <c r="AI975" i="4"/>
  <c r="AH975" i="4"/>
  <c r="AG975" i="4"/>
  <c r="AF975" i="4"/>
  <c r="AE975" i="4"/>
  <c r="AD975" i="4"/>
  <c r="AC975" i="4"/>
  <c r="AB975" i="4"/>
  <c r="AA975" i="4"/>
  <c r="Z975" i="4"/>
  <c r="R975" i="4"/>
  <c r="O975" i="4"/>
  <c r="N975" i="4"/>
  <c r="M975" i="4"/>
  <c r="L975" i="4"/>
  <c r="K975" i="4"/>
  <c r="J975" i="4"/>
  <c r="I975" i="4"/>
  <c r="G975" i="4"/>
  <c r="F975" i="4"/>
  <c r="E975" i="4"/>
  <c r="D975" i="4"/>
  <c r="C975" i="4"/>
  <c r="B975" i="4"/>
  <c r="AL974" i="4"/>
  <c r="AK974" i="4"/>
  <c r="AJ974" i="4"/>
  <c r="AI974" i="4"/>
  <c r="AH974" i="4"/>
  <c r="AG974" i="4"/>
  <c r="AF974" i="4"/>
  <c r="AE974" i="4"/>
  <c r="AD974" i="4"/>
  <c r="AC974" i="4"/>
  <c r="AB974" i="4"/>
  <c r="AA974" i="4"/>
  <c r="Z974" i="4"/>
  <c r="R974" i="4"/>
  <c r="O974" i="4"/>
  <c r="N974" i="4"/>
  <c r="M974" i="4"/>
  <c r="L974" i="4"/>
  <c r="K974" i="4"/>
  <c r="J974" i="4"/>
  <c r="I974" i="4"/>
  <c r="G974" i="4"/>
  <c r="F974" i="4"/>
  <c r="E974" i="4"/>
  <c r="D974" i="4"/>
  <c r="C974" i="4"/>
  <c r="B974" i="4"/>
  <c r="AL973" i="4"/>
  <c r="AK973" i="4"/>
  <c r="AJ973" i="4"/>
  <c r="AI973" i="4"/>
  <c r="AH973" i="4"/>
  <c r="AG973" i="4"/>
  <c r="AF973" i="4"/>
  <c r="AE973" i="4"/>
  <c r="AD973" i="4"/>
  <c r="AC973" i="4"/>
  <c r="AB973" i="4"/>
  <c r="AA973" i="4"/>
  <c r="Z973" i="4"/>
  <c r="R973" i="4"/>
  <c r="O973" i="4"/>
  <c r="N973" i="4"/>
  <c r="M973" i="4"/>
  <c r="L973" i="4"/>
  <c r="K973" i="4"/>
  <c r="J973" i="4"/>
  <c r="I973" i="4"/>
  <c r="G973" i="4"/>
  <c r="F973" i="4"/>
  <c r="E973" i="4"/>
  <c r="D973" i="4"/>
  <c r="C973" i="4"/>
  <c r="B973" i="4"/>
  <c r="AL972" i="4"/>
  <c r="AK972" i="4"/>
  <c r="AJ972" i="4"/>
  <c r="AI972" i="4"/>
  <c r="AH972" i="4"/>
  <c r="AG972" i="4"/>
  <c r="AF972" i="4"/>
  <c r="AE972" i="4"/>
  <c r="AD972" i="4"/>
  <c r="AC972" i="4"/>
  <c r="AB972" i="4"/>
  <c r="AA972" i="4"/>
  <c r="Z972" i="4"/>
  <c r="R972" i="4"/>
  <c r="O972" i="4"/>
  <c r="N972" i="4"/>
  <c r="M972" i="4"/>
  <c r="L972" i="4"/>
  <c r="K972" i="4"/>
  <c r="J972" i="4"/>
  <c r="I972" i="4"/>
  <c r="G972" i="4"/>
  <c r="F972" i="4"/>
  <c r="E972" i="4"/>
  <c r="D972" i="4"/>
  <c r="C972" i="4"/>
  <c r="B972" i="4"/>
  <c r="AL971" i="4"/>
  <c r="AK971" i="4"/>
  <c r="AJ971" i="4"/>
  <c r="AI971" i="4"/>
  <c r="AH971" i="4"/>
  <c r="AG971" i="4"/>
  <c r="AF971" i="4"/>
  <c r="AE971" i="4"/>
  <c r="AD971" i="4"/>
  <c r="AC971" i="4"/>
  <c r="AB971" i="4"/>
  <c r="AA971" i="4"/>
  <c r="Z971" i="4"/>
  <c r="R971" i="4"/>
  <c r="O971" i="4"/>
  <c r="N971" i="4"/>
  <c r="M971" i="4"/>
  <c r="L971" i="4"/>
  <c r="K971" i="4"/>
  <c r="J971" i="4"/>
  <c r="I971" i="4"/>
  <c r="G971" i="4"/>
  <c r="F971" i="4"/>
  <c r="E971" i="4"/>
  <c r="D971" i="4"/>
  <c r="C971" i="4"/>
  <c r="B971" i="4"/>
  <c r="AL970" i="4"/>
  <c r="AK970" i="4"/>
  <c r="AJ970" i="4"/>
  <c r="AI970" i="4"/>
  <c r="AH970" i="4"/>
  <c r="AG970" i="4"/>
  <c r="AF970" i="4"/>
  <c r="AE970" i="4"/>
  <c r="AD970" i="4"/>
  <c r="AC970" i="4"/>
  <c r="AB970" i="4"/>
  <c r="AA970" i="4"/>
  <c r="Z970" i="4"/>
  <c r="R970" i="4"/>
  <c r="O970" i="4"/>
  <c r="N970" i="4"/>
  <c r="M970" i="4"/>
  <c r="L970" i="4"/>
  <c r="K970" i="4"/>
  <c r="J970" i="4"/>
  <c r="I970" i="4"/>
  <c r="G970" i="4"/>
  <c r="F970" i="4"/>
  <c r="E970" i="4"/>
  <c r="D970" i="4"/>
  <c r="C970" i="4"/>
  <c r="B970" i="4"/>
  <c r="AL969" i="4"/>
  <c r="AK969" i="4"/>
  <c r="AJ969" i="4"/>
  <c r="AI969" i="4"/>
  <c r="AH969" i="4"/>
  <c r="AG969" i="4"/>
  <c r="AF969" i="4"/>
  <c r="AE969" i="4"/>
  <c r="AD969" i="4"/>
  <c r="AC969" i="4"/>
  <c r="AB969" i="4"/>
  <c r="AA969" i="4"/>
  <c r="Z969" i="4"/>
  <c r="R969" i="4"/>
  <c r="O969" i="4"/>
  <c r="N969" i="4"/>
  <c r="M969" i="4"/>
  <c r="L969" i="4"/>
  <c r="K969" i="4"/>
  <c r="J969" i="4"/>
  <c r="I969" i="4"/>
  <c r="G969" i="4"/>
  <c r="F969" i="4"/>
  <c r="E969" i="4"/>
  <c r="D969" i="4"/>
  <c r="C969" i="4"/>
  <c r="B969" i="4"/>
  <c r="AL968" i="4"/>
  <c r="AK968" i="4"/>
  <c r="AJ968" i="4"/>
  <c r="AI968" i="4"/>
  <c r="AH968" i="4"/>
  <c r="AG968" i="4"/>
  <c r="AF968" i="4"/>
  <c r="AE968" i="4"/>
  <c r="AD968" i="4"/>
  <c r="AC968" i="4"/>
  <c r="AB968" i="4"/>
  <c r="AA968" i="4"/>
  <c r="Z968" i="4"/>
  <c r="R968" i="4"/>
  <c r="O968" i="4"/>
  <c r="N968" i="4"/>
  <c r="M968" i="4"/>
  <c r="L968" i="4"/>
  <c r="K968" i="4"/>
  <c r="J968" i="4"/>
  <c r="I968" i="4"/>
  <c r="G968" i="4"/>
  <c r="F968" i="4"/>
  <c r="E968" i="4"/>
  <c r="D968" i="4"/>
  <c r="C968" i="4"/>
  <c r="B968" i="4"/>
  <c r="AL967" i="4"/>
  <c r="AK967" i="4"/>
  <c r="AJ967" i="4"/>
  <c r="AI967" i="4"/>
  <c r="AH967" i="4"/>
  <c r="AG967" i="4"/>
  <c r="AF967" i="4"/>
  <c r="AE967" i="4"/>
  <c r="AD967" i="4"/>
  <c r="AC967" i="4"/>
  <c r="AB967" i="4"/>
  <c r="AA967" i="4"/>
  <c r="Z967" i="4"/>
  <c r="R967" i="4"/>
  <c r="O967" i="4"/>
  <c r="N967" i="4"/>
  <c r="M967" i="4"/>
  <c r="L967" i="4"/>
  <c r="K967" i="4"/>
  <c r="J967" i="4"/>
  <c r="I967" i="4"/>
  <c r="G967" i="4"/>
  <c r="F967" i="4"/>
  <c r="E967" i="4"/>
  <c r="D967" i="4"/>
  <c r="C967" i="4"/>
  <c r="B967" i="4"/>
  <c r="AL966" i="4"/>
  <c r="AK966" i="4"/>
  <c r="AJ966" i="4"/>
  <c r="AI966" i="4"/>
  <c r="AH966" i="4"/>
  <c r="AG966" i="4"/>
  <c r="AF966" i="4"/>
  <c r="AE966" i="4"/>
  <c r="AD966" i="4"/>
  <c r="AC966" i="4"/>
  <c r="AB966" i="4"/>
  <c r="AA966" i="4"/>
  <c r="Z966" i="4"/>
  <c r="R966" i="4"/>
  <c r="O966" i="4"/>
  <c r="N966" i="4"/>
  <c r="M966" i="4"/>
  <c r="L966" i="4"/>
  <c r="K966" i="4"/>
  <c r="J966" i="4"/>
  <c r="I966" i="4"/>
  <c r="G966" i="4"/>
  <c r="F966" i="4"/>
  <c r="E966" i="4"/>
  <c r="D966" i="4"/>
  <c r="C966" i="4"/>
  <c r="B966" i="4"/>
  <c r="AL965" i="4"/>
  <c r="AK965" i="4"/>
  <c r="AJ965" i="4"/>
  <c r="AI965" i="4"/>
  <c r="AH965" i="4"/>
  <c r="AG965" i="4"/>
  <c r="AF965" i="4"/>
  <c r="AE965" i="4"/>
  <c r="AD965" i="4"/>
  <c r="AC965" i="4"/>
  <c r="AB965" i="4"/>
  <c r="AA965" i="4"/>
  <c r="Z965" i="4"/>
  <c r="R965" i="4"/>
  <c r="O965" i="4"/>
  <c r="N965" i="4"/>
  <c r="M965" i="4"/>
  <c r="L965" i="4"/>
  <c r="K965" i="4"/>
  <c r="J965" i="4"/>
  <c r="I965" i="4"/>
  <c r="G965" i="4"/>
  <c r="F965" i="4"/>
  <c r="E965" i="4"/>
  <c r="D965" i="4"/>
  <c r="C965" i="4"/>
  <c r="B965" i="4"/>
  <c r="AL964" i="4"/>
  <c r="AK964" i="4"/>
  <c r="AJ964" i="4"/>
  <c r="AI964" i="4"/>
  <c r="AH964" i="4"/>
  <c r="AG964" i="4"/>
  <c r="AF964" i="4"/>
  <c r="AE964" i="4"/>
  <c r="AD964" i="4"/>
  <c r="AC964" i="4"/>
  <c r="AB964" i="4"/>
  <c r="AA964" i="4"/>
  <c r="Z964" i="4"/>
  <c r="R964" i="4"/>
  <c r="O964" i="4"/>
  <c r="N964" i="4"/>
  <c r="M964" i="4"/>
  <c r="L964" i="4"/>
  <c r="K964" i="4"/>
  <c r="J964" i="4"/>
  <c r="I964" i="4"/>
  <c r="G964" i="4"/>
  <c r="F964" i="4"/>
  <c r="E964" i="4"/>
  <c r="D964" i="4"/>
  <c r="C964" i="4"/>
  <c r="B964" i="4"/>
  <c r="AL963" i="4"/>
  <c r="AK963" i="4"/>
  <c r="AJ963" i="4"/>
  <c r="AI963" i="4"/>
  <c r="AH963" i="4"/>
  <c r="AG963" i="4"/>
  <c r="AF963" i="4"/>
  <c r="AE963" i="4"/>
  <c r="AD963" i="4"/>
  <c r="AC963" i="4"/>
  <c r="AB963" i="4"/>
  <c r="AA963" i="4"/>
  <c r="Z963" i="4"/>
  <c r="R963" i="4"/>
  <c r="O963" i="4"/>
  <c r="N963" i="4"/>
  <c r="M963" i="4"/>
  <c r="L963" i="4"/>
  <c r="K963" i="4"/>
  <c r="J963" i="4"/>
  <c r="I963" i="4"/>
  <c r="G963" i="4"/>
  <c r="F963" i="4"/>
  <c r="E963" i="4"/>
  <c r="D963" i="4"/>
  <c r="C963" i="4"/>
  <c r="B963" i="4"/>
  <c r="AL962" i="4"/>
  <c r="AK962" i="4"/>
  <c r="AJ962" i="4"/>
  <c r="AI962" i="4"/>
  <c r="AH962" i="4"/>
  <c r="AG962" i="4"/>
  <c r="AF962" i="4"/>
  <c r="AE962" i="4"/>
  <c r="AD962" i="4"/>
  <c r="AC962" i="4"/>
  <c r="AB962" i="4"/>
  <c r="AA962" i="4"/>
  <c r="Z962" i="4"/>
  <c r="R962" i="4"/>
  <c r="O962" i="4"/>
  <c r="N962" i="4"/>
  <c r="M962" i="4"/>
  <c r="L962" i="4"/>
  <c r="K962" i="4"/>
  <c r="J962" i="4"/>
  <c r="I962" i="4"/>
  <c r="G962" i="4"/>
  <c r="F962" i="4"/>
  <c r="E962" i="4"/>
  <c r="D962" i="4"/>
  <c r="C962" i="4"/>
  <c r="B962" i="4"/>
  <c r="AL961" i="4"/>
  <c r="AK961" i="4"/>
  <c r="AJ961" i="4"/>
  <c r="AI961" i="4"/>
  <c r="AH961" i="4"/>
  <c r="AG961" i="4"/>
  <c r="AF961" i="4"/>
  <c r="AE961" i="4"/>
  <c r="AD961" i="4"/>
  <c r="AC961" i="4"/>
  <c r="AB961" i="4"/>
  <c r="AA961" i="4"/>
  <c r="Z961" i="4"/>
  <c r="R961" i="4"/>
  <c r="O961" i="4"/>
  <c r="N961" i="4"/>
  <c r="M961" i="4"/>
  <c r="L961" i="4"/>
  <c r="K961" i="4"/>
  <c r="J961" i="4"/>
  <c r="I961" i="4"/>
  <c r="G961" i="4"/>
  <c r="F961" i="4"/>
  <c r="E961" i="4"/>
  <c r="D961" i="4"/>
  <c r="C961" i="4"/>
  <c r="B961" i="4"/>
  <c r="AL960" i="4"/>
  <c r="AK960" i="4"/>
  <c r="AJ960" i="4"/>
  <c r="AI960" i="4"/>
  <c r="AH960" i="4"/>
  <c r="AG960" i="4"/>
  <c r="AF960" i="4"/>
  <c r="AE960" i="4"/>
  <c r="AD960" i="4"/>
  <c r="AC960" i="4"/>
  <c r="AB960" i="4"/>
  <c r="AA960" i="4"/>
  <c r="Z960" i="4"/>
  <c r="R960" i="4"/>
  <c r="O960" i="4"/>
  <c r="N960" i="4"/>
  <c r="M960" i="4"/>
  <c r="L960" i="4"/>
  <c r="K960" i="4"/>
  <c r="J960" i="4"/>
  <c r="I960" i="4"/>
  <c r="G960" i="4"/>
  <c r="F960" i="4"/>
  <c r="E960" i="4"/>
  <c r="D960" i="4"/>
  <c r="C960" i="4"/>
  <c r="B960" i="4"/>
  <c r="AL959" i="4"/>
  <c r="AK959" i="4"/>
  <c r="AJ959" i="4"/>
  <c r="AI959" i="4"/>
  <c r="AH959" i="4"/>
  <c r="AG959" i="4"/>
  <c r="AF959" i="4"/>
  <c r="AE959" i="4"/>
  <c r="AD959" i="4"/>
  <c r="AC959" i="4"/>
  <c r="AB959" i="4"/>
  <c r="AA959" i="4"/>
  <c r="Z959" i="4"/>
  <c r="R959" i="4"/>
  <c r="O959" i="4"/>
  <c r="N959" i="4"/>
  <c r="M959" i="4"/>
  <c r="L959" i="4"/>
  <c r="K959" i="4"/>
  <c r="J959" i="4"/>
  <c r="I959" i="4"/>
  <c r="G959" i="4"/>
  <c r="F959" i="4"/>
  <c r="E959" i="4"/>
  <c r="D959" i="4"/>
  <c r="C959" i="4"/>
  <c r="B959" i="4"/>
  <c r="AL958" i="4"/>
  <c r="AK958" i="4"/>
  <c r="AJ958" i="4"/>
  <c r="AI958" i="4"/>
  <c r="AH958" i="4"/>
  <c r="AG958" i="4"/>
  <c r="AF958" i="4"/>
  <c r="AE958" i="4"/>
  <c r="AD958" i="4"/>
  <c r="AC958" i="4"/>
  <c r="AB958" i="4"/>
  <c r="AA958" i="4"/>
  <c r="Z958" i="4"/>
  <c r="R958" i="4"/>
  <c r="O958" i="4"/>
  <c r="N958" i="4"/>
  <c r="M958" i="4"/>
  <c r="L958" i="4"/>
  <c r="K958" i="4"/>
  <c r="J958" i="4"/>
  <c r="I958" i="4"/>
  <c r="G958" i="4"/>
  <c r="F958" i="4"/>
  <c r="E958" i="4"/>
  <c r="D958" i="4"/>
  <c r="C958" i="4"/>
  <c r="B958" i="4"/>
  <c r="AL957" i="4"/>
  <c r="AK957" i="4"/>
  <c r="AJ957" i="4"/>
  <c r="AI957" i="4"/>
  <c r="AH957" i="4"/>
  <c r="AG957" i="4"/>
  <c r="AF957" i="4"/>
  <c r="AE957" i="4"/>
  <c r="AD957" i="4"/>
  <c r="AC957" i="4"/>
  <c r="AB957" i="4"/>
  <c r="AA957" i="4"/>
  <c r="Z957" i="4"/>
  <c r="R957" i="4"/>
  <c r="O957" i="4"/>
  <c r="N957" i="4"/>
  <c r="M957" i="4"/>
  <c r="L957" i="4"/>
  <c r="K957" i="4"/>
  <c r="J957" i="4"/>
  <c r="I957" i="4"/>
  <c r="G957" i="4"/>
  <c r="F957" i="4"/>
  <c r="E957" i="4"/>
  <c r="D957" i="4"/>
  <c r="C957" i="4"/>
  <c r="B957" i="4"/>
  <c r="AL956" i="4"/>
  <c r="AK956" i="4"/>
  <c r="AJ956" i="4"/>
  <c r="AI956" i="4"/>
  <c r="AH956" i="4"/>
  <c r="AG956" i="4"/>
  <c r="AF956" i="4"/>
  <c r="AE956" i="4"/>
  <c r="AD956" i="4"/>
  <c r="AC956" i="4"/>
  <c r="AB956" i="4"/>
  <c r="AA956" i="4"/>
  <c r="Z956" i="4"/>
  <c r="R956" i="4"/>
  <c r="O956" i="4"/>
  <c r="N956" i="4"/>
  <c r="M956" i="4"/>
  <c r="L956" i="4"/>
  <c r="K956" i="4"/>
  <c r="J956" i="4"/>
  <c r="I956" i="4"/>
  <c r="G956" i="4"/>
  <c r="F956" i="4"/>
  <c r="E956" i="4"/>
  <c r="D956" i="4"/>
  <c r="C956" i="4"/>
  <c r="B956" i="4"/>
  <c r="AL955" i="4"/>
  <c r="AK955" i="4"/>
  <c r="AJ955" i="4"/>
  <c r="AI955" i="4"/>
  <c r="AH955" i="4"/>
  <c r="AG955" i="4"/>
  <c r="AF955" i="4"/>
  <c r="AE955" i="4"/>
  <c r="AD955" i="4"/>
  <c r="AC955" i="4"/>
  <c r="AB955" i="4"/>
  <c r="AA955" i="4"/>
  <c r="Z955" i="4"/>
  <c r="R955" i="4"/>
  <c r="O955" i="4"/>
  <c r="N955" i="4"/>
  <c r="M955" i="4"/>
  <c r="L955" i="4"/>
  <c r="K955" i="4"/>
  <c r="J955" i="4"/>
  <c r="I955" i="4"/>
  <c r="G955" i="4"/>
  <c r="F955" i="4"/>
  <c r="E955" i="4"/>
  <c r="D955" i="4"/>
  <c r="C955" i="4"/>
  <c r="B955" i="4"/>
  <c r="AL954" i="4"/>
  <c r="AK954" i="4"/>
  <c r="AJ954" i="4"/>
  <c r="AI954" i="4"/>
  <c r="AH954" i="4"/>
  <c r="AG954" i="4"/>
  <c r="AF954" i="4"/>
  <c r="AE954" i="4"/>
  <c r="AD954" i="4"/>
  <c r="AC954" i="4"/>
  <c r="AB954" i="4"/>
  <c r="AA954" i="4"/>
  <c r="Z954" i="4"/>
  <c r="R954" i="4"/>
  <c r="O954" i="4"/>
  <c r="N954" i="4"/>
  <c r="M954" i="4"/>
  <c r="L954" i="4"/>
  <c r="K954" i="4"/>
  <c r="J954" i="4"/>
  <c r="I954" i="4"/>
  <c r="G954" i="4"/>
  <c r="F954" i="4"/>
  <c r="E954" i="4"/>
  <c r="D954" i="4"/>
  <c r="C954" i="4"/>
  <c r="B954" i="4"/>
  <c r="AL953" i="4"/>
  <c r="AK953" i="4"/>
  <c r="AJ953" i="4"/>
  <c r="AI953" i="4"/>
  <c r="AH953" i="4"/>
  <c r="AG953" i="4"/>
  <c r="AF953" i="4"/>
  <c r="AE953" i="4"/>
  <c r="AD953" i="4"/>
  <c r="AC953" i="4"/>
  <c r="AB953" i="4"/>
  <c r="AA953" i="4"/>
  <c r="Z953" i="4"/>
  <c r="R953" i="4"/>
  <c r="O953" i="4"/>
  <c r="N953" i="4"/>
  <c r="M953" i="4"/>
  <c r="L953" i="4"/>
  <c r="K953" i="4"/>
  <c r="J953" i="4"/>
  <c r="I953" i="4"/>
  <c r="G953" i="4"/>
  <c r="F953" i="4"/>
  <c r="E953" i="4"/>
  <c r="D953" i="4"/>
  <c r="C953" i="4"/>
  <c r="B953" i="4"/>
  <c r="AL952" i="4"/>
  <c r="AK952" i="4"/>
  <c r="AJ952" i="4"/>
  <c r="AI952" i="4"/>
  <c r="AH952" i="4"/>
  <c r="AG952" i="4"/>
  <c r="AF952" i="4"/>
  <c r="AE952" i="4"/>
  <c r="AD952" i="4"/>
  <c r="AC952" i="4"/>
  <c r="AB952" i="4"/>
  <c r="AA952" i="4"/>
  <c r="Z952" i="4"/>
  <c r="R952" i="4"/>
  <c r="O952" i="4"/>
  <c r="N952" i="4"/>
  <c r="M952" i="4"/>
  <c r="L952" i="4"/>
  <c r="K952" i="4"/>
  <c r="J952" i="4"/>
  <c r="I952" i="4"/>
  <c r="G952" i="4"/>
  <c r="F952" i="4"/>
  <c r="E952" i="4"/>
  <c r="D952" i="4"/>
  <c r="C952" i="4"/>
  <c r="B952" i="4"/>
  <c r="AL951" i="4"/>
  <c r="AK951" i="4"/>
  <c r="AJ951" i="4"/>
  <c r="AI951" i="4"/>
  <c r="AH951" i="4"/>
  <c r="AG951" i="4"/>
  <c r="AF951" i="4"/>
  <c r="AE951" i="4"/>
  <c r="AD951" i="4"/>
  <c r="AC951" i="4"/>
  <c r="AB951" i="4"/>
  <c r="AA951" i="4"/>
  <c r="Z951" i="4"/>
  <c r="R951" i="4"/>
  <c r="O951" i="4"/>
  <c r="N951" i="4"/>
  <c r="M951" i="4"/>
  <c r="L951" i="4"/>
  <c r="K951" i="4"/>
  <c r="J951" i="4"/>
  <c r="I951" i="4"/>
  <c r="G951" i="4"/>
  <c r="F951" i="4"/>
  <c r="E951" i="4"/>
  <c r="D951" i="4"/>
  <c r="C951" i="4"/>
  <c r="B951" i="4"/>
  <c r="AL950" i="4"/>
  <c r="AK950" i="4"/>
  <c r="AJ950" i="4"/>
  <c r="AI950" i="4"/>
  <c r="AH950" i="4"/>
  <c r="AG950" i="4"/>
  <c r="AF950" i="4"/>
  <c r="AE950" i="4"/>
  <c r="AD950" i="4"/>
  <c r="AC950" i="4"/>
  <c r="AB950" i="4"/>
  <c r="AA950" i="4"/>
  <c r="Z950" i="4"/>
  <c r="R950" i="4"/>
  <c r="O950" i="4"/>
  <c r="N950" i="4"/>
  <c r="M950" i="4"/>
  <c r="L950" i="4"/>
  <c r="K950" i="4"/>
  <c r="J950" i="4"/>
  <c r="I950" i="4"/>
  <c r="G950" i="4"/>
  <c r="F950" i="4"/>
  <c r="E950" i="4"/>
  <c r="D950" i="4"/>
  <c r="C950" i="4"/>
  <c r="B950" i="4"/>
  <c r="AL949" i="4"/>
  <c r="AK949" i="4"/>
  <c r="AJ949" i="4"/>
  <c r="AI949" i="4"/>
  <c r="AH949" i="4"/>
  <c r="AG949" i="4"/>
  <c r="AF949" i="4"/>
  <c r="AE949" i="4"/>
  <c r="AD949" i="4"/>
  <c r="AC949" i="4"/>
  <c r="AB949" i="4"/>
  <c r="AA949" i="4"/>
  <c r="Z949" i="4"/>
  <c r="R949" i="4"/>
  <c r="O949" i="4"/>
  <c r="N949" i="4"/>
  <c r="M949" i="4"/>
  <c r="L949" i="4"/>
  <c r="K949" i="4"/>
  <c r="J949" i="4"/>
  <c r="I949" i="4"/>
  <c r="G949" i="4"/>
  <c r="F949" i="4"/>
  <c r="E949" i="4"/>
  <c r="D949" i="4"/>
  <c r="C949" i="4"/>
  <c r="B949" i="4"/>
  <c r="AL948" i="4"/>
  <c r="AK948" i="4"/>
  <c r="AJ948" i="4"/>
  <c r="AI948" i="4"/>
  <c r="AH948" i="4"/>
  <c r="AG948" i="4"/>
  <c r="AF948" i="4"/>
  <c r="AE948" i="4"/>
  <c r="AD948" i="4"/>
  <c r="AC948" i="4"/>
  <c r="AB948" i="4"/>
  <c r="AA948" i="4"/>
  <c r="Z948" i="4"/>
  <c r="R948" i="4"/>
  <c r="O948" i="4"/>
  <c r="N948" i="4"/>
  <c r="M948" i="4"/>
  <c r="L948" i="4"/>
  <c r="K948" i="4"/>
  <c r="J948" i="4"/>
  <c r="I948" i="4"/>
  <c r="G948" i="4"/>
  <c r="F948" i="4"/>
  <c r="E948" i="4"/>
  <c r="D948" i="4"/>
  <c r="C948" i="4"/>
  <c r="B948" i="4"/>
  <c r="AL947" i="4"/>
  <c r="AK947" i="4"/>
  <c r="AJ947" i="4"/>
  <c r="AI947" i="4"/>
  <c r="AH947" i="4"/>
  <c r="AG947" i="4"/>
  <c r="AF947" i="4"/>
  <c r="AE947" i="4"/>
  <c r="AD947" i="4"/>
  <c r="AC947" i="4"/>
  <c r="AB947" i="4"/>
  <c r="AA947" i="4"/>
  <c r="Z947" i="4"/>
  <c r="R947" i="4"/>
  <c r="O947" i="4"/>
  <c r="N947" i="4"/>
  <c r="M947" i="4"/>
  <c r="L947" i="4"/>
  <c r="K947" i="4"/>
  <c r="J947" i="4"/>
  <c r="I947" i="4"/>
  <c r="G947" i="4"/>
  <c r="F947" i="4"/>
  <c r="E947" i="4"/>
  <c r="D947" i="4"/>
  <c r="C947" i="4"/>
  <c r="B947" i="4"/>
  <c r="AL946" i="4"/>
  <c r="AK946" i="4"/>
  <c r="AJ946" i="4"/>
  <c r="AI946" i="4"/>
  <c r="AH946" i="4"/>
  <c r="AG946" i="4"/>
  <c r="AF946" i="4"/>
  <c r="AE946" i="4"/>
  <c r="AD946" i="4"/>
  <c r="AC946" i="4"/>
  <c r="AB946" i="4"/>
  <c r="AA946" i="4"/>
  <c r="Z946" i="4"/>
  <c r="R946" i="4"/>
  <c r="O946" i="4"/>
  <c r="N946" i="4"/>
  <c r="M946" i="4"/>
  <c r="L946" i="4"/>
  <c r="K946" i="4"/>
  <c r="J946" i="4"/>
  <c r="I946" i="4"/>
  <c r="G946" i="4"/>
  <c r="F946" i="4"/>
  <c r="E946" i="4"/>
  <c r="D946" i="4"/>
  <c r="C946" i="4"/>
  <c r="B946" i="4"/>
  <c r="AL945" i="4"/>
  <c r="AK945" i="4"/>
  <c r="AJ945" i="4"/>
  <c r="AI945" i="4"/>
  <c r="AH945" i="4"/>
  <c r="AG945" i="4"/>
  <c r="AF945" i="4"/>
  <c r="AE945" i="4"/>
  <c r="AD945" i="4"/>
  <c r="AC945" i="4"/>
  <c r="AB945" i="4"/>
  <c r="AA945" i="4"/>
  <c r="Z945" i="4"/>
  <c r="R945" i="4"/>
  <c r="O945" i="4"/>
  <c r="N945" i="4"/>
  <c r="M945" i="4"/>
  <c r="L945" i="4"/>
  <c r="K945" i="4"/>
  <c r="J945" i="4"/>
  <c r="I945" i="4"/>
  <c r="G945" i="4"/>
  <c r="F945" i="4"/>
  <c r="E945" i="4"/>
  <c r="D945" i="4"/>
  <c r="C945" i="4"/>
  <c r="B945" i="4"/>
  <c r="AL944" i="4"/>
  <c r="AK944" i="4"/>
  <c r="AJ944" i="4"/>
  <c r="AI944" i="4"/>
  <c r="AH944" i="4"/>
  <c r="AG944" i="4"/>
  <c r="AF944" i="4"/>
  <c r="AE944" i="4"/>
  <c r="AD944" i="4"/>
  <c r="AC944" i="4"/>
  <c r="AB944" i="4"/>
  <c r="AA944" i="4"/>
  <c r="Z944" i="4"/>
  <c r="R944" i="4"/>
  <c r="O944" i="4"/>
  <c r="N944" i="4"/>
  <c r="M944" i="4"/>
  <c r="L944" i="4"/>
  <c r="K944" i="4"/>
  <c r="J944" i="4"/>
  <c r="I944" i="4"/>
  <c r="G944" i="4"/>
  <c r="F944" i="4"/>
  <c r="E944" i="4"/>
  <c r="D944" i="4"/>
  <c r="C944" i="4"/>
  <c r="B944" i="4"/>
  <c r="AL943" i="4"/>
  <c r="AK943" i="4"/>
  <c r="AJ943" i="4"/>
  <c r="AI943" i="4"/>
  <c r="AH943" i="4"/>
  <c r="AG943" i="4"/>
  <c r="AF943" i="4"/>
  <c r="AE943" i="4"/>
  <c r="AD943" i="4"/>
  <c r="AC943" i="4"/>
  <c r="AB943" i="4"/>
  <c r="AA943" i="4"/>
  <c r="Z943" i="4"/>
  <c r="R943" i="4"/>
  <c r="O943" i="4"/>
  <c r="N943" i="4"/>
  <c r="M943" i="4"/>
  <c r="L943" i="4"/>
  <c r="K943" i="4"/>
  <c r="J943" i="4"/>
  <c r="I943" i="4"/>
  <c r="G943" i="4"/>
  <c r="F943" i="4"/>
  <c r="E943" i="4"/>
  <c r="D943" i="4"/>
  <c r="C943" i="4"/>
  <c r="B943" i="4"/>
  <c r="AL942" i="4"/>
  <c r="AK942" i="4"/>
  <c r="AJ942" i="4"/>
  <c r="AI942" i="4"/>
  <c r="AH942" i="4"/>
  <c r="AG942" i="4"/>
  <c r="AF942" i="4"/>
  <c r="AE942" i="4"/>
  <c r="AD942" i="4"/>
  <c r="AC942" i="4"/>
  <c r="AB942" i="4"/>
  <c r="AA942" i="4"/>
  <c r="Z942" i="4"/>
  <c r="R942" i="4"/>
  <c r="O942" i="4"/>
  <c r="N942" i="4"/>
  <c r="M942" i="4"/>
  <c r="L942" i="4"/>
  <c r="K942" i="4"/>
  <c r="J942" i="4"/>
  <c r="I942" i="4"/>
  <c r="G942" i="4"/>
  <c r="F942" i="4"/>
  <c r="E942" i="4"/>
  <c r="D942" i="4"/>
  <c r="C942" i="4"/>
  <c r="B942" i="4"/>
  <c r="AL941" i="4"/>
  <c r="AK941" i="4"/>
  <c r="AJ941" i="4"/>
  <c r="AI941" i="4"/>
  <c r="AH941" i="4"/>
  <c r="AG941" i="4"/>
  <c r="AF941" i="4"/>
  <c r="AE941" i="4"/>
  <c r="AD941" i="4"/>
  <c r="AC941" i="4"/>
  <c r="AB941" i="4"/>
  <c r="AA941" i="4"/>
  <c r="Z941" i="4"/>
  <c r="R941" i="4"/>
  <c r="O941" i="4"/>
  <c r="N941" i="4"/>
  <c r="M941" i="4"/>
  <c r="L941" i="4"/>
  <c r="K941" i="4"/>
  <c r="J941" i="4"/>
  <c r="I941" i="4"/>
  <c r="G941" i="4"/>
  <c r="F941" i="4"/>
  <c r="E941" i="4"/>
  <c r="D941" i="4"/>
  <c r="C941" i="4"/>
  <c r="B941" i="4"/>
  <c r="AL940" i="4"/>
  <c r="AK940" i="4"/>
  <c r="AJ940" i="4"/>
  <c r="AI940" i="4"/>
  <c r="AH940" i="4"/>
  <c r="AG940" i="4"/>
  <c r="AF940" i="4"/>
  <c r="AE940" i="4"/>
  <c r="AD940" i="4"/>
  <c r="AC940" i="4"/>
  <c r="AB940" i="4"/>
  <c r="AA940" i="4"/>
  <c r="Z940" i="4"/>
  <c r="R940" i="4"/>
  <c r="O940" i="4"/>
  <c r="N940" i="4"/>
  <c r="M940" i="4"/>
  <c r="L940" i="4"/>
  <c r="K940" i="4"/>
  <c r="J940" i="4"/>
  <c r="I940" i="4"/>
  <c r="G940" i="4"/>
  <c r="F940" i="4"/>
  <c r="E940" i="4"/>
  <c r="D940" i="4"/>
  <c r="C940" i="4"/>
  <c r="B940" i="4"/>
  <c r="AL939" i="4"/>
  <c r="AK939" i="4"/>
  <c r="AJ939" i="4"/>
  <c r="AI939" i="4"/>
  <c r="AH939" i="4"/>
  <c r="AG939" i="4"/>
  <c r="AF939" i="4"/>
  <c r="AE939" i="4"/>
  <c r="AD939" i="4"/>
  <c r="AC939" i="4"/>
  <c r="AB939" i="4"/>
  <c r="AA939" i="4"/>
  <c r="Z939" i="4"/>
  <c r="R939" i="4"/>
  <c r="O939" i="4"/>
  <c r="N939" i="4"/>
  <c r="M939" i="4"/>
  <c r="L939" i="4"/>
  <c r="K939" i="4"/>
  <c r="J939" i="4"/>
  <c r="I939" i="4"/>
  <c r="G939" i="4"/>
  <c r="F939" i="4"/>
  <c r="E939" i="4"/>
  <c r="D939" i="4"/>
  <c r="C939" i="4"/>
  <c r="B939" i="4"/>
  <c r="AL938" i="4"/>
  <c r="AK938" i="4"/>
  <c r="AJ938" i="4"/>
  <c r="AI938" i="4"/>
  <c r="AH938" i="4"/>
  <c r="AG938" i="4"/>
  <c r="AF938" i="4"/>
  <c r="AE938" i="4"/>
  <c r="AD938" i="4"/>
  <c r="AC938" i="4"/>
  <c r="AB938" i="4"/>
  <c r="AA938" i="4"/>
  <c r="Z938" i="4"/>
  <c r="R938" i="4"/>
  <c r="O938" i="4"/>
  <c r="N938" i="4"/>
  <c r="M938" i="4"/>
  <c r="L938" i="4"/>
  <c r="K938" i="4"/>
  <c r="J938" i="4"/>
  <c r="I938" i="4"/>
  <c r="G938" i="4"/>
  <c r="F938" i="4"/>
  <c r="E938" i="4"/>
  <c r="D938" i="4"/>
  <c r="C938" i="4"/>
  <c r="B938" i="4"/>
  <c r="AL937" i="4"/>
  <c r="AK937" i="4"/>
  <c r="AJ937" i="4"/>
  <c r="AI937" i="4"/>
  <c r="AH937" i="4"/>
  <c r="AG937" i="4"/>
  <c r="AF937" i="4"/>
  <c r="AE937" i="4"/>
  <c r="AD937" i="4"/>
  <c r="AC937" i="4"/>
  <c r="AB937" i="4"/>
  <c r="AA937" i="4"/>
  <c r="Z937" i="4"/>
  <c r="R937" i="4"/>
  <c r="O937" i="4"/>
  <c r="N937" i="4"/>
  <c r="M937" i="4"/>
  <c r="L937" i="4"/>
  <c r="K937" i="4"/>
  <c r="J937" i="4"/>
  <c r="I937" i="4"/>
  <c r="G937" i="4"/>
  <c r="F937" i="4"/>
  <c r="E937" i="4"/>
  <c r="D937" i="4"/>
  <c r="C937" i="4"/>
  <c r="B937" i="4"/>
  <c r="AL936" i="4"/>
  <c r="AK936" i="4"/>
  <c r="AJ936" i="4"/>
  <c r="AI936" i="4"/>
  <c r="AH936" i="4"/>
  <c r="AG936" i="4"/>
  <c r="AF936" i="4"/>
  <c r="AE936" i="4"/>
  <c r="AD936" i="4"/>
  <c r="AC936" i="4"/>
  <c r="AB936" i="4"/>
  <c r="AA936" i="4"/>
  <c r="Z936" i="4"/>
  <c r="R936" i="4"/>
  <c r="O936" i="4"/>
  <c r="N936" i="4"/>
  <c r="M936" i="4"/>
  <c r="L936" i="4"/>
  <c r="K936" i="4"/>
  <c r="J936" i="4"/>
  <c r="I936" i="4"/>
  <c r="G936" i="4"/>
  <c r="F936" i="4"/>
  <c r="E936" i="4"/>
  <c r="D936" i="4"/>
  <c r="C936" i="4"/>
  <c r="B936" i="4"/>
  <c r="AL935" i="4"/>
  <c r="AK935" i="4"/>
  <c r="AJ935" i="4"/>
  <c r="AI935" i="4"/>
  <c r="AH935" i="4"/>
  <c r="AG935" i="4"/>
  <c r="AF935" i="4"/>
  <c r="AE935" i="4"/>
  <c r="AD935" i="4"/>
  <c r="AC935" i="4"/>
  <c r="AB935" i="4"/>
  <c r="AA935" i="4"/>
  <c r="Z935" i="4"/>
  <c r="R935" i="4"/>
  <c r="O935" i="4"/>
  <c r="N935" i="4"/>
  <c r="M935" i="4"/>
  <c r="L935" i="4"/>
  <c r="K935" i="4"/>
  <c r="J935" i="4"/>
  <c r="I935" i="4"/>
  <c r="G935" i="4"/>
  <c r="F935" i="4"/>
  <c r="E935" i="4"/>
  <c r="D935" i="4"/>
  <c r="C935" i="4"/>
  <c r="B935" i="4"/>
  <c r="AL934" i="4"/>
  <c r="AK934" i="4"/>
  <c r="AJ934" i="4"/>
  <c r="AI934" i="4"/>
  <c r="AH934" i="4"/>
  <c r="AG934" i="4"/>
  <c r="AF934" i="4"/>
  <c r="AE934" i="4"/>
  <c r="AD934" i="4"/>
  <c r="AC934" i="4"/>
  <c r="AB934" i="4"/>
  <c r="AA934" i="4"/>
  <c r="Z934" i="4"/>
  <c r="R934" i="4"/>
  <c r="O934" i="4"/>
  <c r="N934" i="4"/>
  <c r="M934" i="4"/>
  <c r="L934" i="4"/>
  <c r="K934" i="4"/>
  <c r="J934" i="4"/>
  <c r="I934" i="4"/>
  <c r="G934" i="4"/>
  <c r="F934" i="4"/>
  <c r="E934" i="4"/>
  <c r="D934" i="4"/>
  <c r="C934" i="4"/>
  <c r="B934" i="4"/>
  <c r="AL933" i="4"/>
  <c r="AK933" i="4"/>
  <c r="AJ933" i="4"/>
  <c r="AI933" i="4"/>
  <c r="AH933" i="4"/>
  <c r="AG933" i="4"/>
  <c r="AF933" i="4"/>
  <c r="AE933" i="4"/>
  <c r="AD933" i="4"/>
  <c r="AC933" i="4"/>
  <c r="AB933" i="4"/>
  <c r="AA933" i="4"/>
  <c r="Z933" i="4"/>
  <c r="R933" i="4"/>
  <c r="O933" i="4"/>
  <c r="N933" i="4"/>
  <c r="M933" i="4"/>
  <c r="L933" i="4"/>
  <c r="K933" i="4"/>
  <c r="J933" i="4"/>
  <c r="I933" i="4"/>
  <c r="G933" i="4"/>
  <c r="F933" i="4"/>
  <c r="E933" i="4"/>
  <c r="D933" i="4"/>
  <c r="C933" i="4"/>
  <c r="B933" i="4"/>
  <c r="AL932" i="4"/>
  <c r="AK932" i="4"/>
  <c r="AJ932" i="4"/>
  <c r="AI932" i="4"/>
  <c r="AH932" i="4"/>
  <c r="AG932" i="4"/>
  <c r="AF932" i="4"/>
  <c r="AE932" i="4"/>
  <c r="AD932" i="4"/>
  <c r="AC932" i="4"/>
  <c r="AB932" i="4"/>
  <c r="AA932" i="4"/>
  <c r="Z932" i="4"/>
  <c r="R932" i="4"/>
  <c r="O932" i="4"/>
  <c r="N932" i="4"/>
  <c r="M932" i="4"/>
  <c r="L932" i="4"/>
  <c r="K932" i="4"/>
  <c r="J932" i="4"/>
  <c r="I932" i="4"/>
  <c r="G932" i="4"/>
  <c r="F932" i="4"/>
  <c r="E932" i="4"/>
  <c r="D932" i="4"/>
  <c r="C932" i="4"/>
  <c r="B932" i="4"/>
  <c r="AL931" i="4"/>
  <c r="AK931" i="4"/>
  <c r="AJ931" i="4"/>
  <c r="AI931" i="4"/>
  <c r="AH931" i="4"/>
  <c r="AG931" i="4"/>
  <c r="AF931" i="4"/>
  <c r="AE931" i="4"/>
  <c r="AD931" i="4"/>
  <c r="AC931" i="4"/>
  <c r="AB931" i="4"/>
  <c r="AA931" i="4"/>
  <c r="Z931" i="4"/>
  <c r="R931" i="4"/>
  <c r="O931" i="4"/>
  <c r="N931" i="4"/>
  <c r="M931" i="4"/>
  <c r="L931" i="4"/>
  <c r="K931" i="4"/>
  <c r="J931" i="4"/>
  <c r="I931" i="4"/>
  <c r="G931" i="4"/>
  <c r="F931" i="4"/>
  <c r="E931" i="4"/>
  <c r="D931" i="4"/>
  <c r="C931" i="4"/>
  <c r="B931" i="4"/>
  <c r="AL930" i="4"/>
  <c r="AK930" i="4"/>
  <c r="AJ930" i="4"/>
  <c r="AI930" i="4"/>
  <c r="AH930" i="4"/>
  <c r="AG930" i="4"/>
  <c r="AF930" i="4"/>
  <c r="AE930" i="4"/>
  <c r="AD930" i="4"/>
  <c r="AC930" i="4"/>
  <c r="AB930" i="4"/>
  <c r="AA930" i="4"/>
  <c r="Z930" i="4"/>
  <c r="R930" i="4"/>
  <c r="O930" i="4"/>
  <c r="N930" i="4"/>
  <c r="M930" i="4"/>
  <c r="L930" i="4"/>
  <c r="K930" i="4"/>
  <c r="J930" i="4"/>
  <c r="I930" i="4"/>
  <c r="G930" i="4"/>
  <c r="F930" i="4"/>
  <c r="E930" i="4"/>
  <c r="D930" i="4"/>
  <c r="C930" i="4"/>
  <c r="B930" i="4"/>
  <c r="AL929" i="4"/>
  <c r="AK929" i="4"/>
  <c r="AJ929" i="4"/>
  <c r="AI929" i="4"/>
  <c r="AH929" i="4"/>
  <c r="AG929" i="4"/>
  <c r="AF929" i="4"/>
  <c r="AE929" i="4"/>
  <c r="AD929" i="4"/>
  <c r="AC929" i="4"/>
  <c r="AB929" i="4"/>
  <c r="AA929" i="4"/>
  <c r="Z929" i="4"/>
  <c r="R929" i="4"/>
  <c r="O929" i="4"/>
  <c r="N929" i="4"/>
  <c r="M929" i="4"/>
  <c r="L929" i="4"/>
  <c r="K929" i="4"/>
  <c r="J929" i="4"/>
  <c r="I929" i="4"/>
  <c r="G929" i="4"/>
  <c r="F929" i="4"/>
  <c r="E929" i="4"/>
  <c r="D929" i="4"/>
  <c r="C929" i="4"/>
  <c r="B929" i="4"/>
  <c r="AL928" i="4"/>
  <c r="AK928" i="4"/>
  <c r="AJ928" i="4"/>
  <c r="AI928" i="4"/>
  <c r="AH928" i="4"/>
  <c r="AG928" i="4"/>
  <c r="AF928" i="4"/>
  <c r="AE928" i="4"/>
  <c r="AD928" i="4"/>
  <c r="AC928" i="4"/>
  <c r="AB928" i="4"/>
  <c r="AA928" i="4"/>
  <c r="Z928" i="4"/>
  <c r="R928" i="4"/>
  <c r="O928" i="4"/>
  <c r="N928" i="4"/>
  <c r="M928" i="4"/>
  <c r="L928" i="4"/>
  <c r="K928" i="4"/>
  <c r="J928" i="4"/>
  <c r="I928" i="4"/>
  <c r="G928" i="4"/>
  <c r="F928" i="4"/>
  <c r="E928" i="4"/>
  <c r="D928" i="4"/>
  <c r="C928" i="4"/>
  <c r="B928" i="4"/>
  <c r="AL927" i="4"/>
  <c r="AK927" i="4"/>
  <c r="AJ927" i="4"/>
  <c r="AI927" i="4"/>
  <c r="AH927" i="4"/>
  <c r="AG927" i="4"/>
  <c r="AF927" i="4"/>
  <c r="AE927" i="4"/>
  <c r="AD927" i="4"/>
  <c r="AC927" i="4"/>
  <c r="AB927" i="4"/>
  <c r="AA927" i="4"/>
  <c r="Z927" i="4"/>
  <c r="R927" i="4"/>
  <c r="O927" i="4"/>
  <c r="N927" i="4"/>
  <c r="M927" i="4"/>
  <c r="L927" i="4"/>
  <c r="K927" i="4"/>
  <c r="J927" i="4"/>
  <c r="I927" i="4"/>
  <c r="G927" i="4"/>
  <c r="F927" i="4"/>
  <c r="E927" i="4"/>
  <c r="D927" i="4"/>
  <c r="C927" i="4"/>
  <c r="B927" i="4"/>
  <c r="AL926" i="4"/>
  <c r="AK926" i="4"/>
  <c r="AJ926" i="4"/>
  <c r="AI926" i="4"/>
  <c r="AH926" i="4"/>
  <c r="AG926" i="4"/>
  <c r="AF926" i="4"/>
  <c r="AE926" i="4"/>
  <c r="AD926" i="4"/>
  <c r="AC926" i="4"/>
  <c r="AB926" i="4"/>
  <c r="AA926" i="4"/>
  <c r="Z926" i="4"/>
  <c r="R926" i="4"/>
  <c r="O926" i="4"/>
  <c r="N926" i="4"/>
  <c r="M926" i="4"/>
  <c r="L926" i="4"/>
  <c r="K926" i="4"/>
  <c r="J926" i="4"/>
  <c r="I926" i="4"/>
  <c r="G926" i="4"/>
  <c r="F926" i="4"/>
  <c r="E926" i="4"/>
  <c r="D926" i="4"/>
  <c r="C926" i="4"/>
  <c r="B926" i="4"/>
  <c r="AL925" i="4"/>
  <c r="AK925" i="4"/>
  <c r="AJ925" i="4"/>
  <c r="AI925" i="4"/>
  <c r="AH925" i="4"/>
  <c r="AG925" i="4"/>
  <c r="AF925" i="4"/>
  <c r="AE925" i="4"/>
  <c r="AD925" i="4"/>
  <c r="AC925" i="4"/>
  <c r="AB925" i="4"/>
  <c r="AA925" i="4"/>
  <c r="Z925" i="4"/>
  <c r="R925" i="4"/>
  <c r="O925" i="4"/>
  <c r="N925" i="4"/>
  <c r="M925" i="4"/>
  <c r="L925" i="4"/>
  <c r="K925" i="4"/>
  <c r="J925" i="4"/>
  <c r="I925" i="4"/>
  <c r="G925" i="4"/>
  <c r="F925" i="4"/>
  <c r="E925" i="4"/>
  <c r="D925" i="4"/>
  <c r="C925" i="4"/>
  <c r="B925" i="4"/>
  <c r="AL924" i="4"/>
  <c r="AK924" i="4"/>
  <c r="AJ924" i="4"/>
  <c r="AI924" i="4"/>
  <c r="AH924" i="4"/>
  <c r="AG924" i="4"/>
  <c r="AF924" i="4"/>
  <c r="AE924" i="4"/>
  <c r="AD924" i="4"/>
  <c r="AC924" i="4"/>
  <c r="AB924" i="4"/>
  <c r="AA924" i="4"/>
  <c r="Z924" i="4"/>
  <c r="R924" i="4"/>
  <c r="O924" i="4"/>
  <c r="N924" i="4"/>
  <c r="M924" i="4"/>
  <c r="L924" i="4"/>
  <c r="K924" i="4"/>
  <c r="J924" i="4"/>
  <c r="I924" i="4"/>
  <c r="G924" i="4"/>
  <c r="F924" i="4"/>
  <c r="E924" i="4"/>
  <c r="D924" i="4"/>
  <c r="C924" i="4"/>
  <c r="B924" i="4"/>
  <c r="AL923" i="4"/>
  <c r="AK923" i="4"/>
  <c r="AJ923" i="4"/>
  <c r="AI923" i="4"/>
  <c r="AH923" i="4"/>
  <c r="AG923" i="4"/>
  <c r="AF923" i="4"/>
  <c r="AE923" i="4"/>
  <c r="AD923" i="4"/>
  <c r="AC923" i="4"/>
  <c r="AB923" i="4"/>
  <c r="AA923" i="4"/>
  <c r="Z923" i="4"/>
  <c r="R923" i="4"/>
  <c r="O923" i="4"/>
  <c r="N923" i="4"/>
  <c r="M923" i="4"/>
  <c r="L923" i="4"/>
  <c r="K923" i="4"/>
  <c r="J923" i="4"/>
  <c r="I923" i="4"/>
  <c r="G923" i="4"/>
  <c r="F923" i="4"/>
  <c r="E923" i="4"/>
  <c r="D923" i="4"/>
  <c r="C923" i="4"/>
  <c r="B923" i="4"/>
  <c r="AL922" i="4"/>
  <c r="AK922" i="4"/>
  <c r="AJ922" i="4"/>
  <c r="AI922" i="4"/>
  <c r="AH922" i="4"/>
  <c r="AG922" i="4"/>
  <c r="AF922" i="4"/>
  <c r="AE922" i="4"/>
  <c r="AD922" i="4"/>
  <c r="AC922" i="4"/>
  <c r="AB922" i="4"/>
  <c r="AA922" i="4"/>
  <c r="Z922" i="4"/>
  <c r="R922" i="4"/>
  <c r="O922" i="4"/>
  <c r="N922" i="4"/>
  <c r="M922" i="4"/>
  <c r="L922" i="4"/>
  <c r="K922" i="4"/>
  <c r="J922" i="4"/>
  <c r="I922" i="4"/>
  <c r="G922" i="4"/>
  <c r="F922" i="4"/>
  <c r="E922" i="4"/>
  <c r="D922" i="4"/>
  <c r="C922" i="4"/>
  <c r="B922" i="4"/>
  <c r="AL921" i="4"/>
  <c r="AK921" i="4"/>
  <c r="AJ921" i="4"/>
  <c r="AI921" i="4"/>
  <c r="AH921" i="4"/>
  <c r="AG921" i="4"/>
  <c r="AF921" i="4"/>
  <c r="AE921" i="4"/>
  <c r="AD921" i="4"/>
  <c r="AC921" i="4"/>
  <c r="AB921" i="4"/>
  <c r="AA921" i="4"/>
  <c r="Z921" i="4"/>
  <c r="R921" i="4"/>
  <c r="O921" i="4"/>
  <c r="N921" i="4"/>
  <c r="M921" i="4"/>
  <c r="L921" i="4"/>
  <c r="K921" i="4"/>
  <c r="J921" i="4"/>
  <c r="I921" i="4"/>
  <c r="G921" i="4"/>
  <c r="F921" i="4"/>
  <c r="E921" i="4"/>
  <c r="D921" i="4"/>
  <c r="C921" i="4"/>
  <c r="B921" i="4"/>
  <c r="AL920" i="4"/>
  <c r="AK920" i="4"/>
  <c r="AJ920" i="4"/>
  <c r="AI920" i="4"/>
  <c r="AH920" i="4"/>
  <c r="AG920" i="4"/>
  <c r="AF920" i="4"/>
  <c r="AE920" i="4"/>
  <c r="AD920" i="4"/>
  <c r="AC920" i="4"/>
  <c r="AB920" i="4"/>
  <c r="AA920" i="4"/>
  <c r="Z920" i="4"/>
  <c r="R920" i="4"/>
  <c r="O920" i="4"/>
  <c r="N920" i="4"/>
  <c r="M920" i="4"/>
  <c r="L920" i="4"/>
  <c r="K920" i="4"/>
  <c r="J920" i="4"/>
  <c r="I920" i="4"/>
  <c r="G920" i="4"/>
  <c r="F920" i="4"/>
  <c r="E920" i="4"/>
  <c r="D920" i="4"/>
  <c r="C920" i="4"/>
  <c r="B920" i="4"/>
  <c r="AL919" i="4"/>
  <c r="AK919" i="4"/>
  <c r="AJ919" i="4"/>
  <c r="AI919" i="4"/>
  <c r="AH919" i="4"/>
  <c r="AG919" i="4"/>
  <c r="AF919" i="4"/>
  <c r="AE919" i="4"/>
  <c r="AD919" i="4"/>
  <c r="AC919" i="4"/>
  <c r="AB919" i="4"/>
  <c r="AA919" i="4"/>
  <c r="Z919" i="4"/>
  <c r="R919" i="4"/>
  <c r="O919" i="4"/>
  <c r="N919" i="4"/>
  <c r="M919" i="4"/>
  <c r="L919" i="4"/>
  <c r="K919" i="4"/>
  <c r="J919" i="4"/>
  <c r="I919" i="4"/>
  <c r="G919" i="4"/>
  <c r="F919" i="4"/>
  <c r="E919" i="4"/>
  <c r="D919" i="4"/>
  <c r="C919" i="4"/>
  <c r="B919" i="4"/>
  <c r="AL918" i="4"/>
  <c r="AK918" i="4"/>
  <c r="AJ918" i="4"/>
  <c r="AI918" i="4"/>
  <c r="AH918" i="4"/>
  <c r="AG918" i="4"/>
  <c r="AF918" i="4"/>
  <c r="AE918" i="4"/>
  <c r="AD918" i="4"/>
  <c r="AC918" i="4"/>
  <c r="AB918" i="4"/>
  <c r="AA918" i="4"/>
  <c r="Z918" i="4"/>
  <c r="R918" i="4"/>
  <c r="O918" i="4"/>
  <c r="N918" i="4"/>
  <c r="M918" i="4"/>
  <c r="L918" i="4"/>
  <c r="K918" i="4"/>
  <c r="J918" i="4"/>
  <c r="I918" i="4"/>
  <c r="G918" i="4"/>
  <c r="F918" i="4"/>
  <c r="E918" i="4"/>
  <c r="D918" i="4"/>
  <c r="C918" i="4"/>
  <c r="B918" i="4"/>
  <c r="AL917" i="4"/>
  <c r="AK917" i="4"/>
  <c r="AJ917" i="4"/>
  <c r="AI917" i="4"/>
  <c r="AH917" i="4"/>
  <c r="AG917" i="4"/>
  <c r="AF917" i="4"/>
  <c r="AE917" i="4"/>
  <c r="AD917" i="4"/>
  <c r="AC917" i="4"/>
  <c r="AB917" i="4"/>
  <c r="AA917" i="4"/>
  <c r="Z917" i="4"/>
  <c r="R917" i="4"/>
  <c r="O917" i="4"/>
  <c r="N917" i="4"/>
  <c r="M917" i="4"/>
  <c r="L917" i="4"/>
  <c r="K917" i="4"/>
  <c r="J917" i="4"/>
  <c r="I917" i="4"/>
  <c r="G917" i="4"/>
  <c r="F917" i="4"/>
  <c r="E917" i="4"/>
  <c r="D917" i="4"/>
  <c r="C917" i="4"/>
  <c r="B917" i="4"/>
  <c r="AL916" i="4"/>
  <c r="AK916" i="4"/>
  <c r="AJ916" i="4"/>
  <c r="AI916" i="4"/>
  <c r="AH916" i="4"/>
  <c r="AG916" i="4"/>
  <c r="AF916" i="4"/>
  <c r="AE916" i="4"/>
  <c r="AD916" i="4"/>
  <c r="AC916" i="4"/>
  <c r="AB916" i="4"/>
  <c r="AA916" i="4"/>
  <c r="Z916" i="4"/>
  <c r="R916" i="4"/>
  <c r="O916" i="4"/>
  <c r="N916" i="4"/>
  <c r="M916" i="4"/>
  <c r="L916" i="4"/>
  <c r="K916" i="4"/>
  <c r="J916" i="4"/>
  <c r="I916" i="4"/>
  <c r="G916" i="4"/>
  <c r="F916" i="4"/>
  <c r="E916" i="4"/>
  <c r="D916" i="4"/>
  <c r="C916" i="4"/>
  <c r="B916" i="4"/>
  <c r="AL915" i="4"/>
  <c r="AK915" i="4"/>
  <c r="AJ915" i="4"/>
  <c r="AI915" i="4"/>
  <c r="AH915" i="4"/>
  <c r="AG915" i="4"/>
  <c r="AF915" i="4"/>
  <c r="AE915" i="4"/>
  <c r="AD915" i="4"/>
  <c r="AC915" i="4"/>
  <c r="AB915" i="4"/>
  <c r="AA915" i="4"/>
  <c r="Z915" i="4"/>
  <c r="R915" i="4"/>
  <c r="O915" i="4"/>
  <c r="N915" i="4"/>
  <c r="M915" i="4"/>
  <c r="L915" i="4"/>
  <c r="K915" i="4"/>
  <c r="J915" i="4"/>
  <c r="I915" i="4"/>
  <c r="G915" i="4"/>
  <c r="F915" i="4"/>
  <c r="E915" i="4"/>
  <c r="D915" i="4"/>
  <c r="C915" i="4"/>
  <c r="B915" i="4"/>
  <c r="AL914" i="4"/>
  <c r="AK914" i="4"/>
  <c r="AJ914" i="4"/>
  <c r="AI914" i="4"/>
  <c r="AH914" i="4"/>
  <c r="AG914" i="4"/>
  <c r="AF914" i="4"/>
  <c r="AE914" i="4"/>
  <c r="AD914" i="4"/>
  <c r="AC914" i="4"/>
  <c r="AB914" i="4"/>
  <c r="AA914" i="4"/>
  <c r="Z914" i="4"/>
  <c r="R914" i="4"/>
  <c r="O914" i="4"/>
  <c r="N914" i="4"/>
  <c r="M914" i="4"/>
  <c r="L914" i="4"/>
  <c r="K914" i="4"/>
  <c r="J914" i="4"/>
  <c r="I914" i="4"/>
  <c r="G914" i="4"/>
  <c r="F914" i="4"/>
  <c r="E914" i="4"/>
  <c r="D914" i="4"/>
  <c r="C914" i="4"/>
  <c r="B914" i="4"/>
  <c r="AL913" i="4"/>
  <c r="AK913" i="4"/>
  <c r="AJ913" i="4"/>
  <c r="AI913" i="4"/>
  <c r="AH913" i="4"/>
  <c r="AG913" i="4"/>
  <c r="AF913" i="4"/>
  <c r="AE913" i="4"/>
  <c r="AD913" i="4"/>
  <c r="AC913" i="4"/>
  <c r="AB913" i="4"/>
  <c r="AA913" i="4"/>
  <c r="Z913" i="4"/>
  <c r="R913" i="4"/>
  <c r="O913" i="4"/>
  <c r="N913" i="4"/>
  <c r="M913" i="4"/>
  <c r="L913" i="4"/>
  <c r="K913" i="4"/>
  <c r="J913" i="4"/>
  <c r="I913" i="4"/>
  <c r="G913" i="4"/>
  <c r="F913" i="4"/>
  <c r="E913" i="4"/>
  <c r="D913" i="4"/>
  <c r="C913" i="4"/>
  <c r="B913" i="4"/>
  <c r="AL912" i="4"/>
  <c r="AK912" i="4"/>
  <c r="AJ912" i="4"/>
  <c r="AI912" i="4"/>
  <c r="AH912" i="4"/>
  <c r="AG912" i="4"/>
  <c r="AF912" i="4"/>
  <c r="AE912" i="4"/>
  <c r="AD912" i="4"/>
  <c r="AC912" i="4"/>
  <c r="AB912" i="4"/>
  <c r="AA912" i="4"/>
  <c r="Z912" i="4"/>
  <c r="R912" i="4"/>
  <c r="O912" i="4"/>
  <c r="N912" i="4"/>
  <c r="M912" i="4"/>
  <c r="L912" i="4"/>
  <c r="K912" i="4"/>
  <c r="J912" i="4"/>
  <c r="I912" i="4"/>
  <c r="G912" i="4"/>
  <c r="F912" i="4"/>
  <c r="E912" i="4"/>
  <c r="D912" i="4"/>
  <c r="C912" i="4"/>
  <c r="B912" i="4"/>
  <c r="AL911" i="4"/>
  <c r="AK911" i="4"/>
  <c r="AJ911" i="4"/>
  <c r="AI911" i="4"/>
  <c r="AH911" i="4"/>
  <c r="AG911" i="4"/>
  <c r="AF911" i="4"/>
  <c r="AE911" i="4"/>
  <c r="AD911" i="4"/>
  <c r="AC911" i="4"/>
  <c r="AB911" i="4"/>
  <c r="AA911" i="4"/>
  <c r="Z911" i="4"/>
  <c r="R911" i="4"/>
  <c r="O911" i="4"/>
  <c r="N911" i="4"/>
  <c r="M911" i="4"/>
  <c r="L911" i="4"/>
  <c r="K911" i="4"/>
  <c r="J911" i="4"/>
  <c r="I911" i="4"/>
  <c r="G911" i="4"/>
  <c r="F911" i="4"/>
  <c r="E911" i="4"/>
  <c r="D911" i="4"/>
  <c r="C911" i="4"/>
  <c r="B911" i="4"/>
  <c r="AL910" i="4"/>
  <c r="AK910" i="4"/>
  <c r="AJ910" i="4"/>
  <c r="AI910" i="4"/>
  <c r="AH910" i="4"/>
  <c r="AG910" i="4"/>
  <c r="AF910" i="4"/>
  <c r="AE910" i="4"/>
  <c r="AD910" i="4"/>
  <c r="AC910" i="4"/>
  <c r="AB910" i="4"/>
  <c r="AA910" i="4"/>
  <c r="Z910" i="4"/>
  <c r="R910" i="4"/>
  <c r="O910" i="4"/>
  <c r="N910" i="4"/>
  <c r="M910" i="4"/>
  <c r="L910" i="4"/>
  <c r="K910" i="4"/>
  <c r="J910" i="4"/>
  <c r="I910" i="4"/>
  <c r="G910" i="4"/>
  <c r="F910" i="4"/>
  <c r="E910" i="4"/>
  <c r="D910" i="4"/>
  <c r="C910" i="4"/>
  <c r="B910" i="4"/>
  <c r="AL909" i="4"/>
  <c r="AK909" i="4"/>
  <c r="AJ909" i="4"/>
  <c r="AI909" i="4"/>
  <c r="AH909" i="4"/>
  <c r="AG909" i="4"/>
  <c r="AF909" i="4"/>
  <c r="AE909" i="4"/>
  <c r="AD909" i="4"/>
  <c r="AC909" i="4"/>
  <c r="AB909" i="4"/>
  <c r="AA909" i="4"/>
  <c r="Z909" i="4"/>
  <c r="R909" i="4"/>
  <c r="O909" i="4"/>
  <c r="N909" i="4"/>
  <c r="M909" i="4"/>
  <c r="L909" i="4"/>
  <c r="K909" i="4"/>
  <c r="J909" i="4"/>
  <c r="I909" i="4"/>
  <c r="G909" i="4"/>
  <c r="F909" i="4"/>
  <c r="E909" i="4"/>
  <c r="D909" i="4"/>
  <c r="C909" i="4"/>
  <c r="B909" i="4"/>
  <c r="AL908" i="4"/>
  <c r="AK908" i="4"/>
  <c r="AJ908" i="4"/>
  <c r="AI908" i="4"/>
  <c r="AH908" i="4"/>
  <c r="AG908" i="4"/>
  <c r="AF908" i="4"/>
  <c r="AE908" i="4"/>
  <c r="AD908" i="4"/>
  <c r="AC908" i="4"/>
  <c r="AB908" i="4"/>
  <c r="AA908" i="4"/>
  <c r="Z908" i="4"/>
  <c r="R908" i="4"/>
  <c r="O908" i="4"/>
  <c r="N908" i="4"/>
  <c r="M908" i="4"/>
  <c r="L908" i="4"/>
  <c r="K908" i="4"/>
  <c r="J908" i="4"/>
  <c r="I908" i="4"/>
  <c r="G908" i="4"/>
  <c r="F908" i="4"/>
  <c r="E908" i="4"/>
  <c r="D908" i="4"/>
  <c r="C908" i="4"/>
  <c r="B908" i="4"/>
  <c r="AL907" i="4"/>
  <c r="AK907" i="4"/>
  <c r="AJ907" i="4"/>
  <c r="AI907" i="4"/>
  <c r="AH907" i="4"/>
  <c r="AG907" i="4"/>
  <c r="AF907" i="4"/>
  <c r="AE907" i="4"/>
  <c r="AD907" i="4"/>
  <c r="AC907" i="4"/>
  <c r="AB907" i="4"/>
  <c r="AA907" i="4"/>
  <c r="Z907" i="4"/>
  <c r="R907" i="4"/>
  <c r="O907" i="4"/>
  <c r="N907" i="4"/>
  <c r="M907" i="4"/>
  <c r="L907" i="4"/>
  <c r="K907" i="4"/>
  <c r="J907" i="4"/>
  <c r="I907" i="4"/>
  <c r="G907" i="4"/>
  <c r="F907" i="4"/>
  <c r="E907" i="4"/>
  <c r="D907" i="4"/>
  <c r="C907" i="4"/>
  <c r="B907" i="4"/>
  <c r="AL906" i="4"/>
  <c r="AK906" i="4"/>
  <c r="AJ906" i="4"/>
  <c r="AI906" i="4"/>
  <c r="AH906" i="4"/>
  <c r="AG906" i="4"/>
  <c r="AF906" i="4"/>
  <c r="AE906" i="4"/>
  <c r="AD906" i="4"/>
  <c r="AC906" i="4"/>
  <c r="AB906" i="4"/>
  <c r="AA906" i="4"/>
  <c r="Z906" i="4"/>
  <c r="R906" i="4"/>
  <c r="O906" i="4"/>
  <c r="N906" i="4"/>
  <c r="M906" i="4"/>
  <c r="L906" i="4"/>
  <c r="K906" i="4"/>
  <c r="J906" i="4"/>
  <c r="I906" i="4"/>
  <c r="G906" i="4"/>
  <c r="F906" i="4"/>
  <c r="E906" i="4"/>
  <c r="D906" i="4"/>
  <c r="C906" i="4"/>
  <c r="B906" i="4"/>
  <c r="AL905" i="4"/>
  <c r="AK905" i="4"/>
  <c r="AJ905" i="4"/>
  <c r="AI905" i="4"/>
  <c r="AH905" i="4"/>
  <c r="AG905" i="4"/>
  <c r="AF905" i="4"/>
  <c r="AE905" i="4"/>
  <c r="AD905" i="4"/>
  <c r="AC905" i="4"/>
  <c r="AB905" i="4"/>
  <c r="AA905" i="4"/>
  <c r="Z905" i="4"/>
  <c r="R905" i="4"/>
  <c r="O905" i="4"/>
  <c r="N905" i="4"/>
  <c r="M905" i="4"/>
  <c r="L905" i="4"/>
  <c r="K905" i="4"/>
  <c r="J905" i="4"/>
  <c r="I905" i="4"/>
  <c r="G905" i="4"/>
  <c r="F905" i="4"/>
  <c r="E905" i="4"/>
  <c r="D905" i="4"/>
  <c r="C905" i="4"/>
  <c r="B905" i="4"/>
  <c r="AL904" i="4"/>
  <c r="AK904" i="4"/>
  <c r="AJ904" i="4"/>
  <c r="AI904" i="4"/>
  <c r="AH904" i="4"/>
  <c r="AG904" i="4"/>
  <c r="AF904" i="4"/>
  <c r="AE904" i="4"/>
  <c r="AD904" i="4"/>
  <c r="AC904" i="4"/>
  <c r="AB904" i="4"/>
  <c r="AA904" i="4"/>
  <c r="Z904" i="4"/>
  <c r="R904" i="4"/>
  <c r="O904" i="4"/>
  <c r="N904" i="4"/>
  <c r="M904" i="4"/>
  <c r="L904" i="4"/>
  <c r="K904" i="4"/>
  <c r="J904" i="4"/>
  <c r="I904" i="4"/>
  <c r="G904" i="4"/>
  <c r="F904" i="4"/>
  <c r="E904" i="4"/>
  <c r="D904" i="4"/>
  <c r="C904" i="4"/>
  <c r="B904" i="4"/>
  <c r="AL903" i="4"/>
  <c r="AK903" i="4"/>
  <c r="AJ903" i="4"/>
  <c r="AI903" i="4"/>
  <c r="AH903" i="4"/>
  <c r="AG903" i="4"/>
  <c r="AF903" i="4"/>
  <c r="AE903" i="4"/>
  <c r="AD903" i="4"/>
  <c r="AC903" i="4"/>
  <c r="AB903" i="4"/>
  <c r="AA903" i="4"/>
  <c r="Z903" i="4"/>
  <c r="R903" i="4"/>
  <c r="O903" i="4"/>
  <c r="N903" i="4"/>
  <c r="M903" i="4"/>
  <c r="L903" i="4"/>
  <c r="K903" i="4"/>
  <c r="J903" i="4"/>
  <c r="I903" i="4"/>
  <c r="G903" i="4"/>
  <c r="F903" i="4"/>
  <c r="E903" i="4"/>
  <c r="D903" i="4"/>
  <c r="C903" i="4"/>
  <c r="B903" i="4"/>
  <c r="AL902" i="4"/>
  <c r="AK902" i="4"/>
  <c r="AJ902" i="4"/>
  <c r="AI902" i="4"/>
  <c r="AH902" i="4"/>
  <c r="AG902" i="4"/>
  <c r="AF902" i="4"/>
  <c r="AE902" i="4"/>
  <c r="AD902" i="4"/>
  <c r="AC902" i="4"/>
  <c r="AB902" i="4"/>
  <c r="AA902" i="4"/>
  <c r="Z902" i="4"/>
  <c r="R902" i="4"/>
  <c r="O902" i="4"/>
  <c r="N902" i="4"/>
  <c r="M902" i="4"/>
  <c r="L902" i="4"/>
  <c r="K902" i="4"/>
  <c r="J902" i="4"/>
  <c r="I902" i="4"/>
  <c r="G902" i="4"/>
  <c r="F902" i="4"/>
  <c r="E902" i="4"/>
  <c r="D902" i="4"/>
  <c r="C902" i="4"/>
  <c r="B902" i="4"/>
  <c r="AL901" i="4"/>
  <c r="AK901" i="4"/>
  <c r="AJ901" i="4"/>
  <c r="AI901" i="4"/>
  <c r="AH901" i="4"/>
  <c r="AG901" i="4"/>
  <c r="AF901" i="4"/>
  <c r="AE901" i="4"/>
  <c r="AD901" i="4"/>
  <c r="AC901" i="4"/>
  <c r="AB901" i="4"/>
  <c r="AA901" i="4"/>
  <c r="Z901" i="4"/>
  <c r="R901" i="4"/>
  <c r="O901" i="4"/>
  <c r="N901" i="4"/>
  <c r="M901" i="4"/>
  <c r="L901" i="4"/>
  <c r="K901" i="4"/>
  <c r="J901" i="4"/>
  <c r="I901" i="4"/>
  <c r="G901" i="4"/>
  <c r="F901" i="4"/>
  <c r="E901" i="4"/>
  <c r="D901" i="4"/>
  <c r="C901" i="4"/>
  <c r="B901" i="4"/>
  <c r="AL900" i="4"/>
  <c r="AK900" i="4"/>
  <c r="AJ900" i="4"/>
  <c r="AI900" i="4"/>
  <c r="AH900" i="4"/>
  <c r="AG900" i="4"/>
  <c r="AF900" i="4"/>
  <c r="AE900" i="4"/>
  <c r="AD900" i="4"/>
  <c r="AC900" i="4"/>
  <c r="AB900" i="4"/>
  <c r="AA900" i="4"/>
  <c r="Z900" i="4"/>
  <c r="R900" i="4"/>
  <c r="O900" i="4"/>
  <c r="N900" i="4"/>
  <c r="M900" i="4"/>
  <c r="L900" i="4"/>
  <c r="K900" i="4"/>
  <c r="J900" i="4"/>
  <c r="I900" i="4"/>
  <c r="G900" i="4"/>
  <c r="F900" i="4"/>
  <c r="E900" i="4"/>
  <c r="D900" i="4"/>
  <c r="C900" i="4"/>
  <c r="B900" i="4"/>
  <c r="AL899" i="4"/>
  <c r="AK899" i="4"/>
  <c r="AJ899" i="4"/>
  <c r="AI899" i="4"/>
  <c r="AH899" i="4"/>
  <c r="AG899" i="4"/>
  <c r="AF899" i="4"/>
  <c r="AE899" i="4"/>
  <c r="AD899" i="4"/>
  <c r="AC899" i="4"/>
  <c r="AB899" i="4"/>
  <c r="AA899" i="4"/>
  <c r="Z899" i="4"/>
  <c r="R899" i="4"/>
  <c r="O899" i="4"/>
  <c r="N899" i="4"/>
  <c r="M899" i="4"/>
  <c r="L899" i="4"/>
  <c r="K899" i="4"/>
  <c r="J899" i="4"/>
  <c r="I899" i="4"/>
  <c r="G899" i="4"/>
  <c r="F899" i="4"/>
  <c r="E899" i="4"/>
  <c r="D899" i="4"/>
  <c r="C899" i="4"/>
  <c r="B899" i="4"/>
  <c r="AL898" i="4"/>
  <c r="AK898" i="4"/>
  <c r="AJ898" i="4"/>
  <c r="AI898" i="4"/>
  <c r="AH898" i="4"/>
  <c r="AG898" i="4"/>
  <c r="AF898" i="4"/>
  <c r="AE898" i="4"/>
  <c r="AD898" i="4"/>
  <c r="AC898" i="4"/>
  <c r="AB898" i="4"/>
  <c r="AA898" i="4"/>
  <c r="Z898" i="4"/>
  <c r="R898" i="4"/>
  <c r="O898" i="4"/>
  <c r="N898" i="4"/>
  <c r="M898" i="4"/>
  <c r="L898" i="4"/>
  <c r="K898" i="4"/>
  <c r="J898" i="4"/>
  <c r="I898" i="4"/>
  <c r="G898" i="4"/>
  <c r="F898" i="4"/>
  <c r="E898" i="4"/>
  <c r="D898" i="4"/>
  <c r="C898" i="4"/>
  <c r="B898" i="4"/>
  <c r="AL897" i="4"/>
  <c r="AK897" i="4"/>
  <c r="AJ897" i="4"/>
  <c r="AI897" i="4"/>
  <c r="AH897" i="4"/>
  <c r="AG897" i="4"/>
  <c r="AF897" i="4"/>
  <c r="AE897" i="4"/>
  <c r="AD897" i="4"/>
  <c r="AC897" i="4"/>
  <c r="AB897" i="4"/>
  <c r="AA897" i="4"/>
  <c r="Z897" i="4"/>
  <c r="R897" i="4"/>
  <c r="O897" i="4"/>
  <c r="N897" i="4"/>
  <c r="M897" i="4"/>
  <c r="L897" i="4"/>
  <c r="K897" i="4"/>
  <c r="J897" i="4"/>
  <c r="I897" i="4"/>
  <c r="G897" i="4"/>
  <c r="F897" i="4"/>
  <c r="E897" i="4"/>
  <c r="D897" i="4"/>
  <c r="C897" i="4"/>
  <c r="B897" i="4"/>
  <c r="AL896" i="4"/>
  <c r="AK896" i="4"/>
  <c r="AJ896" i="4"/>
  <c r="AI896" i="4"/>
  <c r="AH896" i="4"/>
  <c r="AG896" i="4"/>
  <c r="AF896" i="4"/>
  <c r="AE896" i="4"/>
  <c r="AD896" i="4"/>
  <c r="AC896" i="4"/>
  <c r="AB896" i="4"/>
  <c r="AA896" i="4"/>
  <c r="Z896" i="4"/>
  <c r="R896" i="4"/>
  <c r="O896" i="4"/>
  <c r="N896" i="4"/>
  <c r="M896" i="4"/>
  <c r="L896" i="4"/>
  <c r="K896" i="4"/>
  <c r="J896" i="4"/>
  <c r="I896" i="4"/>
  <c r="G896" i="4"/>
  <c r="F896" i="4"/>
  <c r="E896" i="4"/>
  <c r="D896" i="4"/>
  <c r="C896" i="4"/>
  <c r="B896" i="4"/>
  <c r="AL895" i="4"/>
  <c r="AK895" i="4"/>
  <c r="AJ895" i="4"/>
  <c r="AI895" i="4"/>
  <c r="AH895" i="4"/>
  <c r="AG895" i="4"/>
  <c r="AF895" i="4"/>
  <c r="AE895" i="4"/>
  <c r="AD895" i="4"/>
  <c r="AC895" i="4"/>
  <c r="AB895" i="4"/>
  <c r="AA895" i="4"/>
  <c r="Z895" i="4"/>
  <c r="R895" i="4"/>
  <c r="O895" i="4"/>
  <c r="N895" i="4"/>
  <c r="M895" i="4"/>
  <c r="L895" i="4"/>
  <c r="K895" i="4"/>
  <c r="J895" i="4"/>
  <c r="I895" i="4"/>
  <c r="G895" i="4"/>
  <c r="F895" i="4"/>
  <c r="E895" i="4"/>
  <c r="D895" i="4"/>
  <c r="C895" i="4"/>
  <c r="B895" i="4"/>
  <c r="AL894" i="4"/>
  <c r="AK894" i="4"/>
  <c r="AJ894" i="4"/>
  <c r="AI894" i="4"/>
  <c r="AH894" i="4"/>
  <c r="AG894" i="4"/>
  <c r="AF894" i="4"/>
  <c r="AE894" i="4"/>
  <c r="AD894" i="4"/>
  <c r="AC894" i="4"/>
  <c r="AB894" i="4"/>
  <c r="AA894" i="4"/>
  <c r="Z894" i="4"/>
  <c r="R894" i="4"/>
  <c r="O894" i="4"/>
  <c r="N894" i="4"/>
  <c r="M894" i="4"/>
  <c r="L894" i="4"/>
  <c r="K894" i="4"/>
  <c r="J894" i="4"/>
  <c r="I894" i="4"/>
  <c r="G894" i="4"/>
  <c r="F894" i="4"/>
  <c r="E894" i="4"/>
  <c r="D894" i="4"/>
  <c r="C894" i="4"/>
  <c r="B894" i="4"/>
  <c r="AL893" i="4"/>
  <c r="AK893" i="4"/>
  <c r="AJ893" i="4"/>
  <c r="AI893" i="4"/>
  <c r="AH893" i="4"/>
  <c r="AG893" i="4"/>
  <c r="AF893" i="4"/>
  <c r="AE893" i="4"/>
  <c r="AD893" i="4"/>
  <c r="AC893" i="4"/>
  <c r="AB893" i="4"/>
  <c r="AA893" i="4"/>
  <c r="Z893" i="4"/>
  <c r="R893" i="4"/>
  <c r="O893" i="4"/>
  <c r="N893" i="4"/>
  <c r="M893" i="4"/>
  <c r="L893" i="4"/>
  <c r="K893" i="4"/>
  <c r="J893" i="4"/>
  <c r="I893" i="4"/>
  <c r="G893" i="4"/>
  <c r="F893" i="4"/>
  <c r="E893" i="4"/>
  <c r="D893" i="4"/>
  <c r="C893" i="4"/>
  <c r="B893" i="4"/>
  <c r="AL892" i="4"/>
  <c r="AK892" i="4"/>
  <c r="AJ892" i="4"/>
  <c r="AI892" i="4"/>
  <c r="AH892" i="4"/>
  <c r="AG892" i="4"/>
  <c r="AF892" i="4"/>
  <c r="AE892" i="4"/>
  <c r="AD892" i="4"/>
  <c r="AC892" i="4"/>
  <c r="AB892" i="4"/>
  <c r="AA892" i="4"/>
  <c r="Z892" i="4"/>
  <c r="R892" i="4"/>
  <c r="O892" i="4"/>
  <c r="N892" i="4"/>
  <c r="M892" i="4"/>
  <c r="L892" i="4"/>
  <c r="K892" i="4"/>
  <c r="J892" i="4"/>
  <c r="I892" i="4"/>
  <c r="G892" i="4"/>
  <c r="F892" i="4"/>
  <c r="E892" i="4"/>
  <c r="D892" i="4"/>
  <c r="C892" i="4"/>
  <c r="B892" i="4"/>
  <c r="AL891" i="4"/>
  <c r="AK891" i="4"/>
  <c r="AJ891" i="4"/>
  <c r="AI891" i="4"/>
  <c r="AH891" i="4"/>
  <c r="AG891" i="4"/>
  <c r="AF891" i="4"/>
  <c r="AE891" i="4"/>
  <c r="AD891" i="4"/>
  <c r="AC891" i="4"/>
  <c r="AB891" i="4"/>
  <c r="AA891" i="4"/>
  <c r="Z891" i="4"/>
  <c r="R891" i="4"/>
  <c r="O891" i="4"/>
  <c r="N891" i="4"/>
  <c r="M891" i="4"/>
  <c r="L891" i="4"/>
  <c r="K891" i="4"/>
  <c r="J891" i="4"/>
  <c r="I891" i="4"/>
  <c r="G891" i="4"/>
  <c r="F891" i="4"/>
  <c r="E891" i="4"/>
  <c r="D891" i="4"/>
  <c r="C891" i="4"/>
  <c r="B891" i="4"/>
  <c r="AL890" i="4"/>
  <c r="AK890" i="4"/>
  <c r="AJ890" i="4"/>
  <c r="AI890" i="4"/>
  <c r="AH890" i="4"/>
  <c r="AG890" i="4"/>
  <c r="AF890" i="4"/>
  <c r="AE890" i="4"/>
  <c r="AD890" i="4"/>
  <c r="AC890" i="4"/>
  <c r="AB890" i="4"/>
  <c r="AA890" i="4"/>
  <c r="Z890" i="4"/>
  <c r="R890" i="4"/>
  <c r="O890" i="4"/>
  <c r="N890" i="4"/>
  <c r="M890" i="4"/>
  <c r="L890" i="4"/>
  <c r="K890" i="4"/>
  <c r="J890" i="4"/>
  <c r="I890" i="4"/>
  <c r="G890" i="4"/>
  <c r="F890" i="4"/>
  <c r="E890" i="4"/>
  <c r="D890" i="4"/>
  <c r="C890" i="4"/>
  <c r="B890" i="4"/>
  <c r="AL889" i="4"/>
  <c r="AK889" i="4"/>
  <c r="AJ889" i="4"/>
  <c r="AI889" i="4"/>
  <c r="AH889" i="4"/>
  <c r="AG889" i="4"/>
  <c r="AF889" i="4"/>
  <c r="AE889" i="4"/>
  <c r="AD889" i="4"/>
  <c r="AC889" i="4"/>
  <c r="AB889" i="4"/>
  <c r="AA889" i="4"/>
  <c r="Z889" i="4"/>
  <c r="R889" i="4"/>
  <c r="O889" i="4"/>
  <c r="N889" i="4"/>
  <c r="M889" i="4"/>
  <c r="L889" i="4"/>
  <c r="K889" i="4"/>
  <c r="J889" i="4"/>
  <c r="I889" i="4"/>
  <c r="G889" i="4"/>
  <c r="F889" i="4"/>
  <c r="E889" i="4"/>
  <c r="D889" i="4"/>
  <c r="C889" i="4"/>
  <c r="B889" i="4"/>
  <c r="AL888" i="4"/>
  <c r="AK888" i="4"/>
  <c r="AJ888" i="4"/>
  <c r="AI888" i="4"/>
  <c r="AH888" i="4"/>
  <c r="AG888" i="4"/>
  <c r="AF888" i="4"/>
  <c r="AE888" i="4"/>
  <c r="AD888" i="4"/>
  <c r="AC888" i="4"/>
  <c r="AB888" i="4"/>
  <c r="AA888" i="4"/>
  <c r="Z888" i="4"/>
  <c r="R888" i="4"/>
  <c r="O888" i="4"/>
  <c r="N888" i="4"/>
  <c r="M888" i="4"/>
  <c r="L888" i="4"/>
  <c r="K888" i="4"/>
  <c r="J888" i="4"/>
  <c r="I888" i="4"/>
  <c r="G888" i="4"/>
  <c r="F888" i="4"/>
  <c r="E888" i="4"/>
  <c r="D888" i="4"/>
  <c r="C888" i="4"/>
  <c r="B888" i="4"/>
  <c r="AL887" i="4"/>
  <c r="AK887" i="4"/>
  <c r="AJ887" i="4"/>
  <c r="AI887" i="4"/>
  <c r="AH887" i="4"/>
  <c r="AG887" i="4"/>
  <c r="AF887" i="4"/>
  <c r="AE887" i="4"/>
  <c r="AD887" i="4"/>
  <c r="AC887" i="4"/>
  <c r="AB887" i="4"/>
  <c r="AA887" i="4"/>
  <c r="Z887" i="4"/>
  <c r="R887" i="4"/>
  <c r="O887" i="4"/>
  <c r="N887" i="4"/>
  <c r="M887" i="4"/>
  <c r="L887" i="4"/>
  <c r="K887" i="4"/>
  <c r="J887" i="4"/>
  <c r="I887" i="4"/>
  <c r="G887" i="4"/>
  <c r="F887" i="4"/>
  <c r="E887" i="4"/>
  <c r="D887" i="4"/>
  <c r="C887" i="4"/>
  <c r="B887" i="4"/>
  <c r="AL886" i="4"/>
  <c r="AK886" i="4"/>
  <c r="AJ886" i="4"/>
  <c r="AI886" i="4"/>
  <c r="AH886" i="4"/>
  <c r="AG886" i="4"/>
  <c r="AF886" i="4"/>
  <c r="AE886" i="4"/>
  <c r="AD886" i="4"/>
  <c r="AC886" i="4"/>
  <c r="AB886" i="4"/>
  <c r="AA886" i="4"/>
  <c r="Z886" i="4"/>
  <c r="R886" i="4"/>
  <c r="O886" i="4"/>
  <c r="N886" i="4"/>
  <c r="M886" i="4"/>
  <c r="L886" i="4"/>
  <c r="K886" i="4"/>
  <c r="J886" i="4"/>
  <c r="I886" i="4"/>
  <c r="G886" i="4"/>
  <c r="F886" i="4"/>
  <c r="E886" i="4"/>
  <c r="D886" i="4"/>
  <c r="C886" i="4"/>
  <c r="B886" i="4"/>
  <c r="AL885" i="4"/>
  <c r="AK885" i="4"/>
  <c r="AJ885" i="4"/>
  <c r="AI885" i="4"/>
  <c r="AH885" i="4"/>
  <c r="AG885" i="4"/>
  <c r="AF885" i="4"/>
  <c r="AE885" i="4"/>
  <c r="AD885" i="4"/>
  <c r="AC885" i="4"/>
  <c r="AB885" i="4"/>
  <c r="AA885" i="4"/>
  <c r="Z885" i="4"/>
  <c r="R885" i="4"/>
  <c r="O885" i="4"/>
  <c r="N885" i="4"/>
  <c r="M885" i="4"/>
  <c r="L885" i="4"/>
  <c r="K885" i="4"/>
  <c r="J885" i="4"/>
  <c r="I885" i="4"/>
  <c r="G885" i="4"/>
  <c r="F885" i="4"/>
  <c r="E885" i="4"/>
  <c r="D885" i="4"/>
  <c r="C885" i="4"/>
  <c r="B885" i="4"/>
  <c r="AL884" i="4"/>
  <c r="AK884" i="4"/>
  <c r="AJ884" i="4"/>
  <c r="AI884" i="4"/>
  <c r="AH884" i="4"/>
  <c r="AG884" i="4"/>
  <c r="AF884" i="4"/>
  <c r="AE884" i="4"/>
  <c r="AD884" i="4"/>
  <c r="AC884" i="4"/>
  <c r="AB884" i="4"/>
  <c r="AA884" i="4"/>
  <c r="Z884" i="4"/>
  <c r="R884" i="4"/>
  <c r="O884" i="4"/>
  <c r="N884" i="4"/>
  <c r="M884" i="4"/>
  <c r="L884" i="4"/>
  <c r="K884" i="4"/>
  <c r="J884" i="4"/>
  <c r="I884" i="4"/>
  <c r="G884" i="4"/>
  <c r="F884" i="4"/>
  <c r="E884" i="4"/>
  <c r="D884" i="4"/>
  <c r="C884" i="4"/>
  <c r="B884" i="4"/>
  <c r="AL883" i="4"/>
  <c r="AK883" i="4"/>
  <c r="AJ883" i="4"/>
  <c r="AI883" i="4"/>
  <c r="AH883" i="4"/>
  <c r="AG883" i="4"/>
  <c r="AF883" i="4"/>
  <c r="AE883" i="4"/>
  <c r="AD883" i="4"/>
  <c r="AC883" i="4"/>
  <c r="AB883" i="4"/>
  <c r="AA883" i="4"/>
  <c r="Z883" i="4"/>
  <c r="R883" i="4"/>
  <c r="O883" i="4"/>
  <c r="N883" i="4"/>
  <c r="M883" i="4"/>
  <c r="L883" i="4"/>
  <c r="K883" i="4"/>
  <c r="J883" i="4"/>
  <c r="I883" i="4"/>
  <c r="G883" i="4"/>
  <c r="F883" i="4"/>
  <c r="E883" i="4"/>
  <c r="D883" i="4"/>
  <c r="C883" i="4"/>
  <c r="B883" i="4"/>
  <c r="AL882" i="4"/>
  <c r="AK882" i="4"/>
  <c r="AJ882" i="4"/>
  <c r="AI882" i="4"/>
  <c r="AH882" i="4"/>
  <c r="AG882" i="4"/>
  <c r="AF882" i="4"/>
  <c r="AE882" i="4"/>
  <c r="AD882" i="4"/>
  <c r="AC882" i="4"/>
  <c r="AB882" i="4"/>
  <c r="AA882" i="4"/>
  <c r="Z882" i="4"/>
  <c r="R882" i="4"/>
  <c r="O882" i="4"/>
  <c r="N882" i="4"/>
  <c r="M882" i="4"/>
  <c r="L882" i="4"/>
  <c r="K882" i="4"/>
  <c r="J882" i="4"/>
  <c r="I882" i="4"/>
  <c r="G882" i="4"/>
  <c r="F882" i="4"/>
  <c r="E882" i="4"/>
  <c r="D882" i="4"/>
  <c r="C882" i="4"/>
  <c r="B882" i="4"/>
  <c r="AL881" i="4"/>
  <c r="AK881" i="4"/>
  <c r="AJ881" i="4"/>
  <c r="AI881" i="4"/>
  <c r="AH881" i="4"/>
  <c r="AG881" i="4"/>
  <c r="AF881" i="4"/>
  <c r="AE881" i="4"/>
  <c r="AD881" i="4"/>
  <c r="AC881" i="4"/>
  <c r="AB881" i="4"/>
  <c r="AA881" i="4"/>
  <c r="Z881" i="4"/>
  <c r="R881" i="4"/>
  <c r="O881" i="4"/>
  <c r="N881" i="4"/>
  <c r="M881" i="4"/>
  <c r="L881" i="4"/>
  <c r="K881" i="4"/>
  <c r="J881" i="4"/>
  <c r="I881" i="4"/>
  <c r="G881" i="4"/>
  <c r="F881" i="4"/>
  <c r="E881" i="4"/>
  <c r="D881" i="4"/>
  <c r="C881" i="4"/>
  <c r="B881" i="4"/>
  <c r="AL880" i="4"/>
  <c r="AK880" i="4"/>
  <c r="AJ880" i="4"/>
  <c r="AI880" i="4"/>
  <c r="AH880" i="4"/>
  <c r="AG880" i="4"/>
  <c r="AF880" i="4"/>
  <c r="AE880" i="4"/>
  <c r="AD880" i="4"/>
  <c r="AC880" i="4"/>
  <c r="AB880" i="4"/>
  <c r="AA880" i="4"/>
  <c r="Z880" i="4"/>
  <c r="R880" i="4"/>
  <c r="O880" i="4"/>
  <c r="N880" i="4"/>
  <c r="M880" i="4"/>
  <c r="L880" i="4"/>
  <c r="K880" i="4"/>
  <c r="J880" i="4"/>
  <c r="I880" i="4"/>
  <c r="G880" i="4"/>
  <c r="F880" i="4"/>
  <c r="E880" i="4"/>
  <c r="D880" i="4"/>
  <c r="C880" i="4"/>
  <c r="B880" i="4"/>
  <c r="AL879" i="4"/>
  <c r="AK879" i="4"/>
  <c r="AJ879" i="4"/>
  <c r="AI879" i="4"/>
  <c r="AH879" i="4"/>
  <c r="AG879" i="4"/>
  <c r="AF879" i="4"/>
  <c r="AE879" i="4"/>
  <c r="AD879" i="4"/>
  <c r="AC879" i="4"/>
  <c r="AB879" i="4"/>
  <c r="AA879" i="4"/>
  <c r="Z879" i="4"/>
  <c r="R879" i="4"/>
  <c r="O879" i="4"/>
  <c r="N879" i="4"/>
  <c r="M879" i="4"/>
  <c r="L879" i="4"/>
  <c r="K879" i="4"/>
  <c r="J879" i="4"/>
  <c r="I879" i="4"/>
  <c r="G879" i="4"/>
  <c r="F879" i="4"/>
  <c r="E879" i="4"/>
  <c r="D879" i="4"/>
  <c r="C879" i="4"/>
  <c r="B879" i="4"/>
  <c r="AL878" i="4"/>
  <c r="AK878" i="4"/>
  <c r="AJ878" i="4"/>
  <c r="AI878" i="4"/>
  <c r="AH878" i="4"/>
  <c r="AG878" i="4"/>
  <c r="AF878" i="4"/>
  <c r="AE878" i="4"/>
  <c r="AD878" i="4"/>
  <c r="AC878" i="4"/>
  <c r="AB878" i="4"/>
  <c r="AA878" i="4"/>
  <c r="Z878" i="4"/>
  <c r="R878" i="4"/>
  <c r="O878" i="4"/>
  <c r="N878" i="4"/>
  <c r="M878" i="4"/>
  <c r="L878" i="4"/>
  <c r="K878" i="4"/>
  <c r="J878" i="4"/>
  <c r="I878" i="4"/>
  <c r="G878" i="4"/>
  <c r="F878" i="4"/>
  <c r="E878" i="4"/>
  <c r="D878" i="4"/>
  <c r="C878" i="4"/>
  <c r="B878" i="4"/>
  <c r="AL877" i="4"/>
  <c r="AK877" i="4"/>
  <c r="AJ877" i="4"/>
  <c r="AI877" i="4"/>
  <c r="AH877" i="4"/>
  <c r="AG877" i="4"/>
  <c r="AF877" i="4"/>
  <c r="AE877" i="4"/>
  <c r="AD877" i="4"/>
  <c r="AC877" i="4"/>
  <c r="AB877" i="4"/>
  <c r="AA877" i="4"/>
  <c r="Z877" i="4"/>
  <c r="R877" i="4"/>
  <c r="O877" i="4"/>
  <c r="N877" i="4"/>
  <c r="M877" i="4"/>
  <c r="L877" i="4"/>
  <c r="K877" i="4"/>
  <c r="J877" i="4"/>
  <c r="I877" i="4"/>
  <c r="G877" i="4"/>
  <c r="F877" i="4"/>
  <c r="E877" i="4"/>
  <c r="D877" i="4"/>
  <c r="C877" i="4"/>
  <c r="B877" i="4"/>
  <c r="AL876" i="4"/>
  <c r="AK876" i="4"/>
  <c r="AJ876" i="4"/>
  <c r="AI876" i="4"/>
  <c r="AH876" i="4"/>
  <c r="AG876" i="4"/>
  <c r="AF876" i="4"/>
  <c r="AE876" i="4"/>
  <c r="AD876" i="4"/>
  <c r="AC876" i="4"/>
  <c r="AB876" i="4"/>
  <c r="AA876" i="4"/>
  <c r="Z876" i="4"/>
  <c r="R876" i="4"/>
  <c r="O876" i="4"/>
  <c r="N876" i="4"/>
  <c r="M876" i="4"/>
  <c r="L876" i="4"/>
  <c r="K876" i="4"/>
  <c r="J876" i="4"/>
  <c r="I876" i="4"/>
  <c r="G876" i="4"/>
  <c r="F876" i="4"/>
  <c r="E876" i="4"/>
  <c r="D876" i="4"/>
  <c r="C876" i="4"/>
  <c r="B876" i="4"/>
  <c r="AL875" i="4"/>
  <c r="AK875" i="4"/>
  <c r="AJ875" i="4"/>
  <c r="AI875" i="4"/>
  <c r="AH875" i="4"/>
  <c r="AG875" i="4"/>
  <c r="AF875" i="4"/>
  <c r="AE875" i="4"/>
  <c r="AD875" i="4"/>
  <c r="AC875" i="4"/>
  <c r="AB875" i="4"/>
  <c r="AA875" i="4"/>
  <c r="Z875" i="4"/>
  <c r="R875" i="4"/>
  <c r="O875" i="4"/>
  <c r="N875" i="4"/>
  <c r="M875" i="4"/>
  <c r="L875" i="4"/>
  <c r="K875" i="4"/>
  <c r="J875" i="4"/>
  <c r="I875" i="4"/>
  <c r="G875" i="4"/>
  <c r="F875" i="4"/>
  <c r="E875" i="4"/>
  <c r="D875" i="4"/>
  <c r="C875" i="4"/>
  <c r="B875" i="4"/>
  <c r="AL874" i="4"/>
  <c r="AK874" i="4"/>
  <c r="AJ874" i="4"/>
  <c r="AI874" i="4"/>
  <c r="AH874" i="4"/>
  <c r="AG874" i="4"/>
  <c r="AF874" i="4"/>
  <c r="AE874" i="4"/>
  <c r="AD874" i="4"/>
  <c r="AC874" i="4"/>
  <c r="AB874" i="4"/>
  <c r="AA874" i="4"/>
  <c r="Z874" i="4"/>
  <c r="R874" i="4"/>
  <c r="O874" i="4"/>
  <c r="N874" i="4"/>
  <c r="M874" i="4"/>
  <c r="L874" i="4"/>
  <c r="K874" i="4"/>
  <c r="J874" i="4"/>
  <c r="I874" i="4"/>
  <c r="G874" i="4"/>
  <c r="F874" i="4"/>
  <c r="E874" i="4"/>
  <c r="D874" i="4"/>
  <c r="C874" i="4"/>
  <c r="B874" i="4"/>
  <c r="AL873" i="4"/>
  <c r="AK873" i="4"/>
  <c r="AJ873" i="4"/>
  <c r="AI873" i="4"/>
  <c r="AH873" i="4"/>
  <c r="AG873" i="4"/>
  <c r="AF873" i="4"/>
  <c r="AE873" i="4"/>
  <c r="AD873" i="4"/>
  <c r="AC873" i="4"/>
  <c r="AB873" i="4"/>
  <c r="AA873" i="4"/>
  <c r="Z873" i="4"/>
  <c r="R873" i="4"/>
  <c r="O873" i="4"/>
  <c r="N873" i="4"/>
  <c r="M873" i="4"/>
  <c r="L873" i="4"/>
  <c r="K873" i="4"/>
  <c r="J873" i="4"/>
  <c r="I873" i="4"/>
  <c r="G873" i="4"/>
  <c r="F873" i="4"/>
  <c r="E873" i="4"/>
  <c r="D873" i="4"/>
  <c r="C873" i="4"/>
  <c r="B873" i="4"/>
  <c r="AL872" i="4"/>
  <c r="AK872" i="4"/>
  <c r="AJ872" i="4"/>
  <c r="AI872" i="4"/>
  <c r="AH872" i="4"/>
  <c r="AG872" i="4"/>
  <c r="AF872" i="4"/>
  <c r="AE872" i="4"/>
  <c r="AD872" i="4"/>
  <c r="AC872" i="4"/>
  <c r="AB872" i="4"/>
  <c r="AA872" i="4"/>
  <c r="Z872" i="4"/>
  <c r="R872" i="4"/>
  <c r="O872" i="4"/>
  <c r="N872" i="4"/>
  <c r="M872" i="4"/>
  <c r="L872" i="4"/>
  <c r="K872" i="4"/>
  <c r="J872" i="4"/>
  <c r="I872" i="4"/>
  <c r="G872" i="4"/>
  <c r="F872" i="4"/>
  <c r="E872" i="4"/>
  <c r="D872" i="4"/>
  <c r="C872" i="4"/>
  <c r="B872" i="4"/>
  <c r="AL871" i="4"/>
  <c r="AK871" i="4"/>
  <c r="AJ871" i="4"/>
  <c r="AI871" i="4"/>
  <c r="AH871" i="4"/>
  <c r="AG871" i="4"/>
  <c r="AF871" i="4"/>
  <c r="AE871" i="4"/>
  <c r="AD871" i="4"/>
  <c r="AC871" i="4"/>
  <c r="AB871" i="4"/>
  <c r="AA871" i="4"/>
  <c r="Z871" i="4"/>
  <c r="R871" i="4"/>
  <c r="O871" i="4"/>
  <c r="N871" i="4"/>
  <c r="M871" i="4"/>
  <c r="L871" i="4"/>
  <c r="K871" i="4"/>
  <c r="J871" i="4"/>
  <c r="I871" i="4"/>
  <c r="G871" i="4"/>
  <c r="F871" i="4"/>
  <c r="E871" i="4"/>
  <c r="D871" i="4"/>
  <c r="C871" i="4"/>
  <c r="B871" i="4"/>
  <c r="AL870" i="4"/>
  <c r="AK870" i="4"/>
  <c r="AJ870" i="4"/>
  <c r="AI870" i="4"/>
  <c r="AH870" i="4"/>
  <c r="AG870" i="4"/>
  <c r="AF870" i="4"/>
  <c r="AE870" i="4"/>
  <c r="AD870" i="4"/>
  <c r="AC870" i="4"/>
  <c r="AB870" i="4"/>
  <c r="AA870" i="4"/>
  <c r="Z870" i="4"/>
  <c r="R870" i="4"/>
  <c r="O870" i="4"/>
  <c r="N870" i="4"/>
  <c r="M870" i="4"/>
  <c r="L870" i="4"/>
  <c r="K870" i="4"/>
  <c r="J870" i="4"/>
  <c r="I870" i="4"/>
  <c r="G870" i="4"/>
  <c r="F870" i="4"/>
  <c r="E870" i="4"/>
  <c r="D870" i="4"/>
  <c r="C870" i="4"/>
  <c r="B870" i="4"/>
  <c r="AL869" i="4"/>
  <c r="AK869" i="4"/>
  <c r="AJ869" i="4"/>
  <c r="AI869" i="4"/>
  <c r="AH869" i="4"/>
  <c r="AG869" i="4"/>
  <c r="AF869" i="4"/>
  <c r="AE869" i="4"/>
  <c r="AD869" i="4"/>
  <c r="AC869" i="4"/>
  <c r="AB869" i="4"/>
  <c r="AA869" i="4"/>
  <c r="Z869" i="4"/>
  <c r="R869" i="4"/>
  <c r="O869" i="4"/>
  <c r="N869" i="4"/>
  <c r="M869" i="4"/>
  <c r="L869" i="4"/>
  <c r="K869" i="4"/>
  <c r="J869" i="4"/>
  <c r="I869" i="4"/>
  <c r="G869" i="4"/>
  <c r="F869" i="4"/>
  <c r="E869" i="4"/>
  <c r="D869" i="4"/>
  <c r="C869" i="4"/>
  <c r="B869" i="4"/>
  <c r="AL868" i="4"/>
  <c r="AK868" i="4"/>
  <c r="AJ868" i="4"/>
  <c r="AI868" i="4"/>
  <c r="AH868" i="4"/>
  <c r="AG868" i="4"/>
  <c r="AF868" i="4"/>
  <c r="AE868" i="4"/>
  <c r="AD868" i="4"/>
  <c r="AC868" i="4"/>
  <c r="AB868" i="4"/>
  <c r="AA868" i="4"/>
  <c r="Z868" i="4"/>
  <c r="R868" i="4"/>
  <c r="O868" i="4"/>
  <c r="N868" i="4"/>
  <c r="M868" i="4"/>
  <c r="L868" i="4"/>
  <c r="K868" i="4"/>
  <c r="J868" i="4"/>
  <c r="I868" i="4"/>
  <c r="G868" i="4"/>
  <c r="F868" i="4"/>
  <c r="E868" i="4"/>
  <c r="D868" i="4"/>
  <c r="C868" i="4"/>
  <c r="B868" i="4"/>
  <c r="AL867" i="4"/>
  <c r="AK867" i="4"/>
  <c r="AJ867" i="4"/>
  <c r="AI867" i="4"/>
  <c r="AH867" i="4"/>
  <c r="AG867" i="4"/>
  <c r="AF867" i="4"/>
  <c r="AE867" i="4"/>
  <c r="AD867" i="4"/>
  <c r="AC867" i="4"/>
  <c r="AB867" i="4"/>
  <c r="AA867" i="4"/>
  <c r="Z867" i="4"/>
  <c r="R867" i="4"/>
  <c r="O867" i="4"/>
  <c r="N867" i="4"/>
  <c r="M867" i="4"/>
  <c r="L867" i="4"/>
  <c r="K867" i="4"/>
  <c r="J867" i="4"/>
  <c r="I867" i="4"/>
  <c r="G867" i="4"/>
  <c r="F867" i="4"/>
  <c r="E867" i="4"/>
  <c r="D867" i="4"/>
  <c r="C867" i="4"/>
  <c r="B867" i="4"/>
  <c r="AL866" i="4"/>
  <c r="AK866" i="4"/>
  <c r="AJ866" i="4"/>
  <c r="AI866" i="4"/>
  <c r="AH866" i="4"/>
  <c r="AG866" i="4"/>
  <c r="AF866" i="4"/>
  <c r="AE866" i="4"/>
  <c r="AD866" i="4"/>
  <c r="AC866" i="4"/>
  <c r="AB866" i="4"/>
  <c r="AA866" i="4"/>
  <c r="Z866" i="4"/>
  <c r="R866" i="4"/>
  <c r="O866" i="4"/>
  <c r="N866" i="4"/>
  <c r="M866" i="4"/>
  <c r="L866" i="4"/>
  <c r="K866" i="4"/>
  <c r="J866" i="4"/>
  <c r="I866" i="4"/>
  <c r="G866" i="4"/>
  <c r="F866" i="4"/>
  <c r="E866" i="4"/>
  <c r="D866" i="4"/>
  <c r="C866" i="4"/>
  <c r="B866" i="4"/>
  <c r="AL865" i="4"/>
  <c r="AK865" i="4"/>
  <c r="AJ865" i="4"/>
  <c r="AI865" i="4"/>
  <c r="AH865" i="4"/>
  <c r="AG865" i="4"/>
  <c r="AF865" i="4"/>
  <c r="AE865" i="4"/>
  <c r="AD865" i="4"/>
  <c r="AC865" i="4"/>
  <c r="AB865" i="4"/>
  <c r="AA865" i="4"/>
  <c r="Z865" i="4"/>
  <c r="R865" i="4"/>
  <c r="O865" i="4"/>
  <c r="N865" i="4"/>
  <c r="M865" i="4"/>
  <c r="L865" i="4"/>
  <c r="K865" i="4"/>
  <c r="J865" i="4"/>
  <c r="I865" i="4"/>
  <c r="G865" i="4"/>
  <c r="F865" i="4"/>
  <c r="E865" i="4"/>
  <c r="D865" i="4"/>
  <c r="C865" i="4"/>
  <c r="B865" i="4"/>
  <c r="AL864" i="4"/>
  <c r="AK864" i="4"/>
  <c r="AJ864" i="4"/>
  <c r="AI864" i="4"/>
  <c r="AH864" i="4"/>
  <c r="AG864" i="4"/>
  <c r="AF864" i="4"/>
  <c r="AE864" i="4"/>
  <c r="AD864" i="4"/>
  <c r="AC864" i="4"/>
  <c r="AB864" i="4"/>
  <c r="AA864" i="4"/>
  <c r="Z864" i="4"/>
  <c r="R864" i="4"/>
  <c r="O864" i="4"/>
  <c r="N864" i="4"/>
  <c r="M864" i="4"/>
  <c r="L864" i="4"/>
  <c r="K864" i="4"/>
  <c r="J864" i="4"/>
  <c r="I864" i="4"/>
  <c r="G864" i="4"/>
  <c r="F864" i="4"/>
  <c r="E864" i="4"/>
  <c r="D864" i="4"/>
  <c r="C864" i="4"/>
  <c r="B864" i="4"/>
  <c r="AL863" i="4"/>
  <c r="AK863" i="4"/>
  <c r="AJ863" i="4"/>
  <c r="AI863" i="4"/>
  <c r="AH863" i="4"/>
  <c r="AG863" i="4"/>
  <c r="AF863" i="4"/>
  <c r="AE863" i="4"/>
  <c r="AD863" i="4"/>
  <c r="AC863" i="4"/>
  <c r="AB863" i="4"/>
  <c r="AA863" i="4"/>
  <c r="Z863" i="4"/>
  <c r="R863" i="4"/>
  <c r="O863" i="4"/>
  <c r="N863" i="4"/>
  <c r="M863" i="4"/>
  <c r="L863" i="4"/>
  <c r="K863" i="4"/>
  <c r="J863" i="4"/>
  <c r="I863" i="4"/>
  <c r="G863" i="4"/>
  <c r="F863" i="4"/>
  <c r="E863" i="4"/>
  <c r="D863" i="4"/>
  <c r="C863" i="4"/>
  <c r="B863" i="4"/>
  <c r="AL862" i="4"/>
  <c r="AK862" i="4"/>
  <c r="AJ862" i="4"/>
  <c r="AI862" i="4"/>
  <c r="AH862" i="4"/>
  <c r="AG862" i="4"/>
  <c r="AF862" i="4"/>
  <c r="AE862" i="4"/>
  <c r="AD862" i="4"/>
  <c r="AC862" i="4"/>
  <c r="AB862" i="4"/>
  <c r="AA862" i="4"/>
  <c r="Z862" i="4"/>
  <c r="R862" i="4"/>
  <c r="O862" i="4"/>
  <c r="N862" i="4"/>
  <c r="M862" i="4"/>
  <c r="L862" i="4"/>
  <c r="K862" i="4"/>
  <c r="J862" i="4"/>
  <c r="I862" i="4"/>
  <c r="G862" i="4"/>
  <c r="F862" i="4"/>
  <c r="E862" i="4"/>
  <c r="D862" i="4"/>
  <c r="C862" i="4"/>
  <c r="B862" i="4"/>
  <c r="AL861" i="4"/>
  <c r="AK861" i="4"/>
  <c r="AJ861" i="4"/>
  <c r="AI861" i="4"/>
  <c r="AH861" i="4"/>
  <c r="AG861" i="4"/>
  <c r="AF861" i="4"/>
  <c r="AE861" i="4"/>
  <c r="AD861" i="4"/>
  <c r="AC861" i="4"/>
  <c r="AB861" i="4"/>
  <c r="AA861" i="4"/>
  <c r="Z861" i="4"/>
  <c r="R861" i="4"/>
  <c r="O861" i="4"/>
  <c r="N861" i="4"/>
  <c r="M861" i="4"/>
  <c r="L861" i="4"/>
  <c r="K861" i="4"/>
  <c r="J861" i="4"/>
  <c r="I861" i="4"/>
  <c r="G861" i="4"/>
  <c r="F861" i="4"/>
  <c r="E861" i="4"/>
  <c r="D861" i="4"/>
  <c r="C861" i="4"/>
  <c r="B861" i="4"/>
  <c r="AL860" i="4"/>
  <c r="AK860" i="4"/>
  <c r="AJ860" i="4"/>
  <c r="AI860" i="4"/>
  <c r="AH860" i="4"/>
  <c r="AG860" i="4"/>
  <c r="AF860" i="4"/>
  <c r="AE860" i="4"/>
  <c r="AD860" i="4"/>
  <c r="AC860" i="4"/>
  <c r="AB860" i="4"/>
  <c r="AA860" i="4"/>
  <c r="Z860" i="4"/>
  <c r="R860" i="4"/>
  <c r="O860" i="4"/>
  <c r="N860" i="4"/>
  <c r="M860" i="4"/>
  <c r="L860" i="4"/>
  <c r="K860" i="4"/>
  <c r="J860" i="4"/>
  <c r="I860" i="4"/>
  <c r="G860" i="4"/>
  <c r="F860" i="4"/>
  <c r="E860" i="4"/>
  <c r="D860" i="4"/>
  <c r="C860" i="4"/>
  <c r="B860" i="4"/>
  <c r="AL859" i="4"/>
  <c r="AK859" i="4"/>
  <c r="AJ859" i="4"/>
  <c r="AI859" i="4"/>
  <c r="AH859" i="4"/>
  <c r="AG859" i="4"/>
  <c r="AF859" i="4"/>
  <c r="AE859" i="4"/>
  <c r="AD859" i="4"/>
  <c r="AC859" i="4"/>
  <c r="AB859" i="4"/>
  <c r="AA859" i="4"/>
  <c r="Z859" i="4"/>
  <c r="R859" i="4"/>
  <c r="O859" i="4"/>
  <c r="N859" i="4"/>
  <c r="M859" i="4"/>
  <c r="L859" i="4"/>
  <c r="K859" i="4"/>
  <c r="J859" i="4"/>
  <c r="I859" i="4"/>
  <c r="G859" i="4"/>
  <c r="F859" i="4"/>
  <c r="E859" i="4"/>
  <c r="D859" i="4"/>
  <c r="C859" i="4"/>
  <c r="B859" i="4"/>
  <c r="AL858" i="4"/>
  <c r="AK858" i="4"/>
  <c r="AJ858" i="4"/>
  <c r="AI858" i="4"/>
  <c r="AH858" i="4"/>
  <c r="AG858" i="4"/>
  <c r="AF858" i="4"/>
  <c r="AE858" i="4"/>
  <c r="AD858" i="4"/>
  <c r="AC858" i="4"/>
  <c r="AB858" i="4"/>
  <c r="AA858" i="4"/>
  <c r="Z858" i="4"/>
  <c r="R858" i="4"/>
  <c r="O858" i="4"/>
  <c r="N858" i="4"/>
  <c r="M858" i="4"/>
  <c r="L858" i="4"/>
  <c r="K858" i="4"/>
  <c r="J858" i="4"/>
  <c r="I858" i="4"/>
  <c r="G858" i="4"/>
  <c r="F858" i="4"/>
  <c r="E858" i="4"/>
  <c r="D858" i="4"/>
  <c r="C858" i="4"/>
  <c r="B858" i="4"/>
  <c r="AL857" i="4"/>
  <c r="AK857" i="4"/>
  <c r="AJ857" i="4"/>
  <c r="AI857" i="4"/>
  <c r="AH857" i="4"/>
  <c r="AG857" i="4"/>
  <c r="AF857" i="4"/>
  <c r="AE857" i="4"/>
  <c r="AD857" i="4"/>
  <c r="AC857" i="4"/>
  <c r="AB857" i="4"/>
  <c r="AA857" i="4"/>
  <c r="Z857" i="4"/>
  <c r="R857" i="4"/>
  <c r="O857" i="4"/>
  <c r="N857" i="4"/>
  <c r="M857" i="4"/>
  <c r="L857" i="4"/>
  <c r="K857" i="4"/>
  <c r="J857" i="4"/>
  <c r="I857" i="4"/>
  <c r="G857" i="4"/>
  <c r="F857" i="4"/>
  <c r="E857" i="4"/>
  <c r="D857" i="4"/>
  <c r="C857" i="4"/>
  <c r="B857" i="4"/>
  <c r="AL856" i="4"/>
  <c r="AK856" i="4"/>
  <c r="AJ856" i="4"/>
  <c r="AI856" i="4"/>
  <c r="AH856" i="4"/>
  <c r="AG856" i="4"/>
  <c r="AF856" i="4"/>
  <c r="AE856" i="4"/>
  <c r="AD856" i="4"/>
  <c r="AC856" i="4"/>
  <c r="AB856" i="4"/>
  <c r="AA856" i="4"/>
  <c r="Z856" i="4"/>
  <c r="R856" i="4"/>
  <c r="O856" i="4"/>
  <c r="N856" i="4"/>
  <c r="M856" i="4"/>
  <c r="L856" i="4"/>
  <c r="K856" i="4"/>
  <c r="J856" i="4"/>
  <c r="I856" i="4"/>
  <c r="G856" i="4"/>
  <c r="F856" i="4"/>
  <c r="E856" i="4"/>
  <c r="D856" i="4"/>
  <c r="C856" i="4"/>
  <c r="B856" i="4"/>
  <c r="AL855" i="4"/>
  <c r="AK855" i="4"/>
  <c r="AJ855" i="4"/>
  <c r="AI855" i="4"/>
  <c r="AH855" i="4"/>
  <c r="AG855" i="4"/>
  <c r="AF855" i="4"/>
  <c r="AE855" i="4"/>
  <c r="AD855" i="4"/>
  <c r="AC855" i="4"/>
  <c r="AB855" i="4"/>
  <c r="AA855" i="4"/>
  <c r="Z855" i="4"/>
  <c r="R855" i="4"/>
  <c r="O855" i="4"/>
  <c r="N855" i="4"/>
  <c r="M855" i="4"/>
  <c r="L855" i="4"/>
  <c r="K855" i="4"/>
  <c r="J855" i="4"/>
  <c r="I855" i="4"/>
  <c r="G855" i="4"/>
  <c r="F855" i="4"/>
  <c r="E855" i="4"/>
  <c r="D855" i="4"/>
  <c r="C855" i="4"/>
  <c r="B855" i="4"/>
  <c r="AL854" i="4"/>
  <c r="AK854" i="4"/>
  <c r="AJ854" i="4"/>
  <c r="AI854" i="4"/>
  <c r="AH854" i="4"/>
  <c r="AG854" i="4"/>
  <c r="AF854" i="4"/>
  <c r="AE854" i="4"/>
  <c r="AD854" i="4"/>
  <c r="AC854" i="4"/>
  <c r="AB854" i="4"/>
  <c r="AA854" i="4"/>
  <c r="Z854" i="4"/>
  <c r="R854" i="4"/>
  <c r="O854" i="4"/>
  <c r="N854" i="4"/>
  <c r="M854" i="4"/>
  <c r="L854" i="4"/>
  <c r="K854" i="4"/>
  <c r="J854" i="4"/>
  <c r="I854" i="4"/>
  <c r="G854" i="4"/>
  <c r="F854" i="4"/>
  <c r="E854" i="4"/>
  <c r="D854" i="4"/>
  <c r="C854" i="4"/>
  <c r="B854" i="4"/>
  <c r="AL853" i="4"/>
  <c r="AK853" i="4"/>
  <c r="AJ853" i="4"/>
  <c r="AI853" i="4"/>
  <c r="AH853" i="4"/>
  <c r="AG853" i="4"/>
  <c r="AF853" i="4"/>
  <c r="AE853" i="4"/>
  <c r="AD853" i="4"/>
  <c r="AC853" i="4"/>
  <c r="AB853" i="4"/>
  <c r="AA853" i="4"/>
  <c r="Z853" i="4"/>
  <c r="R853" i="4"/>
  <c r="O853" i="4"/>
  <c r="N853" i="4"/>
  <c r="M853" i="4"/>
  <c r="L853" i="4"/>
  <c r="K853" i="4"/>
  <c r="J853" i="4"/>
  <c r="I853" i="4"/>
  <c r="G853" i="4"/>
  <c r="F853" i="4"/>
  <c r="E853" i="4"/>
  <c r="D853" i="4"/>
  <c r="C853" i="4"/>
  <c r="B853" i="4"/>
  <c r="AL852" i="4"/>
  <c r="AK852" i="4"/>
  <c r="AJ852" i="4"/>
  <c r="AI852" i="4"/>
  <c r="AH852" i="4"/>
  <c r="AG852" i="4"/>
  <c r="AF852" i="4"/>
  <c r="AE852" i="4"/>
  <c r="AD852" i="4"/>
  <c r="AC852" i="4"/>
  <c r="AB852" i="4"/>
  <c r="AA852" i="4"/>
  <c r="Z852" i="4"/>
  <c r="R852" i="4"/>
  <c r="O852" i="4"/>
  <c r="N852" i="4"/>
  <c r="M852" i="4"/>
  <c r="L852" i="4"/>
  <c r="K852" i="4"/>
  <c r="J852" i="4"/>
  <c r="I852" i="4"/>
  <c r="G852" i="4"/>
  <c r="F852" i="4"/>
  <c r="E852" i="4"/>
  <c r="D852" i="4"/>
  <c r="C852" i="4"/>
  <c r="B852" i="4"/>
  <c r="AL851" i="4"/>
  <c r="AK851" i="4"/>
  <c r="AJ851" i="4"/>
  <c r="AI851" i="4"/>
  <c r="AH851" i="4"/>
  <c r="AG851" i="4"/>
  <c r="AF851" i="4"/>
  <c r="AE851" i="4"/>
  <c r="AD851" i="4"/>
  <c r="AC851" i="4"/>
  <c r="AB851" i="4"/>
  <c r="AA851" i="4"/>
  <c r="Z851" i="4"/>
  <c r="R851" i="4"/>
  <c r="O851" i="4"/>
  <c r="N851" i="4"/>
  <c r="M851" i="4"/>
  <c r="L851" i="4"/>
  <c r="K851" i="4"/>
  <c r="J851" i="4"/>
  <c r="I851" i="4"/>
  <c r="G851" i="4"/>
  <c r="F851" i="4"/>
  <c r="E851" i="4"/>
  <c r="D851" i="4"/>
  <c r="C851" i="4"/>
  <c r="B851" i="4"/>
  <c r="AL850" i="4"/>
  <c r="AK850" i="4"/>
  <c r="AJ850" i="4"/>
  <c r="AI850" i="4"/>
  <c r="AH850" i="4"/>
  <c r="AG850" i="4"/>
  <c r="AF850" i="4"/>
  <c r="AE850" i="4"/>
  <c r="AD850" i="4"/>
  <c r="AC850" i="4"/>
  <c r="AB850" i="4"/>
  <c r="AA850" i="4"/>
  <c r="Z850" i="4"/>
  <c r="R850" i="4"/>
  <c r="O850" i="4"/>
  <c r="N850" i="4"/>
  <c r="M850" i="4"/>
  <c r="L850" i="4"/>
  <c r="K850" i="4"/>
  <c r="J850" i="4"/>
  <c r="I850" i="4"/>
  <c r="G850" i="4"/>
  <c r="F850" i="4"/>
  <c r="E850" i="4"/>
  <c r="D850" i="4"/>
  <c r="C850" i="4"/>
  <c r="B850" i="4"/>
  <c r="AL849" i="4"/>
  <c r="AK849" i="4"/>
  <c r="AJ849" i="4"/>
  <c r="AI849" i="4"/>
  <c r="AH849" i="4"/>
  <c r="AG849" i="4"/>
  <c r="AF849" i="4"/>
  <c r="AE849" i="4"/>
  <c r="AD849" i="4"/>
  <c r="AC849" i="4"/>
  <c r="AB849" i="4"/>
  <c r="AA849" i="4"/>
  <c r="Z849" i="4"/>
  <c r="R849" i="4"/>
  <c r="O849" i="4"/>
  <c r="N849" i="4"/>
  <c r="M849" i="4"/>
  <c r="L849" i="4"/>
  <c r="K849" i="4"/>
  <c r="J849" i="4"/>
  <c r="I849" i="4"/>
  <c r="G849" i="4"/>
  <c r="F849" i="4"/>
  <c r="E849" i="4"/>
  <c r="D849" i="4"/>
  <c r="C849" i="4"/>
  <c r="B849" i="4"/>
  <c r="AL848" i="4"/>
  <c r="AK848" i="4"/>
  <c r="AJ848" i="4"/>
  <c r="AI848" i="4"/>
  <c r="AH848" i="4"/>
  <c r="AG848" i="4"/>
  <c r="AF848" i="4"/>
  <c r="AE848" i="4"/>
  <c r="AD848" i="4"/>
  <c r="AC848" i="4"/>
  <c r="AB848" i="4"/>
  <c r="AA848" i="4"/>
  <c r="Z848" i="4"/>
  <c r="R848" i="4"/>
  <c r="O848" i="4"/>
  <c r="N848" i="4"/>
  <c r="M848" i="4"/>
  <c r="L848" i="4"/>
  <c r="K848" i="4"/>
  <c r="J848" i="4"/>
  <c r="I848" i="4"/>
  <c r="G848" i="4"/>
  <c r="F848" i="4"/>
  <c r="E848" i="4"/>
  <c r="D848" i="4"/>
  <c r="C848" i="4"/>
  <c r="B848" i="4"/>
  <c r="AL847" i="4"/>
  <c r="AK847" i="4"/>
  <c r="AJ847" i="4"/>
  <c r="AI847" i="4"/>
  <c r="AH847" i="4"/>
  <c r="AG847" i="4"/>
  <c r="AF847" i="4"/>
  <c r="AE847" i="4"/>
  <c r="AD847" i="4"/>
  <c r="AC847" i="4"/>
  <c r="AB847" i="4"/>
  <c r="AA847" i="4"/>
  <c r="Z847" i="4"/>
  <c r="R847" i="4"/>
  <c r="O847" i="4"/>
  <c r="N847" i="4"/>
  <c r="M847" i="4"/>
  <c r="L847" i="4"/>
  <c r="K847" i="4"/>
  <c r="J847" i="4"/>
  <c r="I847" i="4"/>
  <c r="G847" i="4"/>
  <c r="F847" i="4"/>
  <c r="E847" i="4"/>
  <c r="D847" i="4"/>
  <c r="C847" i="4"/>
  <c r="B847" i="4"/>
  <c r="AL846" i="4"/>
  <c r="AK846" i="4"/>
  <c r="AJ846" i="4"/>
  <c r="AI846" i="4"/>
  <c r="AH846" i="4"/>
  <c r="AG846" i="4"/>
  <c r="AF846" i="4"/>
  <c r="AE846" i="4"/>
  <c r="AD846" i="4"/>
  <c r="AC846" i="4"/>
  <c r="AB846" i="4"/>
  <c r="AA846" i="4"/>
  <c r="Z846" i="4"/>
  <c r="R846" i="4"/>
  <c r="O846" i="4"/>
  <c r="N846" i="4"/>
  <c r="M846" i="4"/>
  <c r="L846" i="4"/>
  <c r="K846" i="4"/>
  <c r="J846" i="4"/>
  <c r="I846" i="4"/>
  <c r="G846" i="4"/>
  <c r="F846" i="4"/>
  <c r="E846" i="4"/>
  <c r="D846" i="4"/>
  <c r="C846" i="4"/>
  <c r="B846" i="4"/>
  <c r="AL845" i="4"/>
  <c r="AK845" i="4"/>
  <c r="AJ845" i="4"/>
  <c r="AI845" i="4"/>
  <c r="AH845" i="4"/>
  <c r="AG845" i="4"/>
  <c r="AF845" i="4"/>
  <c r="AE845" i="4"/>
  <c r="AD845" i="4"/>
  <c r="AC845" i="4"/>
  <c r="AB845" i="4"/>
  <c r="AA845" i="4"/>
  <c r="Z845" i="4"/>
  <c r="R845" i="4"/>
  <c r="O845" i="4"/>
  <c r="N845" i="4"/>
  <c r="M845" i="4"/>
  <c r="L845" i="4"/>
  <c r="K845" i="4"/>
  <c r="J845" i="4"/>
  <c r="I845" i="4"/>
  <c r="G845" i="4"/>
  <c r="F845" i="4"/>
  <c r="E845" i="4"/>
  <c r="D845" i="4"/>
  <c r="C845" i="4"/>
  <c r="B845" i="4"/>
  <c r="AL844" i="4"/>
  <c r="AK844" i="4"/>
  <c r="AJ844" i="4"/>
  <c r="AI844" i="4"/>
  <c r="AH844" i="4"/>
  <c r="AG844" i="4"/>
  <c r="AF844" i="4"/>
  <c r="AE844" i="4"/>
  <c r="AD844" i="4"/>
  <c r="AC844" i="4"/>
  <c r="AB844" i="4"/>
  <c r="AA844" i="4"/>
  <c r="Z844" i="4"/>
  <c r="R844" i="4"/>
  <c r="O844" i="4"/>
  <c r="N844" i="4"/>
  <c r="M844" i="4"/>
  <c r="L844" i="4"/>
  <c r="K844" i="4"/>
  <c r="J844" i="4"/>
  <c r="I844" i="4"/>
  <c r="G844" i="4"/>
  <c r="F844" i="4"/>
  <c r="E844" i="4"/>
  <c r="D844" i="4"/>
  <c r="C844" i="4"/>
  <c r="B844" i="4"/>
  <c r="AL843" i="4"/>
  <c r="AK843" i="4"/>
  <c r="AJ843" i="4"/>
  <c r="AI843" i="4"/>
  <c r="AH843" i="4"/>
  <c r="AG843" i="4"/>
  <c r="AF843" i="4"/>
  <c r="AE843" i="4"/>
  <c r="AD843" i="4"/>
  <c r="AC843" i="4"/>
  <c r="AB843" i="4"/>
  <c r="AA843" i="4"/>
  <c r="Z843" i="4"/>
  <c r="R843" i="4"/>
  <c r="O843" i="4"/>
  <c r="N843" i="4"/>
  <c r="M843" i="4"/>
  <c r="L843" i="4"/>
  <c r="K843" i="4"/>
  <c r="J843" i="4"/>
  <c r="I843" i="4"/>
  <c r="G843" i="4"/>
  <c r="F843" i="4"/>
  <c r="E843" i="4"/>
  <c r="D843" i="4"/>
  <c r="C843" i="4"/>
  <c r="B843" i="4"/>
  <c r="AL842" i="4"/>
  <c r="AK842" i="4"/>
  <c r="AJ842" i="4"/>
  <c r="AI842" i="4"/>
  <c r="AH842" i="4"/>
  <c r="AG842" i="4"/>
  <c r="AF842" i="4"/>
  <c r="AE842" i="4"/>
  <c r="AD842" i="4"/>
  <c r="AC842" i="4"/>
  <c r="AB842" i="4"/>
  <c r="AA842" i="4"/>
  <c r="Z842" i="4"/>
  <c r="R842" i="4"/>
  <c r="O842" i="4"/>
  <c r="N842" i="4"/>
  <c r="M842" i="4"/>
  <c r="L842" i="4"/>
  <c r="K842" i="4"/>
  <c r="J842" i="4"/>
  <c r="I842" i="4"/>
  <c r="G842" i="4"/>
  <c r="F842" i="4"/>
  <c r="E842" i="4"/>
  <c r="D842" i="4"/>
  <c r="C842" i="4"/>
  <c r="B842" i="4"/>
  <c r="AL841" i="4"/>
  <c r="AK841" i="4"/>
  <c r="AJ841" i="4"/>
  <c r="AI841" i="4"/>
  <c r="AH841" i="4"/>
  <c r="AG841" i="4"/>
  <c r="AF841" i="4"/>
  <c r="AE841" i="4"/>
  <c r="AD841" i="4"/>
  <c r="AC841" i="4"/>
  <c r="AB841" i="4"/>
  <c r="AA841" i="4"/>
  <c r="Z841" i="4"/>
  <c r="R841" i="4"/>
  <c r="O841" i="4"/>
  <c r="N841" i="4"/>
  <c r="M841" i="4"/>
  <c r="L841" i="4"/>
  <c r="K841" i="4"/>
  <c r="J841" i="4"/>
  <c r="I841" i="4"/>
  <c r="G841" i="4"/>
  <c r="F841" i="4"/>
  <c r="E841" i="4"/>
  <c r="D841" i="4"/>
  <c r="C841" i="4"/>
  <c r="B841" i="4"/>
  <c r="AL840" i="4"/>
  <c r="AK840" i="4"/>
  <c r="AJ840" i="4"/>
  <c r="AI840" i="4"/>
  <c r="AH840" i="4"/>
  <c r="AG840" i="4"/>
  <c r="AF840" i="4"/>
  <c r="AE840" i="4"/>
  <c r="AD840" i="4"/>
  <c r="AC840" i="4"/>
  <c r="AB840" i="4"/>
  <c r="AA840" i="4"/>
  <c r="Z840" i="4"/>
  <c r="R840" i="4"/>
  <c r="O840" i="4"/>
  <c r="N840" i="4"/>
  <c r="M840" i="4"/>
  <c r="L840" i="4"/>
  <c r="K840" i="4"/>
  <c r="J840" i="4"/>
  <c r="I840" i="4"/>
  <c r="G840" i="4"/>
  <c r="F840" i="4"/>
  <c r="E840" i="4"/>
  <c r="D840" i="4"/>
  <c r="C840" i="4"/>
  <c r="B840" i="4"/>
  <c r="AL839" i="4"/>
  <c r="AK839" i="4"/>
  <c r="AJ839" i="4"/>
  <c r="AI839" i="4"/>
  <c r="AH839" i="4"/>
  <c r="AG839" i="4"/>
  <c r="AF839" i="4"/>
  <c r="AE839" i="4"/>
  <c r="AD839" i="4"/>
  <c r="AC839" i="4"/>
  <c r="AB839" i="4"/>
  <c r="AA839" i="4"/>
  <c r="Z839" i="4"/>
  <c r="R839" i="4"/>
  <c r="O839" i="4"/>
  <c r="N839" i="4"/>
  <c r="M839" i="4"/>
  <c r="L839" i="4"/>
  <c r="K839" i="4"/>
  <c r="J839" i="4"/>
  <c r="I839" i="4"/>
  <c r="G839" i="4"/>
  <c r="F839" i="4"/>
  <c r="E839" i="4"/>
  <c r="D839" i="4"/>
  <c r="C839" i="4"/>
  <c r="B839" i="4"/>
  <c r="AL838" i="4"/>
  <c r="AK838" i="4"/>
  <c r="AJ838" i="4"/>
  <c r="AI838" i="4"/>
  <c r="AH838" i="4"/>
  <c r="AG838" i="4"/>
  <c r="AF838" i="4"/>
  <c r="AE838" i="4"/>
  <c r="AD838" i="4"/>
  <c r="AC838" i="4"/>
  <c r="AB838" i="4"/>
  <c r="AA838" i="4"/>
  <c r="Z838" i="4"/>
  <c r="R838" i="4"/>
  <c r="O838" i="4"/>
  <c r="N838" i="4"/>
  <c r="M838" i="4"/>
  <c r="L838" i="4"/>
  <c r="K838" i="4"/>
  <c r="J838" i="4"/>
  <c r="I838" i="4"/>
  <c r="G838" i="4"/>
  <c r="F838" i="4"/>
  <c r="E838" i="4"/>
  <c r="D838" i="4"/>
  <c r="C838" i="4"/>
  <c r="B838" i="4"/>
  <c r="AL837" i="4"/>
  <c r="AK837" i="4"/>
  <c r="AJ837" i="4"/>
  <c r="AI837" i="4"/>
  <c r="AH837" i="4"/>
  <c r="AG837" i="4"/>
  <c r="AF837" i="4"/>
  <c r="AE837" i="4"/>
  <c r="AD837" i="4"/>
  <c r="AC837" i="4"/>
  <c r="AB837" i="4"/>
  <c r="AA837" i="4"/>
  <c r="Z837" i="4"/>
  <c r="R837" i="4"/>
  <c r="O837" i="4"/>
  <c r="N837" i="4"/>
  <c r="M837" i="4"/>
  <c r="L837" i="4"/>
  <c r="K837" i="4"/>
  <c r="J837" i="4"/>
  <c r="I837" i="4"/>
  <c r="G837" i="4"/>
  <c r="F837" i="4"/>
  <c r="E837" i="4"/>
  <c r="D837" i="4"/>
  <c r="C837" i="4"/>
  <c r="B837" i="4"/>
  <c r="AL836" i="4"/>
  <c r="AK836" i="4"/>
  <c r="AJ836" i="4"/>
  <c r="AI836" i="4"/>
  <c r="AH836" i="4"/>
  <c r="AG836" i="4"/>
  <c r="AF836" i="4"/>
  <c r="AE836" i="4"/>
  <c r="AD836" i="4"/>
  <c r="AC836" i="4"/>
  <c r="AB836" i="4"/>
  <c r="AA836" i="4"/>
  <c r="Z836" i="4"/>
  <c r="R836" i="4"/>
  <c r="O836" i="4"/>
  <c r="N836" i="4"/>
  <c r="M836" i="4"/>
  <c r="L836" i="4"/>
  <c r="K836" i="4"/>
  <c r="J836" i="4"/>
  <c r="I836" i="4"/>
  <c r="G836" i="4"/>
  <c r="F836" i="4"/>
  <c r="E836" i="4"/>
  <c r="D836" i="4"/>
  <c r="C836" i="4"/>
  <c r="B836" i="4"/>
  <c r="AL835" i="4"/>
  <c r="AK835" i="4"/>
  <c r="AJ835" i="4"/>
  <c r="AI835" i="4"/>
  <c r="AH835" i="4"/>
  <c r="AG835" i="4"/>
  <c r="AF835" i="4"/>
  <c r="AE835" i="4"/>
  <c r="AD835" i="4"/>
  <c r="AC835" i="4"/>
  <c r="AB835" i="4"/>
  <c r="AA835" i="4"/>
  <c r="Z835" i="4"/>
  <c r="R835" i="4"/>
  <c r="O835" i="4"/>
  <c r="N835" i="4"/>
  <c r="M835" i="4"/>
  <c r="L835" i="4"/>
  <c r="K835" i="4"/>
  <c r="J835" i="4"/>
  <c r="I835" i="4"/>
  <c r="G835" i="4"/>
  <c r="F835" i="4"/>
  <c r="E835" i="4"/>
  <c r="D835" i="4"/>
  <c r="C835" i="4"/>
  <c r="B835" i="4"/>
  <c r="AL834" i="4"/>
  <c r="AK834" i="4"/>
  <c r="AJ834" i="4"/>
  <c r="AI834" i="4"/>
  <c r="AH834" i="4"/>
  <c r="AG834" i="4"/>
  <c r="AF834" i="4"/>
  <c r="AE834" i="4"/>
  <c r="AD834" i="4"/>
  <c r="AC834" i="4"/>
  <c r="AB834" i="4"/>
  <c r="AA834" i="4"/>
  <c r="Z834" i="4"/>
  <c r="R834" i="4"/>
  <c r="O834" i="4"/>
  <c r="N834" i="4"/>
  <c r="M834" i="4"/>
  <c r="L834" i="4"/>
  <c r="K834" i="4"/>
  <c r="J834" i="4"/>
  <c r="I834" i="4"/>
  <c r="G834" i="4"/>
  <c r="F834" i="4"/>
  <c r="E834" i="4"/>
  <c r="D834" i="4"/>
  <c r="C834" i="4"/>
  <c r="B834" i="4"/>
  <c r="AL833" i="4"/>
  <c r="AK833" i="4"/>
  <c r="AJ833" i="4"/>
  <c r="AI833" i="4"/>
  <c r="AH833" i="4"/>
  <c r="AG833" i="4"/>
  <c r="AF833" i="4"/>
  <c r="AE833" i="4"/>
  <c r="AD833" i="4"/>
  <c r="AC833" i="4"/>
  <c r="AB833" i="4"/>
  <c r="AA833" i="4"/>
  <c r="Z833" i="4"/>
  <c r="R833" i="4"/>
  <c r="O833" i="4"/>
  <c r="N833" i="4"/>
  <c r="M833" i="4"/>
  <c r="L833" i="4"/>
  <c r="K833" i="4"/>
  <c r="J833" i="4"/>
  <c r="I833" i="4"/>
  <c r="G833" i="4"/>
  <c r="F833" i="4"/>
  <c r="E833" i="4"/>
  <c r="D833" i="4"/>
  <c r="C833" i="4"/>
  <c r="B833" i="4"/>
  <c r="AL832" i="4"/>
  <c r="AK832" i="4"/>
  <c r="AJ832" i="4"/>
  <c r="AI832" i="4"/>
  <c r="AH832" i="4"/>
  <c r="AG832" i="4"/>
  <c r="AF832" i="4"/>
  <c r="AE832" i="4"/>
  <c r="AD832" i="4"/>
  <c r="AC832" i="4"/>
  <c r="AB832" i="4"/>
  <c r="AA832" i="4"/>
  <c r="Z832" i="4"/>
  <c r="R832" i="4"/>
  <c r="O832" i="4"/>
  <c r="N832" i="4"/>
  <c r="M832" i="4"/>
  <c r="L832" i="4"/>
  <c r="K832" i="4"/>
  <c r="J832" i="4"/>
  <c r="I832" i="4"/>
  <c r="G832" i="4"/>
  <c r="F832" i="4"/>
  <c r="E832" i="4"/>
  <c r="D832" i="4"/>
  <c r="C832" i="4"/>
  <c r="B832" i="4"/>
  <c r="AL831" i="4"/>
  <c r="AK831" i="4"/>
  <c r="AJ831" i="4"/>
  <c r="AI831" i="4"/>
  <c r="AH831" i="4"/>
  <c r="AG831" i="4"/>
  <c r="AF831" i="4"/>
  <c r="AE831" i="4"/>
  <c r="AD831" i="4"/>
  <c r="AC831" i="4"/>
  <c r="AB831" i="4"/>
  <c r="AA831" i="4"/>
  <c r="Z831" i="4"/>
  <c r="R831" i="4"/>
  <c r="O831" i="4"/>
  <c r="N831" i="4"/>
  <c r="M831" i="4"/>
  <c r="L831" i="4"/>
  <c r="K831" i="4"/>
  <c r="J831" i="4"/>
  <c r="I831" i="4"/>
  <c r="G831" i="4"/>
  <c r="F831" i="4"/>
  <c r="E831" i="4"/>
  <c r="D831" i="4"/>
  <c r="C831" i="4"/>
  <c r="B831" i="4"/>
  <c r="AL830" i="4"/>
  <c r="AK830" i="4"/>
  <c r="AJ830" i="4"/>
  <c r="AI830" i="4"/>
  <c r="AH830" i="4"/>
  <c r="AG830" i="4"/>
  <c r="AF830" i="4"/>
  <c r="AE830" i="4"/>
  <c r="AD830" i="4"/>
  <c r="AC830" i="4"/>
  <c r="AB830" i="4"/>
  <c r="AA830" i="4"/>
  <c r="Z830" i="4"/>
  <c r="R830" i="4"/>
  <c r="O830" i="4"/>
  <c r="N830" i="4"/>
  <c r="M830" i="4"/>
  <c r="L830" i="4"/>
  <c r="K830" i="4"/>
  <c r="J830" i="4"/>
  <c r="I830" i="4"/>
  <c r="G830" i="4"/>
  <c r="F830" i="4"/>
  <c r="E830" i="4"/>
  <c r="D830" i="4"/>
  <c r="C830" i="4"/>
  <c r="B830" i="4"/>
  <c r="AL829" i="4"/>
  <c r="AK829" i="4"/>
  <c r="AJ829" i="4"/>
  <c r="AI829" i="4"/>
  <c r="AH829" i="4"/>
  <c r="AG829" i="4"/>
  <c r="AF829" i="4"/>
  <c r="AE829" i="4"/>
  <c r="AD829" i="4"/>
  <c r="AC829" i="4"/>
  <c r="AB829" i="4"/>
  <c r="AA829" i="4"/>
  <c r="Z829" i="4"/>
  <c r="R829" i="4"/>
  <c r="O829" i="4"/>
  <c r="N829" i="4"/>
  <c r="M829" i="4"/>
  <c r="L829" i="4"/>
  <c r="K829" i="4"/>
  <c r="J829" i="4"/>
  <c r="I829" i="4"/>
  <c r="G829" i="4"/>
  <c r="F829" i="4"/>
  <c r="E829" i="4"/>
  <c r="D829" i="4"/>
  <c r="C829" i="4"/>
  <c r="B829" i="4"/>
  <c r="AL828" i="4"/>
  <c r="AK828" i="4"/>
  <c r="AJ828" i="4"/>
  <c r="AI828" i="4"/>
  <c r="AH828" i="4"/>
  <c r="AG828" i="4"/>
  <c r="AF828" i="4"/>
  <c r="AE828" i="4"/>
  <c r="AD828" i="4"/>
  <c r="AC828" i="4"/>
  <c r="AB828" i="4"/>
  <c r="AA828" i="4"/>
  <c r="Z828" i="4"/>
  <c r="R828" i="4"/>
  <c r="O828" i="4"/>
  <c r="N828" i="4"/>
  <c r="M828" i="4"/>
  <c r="L828" i="4"/>
  <c r="K828" i="4"/>
  <c r="J828" i="4"/>
  <c r="I828" i="4"/>
  <c r="G828" i="4"/>
  <c r="F828" i="4"/>
  <c r="E828" i="4"/>
  <c r="D828" i="4"/>
  <c r="C828" i="4"/>
  <c r="B828" i="4"/>
  <c r="AL827" i="4"/>
  <c r="AK827" i="4"/>
  <c r="AJ827" i="4"/>
  <c r="AI827" i="4"/>
  <c r="AH827" i="4"/>
  <c r="AG827" i="4"/>
  <c r="AF827" i="4"/>
  <c r="AE827" i="4"/>
  <c r="AD827" i="4"/>
  <c r="AC827" i="4"/>
  <c r="AB827" i="4"/>
  <c r="AA827" i="4"/>
  <c r="Z827" i="4"/>
  <c r="R827" i="4"/>
  <c r="O827" i="4"/>
  <c r="N827" i="4"/>
  <c r="M827" i="4"/>
  <c r="L827" i="4"/>
  <c r="K827" i="4"/>
  <c r="J827" i="4"/>
  <c r="I827" i="4"/>
  <c r="G827" i="4"/>
  <c r="F827" i="4"/>
  <c r="E827" i="4"/>
  <c r="D827" i="4"/>
  <c r="C827" i="4"/>
  <c r="B827" i="4"/>
  <c r="AL826" i="4"/>
  <c r="AK826" i="4"/>
  <c r="AJ826" i="4"/>
  <c r="AI826" i="4"/>
  <c r="AH826" i="4"/>
  <c r="AG826" i="4"/>
  <c r="AF826" i="4"/>
  <c r="AE826" i="4"/>
  <c r="AD826" i="4"/>
  <c r="AC826" i="4"/>
  <c r="AB826" i="4"/>
  <c r="AA826" i="4"/>
  <c r="Z826" i="4"/>
  <c r="R826" i="4"/>
  <c r="O826" i="4"/>
  <c r="N826" i="4"/>
  <c r="M826" i="4"/>
  <c r="L826" i="4"/>
  <c r="K826" i="4"/>
  <c r="J826" i="4"/>
  <c r="I826" i="4"/>
  <c r="G826" i="4"/>
  <c r="F826" i="4"/>
  <c r="E826" i="4"/>
  <c r="D826" i="4"/>
  <c r="C826" i="4"/>
  <c r="B826" i="4"/>
  <c r="AL825" i="4"/>
  <c r="AK825" i="4"/>
  <c r="AJ825" i="4"/>
  <c r="AI825" i="4"/>
  <c r="AH825" i="4"/>
  <c r="AG825" i="4"/>
  <c r="AF825" i="4"/>
  <c r="AE825" i="4"/>
  <c r="AD825" i="4"/>
  <c r="AC825" i="4"/>
  <c r="AB825" i="4"/>
  <c r="AA825" i="4"/>
  <c r="Z825" i="4"/>
  <c r="R825" i="4"/>
  <c r="O825" i="4"/>
  <c r="N825" i="4"/>
  <c r="M825" i="4"/>
  <c r="L825" i="4"/>
  <c r="K825" i="4"/>
  <c r="J825" i="4"/>
  <c r="I825" i="4"/>
  <c r="G825" i="4"/>
  <c r="F825" i="4"/>
  <c r="E825" i="4"/>
  <c r="D825" i="4"/>
  <c r="C825" i="4"/>
  <c r="B825" i="4"/>
  <c r="AL824" i="4"/>
  <c r="AK824" i="4"/>
  <c r="AJ824" i="4"/>
  <c r="AI824" i="4"/>
  <c r="AH824" i="4"/>
  <c r="AG824" i="4"/>
  <c r="AF824" i="4"/>
  <c r="AE824" i="4"/>
  <c r="AD824" i="4"/>
  <c r="AC824" i="4"/>
  <c r="AB824" i="4"/>
  <c r="AA824" i="4"/>
  <c r="Z824" i="4"/>
  <c r="R824" i="4"/>
  <c r="O824" i="4"/>
  <c r="N824" i="4"/>
  <c r="M824" i="4"/>
  <c r="L824" i="4"/>
  <c r="K824" i="4"/>
  <c r="J824" i="4"/>
  <c r="I824" i="4"/>
  <c r="G824" i="4"/>
  <c r="F824" i="4"/>
  <c r="E824" i="4"/>
  <c r="D824" i="4"/>
  <c r="C824" i="4"/>
  <c r="B824" i="4"/>
  <c r="AL823" i="4"/>
  <c r="AK823" i="4"/>
  <c r="AJ823" i="4"/>
  <c r="AI823" i="4"/>
  <c r="AH823" i="4"/>
  <c r="AG823" i="4"/>
  <c r="AF823" i="4"/>
  <c r="AE823" i="4"/>
  <c r="AD823" i="4"/>
  <c r="AC823" i="4"/>
  <c r="AB823" i="4"/>
  <c r="AA823" i="4"/>
  <c r="Z823" i="4"/>
  <c r="R823" i="4"/>
  <c r="O823" i="4"/>
  <c r="N823" i="4"/>
  <c r="M823" i="4"/>
  <c r="L823" i="4"/>
  <c r="K823" i="4"/>
  <c r="J823" i="4"/>
  <c r="I823" i="4"/>
  <c r="G823" i="4"/>
  <c r="F823" i="4"/>
  <c r="E823" i="4"/>
  <c r="D823" i="4"/>
  <c r="C823" i="4"/>
  <c r="B823" i="4"/>
  <c r="AL822" i="4"/>
  <c r="AK822" i="4"/>
  <c r="AJ822" i="4"/>
  <c r="AI822" i="4"/>
  <c r="AH822" i="4"/>
  <c r="AG822" i="4"/>
  <c r="AF822" i="4"/>
  <c r="AE822" i="4"/>
  <c r="AD822" i="4"/>
  <c r="AC822" i="4"/>
  <c r="AB822" i="4"/>
  <c r="AA822" i="4"/>
  <c r="Z822" i="4"/>
  <c r="R822" i="4"/>
  <c r="O822" i="4"/>
  <c r="N822" i="4"/>
  <c r="M822" i="4"/>
  <c r="L822" i="4"/>
  <c r="K822" i="4"/>
  <c r="J822" i="4"/>
  <c r="I822" i="4"/>
  <c r="G822" i="4"/>
  <c r="F822" i="4"/>
  <c r="E822" i="4"/>
  <c r="D822" i="4"/>
  <c r="C822" i="4"/>
  <c r="B822" i="4"/>
  <c r="AL821" i="4"/>
  <c r="AK821" i="4"/>
  <c r="AJ821" i="4"/>
  <c r="AI821" i="4"/>
  <c r="AH821" i="4"/>
  <c r="AG821" i="4"/>
  <c r="AF821" i="4"/>
  <c r="AE821" i="4"/>
  <c r="AD821" i="4"/>
  <c r="AC821" i="4"/>
  <c r="AB821" i="4"/>
  <c r="AA821" i="4"/>
  <c r="Z821" i="4"/>
  <c r="R821" i="4"/>
  <c r="O821" i="4"/>
  <c r="N821" i="4"/>
  <c r="M821" i="4"/>
  <c r="L821" i="4"/>
  <c r="K821" i="4"/>
  <c r="J821" i="4"/>
  <c r="I821" i="4"/>
  <c r="G821" i="4"/>
  <c r="F821" i="4"/>
  <c r="E821" i="4"/>
  <c r="D821" i="4"/>
  <c r="C821" i="4"/>
  <c r="B821" i="4"/>
  <c r="AL820" i="4"/>
  <c r="AK820" i="4"/>
  <c r="AJ820" i="4"/>
  <c r="AI820" i="4"/>
  <c r="AH820" i="4"/>
  <c r="AG820" i="4"/>
  <c r="AF820" i="4"/>
  <c r="AE820" i="4"/>
  <c r="AD820" i="4"/>
  <c r="AC820" i="4"/>
  <c r="AB820" i="4"/>
  <c r="AA820" i="4"/>
  <c r="Z820" i="4"/>
  <c r="R820" i="4"/>
  <c r="O820" i="4"/>
  <c r="N820" i="4"/>
  <c r="M820" i="4"/>
  <c r="L820" i="4"/>
  <c r="K820" i="4"/>
  <c r="J820" i="4"/>
  <c r="I820" i="4"/>
  <c r="G820" i="4"/>
  <c r="F820" i="4"/>
  <c r="E820" i="4"/>
  <c r="D820" i="4"/>
  <c r="C820" i="4"/>
  <c r="B820" i="4"/>
  <c r="AL819" i="4"/>
  <c r="AK819" i="4"/>
  <c r="AJ819" i="4"/>
  <c r="AI819" i="4"/>
  <c r="AH819" i="4"/>
  <c r="AG819" i="4"/>
  <c r="AF819" i="4"/>
  <c r="AE819" i="4"/>
  <c r="AD819" i="4"/>
  <c r="AC819" i="4"/>
  <c r="AB819" i="4"/>
  <c r="AA819" i="4"/>
  <c r="Z819" i="4"/>
  <c r="R819" i="4"/>
  <c r="O819" i="4"/>
  <c r="N819" i="4"/>
  <c r="M819" i="4"/>
  <c r="L819" i="4"/>
  <c r="K819" i="4"/>
  <c r="J819" i="4"/>
  <c r="I819" i="4"/>
  <c r="G819" i="4"/>
  <c r="F819" i="4"/>
  <c r="E819" i="4"/>
  <c r="D819" i="4"/>
  <c r="C819" i="4"/>
  <c r="B819" i="4"/>
  <c r="AL818" i="4"/>
  <c r="AK818" i="4"/>
  <c r="AJ818" i="4"/>
  <c r="AI818" i="4"/>
  <c r="AH818" i="4"/>
  <c r="AG818" i="4"/>
  <c r="AF818" i="4"/>
  <c r="AE818" i="4"/>
  <c r="AD818" i="4"/>
  <c r="AC818" i="4"/>
  <c r="AB818" i="4"/>
  <c r="AA818" i="4"/>
  <c r="Z818" i="4"/>
  <c r="R818" i="4"/>
  <c r="O818" i="4"/>
  <c r="N818" i="4"/>
  <c r="M818" i="4"/>
  <c r="L818" i="4"/>
  <c r="K818" i="4"/>
  <c r="J818" i="4"/>
  <c r="I818" i="4"/>
  <c r="G818" i="4"/>
  <c r="F818" i="4"/>
  <c r="E818" i="4"/>
  <c r="D818" i="4"/>
  <c r="C818" i="4"/>
  <c r="B818" i="4"/>
  <c r="AL817" i="4"/>
  <c r="AK817" i="4"/>
  <c r="AJ817" i="4"/>
  <c r="AI817" i="4"/>
  <c r="AH817" i="4"/>
  <c r="AG817" i="4"/>
  <c r="AF817" i="4"/>
  <c r="AE817" i="4"/>
  <c r="AD817" i="4"/>
  <c r="AC817" i="4"/>
  <c r="AB817" i="4"/>
  <c r="AA817" i="4"/>
  <c r="Z817" i="4"/>
  <c r="R817" i="4"/>
  <c r="O817" i="4"/>
  <c r="N817" i="4"/>
  <c r="M817" i="4"/>
  <c r="L817" i="4"/>
  <c r="K817" i="4"/>
  <c r="J817" i="4"/>
  <c r="I817" i="4"/>
  <c r="G817" i="4"/>
  <c r="F817" i="4"/>
  <c r="E817" i="4"/>
  <c r="D817" i="4"/>
  <c r="C817" i="4"/>
  <c r="B817" i="4"/>
  <c r="AL816" i="4"/>
  <c r="AK816" i="4"/>
  <c r="AJ816" i="4"/>
  <c r="AI816" i="4"/>
  <c r="AH816" i="4"/>
  <c r="AG816" i="4"/>
  <c r="AF816" i="4"/>
  <c r="AE816" i="4"/>
  <c r="AD816" i="4"/>
  <c r="AC816" i="4"/>
  <c r="AB816" i="4"/>
  <c r="AA816" i="4"/>
  <c r="Z816" i="4"/>
  <c r="R816" i="4"/>
  <c r="O816" i="4"/>
  <c r="N816" i="4"/>
  <c r="M816" i="4"/>
  <c r="L816" i="4"/>
  <c r="K816" i="4"/>
  <c r="J816" i="4"/>
  <c r="I816" i="4"/>
  <c r="G816" i="4"/>
  <c r="F816" i="4"/>
  <c r="E816" i="4"/>
  <c r="D816" i="4"/>
  <c r="C816" i="4"/>
  <c r="B816" i="4"/>
  <c r="AL815" i="4"/>
  <c r="AK815" i="4"/>
  <c r="AJ815" i="4"/>
  <c r="AI815" i="4"/>
  <c r="AH815" i="4"/>
  <c r="AG815" i="4"/>
  <c r="AF815" i="4"/>
  <c r="AE815" i="4"/>
  <c r="AD815" i="4"/>
  <c r="AC815" i="4"/>
  <c r="AB815" i="4"/>
  <c r="AA815" i="4"/>
  <c r="Z815" i="4"/>
  <c r="R815" i="4"/>
  <c r="O815" i="4"/>
  <c r="N815" i="4"/>
  <c r="M815" i="4"/>
  <c r="L815" i="4"/>
  <c r="K815" i="4"/>
  <c r="J815" i="4"/>
  <c r="I815" i="4"/>
  <c r="G815" i="4"/>
  <c r="F815" i="4"/>
  <c r="E815" i="4"/>
  <c r="D815" i="4"/>
  <c r="C815" i="4"/>
  <c r="B815" i="4"/>
  <c r="AL814" i="4"/>
  <c r="AK814" i="4"/>
  <c r="AJ814" i="4"/>
  <c r="AI814" i="4"/>
  <c r="AH814" i="4"/>
  <c r="AG814" i="4"/>
  <c r="AF814" i="4"/>
  <c r="AE814" i="4"/>
  <c r="AD814" i="4"/>
  <c r="AC814" i="4"/>
  <c r="AB814" i="4"/>
  <c r="AA814" i="4"/>
  <c r="Z814" i="4"/>
  <c r="R814" i="4"/>
  <c r="O814" i="4"/>
  <c r="N814" i="4"/>
  <c r="M814" i="4"/>
  <c r="L814" i="4"/>
  <c r="K814" i="4"/>
  <c r="J814" i="4"/>
  <c r="I814" i="4"/>
  <c r="G814" i="4"/>
  <c r="F814" i="4"/>
  <c r="E814" i="4"/>
  <c r="D814" i="4"/>
  <c r="C814" i="4"/>
  <c r="B814" i="4"/>
  <c r="AL813" i="4"/>
  <c r="AK813" i="4"/>
  <c r="AJ813" i="4"/>
  <c r="AI813" i="4"/>
  <c r="AH813" i="4"/>
  <c r="AG813" i="4"/>
  <c r="AF813" i="4"/>
  <c r="AE813" i="4"/>
  <c r="AD813" i="4"/>
  <c r="AC813" i="4"/>
  <c r="AB813" i="4"/>
  <c r="AA813" i="4"/>
  <c r="Z813" i="4"/>
  <c r="R813" i="4"/>
  <c r="O813" i="4"/>
  <c r="N813" i="4"/>
  <c r="M813" i="4"/>
  <c r="L813" i="4"/>
  <c r="K813" i="4"/>
  <c r="J813" i="4"/>
  <c r="I813" i="4"/>
  <c r="G813" i="4"/>
  <c r="F813" i="4"/>
  <c r="E813" i="4"/>
  <c r="D813" i="4"/>
  <c r="C813" i="4"/>
  <c r="B813" i="4"/>
  <c r="AL812" i="4"/>
  <c r="AK812" i="4"/>
  <c r="AJ812" i="4"/>
  <c r="AI812" i="4"/>
  <c r="AH812" i="4"/>
  <c r="AG812" i="4"/>
  <c r="AF812" i="4"/>
  <c r="AE812" i="4"/>
  <c r="AD812" i="4"/>
  <c r="AC812" i="4"/>
  <c r="AB812" i="4"/>
  <c r="AA812" i="4"/>
  <c r="Z812" i="4"/>
  <c r="R812" i="4"/>
  <c r="O812" i="4"/>
  <c r="N812" i="4"/>
  <c r="M812" i="4"/>
  <c r="L812" i="4"/>
  <c r="K812" i="4"/>
  <c r="J812" i="4"/>
  <c r="I812" i="4"/>
  <c r="G812" i="4"/>
  <c r="F812" i="4"/>
  <c r="E812" i="4"/>
  <c r="D812" i="4"/>
  <c r="C812" i="4"/>
  <c r="B812" i="4"/>
  <c r="AL811" i="4"/>
  <c r="AK811" i="4"/>
  <c r="AJ811" i="4"/>
  <c r="AI811" i="4"/>
  <c r="AH811" i="4"/>
  <c r="AG811" i="4"/>
  <c r="AF811" i="4"/>
  <c r="AE811" i="4"/>
  <c r="AD811" i="4"/>
  <c r="AC811" i="4"/>
  <c r="AB811" i="4"/>
  <c r="AA811" i="4"/>
  <c r="Z811" i="4"/>
  <c r="R811" i="4"/>
  <c r="O811" i="4"/>
  <c r="N811" i="4"/>
  <c r="M811" i="4"/>
  <c r="L811" i="4"/>
  <c r="K811" i="4"/>
  <c r="J811" i="4"/>
  <c r="I811" i="4"/>
  <c r="G811" i="4"/>
  <c r="F811" i="4"/>
  <c r="E811" i="4"/>
  <c r="D811" i="4"/>
  <c r="C811" i="4"/>
  <c r="B811" i="4"/>
  <c r="AL810" i="4"/>
  <c r="AK810" i="4"/>
  <c r="AJ810" i="4"/>
  <c r="AI810" i="4"/>
  <c r="AH810" i="4"/>
  <c r="AG810" i="4"/>
  <c r="AF810" i="4"/>
  <c r="AE810" i="4"/>
  <c r="AD810" i="4"/>
  <c r="AC810" i="4"/>
  <c r="AB810" i="4"/>
  <c r="AA810" i="4"/>
  <c r="Z810" i="4"/>
  <c r="R810" i="4"/>
  <c r="O810" i="4"/>
  <c r="N810" i="4"/>
  <c r="M810" i="4"/>
  <c r="L810" i="4"/>
  <c r="K810" i="4"/>
  <c r="J810" i="4"/>
  <c r="I810" i="4"/>
  <c r="G810" i="4"/>
  <c r="F810" i="4"/>
  <c r="E810" i="4"/>
  <c r="D810" i="4"/>
  <c r="C810" i="4"/>
  <c r="B810" i="4"/>
  <c r="AL809" i="4"/>
  <c r="AK809" i="4"/>
  <c r="AJ809" i="4"/>
  <c r="AI809" i="4"/>
  <c r="AH809" i="4"/>
  <c r="AG809" i="4"/>
  <c r="AF809" i="4"/>
  <c r="AE809" i="4"/>
  <c r="AD809" i="4"/>
  <c r="AC809" i="4"/>
  <c r="AB809" i="4"/>
  <c r="AA809" i="4"/>
  <c r="Z809" i="4"/>
  <c r="R809" i="4"/>
  <c r="O809" i="4"/>
  <c r="N809" i="4"/>
  <c r="M809" i="4"/>
  <c r="L809" i="4"/>
  <c r="K809" i="4"/>
  <c r="J809" i="4"/>
  <c r="I809" i="4"/>
  <c r="G809" i="4"/>
  <c r="F809" i="4"/>
  <c r="E809" i="4"/>
  <c r="D809" i="4"/>
  <c r="C809" i="4"/>
  <c r="B809" i="4"/>
  <c r="AL808" i="4"/>
  <c r="AK808" i="4"/>
  <c r="AJ808" i="4"/>
  <c r="AI808" i="4"/>
  <c r="AH808" i="4"/>
  <c r="AG808" i="4"/>
  <c r="AF808" i="4"/>
  <c r="AE808" i="4"/>
  <c r="AD808" i="4"/>
  <c r="AC808" i="4"/>
  <c r="AB808" i="4"/>
  <c r="AA808" i="4"/>
  <c r="Z808" i="4"/>
  <c r="R808" i="4"/>
  <c r="O808" i="4"/>
  <c r="N808" i="4"/>
  <c r="M808" i="4"/>
  <c r="L808" i="4"/>
  <c r="K808" i="4"/>
  <c r="J808" i="4"/>
  <c r="I808" i="4"/>
  <c r="G808" i="4"/>
  <c r="F808" i="4"/>
  <c r="E808" i="4"/>
  <c r="D808" i="4"/>
  <c r="C808" i="4"/>
  <c r="B808" i="4"/>
  <c r="AL807" i="4"/>
  <c r="AK807" i="4"/>
  <c r="AJ807" i="4"/>
  <c r="AI807" i="4"/>
  <c r="AH807" i="4"/>
  <c r="AG807" i="4"/>
  <c r="AF807" i="4"/>
  <c r="AE807" i="4"/>
  <c r="AD807" i="4"/>
  <c r="AC807" i="4"/>
  <c r="AB807" i="4"/>
  <c r="AA807" i="4"/>
  <c r="Z807" i="4"/>
  <c r="R807" i="4"/>
  <c r="O807" i="4"/>
  <c r="N807" i="4"/>
  <c r="M807" i="4"/>
  <c r="L807" i="4"/>
  <c r="K807" i="4"/>
  <c r="J807" i="4"/>
  <c r="I807" i="4"/>
  <c r="G807" i="4"/>
  <c r="F807" i="4"/>
  <c r="E807" i="4"/>
  <c r="D807" i="4"/>
  <c r="C807" i="4"/>
  <c r="B807" i="4"/>
  <c r="AL806" i="4"/>
  <c r="AK806" i="4"/>
  <c r="AJ806" i="4"/>
  <c r="AI806" i="4"/>
  <c r="AH806" i="4"/>
  <c r="AG806" i="4"/>
  <c r="AF806" i="4"/>
  <c r="AE806" i="4"/>
  <c r="AD806" i="4"/>
  <c r="AC806" i="4"/>
  <c r="AB806" i="4"/>
  <c r="AA806" i="4"/>
  <c r="Z806" i="4"/>
  <c r="R806" i="4"/>
  <c r="O806" i="4"/>
  <c r="N806" i="4"/>
  <c r="M806" i="4"/>
  <c r="L806" i="4"/>
  <c r="K806" i="4"/>
  <c r="J806" i="4"/>
  <c r="I806" i="4"/>
  <c r="G806" i="4"/>
  <c r="F806" i="4"/>
  <c r="E806" i="4"/>
  <c r="D806" i="4"/>
  <c r="C806" i="4"/>
  <c r="B806" i="4"/>
  <c r="AL805" i="4"/>
  <c r="AK805" i="4"/>
  <c r="AJ805" i="4"/>
  <c r="AI805" i="4"/>
  <c r="AH805" i="4"/>
  <c r="AG805" i="4"/>
  <c r="AF805" i="4"/>
  <c r="AE805" i="4"/>
  <c r="AD805" i="4"/>
  <c r="AC805" i="4"/>
  <c r="AB805" i="4"/>
  <c r="AA805" i="4"/>
  <c r="Z805" i="4"/>
  <c r="R805" i="4"/>
  <c r="O805" i="4"/>
  <c r="N805" i="4"/>
  <c r="M805" i="4"/>
  <c r="L805" i="4"/>
  <c r="K805" i="4"/>
  <c r="J805" i="4"/>
  <c r="I805" i="4"/>
  <c r="G805" i="4"/>
  <c r="F805" i="4"/>
  <c r="E805" i="4"/>
  <c r="D805" i="4"/>
  <c r="C805" i="4"/>
  <c r="B805" i="4"/>
  <c r="AL804" i="4"/>
  <c r="AK804" i="4"/>
  <c r="AJ804" i="4"/>
  <c r="AI804" i="4"/>
  <c r="AH804" i="4"/>
  <c r="AG804" i="4"/>
  <c r="AF804" i="4"/>
  <c r="AE804" i="4"/>
  <c r="AD804" i="4"/>
  <c r="AC804" i="4"/>
  <c r="AB804" i="4"/>
  <c r="AA804" i="4"/>
  <c r="Z804" i="4"/>
  <c r="R804" i="4"/>
  <c r="O804" i="4"/>
  <c r="N804" i="4"/>
  <c r="M804" i="4"/>
  <c r="L804" i="4"/>
  <c r="K804" i="4"/>
  <c r="J804" i="4"/>
  <c r="I804" i="4"/>
  <c r="G804" i="4"/>
  <c r="F804" i="4"/>
  <c r="E804" i="4"/>
  <c r="D804" i="4"/>
  <c r="C804" i="4"/>
  <c r="B804" i="4"/>
  <c r="AL803" i="4"/>
  <c r="AK803" i="4"/>
  <c r="AJ803" i="4"/>
  <c r="AI803" i="4"/>
  <c r="AH803" i="4"/>
  <c r="AG803" i="4"/>
  <c r="AF803" i="4"/>
  <c r="AE803" i="4"/>
  <c r="AD803" i="4"/>
  <c r="AC803" i="4"/>
  <c r="AB803" i="4"/>
  <c r="AA803" i="4"/>
  <c r="Z803" i="4"/>
  <c r="R803" i="4"/>
  <c r="O803" i="4"/>
  <c r="N803" i="4"/>
  <c r="M803" i="4"/>
  <c r="L803" i="4"/>
  <c r="K803" i="4"/>
  <c r="J803" i="4"/>
  <c r="I803" i="4"/>
  <c r="G803" i="4"/>
  <c r="F803" i="4"/>
  <c r="E803" i="4"/>
  <c r="D803" i="4"/>
  <c r="C803" i="4"/>
  <c r="B803" i="4"/>
  <c r="AL802" i="4"/>
  <c r="AK802" i="4"/>
  <c r="AJ802" i="4"/>
  <c r="AI802" i="4"/>
  <c r="AH802" i="4"/>
  <c r="AG802" i="4"/>
  <c r="AF802" i="4"/>
  <c r="AE802" i="4"/>
  <c r="AD802" i="4"/>
  <c r="AC802" i="4"/>
  <c r="AB802" i="4"/>
  <c r="AA802" i="4"/>
  <c r="Z802" i="4"/>
  <c r="R802" i="4"/>
  <c r="O802" i="4"/>
  <c r="N802" i="4"/>
  <c r="M802" i="4"/>
  <c r="L802" i="4"/>
  <c r="K802" i="4"/>
  <c r="J802" i="4"/>
  <c r="I802" i="4"/>
  <c r="G802" i="4"/>
  <c r="F802" i="4"/>
  <c r="E802" i="4"/>
  <c r="D802" i="4"/>
  <c r="C802" i="4"/>
  <c r="B802" i="4"/>
  <c r="AL801" i="4"/>
  <c r="AK801" i="4"/>
  <c r="AJ801" i="4"/>
  <c r="AI801" i="4"/>
  <c r="AH801" i="4"/>
  <c r="AG801" i="4"/>
  <c r="AF801" i="4"/>
  <c r="AE801" i="4"/>
  <c r="AD801" i="4"/>
  <c r="AC801" i="4"/>
  <c r="AB801" i="4"/>
  <c r="AA801" i="4"/>
  <c r="Z801" i="4"/>
  <c r="R801" i="4"/>
  <c r="O801" i="4"/>
  <c r="N801" i="4"/>
  <c r="M801" i="4"/>
  <c r="L801" i="4"/>
  <c r="K801" i="4"/>
  <c r="J801" i="4"/>
  <c r="I801" i="4"/>
  <c r="G801" i="4"/>
  <c r="F801" i="4"/>
  <c r="E801" i="4"/>
  <c r="D801" i="4"/>
  <c r="C801" i="4"/>
  <c r="B801" i="4"/>
  <c r="AL800" i="4"/>
  <c r="AK800" i="4"/>
  <c r="AJ800" i="4"/>
  <c r="AI800" i="4"/>
  <c r="AH800" i="4"/>
  <c r="AG800" i="4"/>
  <c r="AF800" i="4"/>
  <c r="AE800" i="4"/>
  <c r="AD800" i="4"/>
  <c r="AC800" i="4"/>
  <c r="AB800" i="4"/>
  <c r="AA800" i="4"/>
  <c r="Z800" i="4"/>
  <c r="R800" i="4"/>
  <c r="O800" i="4"/>
  <c r="N800" i="4"/>
  <c r="M800" i="4"/>
  <c r="L800" i="4"/>
  <c r="K800" i="4"/>
  <c r="J800" i="4"/>
  <c r="I800" i="4"/>
  <c r="G800" i="4"/>
  <c r="F800" i="4"/>
  <c r="E800" i="4"/>
  <c r="D800" i="4"/>
  <c r="C800" i="4"/>
  <c r="B800" i="4"/>
  <c r="AL799" i="4"/>
  <c r="AK799" i="4"/>
  <c r="AJ799" i="4"/>
  <c r="AI799" i="4"/>
  <c r="AH799" i="4"/>
  <c r="AG799" i="4"/>
  <c r="AF799" i="4"/>
  <c r="AE799" i="4"/>
  <c r="AD799" i="4"/>
  <c r="AC799" i="4"/>
  <c r="AB799" i="4"/>
  <c r="AA799" i="4"/>
  <c r="Z799" i="4"/>
  <c r="R799" i="4"/>
  <c r="O799" i="4"/>
  <c r="N799" i="4"/>
  <c r="M799" i="4"/>
  <c r="L799" i="4"/>
  <c r="K799" i="4"/>
  <c r="J799" i="4"/>
  <c r="I799" i="4"/>
  <c r="G799" i="4"/>
  <c r="F799" i="4"/>
  <c r="E799" i="4"/>
  <c r="D799" i="4"/>
  <c r="C799" i="4"/>
  <c r="B799" i="4"/>
  <c r="AL798" i="4"/>
  <c r="AK798" i="4"/>
  <c r="AJ798" i="4"/>
  <c r="AI798" i="4"/>
  <c r="AH798" i="4"/>
  <c r="AG798" i="4"/>
  <c r="AF798" i="4"/>
  <c r="AE798" i="4"/>
  <c r="AD798" i="4"/>
  <c r="AC798" i="4"/>
  <c r="AB798" i="4"/>
  <c r="AA798" i="4"/>
  <c r="Z798" i="4"/>
  <c r="R798" i="4"/>
  <c r="O798" i="4"/>
  <c r="N798" i="4"/>
  <c r="M798" i="4"/>
  <c r="L798" i="4"/>
  <c r="K798" i="4"/>
  <c r="J798" i="4"/>
  <c r="I798" i="4"/>
  <c r="G798" i="4"/>
  <c r="F798" i="4"/>
  <c r="E798" i="4"/>
  <c r="D798" i="4"/>
  <c r="C798" i="4"/>
  <c r="B798" i="4"/>
  <c r="AL797" i="4"/>
  <c r="AK797" i="4"/>
  <c r="AJ797" i="4"/>
  <c r="AI797" i="4"/>
  <c r="AH797" i="4"/>
  <c r="AG797" i="4"/>
  <c r="AF797" i="4"/>
  <c r="AE797" i="4"/>
  <c r="AD797" i="4"/>
  <c r="AC797" i="4"/>
  <c r="AB797" i="4"/>
  <c r="AA797" i="4"/>
  <c r="Z797" i="4"/>
  <c r="R797" i="4"/>
  <c r="O797" i="4"/>
  <c r="N797" i="4"/>
  <c r="M797" i="4"/>
  <c r="L797" i="4"/>
  <c r="K797" i="4"/>
  <c r="J797" i="4"/>
  <c r="I797" i="4"/>
  <c r="G797" i="4"/>
  <c r="F797" i="4"/>
  <c r="E797" i="4"/>
  <c r="D797" i="4"/>
  <c r="C797" i="4"/>
  <c r="B797" i="4"/>
  <c r="AL796" i="4"/>
  <c r="AK796" i="4"/>
  <c r="AJ796" i="4"/>
  <c r="AI796" i="4"/>
  <c r="AH796" i="4"/>
  <c r="AG796" i="4"/>
  <c r="AF796" i="4"/>
  <c r="AE796" i="4"/>
  <c r="AD796" i="4"/>
  <c r="AC796" i="4"/>
  <c r="AB796" i="4"/>
  <c r="AA796" i="4"/>
  <c r="Z796" i="4"/>
  <c r="R796" i="4"/>
  <c r="O796" i="4"/>
  <c r="N796" i="4"/>
  <c r="M796" i="4"/>
  <c r="L796" i="4"/>
  <c r="K796" i="4"/>
  <c r="J796" i="4"/>
  <c r="I796" i="4"/>
  <c r="G796" i="4"/>
  <c r="F796" i="4"/>
  <c r="E796" i="4"/>
  <c r="D796" i="4"/>
  <c r="C796" i="4"/>
  <c r="B796" i="4"/>
  <c r="AL795" i="4"/>
  <c r="AK795" i="4"/>
  <c r="AJ795" i="4"/>
  <c r="AI795" i="4"/>
  <c r="AH795" i="4"/>
  <c r="AG795" i="4"/>
  <c r="AF795" i="4"/>
  <c r="AE795" i="4"/>
  <c r="AD795" i="4"/>
  <c r="AC795" i="4"/>
  <c r="AB795" i="4"/>
  <c r="AA795" i="4"/>
  <c r="Z795" i="4"/>
  <c r="R795" i="4"/>
  <c r="O795" i="4"/>
  <c r="N795" i="4"/>
  <c r="M795" i="4"/>
  <c r="L795" i="4"/>
  <c r="K795" i="4"/>
  <c r="J795" i="4"/>
  <c r="I795" i="4"/>
  <c r="G795" i="4"/>
  <c r="F795" i="4"/>
  <c r="E795" i="4"/>
  <c r="D795" i="4"/>
  <c r="C795" i="4"/>
  <c r="B795" i="4"/>
  <c r="AL794" i="4"/>
  <c r="AK794" i="4"/>
  <c r="AJ794" i="4"/>
  <c r="AI794" i="4"/>
  <c r="AH794" i="4"/>
  <c r="AG794" i="4"/>
  <c r="AF794" i="4"/>
  <c r="AE794" i="4"/>
  <c r="AD794" i="4"/>
  <c r="AC794" i="4"/>
  <c r="AB794" i="4"/>
  <c r="AA794" i="4"/>
  <c r="Z794" i="4"/>
  <c r="R794" i="4"/>
  <c r="O794" i="4"/>
  <c r="N794" i="4"/>
  <c r="M794" i="4"/>
  <c r="L794" i="4"/>
  <c r="K794" i="4"/>
  <c r="J794" i="4"/>
  <c r="I794" i="4"/>
  <c r="G794" i="4"/>
  <c r="F794" i="4"/>
  <c r="E794" i="4"/>
  <c r="D794" i="4"/>
  <c r="C794" i="4"/>
  <c r="B794" i="4"/>
  <c r="AL793" i="4"/>
  <c r="AK793" i="4"/>
  <c r="AJ793" i="4"/>
  <c r="AI793" i="4"/>
  <c r="AH793" i="4"/>
  <c r="AG793" i="4"/>
  <c r="AF793" i="4"/>
  <c r="AE793" i="4"/>
  <c r="AD793" i="4"/>
  <c r="AC793" i="4"/>
  <c r="AB793" i="4"/>
  <c r="AA793" i="4"/>
  <c r="Z793" i="4"/>
  <c r="R793" i="4"/>
  <c r="O793" i="4"/>
  <c r="N793" i="4"/>
  <c r="M793" i="4"/>
  <c r="L793" i="4"/>
  <c r="K793" i="4"/>
  <c r="J793" i="4"/>
  <c r="I793" i="4"/>
  <c r="G793" i="4"/>
  <c r="F793" i="4"/>
  <c r="E793" i="4"/>
  <c r="D793" i="4"/>
  <c r="C793" i="4"/>
  <c r="B793" i="4"/>
  <c r="AL792" i="4"/>
  <c r="AK792" i="4"/>
  <c r="AJ792" i="4"/>
  <c r="AI792" i="4"/>
  <c r="AH792" i="4"/>
  <c r="AG792" i="4"/>
  <c r="AF792" i="4"/>
  <c r="AE792" i="4"/>
  <c r="AD792" i="4"/>
  <c r="AC792" i="4"/>
  <c r="AB792" i="4"/>
  <c r="AA792" i="4"/>
  <c r="Z792" i="4"/>
  <c r="R792" i="4"/>
  <c r="O792" i="4"/>
  <c r="N792" i="4"/>
  <c r="M792" i="4"/>
  <c r="L792" i="4"/>
  <c r="K792" i="4"/>
  <c r="J792" i="4"/>
  <c r="I792" i="4"/>
  <c r="G792" i="4"/>
  <c r="F792" i="4"/>
  <c r="E792" i="4"/>
  <c r="D792" i="4"/>
  <c r="C792" i="4"/>
  <c r="B792" i="4"/>
  <c r="AL791" i="4"/>
  <c r="AK791" i="4"/>
  <c r="AJ791" i="4"/>
  <c r="AI791" i="4"/>
  <c r="AH791" i="4"/>
  <c r="AG791" i="4"/>
  <c r="AF791" i="4"/>
  <c r="AE791" i="4"/>
  <c r="AD791" i="4"/>
  <c r="AC791" i="4"/>
  <c r="AB791" i="4"/>
  <c r="AA791" i="4"/>
  <c r="Z791" i="4"/>
  <c r="R791" i="4"/>
  <c r="O791" i="4"/>
  <c r="N791" i="4"/>
  <c r="M791" i="4"/>
  <c r="L791" i="4"/>
  <c r="K791" i="4"/>
  <c r="J791" i="4"/>
  <c r="I791" i="4"/>
  <c r="G791" i="4"/>
  <c r="F791" i="4"/>
  <c r="E791" i="4"/>
  <c r="D791" i="4"/>
  <c r="C791" i="4"/>
  <c r="B791" i="4"/>
  <c r="AL790" i="4"/>
  <c r="AK790" i="4"/>
  <c r="AJ790" i="4"/>
  <c r="AI790" i="4"/>
  <c r="AH790" i="4"/>
  <c r="AG790" i="4"/>
  <c r="AF790" i="4"/>
  <c r="AE790" i="4"/>
  <c r="AD790" i="4"/>
  <c r="AC790" i="4"/>
  <c r="AB790" i="4"/>
  <c r="AA790" i="4"/>
  <c r="Z790" i="4"/>
  <c r="R790" i="4"/>
  <c r="O790" i="4"/>
  <c r="N790" i="4"/>
  <c r="M790" i="4"/>
  <c r="L790" i="4"/>
  <c r="K790" i="4"/>
  <c r="J790" i="4"/>
  <c r="I790" i="4"/>
  <c r="G790" i="4"/>
  <c r="F790" i="4"/>
  <c r="E790" i="4"/>
  <c r="D790" i="4"/>
  <c r="C790" i="4"/>
  <c r="B790" i="4"/>
  <c r="AL789" i="4"/>
  <c r="AK789" i="4"/>
  <c r="AJ789" i="4"/>
  <c r="AI789" i="4"/>
  <c r="AH789" i="4"/>
  <c r="AG789" i="4"/>
  <c r="AF789" i="4"/>
  <c r="AE789" i="4"/>
  <c r="AD789" i="4"/>
  <c r="AC789" i="4"/>
  <c r="AB789" i="4"/>
  <c r="AA789" i="4"/>
  <c r="Z789" i="4"/>
  <c r="R789" i="4"/>
  <c r="O789" i="4"/>
  <c r="N789" i="4"/>
  <c r="M789" i="4"/>
  <c r="L789" i="4"/>
  <c r="K789" i="4"/>
  <c r="J789" i="4"/>
  <c r="I789" i="4"/>
  <c r="G789" i="4"/>
  <c r="F789" i="4"/>
  <c r="E789" i="4"/>
  <c r="D789" i="4"/>
  <c r="C789" i="4"/>
  <c r="B789" i="4"/>
  <c r="AL788" i="4"/>
  <c r="AK788" i="4"/>
  <c r="AJ788" i="4"/>
  <c r="AI788" i="4"/>
  <c r="AH788" i="4"/>
  <c r="AG788" i="4"/>
  <c r="AF788" i="4"/>
  <c r="AE788" i="4"/>
  <c r="AD788" i="4"/>
  <c r="AC788" i="4"/>
  <c r="AB788" i="4"/>
  <c r="AA788" i="4"/>
  <c r="Z788" i="4"/>
  <c r="R788" i="4"/>
  <c r="O788" i="4"/>
  <c r="N788" i="4"/>
  <c r="M788" i="4"/>
  <c r="L788" i="4"/>
  <c r="K788" i="4"/>
  <c r="J788" i="4"/>
  <c r="I788" i="4"/>
  <c r="G788" i="4"/>
  <c r="F788" i="4"/>
  <c r="E788" i="4"/>
  <c r="D788" i="4"/>
  <c r="C788" i="4"/>
  <c r="B788" i="4"/>
  <c r="AL787" i="4"/>
  <c r="AK787" i="4"/>
  <c r="AJ787" i="4"/>
  <c r="AI787" i="4"/>
  <c r="AH787" i="4"/>
  <c r="AG787" i="4"/>
  <c r="AF787" i="4"/>
  <c r="AE787" i="4"/>
  <c r="AD787" i="4"/>
  <c r="AC787" i="4"/>
  <c r="AB787" i="4"/>
  <c r="AA787" i="4"/>
  <c r="Z787" i="4"/>
  <c r="R787" i="4"/>
  <c r="O787" i="4"/>
  <c r="N787" i="4"/>
  <c r="M787" i="4"/>
  <c r="L787" i="4"/>
  <c r="K787" i="4"/>
  <c r="J787" i="4"/>
  <c r="I787" i="4"/>
  <c r="G787" i="4"/>
  <c r="F787" i="4"/>
  <c r="E787" i="4"/>
  <c r="D787" i="4"/>
  <c r="C787" i="4"/>
  <c r="B787" i="4"/>
  <c r="AL786" i="4"/>
  <c r="AK786" i="4"/>
  <c r="AJ786" i="4"/>
  <c r="AI786" i="4"/>
  <c r="AH786" i="4"/>
  <c r="AG786" i="4"/>
  <c r="AF786" i="4"/>
  <c r="AE786" i="4"/>
  <c r="AD786" i="4"/>
  <c r="AC786" i="4"/>
  <c r="AB786" i="4"/>
  <c r="AA786" i="4"/>
  <c r="Z786" i="4"/>
  <c r="R786" i="4"/>
  <c r="O786" i="4"/>
  <c r="N786" i="4"/>
  <c r="M786" i="4"/>
  <c r="L786" i="4"/>
  <c r="K786" i="4"/>
  <c r="J786" i="4"/>
  <c r="I786" i="4"/>
  <c r="G786" i="4"/>
  <c r="F786" i="4"/>
  <c r="E786" i="4"/>
  <c r="D786" i="4"/>
  <c r="C786" i="4"/>
  <c r="B786" i="4"/>
  <c r="AL785" i="4"/>
  <c r="AK785" i="4"/>
  <c r="AJ785" i="4"/>
  <c r="AI785" i="4"/>
  <c r="AH785" i="4"/>
  <c r="AG785" i="4"/>
  <c r="AF785" i="4"/>
  <c r="AE785" i="4"/>
  <c r="AD785" i="4"/>
  <c r="AC785" i="4"/>
  <c r="AB785" i="4"/>
  <c r="AA785" i="4"/>
  <c r="Z785" i="4"/>
  <c r="R785" i="4"/>
  <c r="O785" i="4"/>
  <c r="N785" i="4"/>
  <c r="M785" i="4"/>
  <c r="L785" i="4"/>
  <c r="K785" i="4"/>
  <c r="J785" i="4"/>
  <c r="I785" i="4"/>
  <c r="G785" i="4"/>
  <c r="F785" i="4"/>
  <c r="E785" i="4"/>
  <c r="D785" i="4"/>
  <c r="C785" i="4"/>
  <c r="B785" i="4"/>
  <c r="AL784" i="4"/>
  <c r="AK784" i="4"/>
  <c r="AJ784" i="4"/>
  <c r="AI784" i="4"/>
  <c r="AH784" i="4"/>
  <c r="AG784" i="4"/>
  <c r="AF784" i="4"/>
  <c r="AE784" i="4"/>
  <c r="AD784" i="4"/>
  <c r="AC784" i="4"/>
  <c r="AB784" i="4"/>
  <c r="AA784" i="4"/>
  <c r="Z784" i="4"/>
  <c r="R784" i="4"/>
  <c r="O784" i="4"/>
  <c r="N784" i="4"/>
  <c r="M784" i="4"/>
  <c r="L784" i="4"/>
  <c r="K784" i="4"/>
  <c r="J784" i="4"/>
  <c r="I784" i="4"/>
  <c r="G784" i="4"/>
  <c r="F784" i="4"/>
  <c r="E784" i="4"/>
  <c r="D784" i="4"/>
  <c r="C784" i="4"/>
  <c r="B784" i="4"/>
  <c r="AL783" i="4"/>
  <c r="AK783" i="4"/>
  <c r="AJ783" i="4"/>
  <c r="AI783" i="4"/>
  <c r="AH783" i="4"/>
  <c r="AG783" i="4"/>
  <c r="AF783" i="4"/>
  <c r="AE783" i="4"/>
  <c r="AD783" i="4"/>
  <c r="AC783" i="4"/>
  <c r="AB783" i="4"/>
  <c r="AA783" i="4"/>
  <c r="Z783" i="4"/>
  <c r="R783" i="4"/>
  <c r="O783" i="4"/>
  <c r="N783" i="4"/>
  <c r="M783" i="4"/>
  <c r="L783" i="4"/>
  <c r="K783" i="4"/>
  <c r="J783" i="4"/>
  <c r="I783" i="4"/>
  <c r="G783" i="4"/>
  <c r="F783" i="4"/>
  <c r="E783" i="4"/>
  <c r="D783" i="4"/>
  <c r="C783" i="4"/>
  <c r="B783" i="4"/>
  <c r="AL782" i="4"/>
  <c r="AK782" i="4"/>
  <c r="AJ782" i="4"/>
  <c r="AI782" i="4"/>
  <c r="AH782" i="4"/>
  <c r="AG782" i="4"/>
  <c r="AF782" i="4"/>
  <c r="AE782" i="4"/>
  <c r="AD782" i="4"/>
  <c r="AC782" i="4"/>
  <c r="AB782" i="4"/>
  <c r="AA782" i="4"/>
  <c r="Z782" i="4"/>
  <c r="R782" i="4"/>
  <c r="O782" i="4"/>
  <c r="N782" i="4"/>
  <c r="M782" i="4"/>
  <c r="L782" i="4"/>
  <c r="K782" i="4"/>
  <c r="J782" i="4"/>
  <c r="I782" i="4"/>
  <c r="G782" i="4"/>
  <c r="F782" i="4"/>
  <c r="E782" i="4"/>
  <c r="D782" i="4"/>
  <c r="C782" i="4"/>
  <c r="B782" i="4"/>
  <c r="AL781" i="4"/>
  <c r="AK781" i="4"/>
  <c r="AJ781" i="4"/>
  <c r="AI781" i="4"/>
  <c r="AH781" i="4"/>
  <c r="AG781" i="4"/>
  <c r="AF781" i="4"/>
  <c r="AE781" i="4"/>
  <c r="AD781" i="4"/>
  <c r="AC781" i="4"/>
  <c r="AB781" i="4"/>
  <c r="AA781" i="4"/>
  <c r="Z781" i="4"/>
  <c r="R781" i="4"/>
  <c r="O781" i="4"/>
  <c r="N781" i="4"/>
  <c r="M781" i="4"/>
  <c r="L781" i="4"/>
  <c r="K781" i="4"/>
  <c r="J781" i="4"/>
  <c r="I781" i="4"/>
  <c r="G781" i="4"/>
  <c r="F781" i="4"/>
  <c r="E781" i="4"/>
  <c r="D781" i="4"/>
  <c r="C781" i="4"/>
  <c r="B781" i="4"/>
  <c r="AL780" i="4"/>
  <c r="AK780" i="4"/>
  <c r="AJ780" i="4"/>
  <c r="AI780" i="4"/>
  <c r="AH780" i="4"/>
  <c r="AG780" i="4"/>
  <c r="AF780" i="4"/>
  <c r="AE780" i="4"/>
  <c r="AD780" i="4"/>
  <c r="AC780" i="4"/>
  <c r="AB780" i="4"/>
  <c r="AA780" i="4"/>
  <c r="Z780" i="4"/>
  <c r="R780" i="4"/>
  <c r="O780" i="4"/>
  <c r="N780" i="4"/>
  <c r="M780" i="4"/>
  <c r="L780" i="4"/>
  <c r="K780" i="4"/>
  <c r="J780" i="4"/>
  <c r="I780" i="4"/>
  <c r="G780" i="4"/>
  <c r="F780" i="4"/>
  <c r="E780" i="4"/>
  <c r="D780" i="4"/>
  <c r="C780" i="4"/>
  <c r="B780" i="4"/>
  <c r="AL779" i="4"/>
  <c r="AK779" i="4"/>
  <c r="AJ779" i="4"/>
  <c r="AI779" i="4"/>
  <c r="AH779" i="4"/>
  <c r="AG779" i="4"/>
  <c r="AF779" i="4"/>
  <c r="AE779" i="4"/>
  <c r="AD779" i="4"/>
  <c r="AC779" i="4"/>
  <c r="AB779" i="4"/>
  <c r="AA779" i="4"/>
  <c r="Z779" i="4"/>
  <c r="R779" i="4"/>
  <c r="O779" i="4"/>
  <c r="N779" i="4"/>
  <c r="M779" i="4"/>
  <c r="L779" i="4"/>
  <c r="K779" i="4"/>
  <c r="J779" i="4"/>
  <c r="I779" i="4"/>
  <c r="G779" i="4"/>
  <c r="F779" i="4"/>
  <c r="E779" i="4"/>
  <c r="D779" i="4"/>
  <c r="C779" i="4"/>
  <c r="B779" i="4"/>
  <c r="AL778" i="4"/>
  <c r="AK778" i="4"/>
  <c r="AJ778" i="4"/>
  <c r="AI778" i="4"/>
  <c r="AH778" i="4"/>
  <c r="AG778" i="4"/>
  <c r="AF778" i="4"/>
  <c r="AE778" i="4"/>
  <c r="AD778" i="4"/>
  <c r="AC778" i="4"/>
  <c r="AB778" i="4"/>
  <c r="AA778" i="4"/>
  <c r="Z778" i="4"/>
  <c r="R778" i="4"/>
  <c r="O778" i="4"/>
  <c r="N778" i="4"/>
  <c r="M778" i="4"/>
  <c r="L778" i="4"/>
  <c r="K778" i="4"/>
  <c r="J778" i="4"/>
  <c r="I778" i="4"/>
  <c r="G778" i="4"/>
  <c r="F778" i="4"/>
  <c r="E778" i="4"/>
  <c r="D778" i="4"/>
  <c r="C778" i="4"/>
  <c r="B778" i="4"/>
  <c r="AL777" i="4"/>
  <c r="AK777" i="4"/>
  <c r="AJ777" i="4"/>
  <c r="AI777" i="4"/>
  <c r="AH777" i="4"/>
  <c r="AG777" i="4"/>
  <c r="AF777" i="4"/>
  <c r="AE777" i="4"/>
  <c r="AD777" i="4"/>
  <c r="AC777" i="4"/>
  <c r="AB777" i="4"/>
  <c r="AA777" i="4"/>
  <c r="Z777" i="4"/>
  <c r="R777" i="4"/>
  <c r="O777" i="4"/>
  <c r="N777" i="4"/>
  <c r="M777" i="4"/>
  <c r="L777" i="4"/>
  <c r="K777" i="4"/>
  <c r="J777" i="4"/>
  <c r="I777" i="4"/>
  <c r="G777" i="4"/>
  <c r="F777" i="4"/>
  <c r="E777" i="4"/>
  <c r="D777" i="4"/>
  <c r="C777" i="4"/>
  <c r="B777" i="4"/>
  <c r="AL776" i="4"/>
  <c r="AK776" i="4"/>
  <c r="AJ776" i="4"/>
  <c r="AI776" i="4"/>
  <c r="AH776" i="4"/>
  <c r="AG776" i="4"/>
  <c r="AF776" i="4"/>
  <c r="AE776" i="4"/>
  <c r="AD776" i="4"/>
  <c r="AC776" i="4"/>
  <c r="AB776" i="4"/>
  <c r="AA776" i="4"/>
  <c r="Z776" i="4"/>
  <c r="R776" i="4"/>
  <c r="O776" i="4"/>
  <c r="N776" i="4"/>
  <c r="M776" i="4"/>
  <c r="L776" i="4"/>
  <c r="K776" i="4"/>
  <c r="J776" i="4"/>
  <c r="I776" i="4"/>
  <c r="G776" i="4"/>
  <c r="F776" i="4"/>
  <c r="E776" i="4"/>
  <c r="D776" i="4"/>
  <c r="C776" i="4"/>
  <c r="B776" i="4"/>
  <c r="AL775" i="4"/>
  <c r="AK775" i="4"/>
  <c r="AJ775" i="4"/>
  <c r="AI775" i="4"/>
  <c r="AH775" i="4"/>
  <c r="AG775" i="4"/>
  <c r="AF775" i="4"/>
  <c r="AE775" i="4"/>
  <c r="AD775" i="4"/>
  <c r="AC775" i="4"/>
  <c r="AB775" i="4"/>
  <c r="AA775" i="4"/>
  <c r="Z775" i="4"/>
  <c r="R775" i="4"/>
  <c r="O775" i="4"/>
  <c r="N775" i="4"/>
  <c r="M775" i="4"/>
  <c r="L775" i="4"/>
  <c r="K775" i="4"/>
  <c r="J775" i="4"/>
  <c r="I775" i="4"/>
  <c r="G775" i="4"/>
  <c r="F775" i="4"/>
  <c r="E775" i="4"/>
  <c r="D775" i="4"/>
  <c r="C775" i="4"/>
  <c r="B775" i="4"/>
  <c r="AL774" i="4"/>
  <c r="AK774" i="4"/>
  <c r="AJ774" i="4"/>
  <c r="AI774" i="4"/>
  <c r="AH774" i="4"/>
  <c r="AG774" i="4"/>
  <c r="AF774" i="4"/>
  <c r="AE774" i="4"/>
  <c r="AD774" i="4"/>
  <c r="AC774" i="4"/>
  <c r="AB774" i="4"/>
  <c r="AA774" i="4"/>
  <c r="Z774" i="4"/>
  <c r="R774" i="4"/>
  <c r="O774" i="4"/>
  <c r="N774" i="4"/>
  <c r="M774" i="4"/>
  <c r="L774" i="4"/>
  <c r="K774" i="4"/>
  <c r="J774" i="4"/>
  <c r="I774" i="4"/>
  <c r="G774" i="4"/>
  <c r="F774" i="4"/>
  <c r="E774" i="4"/>
  <c r="D774" i="4"/>
  <c r="C774" i="4"/>
  <c r="B774" i="4"/>
  <c r="AL773" i="4"/>
  <c r="AK773" i="4"/>
  <c r="AJ773" i="4"/>
  <c r="AI773" i="4"/>
  <c r="AH773" i="4"/>
  <c r="AG773" i="4"/>
  <c r="AF773" i="4"/>
  <c r="AE773" i="4"/>
  <c r="AD773" i="4"/>
  <c r="AC773" i="4"/>
  <c r="AB773" i="4"/>
  <c r="AA773" i="4"/>
  <c r="Z773" i="4"/>
  <c r="R773" i="4"/>
  <c r="O773" i="4"/>
  <c r="N773" i="4"/>
  <c r="M773" i="4"/>
  <c r="L773" i="4"/>
  <c r="K773" i="4"/>
  <c r="J773" i="4"/>
  <c r="I773" i="4"/>
  <c r="G773" i="4"/>
  <c r="F773" i="4"/>
  <c r="E773" i="4"/>
  <c r="D773" i="4"/>
  <c r="C773" i="4"/>
  <c r="B773" i="4"/>
  <c r="AL772" i="4"/>
  <c r="AK772" i="4"/>
  <c r="AJ772" i="4"/>
  <c r="AI772" i="4"/>
  <c r="AH772" i="4"/>
  <c r="AG772" i="4"/>
  <c r="AF772" i="4"/>
  <c r="AE772" i="4"/>
  <c r="AD772" i="4"/>
  <c r="AC772" i="4"/>
  <c r="AB772" i="4"/>
  <c r="AA772" i="4"/>
  <c r="Z772" i="4"/>
  <c r="R772" i="4"/>
  <c r="O772" i="4"/>
  <c r="N772" i="4"/>
  <c r="M772" i="4"/>
  <c r="L772" i="4"/>
  <c r="K772" i="4"/>
  <c r="J772" i="4"/>
  <c r="I772" i="4"/>
  <c r="G772" i="4"/>
  <c r="F772" i="4"/>
  <c r="E772" i="4"/>
  <c r="D772" i="4"/>
  <c r="C772" i="4"/>
  <c r="B772" i="4"/>
  <c r="AL771" i="4"/>
  <c r="AK771" i="4"/>
  <c r="AJ771" i="4"/>
  <c r="AI771" i="4"/>
  <c r="AH771" i="4"/>
  <c r="AG771" i="4"/>
  <c r="AF771" i="4"/>
  <c r="AE771" i="4"/>
  <c r="AD771" i="4"/>
  <c r="AC771" i="4"/>
  <c r="AB771" i="4"/>
  <c r="AA771" i="4"/>
  <c r="Z771" i="4"/>
  <c r="R771" i="4"/>
  <c r="O771" i="4"/>
  <c r="N771" i="4"/>
  <c r="M771" i="4"/>
  <c r="L771" i="4"/>
  <c r="K771" i="4"/>
  <c r="J771" i="4"/>
  <c r="I771" i="4"/>
  <c r="G771" i="4"/>
  <c r="F771" i="4"/>
  <c r="E771" i="4"/>
  <c r="D771" i="4"/>
  <c r="C771" i="4"/>
  <c r="B771" i="4"/>
  <c r="AL770" i="4"/>
  <c r="AK770" i="4"/>
  <c r="AJ770" i="4"/>
  <c r="AI770" i="4"/>
  <c r="AH770" i="4"/>
  <c r="AG770" i="4"/>
  <c r="AF770" i="4"/>
  <c r="AE770" i="4"/>
  <c r="AD770" i="4"/>
  <c r="AC770" i="4"/>
  <c r="AB770" i="4"/>
  <c r="AA770" i="4"/>
  <c r="Z770" i="4"/>
  <c r="R770" i="4"/>
  <c r="O770" i="4"/>
  <c r="N770" i="4"/>
  <c r="M770" i="4"/>
  <c r="L770" i="4"/>
  <c r="K770" i="4"/>
  <c r="J770" i="4"/>
  <c r="I770" i="4"/>
  <c r="G770" i="4"/>
  <c r="F770" i="4"/>
  <c r="E770" i="4"/>
  <c r="D770" i="4"/>
  <c r="C770" i="4"/>
  <c r="B770" i="4"/>
  <c r="AL769" i="4"/>
  <c r="AK769" i="4"/>
  <c r="AJ769" i="4"/>
  <c r="AI769" i="4"/>
  <c r="AH769" i="4"/>
  <c r="AG769" i="4"/>
  <c r="AF769" i="4"/>
  <c r="AE769" i="4"/>
  <c r="AD769" i="4"/>
  <c r="AC769" i="4"/>
  <c r="AB769" i="4"/>
  <c r="AA769" i="4"/>
  <c r="Z769" i="4"/>
  <c r="R769" i="4"/>
  <c r="O769" i="4"/>
  <c r="N769" i="4"/>
  <c r="M769" i="4"/>
  <c r="L769" i="4"/>
  <c r="K769" i="4"/>
  <c r="J769" i="4"/>
  <c r="I769" i="4"/>
  <c r="G769" i="4"/>
  <c r="F769" i="4"/>
  <c r="E769" i="4"/>
  <c r="D769" i="4"/>
  <c r="C769" i="4"/>
  <c r="B769" i="4"/>
  <c r="AL768" i="4"/>
  <c r="AK768" i="4"/>
  <c r="AJ768" i="4"/>
  <c r="AI768" i="4"/>
  <c r="AH768" i="4"/>
  <c r="AG768" i="4"/>
  <c r="AF768" i="4"/>
  <c r="AE768" i="4"/>
  <c r="AD768" i="4"/>
  <c r="AC768" i="4"/>
  <c r="AB768" i="4"/>
  <c r="AA768" i="4"/>
  <c r="Z768" i="4"/>
  <c r="R768" i="4"/>
  <c r="O768" i="4"/>
  <c r="N768" i="4"/>
  <c r="M768" i="4"/>
  <c r="L768" i="4"/>
  <c r="K768" i="4"/>
  <c r="J768" i="4"/>
  <c r="I768" i="4"/>
  <c r="G768" i="4"/>
  <c r="F768" i="4"/>
  <c r="E768" i="4"/>
  <c r="D768" i="4"/>
  <c r="C768" i="4"/>
  <c r="B768" i="4"/>
  <c r="AL767" i="4"/>
  <c r="AK767" i="4"/>
  <c r="AJ767" i="4"/>
  <c r="AI767" i="4"/>
  <c r="AH767" i="4"/>
  <c r="AG767" i="4"/>
  <c r="AF767" i="4"/>
  <c r="AE767" i="4"/>
  <c r="AD767" i="4"/>
  <c r="AC767" i="4"/>
  <c r="AB767" i="4"/>
  <c r="AA767" i="4"/>
  <c r="Z767" i="4"/>
  <c r="R767" i="4"/>
  <c r="O767" i="4"/>
  <c r="N767" i="4"/>
  <c r="M767" i="4"/>
  <c r="L767" i="4"/>
  <c r="K767" i="4"/>
  <c r="J767" i="4"/>
  <c r="I767" i="4"/>
  <c r="G767" i="4"/>
  <c r="F767" i="4"/>
  <c r="E767" i="4"/>
  <c r="D767" i="4"/>
  <c r="C767" i="4"/>
  <c r="B767" i="4"/>
  <c r="AL766" i="4"/>
  <c r="AK766" i="4"/>
  <c r="AJ766" i="4"/>
  <c r="AI766" i="4"/>
  <c r="AH766" i="4"/>
  <c r="AG766" i="4"/>
  <c r="AF766" i="4"/>
  <c r="AE766" i="4"/>
  <c r="AD766" i="4"/>
  <c r="AC766" i="4"/>
  <c r="AB766" i="4"/>
  <c r="AA766" i="4"/>
  <c r="Z766" i="4"/>
  <c r="R766" i="4"/>
  <c r="O766" i="4"/>
  <c r="N766" i="4"/>
  <c r="M766" i="4"/>
  <c r="L766" i="4"/>
  <c r="K766" i="4"/>
  <c r="J766" i="4"/>
  <c r="I766" i="4"/>
  <c r="G766" i="4"/>
  <c r="F766" i="4"/>
  <c r="E766" i="4"/>
  <c r="D766" i="4"/>
  <c r="C766" i="4"/>
  <c r="B766" i="4"/>
  <c r="AL765" i="4"/>
  <c r="AK765" i="4"/>
  <c r="AJ765" i="4"/>
  <c r="AI765" i="4"/>
  <c r="AH765" i="4"/>
  <c r="AG765" i="4"/>
  <c r="AF765" i="4"/>
  <c r="AE765" i="4"/>
  <c r="AD765" i="4"/>
  <c r="AC765" i="4"/>
  <c r="AB765" i="4"/>
  <c r="AA765" i="4"/>
  <c r="Z765" i="4"/>
  <c r="R765" i="4"/>
  <c r="O765" i="4"/>
  <c r="N765" i="4"/>
  <c r="M765" i="4"/>
  <c r="L765" i="4"/>
  <c r="K765" i="4"/>
  <c r="J765" i="4"/>
  <c r="I765" i="4"/>
  <c r="G765" i="4"/>
  <c r="F765" i="4"/>
  <c r="E765" i="4"/>
  <c r="D765" i="4"/>
  <c r="C765" i="4"/>
  <c r="B765" i="4"/>
  <c r="AL764" i="4"/>
  <c r="AK764" i="4"/>
  <c r="AJ764" i="4"/>
  <c r="AI764" i="4"/>
  <c r="AH764" i="4"/>
  <c r="AG764" i="4"/>
  <c r="AF764" i="4"/>
  <c r="AE764" i="4"/>
  <c r="AD764" i="4"/>
  <c r="AC764" i="4"/>
  <c r="AB764" i="4"/>
  <c r="AA764" i="4"/>
  <c r="Z764" i="4"/>
  <c r="R764" i="4"/>
  <c r="O764" i="4"/>
  <c r="N764" i="4"/>
  <c r="M764" i="4"/>
  <c r="L764" i="4"/>
  <c r="K764" i="4"/>
  <c r="J764" i="4"/>
  <c r="I764" i="4"/>
  <c r="G764" i="4"/>
  <c r="F764" i="4"/>
  <c r="E764" i="4"/>
  <c r="D764" i="4"/>
  <c r="C764" i="4"/>
  <c r="B764" i="4"/>
  <c r="AL763" i="4"/>
  <c r="AK763" i="4"/>
  <c r="AJ763" i="4"/>
  <c r="AI763" i="4"/>
  <c r="AH763" i="4"/>
  <c r="AG763" i="4"/>
  <c r="AF763" i="4"/>
  <c r="AE763" i="4"/>
  <c r="AD763" i="4"/>
  <c r="AC763" i="4"/>
  <c r="AB763" i="4"/>
  <c r="AA763" i="4"/>
  <c r="Z763" i="4"/>
  <c r="R763" i="4"/>
  <c r="O763" i="4"/>
  <c r="N763" i="4"/>
  <c r="M763" i="4"/>
  <c r="L763" i="4"/>
  <c r="K763" i="4"/>
  <c r="J763" i="4"/>
  <c r="I763" i="4"/>
  <c r="G763" i="4"/>
  <c r="F763" i="4"/>
  <c r="E763" i="4"/>
  <c r="D763" i="4"/>
  <c r="C763" i="4"/>
  <c r="B763" i="4"/>
  <c r="AL762" i="4"/>
  <c r="AK762" i="4"/>
  <c r="AJ762" i="4"/>
  <c r="AI762" i="4"/>
  <c r="AH762" i="4"/>
  <c r="AG762" i="4"/>
  <c r="AF762" i="4"/>
  <c r="AE762" i="4"/>
  <c r="AD762" i="4"/>
  <c r="AC762" i="4"/>
  <c r="AB762" i="4"/>
  <c r="AA762" i="4"/>
  <c r="Z762" i="4"/>
  <c r="R762" i="4"/>
  <c r="O762" i="4"/>
  <c r="N762" i="4"/>
  <c r="M762" i="4"/>
  <c r="L762" i="4"/>
  <c r="K762" i="4"/>
  <c r="J762" i="4"/>
  <c r="I762" i="4"/>
  <c r="G762" i="4"/>
  <c r="F762" i="4"/>
  <c r="E762" i="4"/>
  <c r="D762" i="4"/>
  <c r="C762" i="4"/>
  <c r="B762" i="4"/>
  <c r="AL761" i="4"/>
  <c r="AK761" i="4"/>
  <c r="AJ761" i="4"/>
  <c r="AI761" i="4"/>
  <c r="AH761" i="4"/>
  <c r="AG761" i="4"/>
  <c r="AF761" i="4"/>
  <c r="AE761" i="4"/>
  <c r="AD761" i="4"/>
  <c r="AC761" i="4"/>
  <c r="AB761" i="4"/>
  <c r="AA761" i="4"/>
  <c r="Z761" i="4"/>
  <c r="R761" i="4"/>
  <c r="O761" i="4"/>
  <c r="N761" i="4"/>
  <c r="M761" i="4"/>
  <c r="L761" i="4"/>
  <c r="K761" i="4"/>
  <c r="J761" i="4"/>
  <c r="I761" i="4"/>
  <c r="G761" i="4"/>
  <c r="F761" i="4"/>
  <c r="E761" i="4"/>
  <c r="D761" i="4"/>
  <c r="C761" i="4"/>
  <c r="B761" i="4"/>
  <c r="AL760" i="4"/>
  <c r="AK760" i="4"/>
  <c r="AJ760" i="4"/>
  <c r="AI760" i="4"/>
  <c r="AH760" i="4"/>
  <c r="AG760" i="4"/>
  <c r="AF760" i="4"/>
  <c r="AE760" i="4"/>
  <c r="AD760" i="4"/>
  <c r="AC760" i="4"/>
  <c r="AB760" i="4"/>
  <c r="AA760" i="4"/>
  <c r="Z760" i="4"/>
  <c r="R760" i="4"/>
  <c r="O760" i="4"/>
  <c r="N760" i="4"/>
  <c r="M760" i="4"/>
  <c r="L760" i="4"/>
  <c r="K760" i="4"/>
  <c r="J760" i="4"/>
  <c r="I760" i="4"/>
  <c r="G760" i="4"/>
  <c r="F760" i="4"/>
  <c r="E760" i="4"/>
  <c r="D760" i="4"/>
  <c r="C760" i="4"/>
  <c r="B760" i="4"/>
  <c r="AL759" i="4"/>
  <c r="AK759" i="4"/>
  <c r="AJ759" i="4"/>
  <c r="AI759" i="4"/>
  <c r="AH759" i="4"/>
  <c r="AG759" i="4"/>
  <c r="AF759" i="4"/>
  <c r="AE759" i="4"/>
  <c r="AD759" i="4"/>
  <c r="AC759" i="4"/>
  <c r="AB759" i="4"/>
  <c r="AA759" i="4"/>
  <c r="Z759" i="4"/>
  <c r="R759" i="4"/>
  <c r="O759" i="4"/>
  <c r="N759" i="4"/>
  <c r="M759" i="4"/>
  <c r="L759" i="4"/>
  <c r="K759" i="4"/>
  <c r="J759" i="4"/>
  <c r="I759" i="4"/>
  <c r="G759" i="4"/>
  <c r="F759" i="4"/>
  <c r="E759" i="4"/>
  <c r="D759" i="4"/>
  <c r="C759" i="4"/>
  <c r="B759" i="4"/>
  <c r="AL758" i="4"/>
  <c r="AK758" i="4"/>
  <c r="AJ758" i="4"/>
  <c r="AI758" i="4"/>
  <c r="AH758" i="4"/>
  <c r="AG758" i="4"/>
  <c r="AF758" i="4"/>
  <c r="AE758" i="4"/>
  <c r="AD758" i="4"/>
  <c r="AC758" i="4"/>
  <c r="AB758" i="4"/>
  <c r="AA758" i="4"/>
  <c r="Z758" i="4"/>
  <c r="R758" i="4"/>
  <c r="O758" i="4"/>
  <c r="N758" i="4"/>
  <c r="M758" i="4"/>
  <c r="L758" i="4"/>
  <c r="K758" i="4"/>
  <c r="J758" i="4"/>
  <c r="I758" i="4"/>
  <c r="G758" i="4"/>
  <c r="F758" i="4"/>
  <c r="E758" i="4"/>
  <c r="D758" i="4"/>
  <c r="C758" i="4"/>
  <c r="B758" i="4"/>
  <c r="AL757" i="4"/>
  <c r="AK757" i="4"/>
  <c r="AJ757" i="4"/>
  <c r="AI757" i="4"/>
  <c r="AH757" i="4"/>
  <c r="AG757" i="4"/>
  <c r="AF757" i="4"/>
  <c r="AE757" i="4"/>
  <c r="AD757" i="4"/>
  <c r="AC757" i="4"/>
  <c r="AB757" i="4"/>
  <c r="AA757" i="4"/>
  <c r="Z757" i="4"/>
  <c r="R757" i="4"/>
  <c r="O757" i="4"/>
  <c r="N757" i="4"/>
  <c r="M757" i="4"/>
  <c r="L757" i="4"/>
  <c r="K757" i="4"/>
  <c r="J757" i="4"/>
  <c r="I757" i="4"/>
  <c r="G757" i="4"/>
  <c r="F757" i="4"/>
  <c r="E757" i="4"/>
  <c r="D757" i="4"/>
  <c r="C757" i="4"/>
  <c r="B757" i="4"/>
  <c r="AL756" i="4"/>
  <c r="AK756" i="4"/>
  <c r="AJ756" i="4"/>
  <c r="AI756" i="4"/>
  <c r="AH756" i="4"/>
  <c r="AG756" i="4"/>
  <c r="AF756" i="4"/>
  <c r="AE756" i="4"/>
  <c r="AD756" i="4"/>
  <c r="AC756" i="4"/>
  <c r="AB756" i="4"/>
  <c r="AA756" i="4"/>
  <c r="Z756" i="4"/>
  <c r="R756" i="4"/>
  <c r="O756" i="4"/>
  <c r="N756" i="4"/>
  <c r="M756" i="4"/>
  <c r="L756" i="4"/>
  <c r="K756" i="4"/>
  <c r="J756" i="4"/>
  <c r="I756" i="4"/>
  <c r="G756" i="4"/>
  <c r="F756" i="4"/>
  <c r="E756" i="4"/>
  <c r="D756" i="4"/>
  <c r="C756" i="4"/>
  <c r="B756" i="4"/>
  <c r="AL755" i="4"/>
  <c r="AK755" i="4"/>
  <c r="AJ755" i="4"/>
  <c r="AI755" i="4"/>
  <c r="AH755" i="4"/>
  <c r="AG755" i="4"/>
  <c r="AF755" i="4"/>
  <c r="AE755" i="4"/>
  <c r="AD755" i="4"/>
  <c r="AC755" i="4"/>
  <c r="AB755" i="4"/>
  <c r="AA755" i="4"/>
  <c r="Z755" i="4"/>
  <c r="R755" i="4"/>
  <c r="O755" i="4"/>
  <c r="N755" i="4"/>
  <c r="M755" i="4"/>
  <c r="L755" i="4"/>
  <c r="K755" i="4"/>
  <c r="J755" i="4"/>
  <c r="I755" i="4"/>
  <c r="G755" i="4"/>
  <c r="F755" i="4"/>
  <c r="E755" i="4"/>
  <c r="D755" i="4"/>
  <c r="C755" i="4"/>
  <c r="B755" i="4"/>
  <c r="AL754" i="4"/>
  <c r="AK754" i="4"/>
  <c r="AJ754" i="4"/>
  <c r="AI754" i="4"/>
  <c r="AH754" i="4"/>
  <c r="AG754" i="4"/>
  <c r="AF754" i="4"/>
  <c r="AE754" i="4"/>
  <c r="AD754" i="4"/>
  <c r="AC754" i="4"/>
  <c r="AB754" i="4"/>
  <c r="AA754" i="4"/>
  <c r="Z754" i="4"/>
  <c r="R754" i="4"/>
  <c r="O754" i="4"/>
  <c r="N754" i="4"/>
  <c r="M754" i="4"/>
  <c r="L754" i="4"/>
  <c r="K754" i="4"/>
  <c r="J754" i="4"/>
  <c r="I754" i="4"/>
  <c r="G754" i="4"/>
  <c r="F754" i="4"/>
  <c r="E754" i="4"/>
  <c r="D754" i="4"/>
  <c r="C754" i="4"/>
  <c r="B754" i="4"/>
  <c r="AL753" i="4"/>
  <c r="AK753" i="4"/>
  <c r="AJ753" i="4"/>
  <c r="AI753" i="4"/>
  <c r="AH753" i="4"/>
  <c r="AG753" i="4"/>
  <c r="AF753" i="4"/>
  <c r="AE753" i="4"/>
  <c r="AD753" i="4"/>
  <c r="AC753" i="4"/>
  <c r="AB753" i="4"/>
  <c r="AA753" i="4"/>
  <c r="Z753" i="4"/>
  <c r="R753" i="4"/>
  <c r="O753" i="4"/>
  <c r="N753" i="4"/>
  <c r="M753" i="4"/>
  <c r="L753" i="4"/>
  <c r="K753" i="4"/>
  <c r="J753" i="4"/>
  <c r="I753" i="4"/>
  <c r="G753" i="4"/>
  <c r="F753" i="4"/>
  <c r="E753" i="4"/>
  <c r="D753" i="4"/>
  <c r="C753" i="4"/>
  <c r="B753" i="4"/>
  <c r="AL752" i="4"/>
  <c r="AK752" i="4"/>
  <c r="AJ752" i="4"/>
  <c r="AI752" i="4"/>
  <c r="AH752" i="4"/>
  <c r="AG752" i="4"/>
  <c r="AF752" i="4"/>
  <c r="AE752" i="4"/>
  <c r="AD752" i="4"/>
  <c r="AC752" i="4"/>
  <c r="AB752" i="4"/>
  <c r="AA752" i="4"/>
  <c r="Z752" i="4"/>
  <c r="R752" i="4"/>
  <c r="O752" i="4"/>
  <c r="N752" i="4"/>
  <c r="M752" i="4"/>
  <c r="L752" i="4"/>
  <c r="K752" i="4"/>
  <c r="J752" i="4"/>
  <c r="I752" i="4"/>
  <c r="G752" i="4"/>
  <c r="F752" i="4"/>
  <c r="E752" i="4"/>
  <c r="D752" i="4"/>
  <c r="C752" i="4"/>
  <c r="B752" i="4"/>
  <c r="AL751" i="4"/>
  <c r="AK751" i="4"/>
  <c r="AJ751" i="4"/>
  <c r="AI751" i="4"/>
  <c r="AH751" i="4"/>
  <c r="AG751" i="4"/>
  <c r="AF751" i="4"/>
  <c r="AE751" i="4"/>
  <c r="AD751" i="4"/>
  <c r="AC751" i="4"/>
  <c r="AB751" i="4"/>
  <c r="AA751" i="4"/>
  <c r="Z751" i="4"/>
  <c r="R751" i="4"/>
  <c r="O751" i="4"/>
  <c r="N751" i="4"/>
  <c r="M751" i="4"/>
  <c r="L751" i="4"/>
  <c r="K751" i="4"/>
  <c r="J751" i="4"/>
  <c r="I751" i="4"/>
  <c r="G751" i="4"/>
  <c r="F751" i="4"/>
  <c r="E751" i="4"/>
  <c r="D751" i="4"/>
  <c r="C751" i="4"/>
  <c r="B751" i="4"/>
  <c r="AL750" i="4"/>
  <c r="AK750" i="4"/>
  <c r="AJ750" i="4"/>
  <c r="AI750" i="4"/>
  <c r="AH750" i="4"/>
  <c r="AG750" i="4"/>
  <c r="AF750" i="4"/>
  <c r="AE750" i="4"/>
  <c r="AD750" i="4"/>
  <c r="AC750" i="4"/>
  <c r="AB750" i="4"/>
  <c r="AA750" i="4"/>
  <c r="Z750" i="4"/>
  <c r="R750" i="4"/>
  <c r="O750" i="4"/>
  <c r="N750" i="4"/>
  <c r="M750" i="4"/>
  <c r="L750" i="4"/>
  <c r="K750" i="4"/>
  <c r="J750" i="4"/>
  <c r="I750" i="4"/>
  <c r="G750" i="4"/>
  <c r="F750" i="4"/>
  <c r="E750" i="4"/>
  <c r="D750" i="4"/>
  <c r="C750" i="4"/>
  <c r="B750" i="4"/>
  <c r="AL749" i="4"/>
  <c r="AK749" i="4"/>
  <c r="AJ749" i="4"/>
  <c r="AI749" i="4"/>
  <c r="AH749" i="4"/>
  <c r="AG749" i="4"/>
  <c r="AF749" i="4"/>
  <c r="AE749" i="4"/>
  <c r="AD749" i="4"/>
  <c r="AC749" i="4"/>
  <c r="AB749" i="4"/>
  <c r="AA749" i="4"/>
  <c r="Z749" i="4"/>
  <c r="R749" i="4"/>
  <c r="O749" i="4"/>
  <c r="N749" i="4"/>
  <c r="M749" i="4"/>
  <c r="L749" i="4"/>
  <c r="K749" i="4"/>
  <c r="J749" i="4"/>
  <c r="I749" i="4"/>
  <c r="G749" i="4"/>
  <c r="F749" i="4"/>
  <c r="E749" i="4"/>
  <c r="D749" i="4"/>
  <c r="C749" i="4"/>
  <c r="B749" i="4"/>
  <c r="AL748" i="4"/>
  <c r="AK748" i="4"/>
  <c r="AJ748" i="4"/>
  <c r="AI748" i="4"/>
  <c r="AH748" i="4"/>
  <c r="AG748" i="4"/>
  <c r="AF748" i="4"/>
  <c r="AE748" i="4"/>
  <c r="AD748" i="4"/>
  <c r="AC748" i="4"/>
  <c r="AB748" i="4"/>
  <c r="AA748" i="4"/>
  <c r="Z748" i="4"/>
  <c r="R748" i="4"/>
  <c r="O748" i="4"/>
  <c r="N748" i="4"/>
  <c r="M748" i="4"/>
  <c r="L748" i="4"/>
  <c r="K748" i="4"/>
  <c r="J748" i="4"/>
  <c r="I748" i="4"/>
  <c r="G748" i="4"/>
  <c r="F748" i="4"/>
  <c r="E748" i="4"/>
  <c r="D748" i="4"/>
  <c r="C748" i="4"/>
  <c r="B748" i="4"/>
  <c r="AL747" i="4"/>
  <c r="AK747" i="4"/>
  <c r="AJ747" i="4"/>
  <c r="AI747" i="4"/>
  <c r="AH747" i="4"/>
  <c r="AG747" i="4"/>
  <c r="AF747" i="4"/>
  <c r="AE747" i="4"/>
  <c r="AD747" i="4"/>
  <c r="AC747" i="4"/>
  <c r="AB747" i="4"/>
  <c r="AA747" i="4"/>
  <c r="Z747" i="4"/>
  <c r="R747" i="4"/>
  <c r="O747" i="4"/>
  <c r="N747" i="4"/>
  <c r="M747" i="4"/>
  <c r="L747" i="4"/>
  <c r="K747" i="4"/>
  <c r="J747" i="4"/>
  <c r="I747" i="4"/>
  <c r="G747" i="4"/>
  <c r="F747" i="4"/>
  <c r="E747" i="4"/>
  <c r="D747" i="4"/>
  <c r="C747" i="4"/>
  <c r="B747" i="4"/>
  <c r="AL746" i="4"/>
  <c r="AK746" i="4"/>
  <c r="AJ746" i="4"/>
  <c r="AI746" i="4"/>
  <c r="AH746" i="4"/>
  <c r="AG746" i="4"/>
  <c r="AF746" i="4"/>
  <c r="AE746" i="4"/>
  <c r="AD746" i="4"/>
  <c r="AC746" i="4"/>
  <c r="AB746" i="4"/>
  <c r="AA746" i="4"/>
  <c r="Z746" i="4"/>
  <c r="R746" i="4"/>
  <c r="O746" i="4"/>
  <c r="N746" i="4"/>
  <c r="M746" i="4"/>
  <c r="L746" i="4"/>
  <c r="K746" i="4"/>
  <c r="J746" i="4"/>
  <c r="I746" i="4"/>
  <c r="G746" i="4"/>
  <c r="F746" i="4"/>
  <c r="E746" i="4"/>
  <c r="D746" i="4"/>
  <c r="C746" i="4"/>
  <c r="B746" i="4"/>
  <c r="AL745" i="4"/>
  <c r="AK745" i="4"/>
  <c r="AJ745" i="4"/>
  <c r="AI745" i="4"/>
  <c r="AH745" i="4"/>
  <c r="AG745" i="4"/>
  <c r="AF745" i="4"/>
  <c r="AE745" i="4"/>
  <c r="AD745" i="4"/>
  <c r="AC745" i="4"/>
  <c r="AB745" i="4"/>
  <c r="AA745" i="4"/>
  <c r="Z745" i="4"/>
  <c r="R745" i="4"/>
  <c r="O745" i="4"/>
  <c r="N745" i="4"/>
  <c r="M745" i="4"/>
  <c r="L745" i="4"/>
  <c r="K745" i="4"/>
  <c r="J745" i="4"/>
  <c r="I745" i="4"/>
  <c r="G745" i="4"/>
  <c r="F745" i="4"/>
  <c r="E745" i="4"/>
  <c r="D745" i="4"/>
  <c r="C745" i="4"/>
  <c r="B745" i="4"/>
  <c r="AL744" i="4"/>
  <c r="AK744" i="4"/>
  <c r="AJ744" i="4"/>
  <c r="AI744" i="4"/>
  <c r="AH744" i="4"/>
  <c r="AG744" i="4"/>
  <c r="AF744" i="4"/>
  <c r="AE744" i="4"/>
  <c r="AD744" i="4"/>
  <c r="AC744" i="4"/>
  <c r="AB744" i="4"/>
  <c r="AA744" i="4"/>
  <c r="Z744" i="4"/>
  <c r="R744" i="4"/>
  <c r="O744" i="4"/>
  <c r="N744" i="4"/>
  <c r="M744" i="4"/>
  <c r="L744" i="4"/>
  <c r="K744" i="4"/>
  <c r="J744" i="4"/>
  <c r="I744" i="4"/>
  <c r="G744" i="4"/>
  <c r="F744" i="4"/>
  <c r="E744" i="4"/>
  <c r="D744" i="4"/>
  <c r="C744" i="4"/>
  <c r="B744" i="4"/>
  <c r="AL743" i="4"/>
  <c r="AK743" i="4"/>
  <c r="AJ743" i="4"/>
  <c r="AI743" i="4"/>
  <c r="AH743" i="4"/>
  <c r="AG743" i="4"/>
  <c r="AF743" i="4"/>
  <c r="AE743" i="4"/>
  <c r="AD743" i="4"/>
  <c r="AC743" i="4"/>
  <c r="AB743" i="4"/>
  <c r="AA743" i="4"/>
  <c r="Z743" i="4"/>
  <c r="R743" i="4"/>
  <c r="O743" i="4"/>
  <c r="N743" i="4"/>
  <c r="M743" i="4"/>
  <c r="L743" i="4"/>
  <c r="K743" i="4"/>
  <c r="J743" i="4"/>
  <c r="I743" i="4"/>
  <c r="G743" i="4"/>
  <c r="F743" i="4"/>
  <c r="E743" i="4"/>
  <c r="D743" i="4"/>
  <c r="C743" i="4"/>
  <c r="B743" i="4"/>
  <c r="AL742" i="4"/>
  <c r="AK742" i="4"/>
  <c r="AJ742" i="4"/>
  <c r="AI742" i="4"/>
  <c r="AH742" i="4"/>
  <c r="AG742" i="4"/>
  <c r="AF742" i="4"/>
  <c r="AE742" i="4"/>
  <c r="AD742" i="4"/>
  <c r="AC742" i="4"/>
  <c r="AB742" i="4"/>
  <c r="AA742" i="4"/>
  <c r="Z742" i="4"/>
  <c r="R742" i="4"/>
  <c r="O742" i="4"/>
  <c r="N742" i="4"/>
  <c r="M742" i="4"/>
  <c r="L742" i="4"/>
  <c r="K742" i="4"/>
  <c r="J742" i="4"/>
  <c r="I742" i="4"/>
  <c r="G742" i="4"/>
  <c r="F742" i="4"/>
  <c r="E742" i="4"/>
  <c r="D742" i="4"/>
  <c r="C742" i="4"/>
  <c r="B742" i="4"/>
  <c r="AL741" i="4"/>
  <c r="AK741" i="4"/>
  <c r="AJ741" i="4"/>
  <c r="AI741" i="4"/>
  <c r="AH741" i="4"/>
  <c r="AG741" i="4"/>
  <c r="AF741" i="4"/>
  <c r="AE741" i="4"/>
  <c r="AD741" i="4"/>
  <c r="AC741" i="4"/>
  <c r="AB741" i="4"/>
  <c r="AA741" i="4"/>
  <c r="Z741" i="4"/>
  <c r="R741" i="4"/>
  <c r="O741" i="4"/>
  <c r="N741" i="4"/>
  <c r="M741" i="4"/>
  <c r="L741" i="4"/>
  <c r="K741" i="4"/>
  <c r="J741" i="4"/>
  <c r="I741" i="4"/>
  <c r="G741" i="4"/>
  <c r="F741" i="4"/>
  <c r="E741" i="4"/>
  <c r="D741" i="4"/>
  <c r="C741" i="4"/>
  <c r="B741" i="4"/>
  <c r="AL740" i="4"/>
  <c r="AK740" i="4"/>
  <c r="AJ740" i="4"/>
  <c r="AI740" i="4"/>
  <c r="AH740" i="4"/>
  <c r="AG740" i="4"/>
  <c r="AF740" i="4"/>
  <c r="AE740" i="4"/>
  <c r="AD740" i="4"/>
  <c r="AC740" i="4"/>
  <c r="AB740" i="4"/>
  <c r="AA740" i="4"/>
  <c r="Z740" i="4"/>
  <c r="R740" i="4"/>
  <c r="O740" i="4"/>
  <c r="N740" i="4"/>
  <c r="M740" i="4"/>
  <c r="L740" i="4"/>
  <c r="K740" i="4"/>
  <c r="J740" i="4"/>
  <c r="I740" i="4"/>
  <c r="G740" i="4"/>
  <c r="F740" i="4"/>
  <c r="E740" i="4"/>
  <c r="D740" i="4"/>
  <c r="C740" i="4"/>
  <c r="B740" i="4"/>
  <c r="AL739" i="4"/>
  <c r="AK739" i="4"/>
  <c r="AJ739" i="4"/>
  <c r="AI739" i="4"/>
  <c r="AH739" i="4"/>
  <c r="AG739" i="4"/>
  <c r="AF739" i="4"/>
  <c r="AE739" i="4"/>
  <c r="AD739" i="4"/>
  <c r="AC739" i="4"/>
  <c r="AB739" i="4"/>
  <c r="AA739" i="4"/>
  <c r="Z739" i="4"/>
  <c r="R739" i="4"/>
  <c r="O739" i="4"/>
  <c r="N739" i="4"/>
  <c r="M739" i="4"/>
  <c r="L739" i="4"/>
  <c r="K739" i="4"/>
  <c r="J739" i="4"/>
  <c r="I739" i="4"/>
  <c r="G739" i="4"/>
  <c r="F739" i="4"/>
  <c r="E739" i="4"/>
  <c r="D739" i="4"/>
  <c r="C739" i="4"/>
  <c r="B739" i="4"/>
  <c r="AL738" i="4"/>
  <c r="AK738" i="4"/>
  <c r="AJ738" i="4"/>
  <c r="AI738" i="4"/>
  <c r="AH738" i="4"/>
  <c r="AG738" i="4"/>
  <c r="AF738" i="4"/>
  <c r="AE738" i="4"/>
  <c r="AD738" i="4"/>
  <c r="AC738" i="4"/>
  <c r="AB738" i="4"/>
  <c r="AA738" i="4"/>
  <c r="Z738" i="4"/>
  <c r="R738" i="4"/>
  <c r="O738" i="4"/>
  <c r="N738" i="4"/>
  <c r="M738" i="4"/>
  <c r="L738" i="4"/>
  <c r="K738" i="4"/>
  <c r="J738" i="4"/>
  <c r="I738" i="4"/>
  <c r="G738" i="4"/>
  <c r="F738" i="4"/>
  <c r="E738" i="4"/>
  <c r="D738" i="4"/>
  <c r="C738" i="4"/>
  <c r="B738" i="4"/>
  <c r="AL737" i="4"/>
  <c r="AK737" i="4"/>
  <c r="AJ737" i="4"/>
  <c r="AI737" i="4"/>
  <c r="AH737" i="4"/>
  <c r="AG737" i="4"/>
  <c r="AF737" i="4"/>
  <c r="AE737" i="4"/>
  <c r="AD737" i="4"/>
  <c r="AC737" i="4"/>
  <c r="AB737" i="4"/>
  <c r="AA737" i="4"/>
  <c r="Z737" i="4"/>
  <c r="R737" i="4"/>
  <c r="O737" i="4"/>
  <c r="N737" i="4"/>
  <c r="M737" i="4"/>
  <c r="L737" i="4"/>
  <c r="K737" i="4"/>
  <c r="J737" i="4"/>
  <c r="I737" i="4"/>
  <c r="G737" i="4"/>
  <c r="F737" i="4"/>
  <c r="E737" i="4"/>
  <c r="D737" i="4"/>
  <c r="C737" i="4"/>
  <c r="B737" i="4"/>
  <c r="AL736" i="4"/>
  <c r="AK736" i="4"/>
  <c r="AJ736" i="4"/>
  <c r="AI736" i="4"/>
  <c r="AH736" i="4"/>
  <c r="AG736" i="4"/>
  <c r="AF736" i="4"/>
  <c r="AE736" i="4"/>
  <c r="AD736" i="4"/>
  <c r="AC736" i="4"/>
  <c r="AB736" i="4"/>
  <c r="AA736" i="4"/>
  <c r="Z736" i="4"/>
  <c r="R736" i="4"/>
  <c r="O736" i="4"/>
  <c r="N736" i="4"/>
  <c r="M736" i="4"/>
  <c r="L736" i="4"/>
  <c r="K736" i="4"/>
  <c r="J736" i="4"/>
  <c r="I736" i="4"/>
  <c r="G736" i="4"/>
  <c r="F736" i="4"/>
  <c r="E736" i="4"/>
  <c r="D736" i="4"/>
  <c r="C736" i="4"/>
  <c r="B736" i="4"/>
  <c r="AL735" i="4"/>
  <c r="AK735" i="4"/>
  <c r="AJ735" i="4"/>
  <c r="AI735" i="4"/>
  <c r="AH735" i="4"/>
  <c r="AG735" i="4"/>
  <c r="AF735" i="4"/>
  <c r="AE735" i="4"/>
  <c r="AD735" i="4"/>
  <c r="AC735" i="4"/>
  <c r="AB735" i="4"/>
  <c r="AA735" i="4"/>
  <c r="Z735" i="4"/>
  <c r="R735" i="4"/>
  <c r="O735" i="4"/>
  <c r="N735" i="4"/>
  <c r="M735" i="4"/>
  <c r="L735" i="4"/>
  <c r="K735" i="4"/>
  <c r="J735" i="4"/>
  <c r="I735" i="4"/>
  <c r="G735" i="4"/>
  <c r="F735" i="4"/>
  <c r="E735" i="4"/>
  <c r="D735" i="4"/>
  <c r="C735" i="4"/>
  <c r="B735" i="4"/>
  <c r="AL734" i="4"/>
  <c r="AK734" i="4"/>
  <c r="AJ734" i="4"/>
  <c r="AI734" i="4"/>
  <c r="AH734" i="4"/>
  <c r="AG734" i="4"/>
  <c r="AF734" i="4"/>
  <c r="AE734" i="4"/>
  <c r="AD734" i="4"/>
  <c r="AC734" i="4"/>
  <c r="AB734" i="4"/>
  <c r="AA734" i="4"/>
  <c r="Z734" i="4"/>
  <c r="R734" i="4"/>
  <c r="O734" i="4"/>
  <c r="N734" i="4"/>
  <c r="M734" i="4"/>
  <c r="L734" i="4"/>
  <c r="K734" i="4"/>
  <c r="J734" i="4"/>
  <c r="I734" i="4"/>
  <c r="G734" i="4"/>
  <c r="F734" i="4"/>
  <c r="E734" i="4"/>
  <c r="D734" i="4"/>
  <c r="C734" i="4"/>
  <c r="B734" i="4"/>
  <c r="AL733" i="4"/>
  <c r="AK733" i="4"/>
  <c r="AJ733" i="4"/>
  <c r="AI733" i="4"/>
  <c r="AH733" i="4"/>
  <c r="AG733" i="4"/>
  <c r="AF733" i="4"/>
  <c r="AE733" i="4"/>
  <c r="AD733" i="4"/>
  <c r="AC733" i="4"/>
  <c r="AB733" i="4"/>
  <c r="AA733" i="4"/>
  <c r="Z733" i="4"/>
  <c r="R733" i="4"/>
  <c r="O733" i="4"/>
  <c r="N733" i="4"/>
  <c r="M733" i="4"/>
  <c r="L733" i="4"/>
  <c r="K733" i="4"/>
  <c r="J733" i="4"/>
  <c r="I733" i="4"/>
  <c r="G733" i="4"/>
  <c r="F733" i="4"/>
  <c r="E733" i="4"/>
  <c r="D733" i="4"/>
  <c r="C733" i="4"/>
  <c r="B733" i="4"/>
  <c r="AL732" i="4"/>
  <c r="AK732" i="4"/>
  <c r="AJ732" i="4"/>
  <c r="AI732" i="4"/>
  <c r="AH732" i="4"/>
  <c r="AG732" i="4"/>
  <c r="AF732" i="4"/>
  <c r="AE732" i="4"/>
  <c r="AD732" i="4"/>
  <c r="AC732" i="4"/>
  <c r="AB732" i="4"/>
  <c r="AA732" i="4"/>
  <c r="Z732" i="4"/>
  <c r="R732" i="4"/>
  <c r="O732" i="4"/>
  <c r="N732" i="4"/>
  <c r="M732" i="4"/>
  <c r="L732" i="4"/>
  <c r="K732" i="4"/>
  <c r="J732" i="4"/>
  <c r="I732" i="4"/>
  <c r="G732" i="4"/>
  <c r="F732" i="4"/>
  <c r="E732" i="4"/>
  <c r="D732" i="4"/>
  <c r="C732" i="4"/>
  <c r="B732" i="4"/>
  <c r="AL731" i="4"/>
  <c r="AK731" i="4"/>
  <c r="AJ731" i="4"/>
  <c r="AI731" i="4"/>
  <c r="AH731" i="4"/>
  <c r="AG731" i="4"/>
  <c r="AF731" i="4"/>
  <c r="AE731" i="4"/>
  <c r="AD731" i="4"/>
  <c r="AC731" i="4"/>
  <c r="AB731" i="4"/>
  <c r="AA731" i="4"/>
  <c r="Z731" i="4"/>
  <c r="R731" i="4"/>
  <c r="O731" i="4"/>
  <c r="N731" i="4"/>
  <c r="M731" i="4"/>
  <c r="L731" i="4"/>
  <c r="K731" i="4"/>
  <c r="J731" i="4"/>
  <c r="I731" i="4"/>
  <c r="G731" i="4"/>
  <c r="F731" i="4"/>
  <c r="E731" i="4"/>
  <c r="D731" i="4"/>
  <c r="C731" i="4"/>
  <c r="B731" i="4"/>
  <c r="AL730" i="4"/>
  <c r="AK730" i="4"/>
  <c r="AJ730" i="4"/>
  <c r="AI730" i="4"/>
  <c r="AH730" i="4"/>
  <c r="AG730" i="4"/>
  <c r="AF730" i="4"/>
  <c r="AE730" i="4"/>
  <c r="AD730" i="4"/>
  <c r="AC730" i="4"/>
  <c r="AB730" i="4"/>
  <c r="AA730" i="4"/>
  <c r="Z730" i="4"/>
  <c r="R730" i="4"/>
  <c r="O730" i="4"/>
  <c r="N730" i="4"/>
  <c r="M730" i="4"/>
  <c r="L730" i="4"/>
  <c r="K730" i="4"/>
  <c r="J730" i="4"/>
  <c r="I730" i="4"/>
  <c r="G730" i="4"/>
  <c r="F730" i="4"/>
  <c r="E730" i="4"/>
  <c r="D730" i="4"/>
  <c r="C730" i="4"/>
  <c r="B730" i="4"/>
  <c r="AL729" i="4"/>
  <c r="AK729" i="4"/>
  <c r="AJ729" i="4"/>
  <c r="AI729" i="4"/>
  <c r="AH729" i="4"/>
  <c r="AG729" i="4"/>
  <c r="AF729" i="4"/>
  <c r="AE729" i="4"/>
  <c r="AD729" i="4"/>
  <c r="AC729" i="4"/>
  <c r="AB729" i="4"/>
  <c r="AA729" i="4"/>
  <c r="Z729" i="4"/>
  <c r="R729" i="4"/>
  <c r="O729" i="4"/>
  <c r="N729" i="4"/>
  <c r="M729" i="4"/>
  <c r="L729" i="4"/>
  <c r="K729" i="4"/>
  <c r="J729" i="4"/>
  <c r="I729" i="4"/>
  <c r="G729" i="4"/>
  <c r="F729" i="4"/>
  <c r="E729" i="4"/>
  <c r="D729" i="4"/>
  <c r="C729" i="4"/>
  <c r="B729" i="4"/>
  <c r="AL728" i="4"/>
  <c r="AK728" i="4"/>
  <c r="AJ728" i="4"/>
  <c r="AI728" i="4"/>
  <c r="AH728" i="4"/>
  <c r="AG728" i="4"/>
  <c r="AF728" i="4"/>
  <c r="AE728" i="4"/>
  <c r="AD728" i="4"/>
  <c r="AC728" i="4"/>
  <c r="AB728" i="4"/>
  <c r="AA728" i="4"/>
  <c r="Z728" i="4"/>
  <c r="R728" i="4"/>
  <c r="O728" i="4"/>
  <c r="N728" i="4"/>
  <c r="M728" i="4"/>
  <c r="L728" i="4"/>
  <c r="K728" i="4"/>
  <c r="J728" i="4"/>
  <c r="I728" i="4"/>
  <c r="G728" i="4"/>
  <c r="F728" i="4"/>
  <c r="E728" i="4"/>
  <c r="D728" i="4"/>
  <c r="C728" i="4"/>
  <c r="B728" i="4"/>
  <c r="AL727" i="4"/>
  <c r="AK727" i="4"/>
  <c r="AJ727" i="4"/>
  <c r="AI727" i="4"/>
  <c r="AH727" i="4"/>
  <c r="AG727" i="4"/>
  <c r="AF727" i="4"/>
  <c r="AE727" i="4"/>
  <c r="AD727" i="4"/>
  <c r="AC727" i="4"/>
  <c r="AB727" i="4"/>
  <c r="AA727" i="4"/>
  <c r="Z727" i="4"/>
  <c r="R727" i="4"/>
  <c r="O727" i="4"/>
  <c r="N727" i="4"/>
  <c r="M727" i="4"/>
  <c r="L727" i="4"/>
  <c r="K727" i="4"/>
  <c r="J727" i="4"/>
  <c r="I727" i="4"/>
  <c r="G727" i="4"/>
  <c r="F727" i="4"/>
  <c r="E727" i="4"/>
  <c r="D727" i="4"/>
  <c r="C727" i="4"/>
  <c r="B727" i="4"/>
  <c r="AL726" i="4"/>
  <c r="AK726" i="4"/>
  <c r="AJ726" i="4"/>
  <c r="AI726" i="4"/>
  <c r="AH726" i="4"/>
  <c r="AG726" i="4"/>
  <c r="AF726" i="4"/>
  <c r="AE726" i="4"/>
  <c r="AD726" i="4"/>
  <c r="AC726" i="4"/>
  <c r="AB726" i="4"/>
  <c r="AA726" i="4"/>
  <c r="Z726" i="4"/>
  <c r="R726" i="4"/>
  <c r="O726" i="4"/>
  <c r="N726" i="4"/>
  <c r="M726" i="4"/>
  <c r="L726" i="4"/>
  <c r="K726" i="4"/>
  <c r="J726" i="4"/>
  <c r="I726" i="4"/>
  <c r="G726" i="4"/>
  <c r="F726" i="4"/>
  <c r="E726" i="4"/>
  <c r="D726" i="4"/>
  <c r="C726" i="4"/>
  <c r="B726" i="4"/>
  <c r="AL725" i="4"/>
  <c r="AK725" i="4"/>
  <c r="AJ725" i="4"/>
  <c r="AI725" i="4"/>
  <c r="AH725" i="4"/>
  <c r="AG725" i="4"/>
  <c r="AF725" i="4"/>
  <c r="AE725" i="4"/>
  <c r="AD725" i="4"/>
  <c r="AC725" i="4"/>
  <c r="AB725" i="4"/>
  <c r="AA725" i="4"/>
  <c r="Z725" i="4"/>
  <c r="R725" i="4"/>
  <c r="O725" i="4"/>
  <c r="N725" i="4"/>
  <c r="M725" i="4"/>
  <c r="L725" i="4"/>
  <c r="K725" i="4"/>
  <c r="J725" i="4"/>
  <c r="I725" i="4"/>
  <c r="G725" i="4"/>
  <c r="F725" i="4"/>
  <c r="E725" i="4"/>
  <c r="D725" i="4"/>
  <c r="C725" i="4"/>
  <c r="B725" i="4"/>
  <c r="AL724" i="4"/>
  <c r="AK724" i="4"/>
  <c r="AJ724" i="4"/>
  <c r="AI724" i="4"/>
  <c r="AH724" i="4"/>
  <c r="AG724" i="4"/>
  <c r="AF724" i="4"/>
  <c r="AE724" i="4"/>
  <c r="AD724" i="4"/>
  <c r="AC724" i="4"/>
  <c r="AB724" i="4"/>
  <c r="AA724" i="4"/>
  <c r="Z724" i="4"/>
  <c r="R724" i="4"/>
  <c r="O724" i="4"/>
  <c r="N724" i="4"/>
  <c r="M724" i="4"/>
  <c r="L724" i="4"/>
  <c r="K724" i="4"/>
  <c r="J724" i="4"/>
  <c r="I724" i="4"/>
  <c r="G724" i="4"/>
  <c r="F724" i="4"/>
  <c r="E724" i="4"/>
  <c r="D724" i="4"/>
  <c r="C724" i="4"/>
  <c r="B724" i="4"/>
  <c r="AL723" i="4"/>
  <c r="AK723" i="4"/>
  <c r="AJ723" i="4"/>
  <c r="AI723" i="4"/>
  <c r="AH723" i="4"/>
  <c r="AG723" i="4"/>
  <c r="AF723" i="4"/>
  <c r="AE723" i="4"/>
  <c r="AD723" i="4"/>
  <c r="AC723" i="4"/>
  <c r="AB723" i="4"/>
  <c r="AA723" i="4"/>
  <c r="Z723" i="4"/>
  <c r="R723" i="4"/>
  <c r="O723" i="4"/>
  <c r="N723" i="4"/>
  <c r="M723" i="4"/>
  <c r="L723" i="4"/>
  <c r="K723" i="4"/>
  <c r="J723" i="4"/>
  <c r="I723" i="4"/>
  <c r="G723" i="4"/>
  <c r="F723" i="4"/>
  <c r="E723" i="4"/>
  <c r="D723" i="4"/>
  <c r="C723" i="4"/>
  <c r="B723" i="4"/>
  <c r="AL722" i="4"/>
  <c r="AK722" i="4"/>
  <c r="AJ722" i="4"/>
  <c r="AI722" i="4"/>
  <c r="AH722" i="4"/>
  <c r="AG722" i="4"/>
  <c r="AF722" i="4"/>
  <c r="AE722" i="4"/>
  <c r="AD722" i="4"/>
  <c r="AC722" i="4"/>
  <c r="AB722" i="4"/>
  <c r="AA722" i="4"/>
  <c r="Z722" i="4"/>
  <c r="R722" i="4"/>
  <c r="O722" i="4"/>
  <c r="N722" i="4"/>
  <c r="M722" i="4"/>
  <c r="L722" i="4"/>
  <c r="K722" i="4"/>
  <c r="J722" i="4"/>
  <c r="I722" i="4"/>
  <c r="G722" i="4"/>
  <c r="F722" i="4"/>
  <c r="E722" i="4"/>
  <c r="D722" i="4"/>
  <c r="C722" i="4"/>
  <c r="B722" i="4"/>
  <c r="AL721" i="4"/>
  <c r="AK721" i="4"/>
  <c r="AJ721" i="4"/>
  <c r="AI721" i="4"/>
  <c r="AH721" i="4"/>
  <c r="AG721" i="4"/>
  <c r="AF721" i="4"/>
  <c r="AE721" i="4"/>
  <c r="AD721" i="4"/>
  <c r="AC721" i="4"/>
  <c r="AB721" i="4"/>
  <c r="AA721" i="4"/>
  <c r="Z721" i="4"/>
  <c r="R721" i="4"/>
  <c r="O721" i="4"/>
  <c r="N721" i="4"/>
  <c r="M721" i="4"/>
  <c r="L721" i="4"/>
  <c r="K721" i="4"/>
  <c r="J721" i="4"/>
  <c r="I721" i="4"/>
  <c r="G721" i="4"/>
  <c r="F721" i="4"/>
  <c r="E721" i="4"/>
  <c r="D721" i="4"/>
  <c r="C721" i="4"/>
  <c r="B721" i="4"/>
  <c r="AL720" i="4"/>
  <c r="AK720" i="4"/>
  <c r="AJ720" i="4"/>
  <c r="AI720" i="4"/>
  <c r="AH720" i="4"/>
  <c r="AG720" i="4"/>
  <c r="AF720" i="4"/>
  <c r="AE720" i="4"/>
  <c r="AD720" i="4"/>
  <c r="AC720" i="4"/>
  <c r="AB720" i="4"/>
  <c r="AA720" i="4"/>
  <c r="Z720" i="4"/>
  <c r="R720" i="4"/>
  <c r="O720" i="4"/>
  <c r="N720" i="4"/>
  <c r="M720" i="4"/>
  <c r="L720" i="4"/>
  <c r="K720" i="4"/>
  <c r="J720" i="4"/>
  <c r="I720" i="4"/>
  <c r="G720" i="4"/>
  <c r="F720" i="4"/>
  <c r="E720" i="4"/>
  <c r="D720" i="4"/>
  <c r="C720" i="4"/>
  <c r="B720" i="4"/>
  <c r="AL719" i="4"/>
  <c r="AK719" i="4"/>
  <c r="AJ719" i="4"/>
  <c r="AI719" i="4"/>
  <c r="AH719" i="4"/>
  <c r="AG719" i="4"/>
  <c r="AF719" i="4"/>
  <c r="AE719" i="4"/>
  <c r="AD719" i="4"/>
  <c r="AC719" i="4"/>
  <c r="AB719" i="4"/>
  <c r="AA719" i="4"/>
  <c r="Z719" i="4"/>
  <c r="R719" i="4"/>
  <c r="O719" i="4"/>
  <c r="N719" i="4"/>
  <c r="M719" i="4"/>
  <c r="L719" i="4"/>
  <c r="K719" i="4"/>
  <c r="J719" i="4"/>
  <c r="I719" i="4"/>
  <c r="G719" i="4"/>
  <c r="F719" i="4"/>
  <c r="E719" i="4"/>
  <c r="D719" i="4"/>
  <c r="C719" i="4"/>
  <c r="B719" i="4"/>
  <c r="AL718" i="4"/>
  <c r="AK718" i="4"/>
  <c r="AJ718" i="4"/>
  <c r="AI718" i="4"/>
  <c r="AH718" i="4"/>
  <c r="AG718" i="4"/>
  <c r="AF718" i="4"/>
  <c r="AE718" i="4"/>
  <c r="AD718" i="4"/>
  <c r="AC718" i="4"/>
  <c r="AB718" i="4"/>
  <c r="AA718" i="4"/>
  <c r="Z718" i="4"/>
  <c r="R718" i="4"/>
  <c r="O718" i="4"/>
  <c r="N718" i="4"/>
  <c r="M718" i="4"/>
  <c r="L718" i="4"/>
  <c r="K718" i="4"/>
  <c r="J718" i="4"/>
  <c r="I718" i="4"/>
  <c r="G718" i="4"/>
  <c r="F718" i="4"/>
  <c r="E718" i="4"/>
  <c r="D718" i="4"/>
  <c r="C718" i="4"/>
  <c r="B718" i="4"/>
  <c r="AL717" i="4"/>
  <c r="AK717" i="4"/>
  <c r="AJ717" i="4"/>
  <c r="AI717" i="4"/>
  <c r="AH717" i="4"/>
  <c r="AG717" i="4"/>
  <c r="AF717" i="4"/>
  <c r="AE717" i="4"/>
  <c r="AD717" i="4"/>
  <c r="AC717" i="4"/>
  <c r="AB717" i="4"/>
  <c r="AA717" i="4"/>
  <c r="Z717" i="4"/>
  <c r="R717" i="4"/>
  <c r="O717" i="4"/>
  <c r="N717" i="4"/>
  <c r="M717" i="4"/>
  <c r="L717" i="4"/>
  <c r="K717" i="4"/>
  <c r="J717" i="4"/>
  <c r="I717" i="4"/>
  <c r="G717" i="4"/>
  <c r="F717" i="4"/>
  <c r="E717" i="4"/>
  <c r="D717" i="4"/>
  <c r="C717" i="4"/>
  <c r="B717" i="4"/>
  <c r="AL716" i="4"/>
  <c r="AK716" i="4"/>
  <c r="AJ716" i="4"/>
  <c r="AI716" i="4"/>
  <c r="AH716" i="4"/>
  <c r="AG716" i="4"/>
  <c r="AF716" i="4"/>
  <c r="AE716" i="4"/>
  <c r="AD716" i="4"/>
  <c r="AC716" i="4"/>
  <c r="AB716" i="4"/>
  <c r="AA716" i="4"/>
  <c r="Z716" i="4"/>
  <c r="R716" i="4"/>
  <c r="O716" i="4"/>
  <c r="N716" i="4"/>
  <c r="M716" i="4"/>
  <c r="L716" i="4"/>
  <c r="K716" i="4"/>
  <c r="J716" i="4"/>
  <c r="I716" i="4"/>
  <c r="G716" i="4"/>
  <c r="F716" i="4"/>
  <c r="E716" i="4"/>
  <c r="D716" i="4"/>
  <c r="C716" i="4"/>
  <c r="B716" i="4"/>
  <c r="AL715" i="4"/>
  <c r="AK715" i="4"/>
  <c r="AJ715" i="4"/>
  <c r="AI715" i="4"/>
  <c r="AH715" i="4"/>
  <c r="AG715" i="4"/>
  <c r="AF715" i="4"/>
  <c r="AE715" i="4"/>
  <c r="AD715" i="4"/>
  <c r="AC715" i="4"/>
  <c r="AB715" i="4"/>
  <c r="AA715" i="4"/>
  <c r="Z715" i="4"/>
  <c r="R715" i="4"/>
  <c r="O715" i="4"/>
  <c r="N715" i="4"/>
  <c r="M715" i="4"/>
  <c r="L715" i="4"/>
  <c r="K715" i="4"/>
  <c r="J715" i="4"/>
  <c r="I715" i="4"/>
  <c r="G715" i="4"/>
  <c r="F715" i="4"/>
  <c r="E715" i="4"/>
  <c r="D715" i="4"/>
  <c r="C715" i="4"/>
  <c r="B715" i="4"/>
  <c r="AL714" i="4"/>
  <c r="AK714" i="4"/>
  <c r="AJ714" i="4"/>
  <c r="AI714" i="4"/>
  <c r="AH714" i="4"/>
  <c r="AG714" i="4"/>
  <c r="AF714" i="4"/>
  <c r="AE714" i="4"/>
  <c r="AD714" i="4"/>
  <c r="AC714" i="4"/>
  <c r="AB714" i="4"/>
  <c r="AA714" i="4"/>
  <c r="Z714" i="4"/>
  <c r="R714" i="4"/>
  <c r="O714" i="4"/>
  <c r="N714" i="4"/>
  <c r="M714" i="4"/>
  <c r="L714" i="4"/>
  <c r="K714" i="4"/>
  <c r="J714" i="4"/>
  <c r="I714" i="4"/>
  <c r="G714" i="4"/>
  <c r="F714" i="4"/>
  <c r="E714" i="4"/>
  <c r="D714" i="4"/>
  <c r="C714" i="4"/>
  <c r="B714" i="4"/>
  <c r="AL713" i="4"/>
  <c r="AK713" i="4"/>
  <c r="AJ713" i="4"/>
  <c r="AI713" i="4"/>
  <c r="AH713" i="4"/>
  <c r="AG713" i="4"/>
  <c r="AF713" i="4"/>
  <c r="AE713" i="4"/>
  <c r="AD713" i="4"/>
  <c r="AC713" i="4"/>
  <c r="AB713" i="4"/>
  <c r="AA713" i="4"/>
  <c r="Z713" i="4"/>
  <c r="R713" i="4"/>
  <c r="O713" i="4"/>
  <c r="N713" i="4"/>
  <c r="M713" i="4"/>
  <c r="L713" i="4"/>
  <c r="K713" i="4"/>
  <c r="J713" i="4"/>
  <c r="I713" i="4"/>
  <c r="G713" i="4"/>
  <c r="F713" i="4"/>
  <c r="E713" i="4"/>
  <c r="D713" i="4"/>
  <c r="C713" i="4"/>
  <c r="B713" i="4"/>
  <c r="AL712" i="4"/>
  <c r="AK712" i="4"/>
  <c r="AJ712" i="4"/>
  <c r="AI712" i="4"/>
  <c r="AH712" i="4"/>
  <c r="AG712" i="4"/>
  <c r="AF712" i="4"/>
  <c r="AE712" i="4"/>
  <c r="AD712" i="4"/>
  <c r="AC712" i="4"/>
  <c r="AB712" i="4"/>
  <c r="AA712" i="4"/>
  <c r="Z712" i="4"/>
  <c r="R712" i="4"/>
  <c r="O712" i="4"/>
  <c r="N712" i="4"/>
  <c r="M712" i="4"/>
  <c r="L712" i="4"/>
  <c r="K712" i="4"/>
  <c r="J712" i="4"/>
  <c r="I712" i="4"/>
  <c r="G712" i="4"/>
  <c r="F712" i="4"/>
  <c r="E712" i="4"/>
  <c r="D712" i="4"/>
  <c r="C712" i="4"/>
  <c r="B712" i="4"/>
  <c r="AL711" i="4"/>
  <c r="AK711" i="4"/>
  <c r="AJ711" i="4"/>
  <c r="AI711" i="4"/>
  <c r="AH711" i="4"/>
  <c r="AG711" i="4"/>
  <c r="AF711" i="4"/>
  <c r="AE711" i="4"/>
  <c r="AD711" i="4"/>
  <c r="AC711" i="4"/>
  <c r="AB711" i="4"/>
  <c r="AA711" i="4"/>
  <c r="Z711" i="4"/>
  <c r="R711" i="4"/>
  <c r="O711" i="4"/>
  <c r="N711" i="4"/>
  <c r="M711" i="4"/>
  <c r="L711" i="4"/>
  <c r="K711" i="4"/>
  <c r="J711" i="4"/>
  <c r="I711" i="4"/>
  <c r="G711" i="4"/>
  <c r="F711" i="4"/>
  <c r="E711" i="4"/>
  <c r="D711" i="4"/>
  <c r="C711" i="4"/>
  <c r="B711" i="4"/>
  <c r="AL710" i="4"/>
  <c r="AK710" i="4"/>
  <c r="AJ710" i="4"/>
  <c r="AI710" i="4"/>
  <c r="AH710" i="4"/>
  <c r="AG710" i="4"/>
  <c r="AF710" i="4"/>
  <c r="AE710" i="4"/>
  <c r="AD710" i="4"/>
  <c r="AC710" i="4"/>
  <c r="AB710" i="4"/>
  <c r="AA710" i="4"/>
  <c r="Z710" i="4"/>
  <c r="R710" i="4"/>
  <c r="O710" i="4"/>
  <c r="N710" i="4"/>
  <c r="M710" i="4"/>
  <c r="L710" i="4"/>
  <c r="K710" i="4"/>
  <c r="J710" i="4"/>
  <c r="I710" i="4"/>
  <c r="G710" i="4"/>
  <c r="F710" i="4"/>
  <c r="E710" i="4"/>
  <c r="D710" i="4"/>
  <c r="C710" i="4"/>
  <c r="B710" i="4"/>
  <c r="AL709" i="4"/>
  <c r="AK709" i="4"/>
  <c r="AJ709" i="4"/>
  <c r="AI709" i="4"/>
  <c r="AH709" i="4"/>
  <c r="AG709" i="4"/>
  <c r="AF709" i="4"/>
  <c r="AE709" i="4"/>
  <c r="AD709" i="4"/>
  <c r="AC709" i="4"/>
  <c r="AB709" i="4"/>
  <c r="AA709" i="4"/>
  <c r="Z709" i="4"/>
  <c r="R709" i="4"/>
  <c r="O709" i="4"/>
  <c r="N709" i="4"/>
  <c r="M709" i="4"/>
  <c r="L709" i="4"/>
  <c r="K709" i="4"/>
  <c r="J709" i="4"/>
  <c r="I709" i="4"/>
  <c r="G709" i="4"/>
  <c r="F709" i="4"/>
  <c r="E709" i="4"/>
  <c r="D709" i="4"/>
  <c r="C709" i="4"/>
  <c r="B709" i="4"/>
  <c r="AL708" i="4"/>
  <c r="AK708" i="4"/>
  <c r="AJ708" i="4"/>
  <c r="AI708" i="4"/>
  <c r="AH708" i="4"/>
  <c r="AG708" i="4"/>
  <c r="AF708" i="4"/>
  <c r="AE708" i="4"/>
  <c r="AD708" i="4"/>
  <c r="AC708" i="4"/>
  <c r="AB708" i="4"/>
  <c r="AA708" i="4"/>
  <c r="Z708" i="4"/>
  <c r="R708" i="4"/>
  <c r="O708" i="4"/>
  <c r="N708" i="4"/>
  <c r="M708" i="4"/>
  <c r="L708" i="4"/>
  <c r="K708" i="4"/>
  <c r="J708" i="4"/>
  <c r="I708" i="4"/>
  <c r="G708" i="4"/>
  <c r="F708" i="4"/>
  <c r="E708" i="4"/>
  <c r="D708" i="4"/>
  <c r="C708" i="4"/>
  <c r="B708" i="4"/>
  <c r="AL707" i="4"/>
  <c r="AK707" i="4"/>
  <c r="AJ707" i="4"/>
  <c r="AI707" i="4"/>
  <c r="AH707" i="4"/>
  <c r="AG707" i="4"/>
  <c r="AF707" i="4"/>
  <c r="AE707" i="4"/>
  <c r="AD707" i="4"/>
  <c r="AC707" i="4"/>
  <c r="AB707" i="4"/>
  <c r="AA707" i="4"/>
  <c r="Z707" i="4"/>
  <c r="R707" i="4"/>
  <c r="O707" i="4"/>
  <c r="N707" i="4"/>
  <c r="M707" i="4"/>
  <c r="L707" i="4"/>
  <c r="K707" i="4"/>
  <c r="J707" i="4"/>
  <c r="I707" i="4"/>
  <c r="G707" i="4"/>
  <c r="F707" i="4"/>
  <c r="E707" i="4"/>
  <c r="D707" i="4"/>
  <c r="C707" i="4"/>
  <c r="B707" i="4"/>
  <c r="AL706" i="4"/>
  <c r="AK706" i="4"/>
  <c r="AJ706" i="4"/>
  <c r="AI706" i="4"/>
  <c r="AH706" i="4"/>
  <c r="AG706" i="4"/>
  <c r="AF706" i="4"/>
  <c r="AE706" i="4"/>
  <c r="AD706" i="4"/>
  <c r="AC706" i="4"/>
  <c r="AB706" i="4"/>
  <c r="AA706" i="4"/>
  <c r="Z706" i="4"/>
  <c r="R706" i="4"/>
  <c r="O706" i="4"/>
  <c r="N706" i="4"/>
  <c r="M706" i="4"/>
  <c r="L706" i="4"/>
  <c r="K706" i="4"/>
  <c r="J706" i="4"/>
  <c r="I706" i="4"/>
  <c r="G706" i="4"/>
  <c r="F706" i="4"/>
  <c r="E706" i="4"/>
  <c r="D706" i="4"/>
  <c r="C706" i="4"/>
  <c r="B706" i="4"/>
  <c r="AL705" i="4"/>
  <c r="AK705" i="4"/>
  <c r="AJ705" i="4"/>
  <c r="AI705" i="4"/>
  <c r="AH705" i="4"/>
  <c r="AG705" i="4"/>
  <c r="AF705" i="4"/>
  <c r="AE705" i="4"/>
  <c r="AD705" i="4"/>
  <c r="AC705" i="4"/>
  <c r="AB705" i="4"/>
  <c r="AA705" i="4"/>
  <c r="Z705" i="4"/>
  <c r="R705" i="4"/>
  <c r="O705" i="4"/>
  <c r="N705" i="4"/>
  <c r="M705" i="4"/>
  <c r="L705" i="4"/>
  <c r="K705" i="4"/>
  <c r="J705" i="4"/>
  <c r="I705" i="4"/>
  <c r="G705" i="4"/>
  <c r="F705" i="4"/>
  <c r="E705" i="4"/>
  <c r="D705" i="4"/>
  <c r="C705" i="4"/>
  <c r="B705" i="4"/>
  <c r="AL704" i="4"/>
  <c r="AK704" i="4"/>
  <c r="AJ704" i="4"/>
  <c r="AI704" i="4"/>
  <c r="AH704" i="4"/>
  <c r="AG704" i="4"/>
  <c r="AF704" i="4"/>
  <c r="AE704" i="4"/>
  <c r="AD704" i="4"/>
  <c r="AC704" i="4"/>
  <c r="AB704" i="4"/>
  <c r="AA704" i="4"/>
  <c r="Z704" i="4"/>
  <c r="R704" i="4"/>
  <c r="O704" i="4"/>
  <c r="N704" i="4"/>
  <c r="M704" i="4"/>
  <c r="L704" i="4"/>
  <c r="K704" i="4"/>
  <c r="J704" i="4"/>
  <c r="I704" i="4"/>
  <c r="G704" i="4"/>
  <c r="F704" i="4"/>
  <c r="E704" i="4"/>
  <c r="D704" i="4"/>
  <c r="C704" i="4"/>
  <c r="B704" i="4"/>
  <c r="AL703" i="4"/>
  <c r="AK703" i="4"/>
  <c r="AJ703" i="4"/>
  <c r="AI703" i="4"/>
  <c r="AH703" i="4"/>
  <c r="AG703" i="4"/>
  <c r="AF703" i="4"/>
  <c r="AE703" i="4"/>
  <c r="AD703" i="4"/>
  <c r="AC703" i="4"/>
  <c r="AB703" i="4"/>
  <c r="AA703" i="4"/>
  <c r="Z703" i="4"/>
  <c r="R703" i="4"/>
  <c r="O703" i="4"/>
  <c r="N703" i="4"/>
  <c r="M703" i="4"/>
  <c r="L703" i="4"/>
  <c r="K703" i="4"/>
  <c r="J703" i="4"/>
  <c r="I703" i="4"/>
  <c r="G703" i="4"/>
  <c r="F703" i="4"/>
  <c r="E703" i="4"/>
  <c r="D703" i="4"/>
  <c r="C703" i="4"/>
  <c r="B703" i="4"/>
  <c r="AL702" i="4"/>
  <c r="AK702" i="4"/>
  <c r="AJ702" i="4"/>
  <c r="AI702" i="4"/>
  <c r="AH702" i="4"/>
  <c r="AG702" i="4"/>
  <c r="AF702" i="4"/>
  <c r="AE702" i="4"/>
  <c r="AD702" i="4"/>
  <c r="AC702" i="4"/>
  <c r="AB702" i="4"/>
  <c r="AA702" i="4"/>
  <c r="Z702" i="4"/>
  <c r="R702" i="4"/>
  <c r="O702" i="4"/>
  <c r="N702" i="4"/>
  <c r="M702" i="4"/>
  <c r="L702" i="4"/>
  <c r="K702" i="4"/>
  <c r="J702" i="4"/>
  <c r="I702" i="4"/>
  <c r="G702" i="4"/>
  <c r="F702" i="4"/>
  <c r="E702" i="4"/>
  <c r="D702" i="4"/>
  <c r="C702" i="4"/>
  <c r="B702" i="4"/>
  <c r="AL701" i="4"/>
  <c r="AK701" i="4"/>
  <c r="AJ701" i="4"/>
  <c r="AI701" i="4"/>
  <c r="AH701" i="4"/>
  <c r="AG701" i="4"/>
  <c r="AF701" i="4"/>
  <c r="AE701" i="4"/>
  <c r="AD701" i="4"/>
  <c r="AC701" i="4"/>
  <c r="AB701" i="4"/>
  <c r="AA701" i="4"/>
  <c r="Z701" i="4"/>
  <c r="R701" i="4"/>
  <c r="O701" i="4"/>
  <c r="N701" i="4"/>
  <c r="M701" i="4"/>
  <c r="L701" i="4"/>
  <c r="K701" i="4"/>
  <c r="J701" i="4"/>
  <c r="I701" i="4"/>
  <c r="G701" i="4"/>
  <c r="F701" i="4"/>
  <c r="E701" i="4"/>
  <c r="D701" i="4"/>
  <c r="C701" i="4"/>
  <c r="B701" i="4"/>
  <c r="AL700" i="4"/>
  <c r="AK700" i="4"/>
  <c r="AJ700" i="4"/>
  <c r="AI700" i="4"/>
  <c r="AH700" i="4"/>
  <c r="AG700" i="4"/>
  <c r="AF700" i="4"/>
  <c r="AE700" i="4"/>
  <c r="AD700" i="4"/>
  <c r="AC700" i="4"/>
  <c r="AB700" i="4"/>
  <c r="AA700" i="4"/>
  <c r="Z700" i="4"/>
  <c r="R700" i="4"/>
  <c r="O700" i="4"/>
  <c r="N700" i="4"/>
  <c r="M700" i="4"/>
  <c r="L700" i="4"/>
  <c r="K700" i="4"/>
  <c r="J700" i="4"/>
  <c r="I700" i="4"/>
  <c r="G700" i="4"/>
  <c r="F700" i="4"/>
  <c r="E700" i="4"/>
  <c r="D700" i="4"/>
  <c r="C700" i="4"/>
  <c r="B700" i="4"/>
  <c r="AL699" i="4"/>
  <c r="AK699" i="4"/>
  <c r="AJ699" i="4"/>
  <c r="AI699" i="4"/>
  <c r="AH699" i="4"/>
  <c r="AG699" i="4"/>
  <c r="AF699" i="4"/>
  <c r="AE699" i="4"/>
  <c r="AD699" i="4"/>
  <c r="AC699" i="4"/>
  <c r="AB699" i="4"/>
  <c r="AA699" i="4"/>
  <c r="Z699" i="4"/>
  <c r="R699" i="4"/>
  <c r="O699" i="4"/>
  <c r="N699" i="4"/>
  <c r="M699" i="4"/>
  <c r="L699" i="4"/>
  <c r="K699" i="4"/>
  <c r="J699" i="4"/>
  <c r="I699" i="4"/>
  <c r="G699" i="4"/>
  <c r="F699" i="4"/>
  <c r="E699" i="4"/>
  <c r="D699" i="4"/>
  <c r="C699" i="4"/>
  <c r="B699" i="4"/>
  <c r="AL698" i="4"/>
  <c r="AK698" i="4"/>
  <c r="AJ698" i="4"/>
  <c r="AI698" i="4"/>
  <c r="AH698" i="4"/>
  <c r="AG698" i="4"/>
  <c r="AF698" i="4"/>
  <c r="AE698" i="4"/>
  <c r="AD698" i="4"/>
  <c r="AC698" i="4"/>
  <c r="AB698" i="4"/>
  <c r="AA698" i="4"/>
  <c r="Z698" i="4"/>
  <c r="R698" i="4"/>
  <c r="O698" i="4"/>
  <c r="N698" i="4"/>
  <c r="M698" i="4"/>
  <c r="L698" i="4"/>
  <c r="K698" i="4"/>
  <c r="J698" i="4"/>
  <c r="I698" i="4"/>
  <c r="G698" i="4"/>
  <c r="F698" i="4"/>
  <c r="E698" i="4"/>
  <c r="D698" i="4"/>
  <c r="C698" i="4"/>
  <c r="B698" i="4"/>
  <c r="AL697" i="4"/>
  <c r="AK697" i="4"/>
  <c r="AJ697" i="4"/>
  <c r="AI697" i="4"/>
  <c r="AH697" i="4"/>
  <c r="AG697" i="4"/>
  <c r="AF697" i="4"/>
  <c r="AE697" i="4"/>
  <c r="AD697" i="4"/>
  <c r="AC697" i="4"/>
  <c r="AB697" i="4"/>
  <c r="AA697" i="4"/>
  <c r="Z697" i="4"/>
  <c r="R697" i="4"/>
  <c r="O697" i="4"/>
  <c r="N697" i="4"/>
  <c r="M697" i="4"/>
  <c r="L697" i="4"/>
  <c r="K697" i="4"/>
  <c r="J697" i="4"/>
  <c r="I697" i="4"/>
  <c r="G697" i="4"/>
  <c r="F697" i="4"/>
  <c r="E697" i="4"/>
  <c r="D697" i="4"/>
  <c r="C697" i="4"/>
  <c r="B697" i="4"/>
  <c r="AL696" i="4"/>
  <c r="AK696" i="4"/>
  <c r="AJ696" i="4"/>
  <c r="AI696" i="4"/>
  <c r="AH696" i="4"/>
  <c r="AG696" i="4"/>
  <c r="AF696" i="4"/>
  <c r="AE696" i="4"/>
  <c r="AD696" i="4"/>
  <c r="AC696" i="4"/>
  <c r="AB696" i="4"/>
  <c r="AA696" i="4"/>
  <c r="Z696" i="4"/>
  <c r="R696" i="4"/>
  <c r="O696" i="4"/>
  <c r="N696" i="4"/>
  <c r="M696" i="4"/>
  <c r="L696" i="4"/>
  <c r="K696" i="4"/>
  <c r="J696" i="4"/>
  <c r="I696" i="4"/>
  <c r="G696" i="4"/>
  <c r="F696" i="4"/>
  <c r="E696" i="4"/>
  <c r="D696" i="4"/>
  <c r="C696" i="4"/>
  <c r="B696" i="4"/>
  <c r="AL695" i="4"/>
  <c r="AK695" i="4"/>
  <c r="AJ695" i="4"/>
  <c r="AI695" i="4"/>
  <c r="AH695" i="4"/>
  <c r="AG695" i="4"/>
  <c r="AF695" i="4"/>
  <c r="AE695" i="4"/>
  <c r="AD695" i="4"/>
  <c r="AC695" i="4"/>
  <c r="AB695" i="4"/>
  <c r="AA695" i="4"/>
  <c r="Z695" i="4"/>
  <c r="R695" i="4"/>
  <c r="O695" i="4"/>
  <c r="N695" i="4"/>
  <c r="M695" i="4"/>
  <c r="L695" i="4"/>
  <c r="K695" i="4"/>
  <c r="J695" i="4"/>
  <c r="I695" i="4"/>
  <c r="G695" i="4"/>
  <c r="F695" i="4"/>
  <c r="E695" i="4"/>
  <c r="D695" i="4"/>
  <c r="C695" i="4"/>
  <c r="B695" i="4"/>
  <c r="AL694" i="4"/>
  <c r="AK694" i="4"/>
  <c r="AJ694" i="4"/>
  <c r="AI694" i="4"/>
  <c r="AH694" i="4"/>
  <c r="AG694" i="4"/>
  <c r="AF694" i="4"/>
  <c r="AE694" i="4"/>
  <c r="AD694" i="4"/>
  <c r="AC694" i="4"/>
  <c r="AB694" i="4"/>
  <c r="AA694" i="4"/>
  <c r="Z694" i="4"/>
  <c r="R694" i="4"/>
  <c r="O694" i="4"/>
  <c r="N694" i="4"/>
  <c r="M694" i="4"/>
  <c r="L694" i="4"/>
  <c r="K694" i="4"/>
  <c r="J694" i="4"/>
  <c r="I694" i="4"/>
  <c r="G694" i="4"/>
  <c r="F694" i="4"/>
  <c r="E694" i="4"/>
  <c r="D694" i="4"/>
  <c r="C694" i="4"/>
  <c r="B694" i="4"/>
  <c r="AL693" i="4"/>
  <c r="AK693" i="4"/>
  <c r="AJ693" i="4"/>
  <c r="AI693" i="4"/>
  <c r="AH693" i="4"/>
  <c r="AG693" i="4"/>
  <c r="AF693" i="4"/>
  <c r="AE693" i="4"/>
  <c r="AD693" i="4"/>
  <c r="AC693" i="4"/>
  <c r="AB693" i="4"/>
  <c r="AA693" i="4"/>
  <c r="Z693" i="4"/>
  <c r="R693" i="4"/>
  <c r="O693" i="4"/>
  <c r="N693" i="4"/>
  <c r="M693" i="4"/>
  <c r="L693" i="4"/>
  <c r="K693" i="4"/>
  <c r="J693" i="4"/>
  <c r="I693" i="4"/>
  <c r="G693" i="4"/>
  <c r="F693" i="4"/>
  <c r="E693" i="4"/>
  <c r="D693" i="4"/>
  <c r="C693" i="4"/>
  <c r="B693" i="4"/>
  <c r="AL692" i="4"/>
  <c r="AK692" i="4"/>
  <c r="AJ692" i="4"/>
  <c r="AI692" i="4"/>
  <c r="AH692" i="4"/>
  <c r="AG692" i="4"/>
  <c r="AF692" i="4"/>
  <c r="AE692" i="4"/>
  <c r="AD692" i="4"/>
  <c r="AC692" i="4"/>
  <c r="AB692" i="4"/>
  <c r="AA692" i="4"/>
  <c r="Z692" i="4"/>
  <c r="R692" i="4"/>
  <c r="O692" i="4"/>
  <c r="N692" i="4"/>
  <c r="M692" i="4"/>
  <c r="L692" i="4"/>
  <c r="K692" i="4"/>
  <c r="J692" i="4"/>
  <c r="I692" i="4"/>
  <c r="G692" i="4"/>
  <c r="F692" i="4"/>
  <c r="E692" i="4"/>
  <c r="D692" i="4"/>
  <c r="C692" i="4"/>
  <c r="B692" i="4"/>
  <c r="AL691" i="4"/>
  <c r="AK691" i="4"/>
  <c r="AJ691" i="4"/>
  <c r="AI691" i="4"/>
  <c r="AH691" i="4"/>
  <c r="AG691" i="4"/>
  <c r="AF691" i="4"/>
  <c r="AE691" i="4"/>
  <c r="AD691" i="4"/>
  <c r="AC691" i="4"/>
  <c r="AB691" i="4"/>
  <c r="AA691" i="4"/>
  <c r="Z691" i="4"/>
  <c r="R691" i="4"/>
  <c r="O691" i="4"/>
  <c r="N691" i="4"/>
  <c r="M691" i="4"/>
  <c r="L691" i="4"/>
  <c r="K691" i="4"/>
  <c r="J691" i="4"/>
  <c r="I691" i="4"/>
  <c r="G691" i="4"/>
  <c r="F691" i="4"/>
  <c r="E691" i="4"/>
  <c r="D691" i="4"/>
  <c r="C691" i="4"/>
  <c r="B691" i="4"/>
  <c r="AL690" i="4"/>
  <c r="AK690" i="4"/>
  <c r="AJ690" i="4"/>
  <c r="AI690" i="4"/>
  <c r="AH690" i="4"/>
  <c r="AG690" i="4"/>
  <c r="AF690" i="4"/>
  <c r="AE690" i="4"/>
  <c r="AD690" i="4"/>
  <c r="AC690" i="4"/>
  <c r="AB690" i="4"/>
  <c r="AA690" i="4"/>
  <c r="Z690" i="4"/>
  <c r="R690" i="4"/>
  <c r="O690" i="4"/>
  <c r="N690" i="4"/>
  <c r="M690" i="4"/>
  <c r="L690" i="4"/>
  <c r="K690" i="4"/>
  <c r="J690" i="4"/>
  <c r="I690" i="4"/>
  <c r="G690" i="4"/>
  <c r="F690" i="4"/>
  <c r="E690" i="4"/>
  <c r="D690" i="4"/>
  <c r="C690" i="4"/>
  <c r="B690" i="4"/>
  <c r="AL689" i="4"/>
  <c r="AK689" i="4"/>
  <c r="AJ689" i="4"/>
  <c r="AI689" i="4"/>
  <c r="AH689" i="4"/>
  <c r="AG689" i="4"/>
  <c r="AF689" i="4"/>
  <c r="AE689" i="4"/>
  <c r="AD689" i="4"/>
  <c r="AC689" i="4"/>
  <c r="AB689" i="4"/>
  <c r="AA689" i="4"/>
  <c r="Z689" i="4"/>
  <c r="R689" i="4"/>
  <c r="O689" i="4"/>
  <c r="N689" i="4"/>
  <c r="M689" i="4"/>
  <c r="L689" i="4"/>
  <c r="K689" i="4"/>
  <c r="J689" i="4"/>
  <c r="I689" i="4"/>
  <c r="G689" i="4"/>
  <c r="F689" i="4"/>
  <c r="E689" i="4"/>
  <c r="D689" i="4"/>
  <c r="C689" i="4"/>
  <c r="B689" i="4"/>
  <c r="AL688" i="4"/>
  <c r="AK688" i="4"/>
  <c r="AJ688" i="4"/>
  <c r="AI688" i="4"/>
  <c r="AH688" i="4"/>
  <c r="AG688" i="4"/>
  <c r="AF688" i="4"/>
  <c r="AE688" i="4"/>
  <c r="AD688" i="4"/>
  <c r="AC688" i="4"/>
  <c r="AB688" i="4"/>
  <c r="AA688" i="4"/>
  <c r="Z688" i="4"/>
  <c r="R688" i="4"/>
  <c r="O688" i="4"/>
  <c r="N688" i="4"/>
  <c r="M688" i="4"/>
  <c r="L688" i="4"/>
  <c r="K688" i="4"/>
  <c r="J688" i="4"/>
  <c r="I688" i="4"/>
  <c r="G688" i="4"/>
  <c r="F688" i="4"/>
  <c r="E688" i="4"/>
  <c r="D688" i="4"/>
  <c r="C688" i="4"/>
  <c r="B688" i="4"/>
  <c r="AL687" i="4"/>
  <c r="AK687" i="4"/>
  <c r="AJ687" i="4"/>
  <c r="AI687" i="4"/>
  <c r="AH687" i="4"/>
  <c r="AG687" i="4"/>
  <c r="AF687" i="4"/>
  <c r="AE687" i="4"/>
  <c r="AD687" i="4"/>
  <c r="AC687" i="4"/>
  <c r="AB687" i="4"/>
  <c r="AA687" i="4"/>
  <c r="Z687" i="4"/>
  <c r="R687" i="4"/>
  <c r="O687" i="4"/>
  <c r="N687" i="4"/>
  <c r="M687" i="4"/>
  <c r="L687" i="4"/>
  <c r="K687" i="4"/>
  <c r="J687" i="4"/>
  <c r="I687" i="4"/>
  <c r="G687" i="4"/>
  <c r="F687" i="4"/>
  <c r="E687" i="4"/>
  <c r="D687" i="4"/>
  <c r="C687" i="4"/>
  <c r="B687" i="4"/>
  <c r="AL686" i="4"/>
  <c r="AK686" i="4"/>
  <c r="AJ686" i="4"/>
  <c r="AI686" i="4"/>
  <c r="AH686" i="4"/>
  <c r="AG686" i="4"/>
  <c r="AF686" i="4"/>
  <c r="AE686" i="4"/>
  <c r="AD686" i="4"/>
  <c r="AC686" i="4"/>
  <c r="AB686" i="4"/>
  <c r="AA686" i="4"/>
  <c r="Z686" i="4"/>
  <c r="R686" i="4"/>
  <c r="O686" i="4"/>
  <c r="N686" i="4"/>
  <c r="M686" i="4"/>
  <c r="L686" i="4"/>
  <c r="K686" i="4"/>
  <c r="J686" i="4"/>
  <c r="I686" i="4"/>
  <c r="G686" i="4"/>
  <c r="F686" i="4"/>
  <c r="E686" i="4"/>
  <c r="D686" i="4"/>
  <c r="C686" i="4"/>
  <c r="B686" i="4"/>
  <c r="AL685" i="4"/>
  <c r="AK685" i="4"/>
  <c r="AJ685" i="4"/>
  <c r="AI685" i="4"/>
  <c r="AH685" i="4"/>
  <c r="AG685" i="4"/>
  <c r="AF685" i="4"/>
  <c r="AE685" i="4"/>
  <c r="AD685" i="4"/>
  <c r="AC685" i="4"/>
  <c r="AB685" i="4"/>
  <c r="AA685" i="4"/>
  <c r="Z685" i="4"/>
  <c r="R685" i="4"/>
  <c r="O685" i="4"/>
  <c r="N685" i="4"/>
  <c r="M685" i="4"/>
  <c r="L685" i="4"/>
  <c r="K685" i="4"/>
  <c r="J685" i="4"/>
  <c r="I685" i="4"/>
  <c r="G685" i="4"/>
  <c r="F685" i="4"/>
  <c r="E685" i="4"/>
  <c r="D685" i="4"/>
  <c r="C685" i="4"/>
  <c r="B685" i="4"/>
  <c r="AL684" i="4"/>
  <c r="AK684" i="4"/>
  <c r="AJ684" i="4"/>
  <c r="AI684" i="4"/>
  <c r="AH684" i="4"/>
  <c r="AG684" i="4"/>
  <c r="AF684" i="4"/>
  <c r="AE684" i="4"/>
  <c r="AD684" i="4"/>
  <c r="AC684" i="4"/>
  <c r="AB684" i="4"/>
  <c r="AA684" i="4"/>
  <c r="Z684" i="4"/>
  <c r="R684" i="4"/>
  <c r="O684" i="4"/>
  <c r="N684" i="4"/>
  <c r="M684" i="4"/>
  <c r="L684" i="4"/>
  <c r="K684" i="4"/>
  <c r="J684" i="4"/>
  <c r="I684" i="4"/>
  <c r="G684" i="4"/>
  <c r="F684" i="4"/>
  <c r="E684" i="4"/>
  <c r="D684" i="4"/>
  <c r="C684" i="4"/>
  <c r="B684" i="4"/>
  <c r="AL683" i="4"/>
  <c r="AK683" i="4"/>
  <c r="AJ683" i="4"/>
  <c r="AI683" i="4"/>
  <c r="AH683" i="4"/>
  <c r="AG683" i="4"/>
  <c r="AF683" i="4"/>
  <c r="AE683" i="4"/>
  <c r="AD683" i="4"/>
  <c r="AC683" i="4"/>
  <c r="AB683" i="4"/>
  <c r="AA683" i="4"/>
  <c r="Z683" i="4"/>
  <c r="R683" i="4"/>
  <c r="O683" i="4"/>
  <c r="N683" i="4"/>
  <c r="M683" i="4"/>
  <c r="L683" i="4"/>
  <c r="K683" i="4"/>
  <c r="J683" i="4"/>
  <c r="I683" i="4"/>
  <c r="G683" i="4"/>
  <c r="F683" i="4"/>
  <c r="E683" i="4"/>
  <c r="D683" i="4"/>
  <c r="C683" i="4"/>
  <c r="B683" i="4"/>
  <c r="AL682" i="4"/>
  <c r="AK682" i="4"/>
  <c r="AJ682" i="4"/>
  <c r="AI682" i="4"/>
  <c r="AH682" i="4"/>
  <c r="AG682" i="4"/>
  <c r="AF682" i="4"/>
  <c r="AE682" i="4"/>
  <c r="AD682" i="4"/>
  <c r="AC682" i="4"/>
  <c r="AB682" i="4"/>
  <c r="AA682" i="4"/>
  <c r="Z682" i="4"/>
  <c r="R682" i="4"/>
  <c r="O682" i="4"/>
  <c r="N682" i="4"/>
  <c r="M682" i="4"/>
  <c r="L682" i="4"/>
  <c r="K682" i="4"/>
  <c r="J682" i="4"/>
  <c r="I682" i="4"/>
  <c r="G682" i="4"/>
  <c r="F682" i="4"/>
  <c r="E682" i="4"/>
  <c r="D682" i="4"/>
  <c r="C682" i="4"/>
  <c r="B682" i="4"/>
  <c r="AL681" i="4"/>
  <c r="AK681" i="4"/>
  <c r="AJ681" i="4"/>
  <c r="AI681" i="4"/>
  <c r="AH681" i="4"/>
  <c r="AG681" i="4"/>
  <c r="AF681" i="4"/>
  <c r="AE681" i="4"/>
  <c r="AD681" i="4"/>
  <c r="AC681" i="4"/>
  <c r="AB681" i="4"/>
  <c r="AA681" i="4"/>
  <c r="Z681" i="4"/>
  <c r="R681" i="4"/>
  <c r="O681" i="4"/>
  <c r="N681" i="4"/>
  <c r="M681" i="4"/>
  <c r="L681" i="4"/>
  <c r="K681" i="4"/>
  <c r="J681" i="4"/>
  <c r="I681" i="4"/>
  <c r="G681" i="4"/>
  <c r="F681" i="4"/>
  <c r="E681" i="4"/>
  <c r="D681" i="4"/>
  <c r="C681" i="4"/>
  <c r="B681" i="4"/>
  <c r="AL680" i="4"/>
  <c r="AK680" i="4"/>
  <c r="AJ680" i="4"/>
  <c r="AI680" i="4"/>
  <c r="AH680" i="4"/>
  <c r="AG680" i="4"/>
  <c r="AF680" i="4"/>
  <c r="AE680" i="4"/>
  <c r="AD680" i="4"/>
  <c r="AC680" i="4"/>
  <c r="AB680" i="4"/>
  <c r="AA680" i="4"/>
  <c r="Z680" i="4"/>
  <c r="R680" i="4"/>
  <c r="O680" i="4"/>
  <c r="N680" i="4"/>
  <c r="M680" i="4"/>
  <c r="L680" i="4"/>
  <c r="K680" i="4"/>
  <c r="J680" i="4"/>
  <c r="I680" i="4"/>
  <c r="G680" i="4"/>
  <c r="F680" i="4"/>
  <c r="E680" i="4"/>
  <c r="D680" i="4"/>
  <c r="C680" i="4"/>
  <c r="B680" i="4"/>
  <c r="AL679" i="4"/>
  <c r="AK679" i="4"/>
  <c r="AJ679" i="4"/>
  <c r="AI679" i="4"/>
  <c r="AH679" i="4"/>
  <c r="AG679" i="4"/>
  <c r="AF679" i="4"/>
  <c r="AE679" i="4"/>
  <c r="AD679" i="4"/>
  <c r="AC679" i="4"/>
  <c r="AB679" i="4"/>
  <c r="AA679" i="4"/>
  <c r="Z679" i="4"/>
  <c r="R679" i="4"/>
  <c r="O679" i="4"/>
  <c r="N679" i="4"/>
  <c r="M679" i="4"/>
  <c r="L679" i="4"/>
  <c r="K679" i="4"/>
  <c r="J679" i="4"/>
  <c r="I679" i="4"/>
  <c r="G679" i="4"/>
  <c r="F679" i="4"/>
  <c r="E679" i="4"/>
  <c r="D679" i="4"/>
  <c r="C679" i="4"/>
  <c r="B679" i="4"/>
  <c r="AL678" i="4"/>
  <c r="AK678" i="4"/>
  <c r="AJ678" i="4"/>
  <c r="AI678" i="4"/>
  <c r="AH678" i="4"/>
  <c r="AG678" i="4"/>
  <c r="AF678" i="4"/>
  <c r="AE678" i="4"/>
  <c r="AD678" i="4"/>
  <c r="AC678" i="4"/>
  <c r="AB678" i="4"/>
  <c r="AA678" i="4"/>
  <c r="Z678" i="4"/>
  <c r="R678" i="4"/>
  <c r="O678" i="4"/>
  <c r="N678" i="4"/>
  <c r="M678" i="4"/>
  <c r="L678" i="4"/>
  <c r="K678" i="4"/>
  <c r="J678" i="4"/>
  <c r="I678" i="4"/>
  <c r="G678" i="4"/>
  <c r="F678" i="4"/>
  <c r="E678" i="4"/>
  <c r="D678" i="4"/>
  <c r="C678" i="4"/>
  <c r="B678" i="4"/>
  <c r="AL677" i="4"/>
  <c r="AK677" i="4"/>
  <c r="AJ677" i="4"/>
  <c r="AI677" i="4"/>
  <c r="AH677" i="4"/>
  <c r="AG677" i="4"/>
  <c r="AF677" i="4"/>
  <c r="AE677" i="4"/>
  <c r="AD677" i="4"/>
  <c r="AC677" i="4"/>
  <c r="AB677" i="4"/>
  <c r="AA677" i="4"/>
  <c r="Z677" i="4"/>
  <c r="R677" i="4"/>
  <c r="O677" i="4"/>
  <c r="N677" i="4"/>
  <c r="M677" i="4"/>
  <c r="L677" i="4"/>
  <c r="K677" i="4"/>
  <c r="J677" i="4"/>
  <c r="I677" i="4"/>
  <c r="G677" i="4"/>
  <c r="F677" i="4"/>
  <c r="E677" i="4"/>
  <c r="D677" i="4"/>
  <c r="C677" i="4"/>
  <c r="B677" i="4"/>
  <c r="AL676" i="4"/>
  <c r="AK676" i="4"/>
  <c r="AJ676" i="4"/>
  <c r="AI676" i="4"/>
  <c r="AH676" i="4"/>
  <c r="AG676" i="4"/>
  <c r="AF676" i="4"/>
  <c r="AE676" i="4"/>
  <c r="AD676" i="4"/>
  <c r="AC676" i="4"/>
  <c r="AB676" i="4"/>
  <c r="AA676" i="4"/>
  <c r="Z676" i="4"/>
  <c r="R676" i="4"/>
  <c r="O676" i="4"/>
  <c r="N676" i="4"/>
  <c r="M676" i="4"/>
  <c r="L676" i="4"/>
  <c r="K676" i="4"/>
  <c r="J676" i="4"/>
  <c r="I676" i="4"/>
  <c r="G676" i="4"/>
  <c r="F676" i="4"/>
  <c r="E676" i="4"/>
  <c r="D676" i="4"/>
  <c r="C676" i="4"/>
  <c r="B676" i="4"/>
  <c r="AL675" i="4"/>
  <c r="AK675" i="4"/>
  <c r="AJ675" i="4"/>
  <c r="AI675" i="4"/>
  <c r="AH675" i="4"/>
  <c r="AG675" i="4"/>
  <c r="AF675" i="4"/>
  <c r="AE675" i="4"/>
  <c r="AD675" i="4"/>
  <c r="AC675" i="4"/>
  <c r="AB675" i="4"/>
  <c r="AA675" i="4"/>
  <c r="Z675" i="4"/>
  <c r="R675" i="4"/>
  <c r="O675" i="4"/>
  <c r="N675" i="4"/>
  <c r="M675" i="4"/>
  <c r="L675" i="4"/>
  <c r="K675" i="4"/>
  <c r="J675" i="4"/>
  <c r="I675" i="4"/>
  <c r="G675" i="4"/>
  <c r="F675" i="4"/>
  <c r="E675" i="4"/>
  <c r="D675" i="4"/>
  <c r="C675" i="4"/>
  <c r="B675" i="4"/>
  <c r="AL674" i="4"/>
  <c r="AK674" i="4"/>
  <c r="AJ674" i="4"/>
  <c r="AI674" i="4"/>
  <c r="AH674" i="4"/>
  <c r="AG674" i="4"/>
  <c r="AF674" i="4"/>
  <c r="AE674" i="4"/>
  <c r="AD674" i="4"/>
  <c r="AC674" i="4"/>
  <c r="AB674" i="4"/>
  <c r="AA674" i="4"/>
  <c r="Z674" i="4"/>
  <c r="R674" i="4"/>
  <c r="O674" i="4"/>
  <c r="N674" i="4"/>
  <c r="M674" i="4"/>
  <c r="L674" i="4"/>
  <c r="K674" i="4"/>
  <c r="J674" i="4"/>
  <c r="I674" i="4"/>
  <c r="G674" i="4"/>
  <c r="F674" i="4"/>
  <c r="E674" i="4"/>
  <c r="D674" i="4"/>
  <c r="C674" i="4"/>
  <c r="B674" i="4"/>
  <c r="AL673" i="4"/>
  <c r="AK673" i="4"/>
  <c r="AJ673" i="4"/>
  <c r="AI673" i="4"/>
  <c r="AH673" i="4"/>
  <c r="AG673" i="4"/>
  <c r="AF673" i="4"/>
  <c r="AE673" i="4"/>
  <c r="AD673" i="4"/>
  <c r="AC673" i="4"/>
  <c r="AB673" i="4"/>
  <c r="AA673" i="4"/>
  <c r="Z673" i="4"/>
  <c r="R673" i="4"/>
  <c r="O673" i="4"/>
  <c r="N673" i="4"/>
  <c r="M673" i="4"/>
  <c r="L673" i="4"/>
  <c r="K673" i="4"/>
  <c r="J673" i="4"/>
  <c r="I673" i="4"/>
  <c r="G673" i="4"/>
  <c r="F673" i="4"/>
  <c r="E673" i="4"/>
  <c r="D673" i="4"/>
  <c r="C673" i="4"/>
  <c r="B673" i="4"/>
  <c r="AL672" i="4"/>
  <c r="AK672" i="4"/>
  <c r="AJ672" i="4"/>
  <c r="AI672" i="4"/>
  <c r="AH672" i="4"/>
  <c r="AG672" i="4"/>
  <c r="AF672" i="4"/>
  <c r="AE672" i="4"/>
  <c r="AD672" i="4"/>
  <c r="AC672" i="4"/>
  <c r="AB672" i="4"/>
  <c r="AA672" i="4"/>
  <c r="Z672" i="4"/>
  <c r="R672" i="4"/>
  <c r="O672" i="4"/>
  <c r="N672" i="4"/>
  <c r="M672" i="4"/>
  <c r="L672" i="4"/>
  <c r="K672" i="4"/>
  <c r="J672" i="4"/>
  <c r="I672" i="4"/>
  <c r="G672" i="4"/>
  <c r="F672" i="4"/>
  <c r="E672" i="4"/>
  <c r="D672" i="4"/>
  <c r="C672" i="4"/>
  <c r="B672" i="4"/>
  <c r="AL671" i="4"/>
  <c r="AK671" i="4"/>
  <c r="AJ671" i="4"/>
  <c r="AI671" i="4"/>
  <c r="AH671" i="4"/>
  <c r="AG671" i="4"/>
  <c r="AF671" i="4"/>
  <c r="AE671" i="4"/>
  <c r="AD671" i="4"/>
  <c r="AC671" i="4"/>
  <c r="AB671" i="4"/>
  <c r="AA671" i="4"/>
  <c r="Z671" i="4"/>
  <c r="R671" i="4"/>
  <c r="O671" i="4"/>
  <c r="N671" i="4"/>
  <c r="M671" i="4"/>
  <c r="L671" i="4"/>
  <c r="K671" i="4"/>
  <c r="J671" i="4"/>
  <c r="I671" i="4"/>
  <c r="G671" i="4"/>
  <c r="F671" i="4"/>
  <c r="E671" i="4"/>
  <c r="D671" i="4"/>
  <c r="C671" i="4"/>
  <c r="B671" i="4"/>
  <c r="AL670" i="4"/>
  <c r="AK670" i="4"/>
  <c r="AJ670" i="4"/>
  <c r="AI670" i="4"/>
  <c r="AH670" i="4"/>
  <c r="AG670" i="4"/>
  <c r="AF670" i="4"/>
  <c r="AE670" i="4"/>
  <c r="AD670" i="4"/>
  <c r="AC670" i="4"/>
  <c r="AB670" i="4"/>
  <c r="AA670" i="4"/>
  <c r="Z670" i="4"/>
  <c r="R670" i="4"/>
  <c r="O670" i="4"/>
  <c r="N670" i="4"/>
  <c r="M670" i="4"/>
  <c r="L670" i="4"/>
  <c r="K670" i="4"/>
  <c r="J670" i="4"/>
  <c r="I670" i="4"/>
  <c r="G670" i="4"/>
  <c r="F670" i="4"/>
  <c r="E670" i="4"/>
  <c r="D670" i="4"/>
  <c r="C670" i="4"/>
  <c r="B670" i="4"/>
  <c r="AL669" i="4"/>
  <c r="AK669" i="4"/>
  <c r="AJ669" i="4"/>
  <c r="AI669" i="4"/>
  <c r="AH669" i="4"/>
  <c r="AG669" i="4"/>
  <c r="AF669" i="4"/>
  <c r="AE669" i="4"/>
  <c r="AD669" i="4"/>
  <c r="AC669" i="4"/>
  <c r="AB669" i="4"/>
  <c r="AA669" i="4"/>
  <c r="Z669" i="4"/>
  <c r="R669" i="4"/>
  <c r="O669" i="4"/>
  <c r="N669" i="4"/>
  <c r="M669" i="4"/>
  <c r="L669" i="4"/>
  <c r="K669" i="4"/>
  <c r="J669" i="4"/>
  <c r="I669" i="4"/>
  <c r="G669" i="4"/>
  <c r="F669" i="4"/>
  <c r="E669" i="4"/>
  <c r="D669" i="4"/>
  <c r="C669" i="4"/>
  <c r="B669" i="4"/>
  <c r="AL668" i="4"/>
  <c r="AK668" i="4"/>
  <c r="AJ668" i="4"/>
  <c r="AI668" i="4"/>
  <c r="AH668" i="4"/>
  <c r="AG668" i="4"/>
  <c r="AF668" i="4"/>
  <c r="AE668" i="4"/>
  <c r="AD668" i="4"/>
  <c r="AC668" i="4"/>
  <c r="AB668" i="4"/>
  <c r="AA668" i="4"/>
  <c r="Z668" i="4"/>
  <c r="R668" i="4"/>
  <c r="O668" i="4"/>
  <c r="N668" i="4"/>
  <c r="M668" i="4"/>
  <c r="L668" i="4"/>
  <c r="K668" i="4"/>
  <c r="J668" i="4"/>
  <c r="I668" i="4"/>
  <c r="G668" i="4"/>
  <c r="F668" i="4"/>
  <c r="E668" i="4"/>
  <c r="D668" i="4"/>
  <c r="C668" i="4"/>
  <c r="B668" i="4"/>
  <c r="AL667" i="4"/>
  <c r="AK667" i="4"/>
  <c r="AJ667" i="4"/>
  <c r="AI667" i="4"/>
  <c r="AH667" i="4"/>
  <c r="AG667" i="4"/>
  <c r="AF667" i="4"/>
  <c r="AE667" i="4"/>
  <c r="AD667" i="4"/>
  <c r="AC667" i="4"/>
  <c r="AB667" i="4"/>
  <c r="AA667" i="4"/>
  <c r="Z667" i="4"/>
  <c r="R667" i="4"/>
  <c r="O667" i="4"/>
  <c r="N667" i="4"/>
  <c r="M667" i="4"/>
  <c r="L667" i="4"/>
  <c r="K667" i="4"/>
  <c r="J667" i="4"/>
  <c r="I667" i="4"/>
  <c r="G667" i="4"/>
  <c r="F667" i="4"/>
  <c r="E667" i="4"/>
  <c r="D667" i="4"/>
  <c r="C667" i="4"/>
  <c r="B667" i="4"/>
  <c r="AL666" i="4"/>
  <c r="AK666" i="4"/>
  <c r="AJ666" i="4"/>
  <c r="AI666" i="4"/>
  <c r="AH666" i="4"/>
  <c r="AG666" i="4"/>
  <c r="AF666" i="4"/>
  <c r="AE666" i="4"/>
  <c r="AD666" i="4"/>
  <c r="AC666" i="4"/>
  <c r="AB666" i="4"/>
  <c r="AA666" i="4"/>
  <c r="Z666" i="4"/>
  <c r="R666" i="4"/>
  <c r="O666" i="4"/>
  <c r="N666" i="4"/>
  <c r="M666" i="4"/>
  <c r="L666" i="4"/>
  <c r="K666" i="4"/>
  <c r="J666" i="4"/>
  <c r="I666" i="4"/>
  <c r="G666" i="4"/>
  <c r="F666" i="4"/>
  <c r="E666" i="4"/>
  <c r="D666" i="4"/>
  <c r="C666" i="4"/>
  <c r="B666" i="4"/>
  <c r="AL665" i="4"/>
  <c r="AK665" i="4"/>
  <c r="AJ665" i="4"/>
  <c r="AI665" i="4"/>
  <c r="AH665" i="4"/>
  <c r="AG665" i="4"/>
  <c r="AF665" i="4"/>
  <c r="AE665" i="4"/>
  <c r="AD665" i="4"/>
  <c r="AC665" i="4"/>
  <c r="AB665" i="4"/>
  <c r="AA665" i="4"/>
  <c r="Z665" i="4"/>
  <c r="R665" i="4"/>
  <c r="O665" i="4"/>
  <c r="N665" i="4"/>
  <c r="M665" i="4"/>
  <c r="L665" i="4"/>
  <c r="K665" i="4"/>
  <c r="J665" i="4"/>
  <c r="I665" i="4"/>
  <c r="G665" i="4"/>
  <c r="F665" i="4"/>
  <c r="E665" i="4"/>
  <c r="D665" i="4"/>
  <c r="C665" i="4"/>
  <c r="B665" i="4"/>
  <c r="AL664" i="4"/>
  <c r="AK664" i="4"/>
  <c r="AJ664" i="4"/>
  <c r="AI664" i="4"/>
  <c r="AH664" i="4"/>
  <c r="AG664" i="4"/>
  <c r="AF664" i="4"/>
  <c r="AE664" i="4"/>
  <c r="AD664" i="4"/>
  <c r="AC664" i="4"/>
  <c r="AB664" i="4"/>
  <c r="AA664" i="4"/>
  <c r="Z664" i="4"/>
  <c r="R664" i="4"/>
  <c r="O664" i="4"/>
  <c r="N664" i="4"/>
  <c r="M664" i="4"/>
  <c r="L664" i="4"/>
  <c r="K664" i="4"/>
  <c r="J664" i="4"/>
  <c r="I664" i="4"/>
  <c r="G664" i="4"/>
  <c r="F664" i="4"/>
  <c r="E664" i="4"/>
  <c r="D664" i="4"/>
  <c r="C664" i="4"/>
  <c r="B664" i="4"/>
  <c r="AL663" i="4"/>
  <c r="AK663" i="4"/>
  <c r="AJ663" i="4"/>
  <c r="AI663" i="4"/>
  <c r="AH663" i="4"/>
  <c r="AG663" i="4"/>
  <c r="AF663" i="4"/>
  <c r="AE663" i="4"/>
  <c r="AD663" i="4"/>
  <c r="AC663" i="4"/>
  <c r="AB663" i="4"/>
  <c r="AA663" i="4"/>
  <c r="Z663" i="4"/>
  <c r="R663" i="4"/>
  <c r="O663" i="4"/>
  <c r="N663" i="4"/>
  <c r="M663" i="4"/>
  <c r="L663" i="4"/>
  <c r="K663" i="4"/>
  <c r="J663" i="4"/>
  <c r="I663" i="4"/>
  <c r="G663" i="4"/>
  <c r="F663" i="4"/>
  <c r="E663" i="4"/>
  <c r="D663" i="4"/>
  <c r="C663" i="4"/>
  <c r="B663" i="4"/>
  <c r="AL662" i="4"/>
  <c r="AK662" i="4"/>
  <c r="AJ662" i="4"/>
  <c r="AI662" i="4"/>
  <c r="AH662" i="4"/>
  <c r="AG662" i="4"/>
  <c r="AF662" i="4"/>
  <c r="AE662" i="4"/>
  <c r="AD662" i="4"/>
  <c r="AC662" i="4"/>
  <c r="AB662" i="4"/>
  <c r="AA662" i="4"/>
  <c r="Z662" i="4"/>
  <c r="R662" i="4"/>
  <c r="O662" i="4"/>
  <c r="N662" i="4"/>
  <c r="M662" i="4"/>
  <c r="L662" i="4"/>
  <c r="K662" i="4"/>
  <c r="J662" i="4"/>
  <c r="I662" i="4"/>
  <c r="G662" i="4"/>
  <c r="F662" i="4"/>
  <c r="E662" i="4"/>
  <c r="D662" i="4"/>
  <c r="C662" i="4"/>
  <c r="B662" i="4"/>
  <c r="AL661" i="4"/>
  <c r="AK661" i="4"/>
  <c r="AJ661" i="4"/>
  <c r="AI661" i="4"/>
  <c r="AH661" i="4"/>
  <c r="AG661" i="4"/>
  <c r="AF661" i="4"/>
  <c r="AE661" i="4"/>
  <c r="AD661" i="4"/>
  <c r="AC661" i="4"/>
  <c r="AB661" i="4"/>
  <c r="AA661" i="4"/>
  <c r="Z661" i="4"/>
  <c r="R661" i="4"/>
  <c r="O661" i="4"/>
  <c r="N661" i="4"/>
  <c r="M661" i="4"/>
  <c r="L661" i="4"/>
  <c r="K661" i="4"/>
  <c r="J661" i="4"/>
  <c r="I661" i="4"/>
  <c r="G661" i="4"/>
  <c r="F661" i="4"/>
  <c r="E661" i="4"/>
  <c r="D661" i="4"/>
  <c r="C661" i="4"/>
  <c r="B661" i="4"/>
  <c r="AL660" i="4"/>
  <c r="AK660" i="4"/>
  <c r="AJ660" i="4"/>
  <c r="AI660" i="4"/>
  <c r="AH660" i="4"/>
  <c r="AG660" i="4"/>
  <c r="AF660" i="4"/>
  <c r="AE660" i="4"/>
  <c r="AD660" i="4"/>
  <c r="AC660" i="4"/>
  <c r="AB660" i="4"/>
  <c r="AA660" i="4"/>
  <c r="Z660" i="4"/>
  <c r="R660" i="4"/>
  <c r="O660" i="4"/>
  <c r="N660" i="4"/>
  <c r="M660" i="4"/>
  <c r="L660" i="4"/>
  <c r="K660" i="4"/>
  <c r="J660" i="4"/>
  <c r="I660" i="4"/>
  <c r="G660" i="4"/>
  <c r="F660" i="4"/>
  <c r="E660" i="4"/>
  <c r="D660" i="4"/>
  <c r="C660" i="4"/>
  <c r="B660" i="4"/>
  <c r="AL659" i="4"/>
  <c r="AK659" i="4"/>
  <c r="AJ659" i="4"/>
  <c r="AI659" i="4"/>
  <c r="AH659" i="4"/>
  <c r="AG659" i="4"/>
  <c r="AF659" i="4"/>
  <c r="AE659" i="4"/>
  <c r="AD659" i="4"/>
  <c r="AC659" i="4"/>
  <c r="AB659" i="4"/>
  <c r="AA659" i="4"/>
  <c r="Z659" i="4"/>
  <c r="R659" i="4"/>
  <c r="O659" i="4"/>
  <c r="N659" i="4"/>
  <c r="M659" i="4"/>
  <c r="L659" i="4"/>
  <c r="K659" i="4"/>
  <c r="J659" i="4"/>
  <c r="I659" i="4"/>
  <c r="G659" i="4"/>
  <c r="F659" i="4"/>
  <c r="E659" i="4"/>
  <c r="D659" i="4"/>
  <c r="C659" i="4"/>
  <c r="B659" i="4"/>
  <c r="AL658" i="4"/>
  <c r="AK658" i="4"/>
  <c r="AJ658" i="4"/>
  <c r="AI658" i="4"/>
  <c r="AH658" i="4"/>
  <c r="AG658" i="4"/>
  <c r="AF658" i="4"/>
  <c r="AE658" i="4"/>
  <c r="AD658" i="4"/>
  <c r="AC658" i="4"/>
  <c r="AB658" i="4"/>
  <c r="AA658" i="4"/>
  <c r="Z658" i="4"/>
  <c r="R658" i="4"/>
  <c r="O658" i="4"/>
  <c r="N658" i="4"/>
  <c r="M658" i="4"/>
  <c r="L658" i="4"/>
  <c r="K658" i="4"/>
  <c r="J658" i="4"/>
  <c r="I658" i="4"/>
  <c r="G658" i="4"/>
  <c r="F658" i="4"/>
  <c r="E658" i="4"/>
  <c r="D658" i="4"/>
  <c r="C658" i="4"/>
  <c r="B658" i="4"/>
  <c r="AL657" i="4"/>
  <c r="AK657" i="4"/>
  <c r="AJ657" i="4"/>
  <c r="AI657" i="4"/>
  <c r="AH657" i="4"/>
  <c r="AG657" i="4"/>
  <c r="AF657" i="4"/>
  <c r="AE657" i="4"/>
  <c r="AD657" i="4"/>
  <c r="AC657" i="4"/>
  <c r="AB657" i="4"/>
  <c r="AA657" i="4"/>
  <c r="Z657" i="4"/>
  <c r="R657" i="4"/>
  <c r="O657" i="4"/>
  <c r="N657" i="4"/>
  <c r="M657" i="4"/>
  <c r="L657" i="4"/>
  <c r="K657" i="4"/>
  <c r="J657" i="4"/>
  <c r="I657" i="4"/>
  <c r="G657" i="4"/>
  <c r="F657" i="4"/>
  <c r="E657" i="4"/>
  <c r="D657" i="4"/>
  <c r="C657" i="4"/>
  <c r="B657" i="4"/>
  <c r="AL656" i="4"/>
  <c r="AK656" i="4"/>
  <c r="AJ656" i="4"/>
  <c r="AI656" i="4"/>
  <c r="AH656" i="4"/>
  <c r="AG656" i="4"/>
  <c r="AF656" i="4"/>
  <c r="AE656" i="4"/>
  <c r="AD656" i="4"/>
  <c r="AC656" i="4"/>
  <c r="AB656" i="4"/>
  <c r="AA656" i="4"/>
  <c r="Z656" i="4"/>
  <c r="R656" i="4"/>
  <c r="O656" i="4"/>
  <c r="N656" i="4"/>
  <c r="M656" i="4"/>
  <c r="L656" i="4"/>
  <c r="K656" i="4"/>
  <c r="J656" i="4"/>
  <c r="I656" i="4"/>
  <c r="G656" i="4"/>
  <c r="F656" i="4"/>
  <c r="E656" i="4"/>
  <c r="D656" i="4"/>
  <c r="C656" i="4"/>
  <c r="B656" i="4"/>
  <c r="AL655" i="4"/>
  <c r="AK655" i="4"/>
  <c r="AJ655" i="4"/>
  <c r="AI655" i="4"/>
  <c r="AH655" i="4"/>
  <c r="AG655" i="4"/>
  <c r="AF655" i="4"/>
  <c r="AE655" i="4"/>
  <c r="AD655" i="4"/>
  <c r="AC655" i="4"/>
  <c r="AB655" i="4"/>
  <c r="AA655" i="4"/>
  <c r="Z655" i="4"/>
  <c r="R655" i="4"/>
  <c r="O655" i="4"/>
  <c r="N655" i="4"/>
  <c r="M655" i="4"/>
  <c r="L655" i="4"/>
  <c r="K655" i="4"/>
  <c r="J655" i="4"/>
  <c r="I655" i="4"/>
  <c r="G655" i="4"/>
  <c r="F655" i="4"/>
  <c r="E655" i="4"/>
  <c r="D655" i="4"/>
  <c r="C655" i="4"/>
  <c r="B655" i="4"/>
  <c r="AL654" i="4"/>
  <c r="AK654" i="4"/>
  <c r="AJ654" i="4"/>
  <c r="AI654" i="4"/>
  <c r="AH654" i="4"/>
  <c r="AG654" i="4"/>
  <c r="AF654" i="4"/>
  <c r="AE654" i="4"/>
  <c r="AD654" i="4"/>
  <c r="AC654" i="4"/>
  <c r="AB654" i="4"/>
  <c r="AA654" i="4"/>
  <c r="Z654" i="4"/>
  <c r="R654" i="4"/>
  <c r="O654" i="4"/>
  <c r="N654" i="4"/>
  <c r="M654" i="4"/>
  <c r="L654" i="4"/>
  <c r="K654" i="4"/>
  <c r="J654" i="4"/>
  <c r="I654" i="4"/>
  <c r="G654" i="4"/>
  <c r="F654" i="4"/>
  <c r="E654" i="4"/>
  <c r="D654" i="4"/>
  <c r="C654" i="4"/>
  <c r="B654" i="4"/>
  <c r="AL653" i="4"/>
  <c r="AK653" i="4"/>
  <c r="AJ653" i="4"/>
  <c r="AI653" i="4"/>
  <c r="AH653" i="4"/>
  <c r="AG653" i="4"/>
  <c r="AF653" i="4"/>
  <c r="AE653" i="4"/>
  <c r="AD653" i="4"/>
  <c r="AC653" i="4"/>
  <c r="AB653" i="4"/>
  <c r="AA653" i="4"/>
  <c r="Z653" i="4"/>
  <c r="R653" i="4"/>
  <c r="O653" i="4"/>
  <c r="N653" i="4"/>
  <c r="M653" i="4"/>
  <c r="L653" i="4"/>
  <c r="K653" i="4"/>
  <c r="J653" i="4"/>
  <c r="I653" i="4"/>
  <c r="G653" i="4"/>
  <c r="F653" i="4"/>
  <c r="E653" i="4"/>
  <c r="D653" i="4"/>
  <c r="C653" i="4"/>
  <c r="B653" i="4"/>
  <c r="AL652" i="4"/>
  <c r="AK652" i="4"/>
  <c r="AJ652" i="4"/>
  <c r="AI652" i="4"/>
  <c r="AH652" i="4"/>
  <c r="AG652" i="4"/>
  <c r="AF652" i="4"/>
  <c r="AE652" i="4"/>
  <c r="AD652" i="4"/>
  <c r="AC652" i="4"/>
  <c r="AB652" i="4"/>
  <c r="AA652" i="4"/>
  <c r="Z652" i="4"/>
  <c r="R652" i="4"/>
  <c r="O652" i="4"/>
  <c r="N652" i="4"/>
  <c r="M652" i="4"/>
  <c r="L652" i="4"/>
  <c r="K652" i="4"/>
  <c r="J652" i="4"/>
  <c r="I652" i="4"/>
  <c r="G652" i="4"/>
  <c r="F652" i="4"/>
  <c r="E652" i="4"/>
  <c r="D652" i="4"/>
  <c r="C652" i="4"/>
  <c r="B652" i="4"/>
  <c r="AL651" i="4"/>
  <c r="AK651" i="4"/>
  <c r="AJ651" i="4"/>
  <c r="AI651" i="4"/>
  <c r="AH651" i="4"/>
  <c r="AG651" i="4"/>
  <c r="AF651" i="4"/>
  <c r="AE651" i="4"/>
  <c r="AD651" i="4"/>
  <c r="AC651" i="4"/>
  <c r="AB651" i="4"/>
  <c r="AA651" i="4"/>
  <c r="Z651" i="4"/>
  <c r="R651" i="4"/>
  <c r="O651" i="4"/>
  <c r="N651" i="4"/>
  <c r="M651" i="4"/>
  <c r="L651" i="4"/>
  <c r="K651" i="4"/>
  <c r="J651" i="4"/>
  <c r="I651" i="4"/>
  <c r="G651" i="4"/>
  <c r="F651" i="4"/>
  <c r="E651" i="4"/>
  <c r="D651" i="4"/>
  <c r="C651" i="4"/>
  <c r="B651" i="4"/>
  <c r="AL650" i="4"/>
  <c r="AK650" i="4"/>
  <c r="AJ650" i="4"/>
  <c r="AI650" i="4"/>
  <c r="AH650" i="4"/>
  <c r="AG650" i="4"/>
  <c r="AF650" i="4"/>
  <c r="AE650" i="4"/>
  <c r="AD650" i="4"/>
  <c r="AC650" i="4"/>
  <c r="AB650" i="4"/>
  <c r="AA650" i="4"/>
  <c r="Z650" i="4"/>
  <c r="R650" i="4"/>
  <c r="O650" i="4"/>
  <c r="N650" i="4"/>
  <c r="M650" i="4"/>
  <c r="L650" i="4"/>
  <c r="K650" i="4"/>
  <c r="J650" i="4"/>
  <c r="I650" i="4"/>
  <c r="G650" i="4"/>
  <c r="F650" i="4"/>
  <c r="E650" i="4"/>
  <c r="D650" i="4"/>
  <c r="C650" i="4"/>
  <c r="B650" i="4"/>
  <c r="AL649" i="4"/>
  <c r="AK649" i="4"/>
  <c r="AJ649" i="4"/>
  <c r="AI649" i="4"/>
  <c r="AH649" i="4"/>
  <c r="AG649" i="4"/>
  <c r="AF649" i="4"/>
  <c r="AE649" i="4"/>
  <c r="AD649" i="4"/>
  <c r="AC649" i="4"/>
  <c r="AB649" i="4"/>
  <c r="AA649" i="4"/>
  <c r="Z649" i="4"/>
  <c r="R649" i="4"/>
  <c r="O649" i="4"/>
  <c r="N649" i="4"/>
  <c r="M649" i="4"/>
  <c r="L649" i="4"/>
  <c r="K649" i="4"/>
  <c r="J649" i="4"/>
  <c r="I649" i="4"/>
  <c r="G649" i="4"/>
  <c r="F649" i="4"/>
  <c r="E649" i="4"/>
  <c r="D649" i="4"/>
  <c r="C649" i="4"/>
  <c r="B649" i="4"/>
  <c r="AL648" i="4"/>
  <c r="AK648" i="4"/>
  <c r="AJ648" i="4"/>
  <c r="AI648" i="4"/>
  <c r="AH648" i="4"/>
  <c r="AG648" i="4"/>
  <c r="AF648" i="4"/>
  <c r="AE648" i="4"/>
  <c r="AD648" i="4"/>
  <c r="AC648" i="4"/>
  <c r="AB648" i="4"/>
  <c r="AA648" i="4"/>
  <c r="Z648" i="4"/>
  <c r="R648" i="4"/>
  <c r="O648" i="4"/>
  <c r="N648" i="4"/>
  <c r="M648" i="4"/>
  <c r="L648" i="4"/>
  <c r="K648" i="4"/>
  <c r="J648" i="4"/>
  <c r="I648" i="4"/>
  <c r="G648" i="4"/>
  <c r="F648" i="4"/>
  <c r="E648" i="4"/>
  <c r="D648" i="4"/>
  <c r="C648" i="4"/>
  <c r="B648" i="4"/>
  <c r="AL647" i="4"/>
  <c r="AK647" i="4"/>
  <c r="AJ647" i="4"/>
  <c r="AI647" i="4"/>
  <c r="AH647" i="4"/>
  <c r="AG647" i="4"/>
  <c r="AF647" i="4"/>
  <c r="AE647" i="4"/>
  <c r="AD647" i="4"/>
  <c r="AC647" i="4"/>
  <c r="AB647" i="4"/>
  <c r="AA647" i="4"/>
  <c r="Z647" i="4"/>
  <c r="R647" i="4"/>
  <c r="O647" i="4"/>
  <c r="N647" i="4"/>
  <c r="M647" i="4"/>
  <c r="L647" i="4"/>
  <c r="K647" i="4"/>
  <c r="J647" i="4"/>
  <c r="I647" i="4"/>
  <c r="G647" i="4"/>
  <c r="F647" i="4"/>
  <c r="E647" i="4"/>
  <c r="D647" i="4"/>
  <c r="C647" i="4"/>
  <c r="B647" i="4"/>
  <c r="AL646" i="4"/>
  <c r="AK646" i="4"/>
  <c r="AJ646" i="4"/>
  <c r="AI646" i="4"/>
  <c r="AH646" i="4"/>
  <c r="AG646" i="4"/>
  <c r="AF646" i="4"/>
  <c r="AE646" i="4"/>
  <c r="AD646" i="4"/>
  <c r="AC646" i="4"/>
  <c r="AB646" i="4"/>
  <c r="AA646" i="4"/>
  <c r="Z646" i="4"/>
  <c r="R646" i="4"/>
  <c r="O646" i="4"/>
  <c r="N646" i="4"/>
  <c r="M646" i="4"/>
  <c r="L646" i="4"/>
  <c r="K646" i="4"/>
  <c r="J646" i="4"/>
  <c r="I646" i="4"/>
  <c r="G646" i="4"/>
  <c r="F646" i="4"/>
  <c r="E646" i="4"/>
  <c r="D646" i="4"/>
  <c r="C646" i="4"/>
  <c r="B646" i="4"/>
  <c r="AL645" i="4"/>
  <c r="AK645" i="4"/>
  <c r="AJ645" i="4"/>
  <c r="AI645" i="4"/>
  <c r="AH645" i="4"/>
  <c r="AG645" i="4"/>
  <c r="AF645" i="4"/>
  <c r="AE645" i="4"/>
  <c r="AD645" i="4"/>
  <c r="AC645" i="4"/>
  <c r="AB645" i="4"/>
  <c r="AA645" i="4"/>
  <c r="Z645" i="4"/>
  <c r="R645" i="4"/>
  <c r="O645" i="4"/>
  <c r="N645" i="4"/>
  <c r="M645" i="4"/>
  <c r="L645" i="4"/>
  <c r="K645" i="4"/>
  <c r="J645" i="4"/>
  <c r="I645" i="4"/>
  <c r="G645" i="4"/>
  <c r="F645" i="4"/>
  <c r="E645" i="4"/>
  <c r="D645" i="4"/>
  <c r="C645" i="4"/>
  <c r="B645" i="4"/>
  <c r="AL644" i="4"/>
  <c r="AK644" i="4"/>
  <c r="AJ644" i="4"/>
  <c r="AI644" i="4"/>
  <c r="AH644" i="4"/>
  <c r="AG644" i="4"/>
  <c r="AF644" i="4"/>
  <c r="AE644" i="4"/>
  <c r="AD644" i="4"/>
  <c r="AC644" i="4"/>
  <c r="AB644" i="4"/>
  <c r="AA644" i="4"/>
  <c r="Z644" i="4"/>
  <c r="R644" i="4"/>
  <c r="O644" i="4"/>
  <c r="N644" i="4"/>
  <c r="M644" i="4"/>
  <c r="L644" i="4"/>
  <c r="K644" i="4"/>
  <c r="J644" i="4"/>
  <c r="I644" i="4"/>
  <c r="G644" i="4"/>
  <c r="F644" i="4"/>
  <c r="E644" i="4"/>
  <c r="D644" i="4"/>
  <c r="C644" i="4"/>
  <c r="B644" i="4"/>
  <c r="AL643" i="4"/>
  <c r="AK643" i="4"/>
  <c r="AJ643" i="4"/>
  <c r="AI643" i="4"/>
  <c r="AH643" i="4"/>
  <c r="AG643" i="4"/>
  <c r="AF643" i="4"/>
  <c r="AE643" i="4"/>
  <c r="AD643" i="4"/>
  <c r="AC643" i="4"/>
  <c r="AB643" i="4"/>
  <c r="AA643" i="4"/>
  <c r="Z643" i="4"/>
  <c r="R643" i="4"/>
  <c r="O643" i="4"/>
  <c r="N643" i="4"/>
  <c r="M643" i="4"/>
  <c r="L643" i="4"/>
  <c r="K643" i="4"/>
  <c r="J643" i="4"/>
  <c r="I643" i="4"/>
  <c r="G643" i="4"/>
  <c r="F643" i="4"/>
  <c r="E643" i="4"/>
  <c r="D643" i="4"/>
  <c r="C643" i="4"/>
  <c r="B643" i="4"/>
  <c r="AL642" i="4"/>
  <c r="AK642" i="4"/>
  <c r="AJ642" i="4"/>
  <c r="AI642" i="4"/>
  <c r="AH642" i="4"/>
  <c r="AG642" i="4"/>
  <c r="AF642" i="4"/>
  <c r="AE642" i="4"/>
  <c r="AD642" i="4"/>
  <c r="AC642" i="4"/>
  <c r="AB642" i="4"/>
  <c r="AA642" i="4"/>
  <c r="Z642" i="4"/>
  <c r="R642" i="4"/>
  <c r="O642" i="4"/>
  <c r="N642" i="4"/>
  <c r="M642" i="4"/>
  <c r="L642" i="4"/>
  <c r="K642" i="4"/>
  <c r="J642" i="4"/>
  <c r="I642" i="4"/>
  <c r="G642" i="4"/>
  <c r="F642" i="4"/>
  <c r="E642" i="4"/>
  <c r="D642" i="4"/>
  <c r="C642" i="4"/>
  <c r="B642" i="4"/>
  <c r="J641" i="4"/>
  <c r="J640" i="4"/>
  <c r="J639" i="4"/>
  <c r="J638" i="4"/>
  <c r="J637" i="4"/>
  <c r="J636" i="4"/>
  <c r="J635" i="4"/>
  <c r="J634" i="4"/>
  <c r="J633" i="4"/>
  <c r="J632" i="4"/>
  <c r="J631" i="4"/>
  <c r="J630" i="4"/>
  <c r="J629" i="4"/>
  <c r="J628" i="4"/>
  <c r="J627" i="4"/>
  <c r="J626" i="4"/>
  <c r="J625" i="4"/>
  <c r="J624" i="4"/>
  <c r="J623" i="4"/>
  <c r="J622" i="4"/>
  <c r="J621" i="4"/>
  <c r="J620" i="4"/>
  <c r="J619" i="4"/>
  <c r="J618" i="4"/>
  <c r="J617" i="4"/>
  <c r="J616" i="4"/>
  <c r="J615" i="4"/>
  <c r="J614" i="4"/>
  <c r="J613" i="4"/>
  <c r="J612" i="4"/>
  <c r="J611" i="4"/>
  <c r="J610" i="4"/>
  <c r="J609" i="4"/>
  <c r="J608" i="4"/>
  <c r="J607" i="4"/>
  <c r="J606" i="4"/>
  <c r="J605" i="4"/>
  <c r="J604" i="4"/>
  <c r="J603" i="4"/>
  <c r="J602" i="4"/>
  <c r="J601" i="4"/>
  <c r="J600" i="4"/>
  <c r="J599" i="4"/>
  <c r="J598" i="4"/>
  <c r="J597" i="4"/>
  <c r="J596" i="4"/>
  <c r="J595" i="4"/>
  <c r="J594" i="4"/>
  <c r="J593" i="4"/>
  <c r="J592" i="4"/>
  <c r="J591" i="4"/>
  <c r="J590" i="4"/>
  <c r="J589" i="4"/>
  <c r="J588" i="4"/>
  <c r="J587" i="4"/>
  <c r="J586" i="4"/>
  <c r="J585" i="4"/>
  <c r="J584" i="4"/>
  <c r="J583" i="4"/>
  <c r="J582" i="4"/>
  <c r="J581" i="4"/>
  <c r="J580" i="4"/>
  <c r="J579" i="4"/>
  <c r="J578" i="4"/>
  <c r="J577" i="4"/>
  <c r="J576" i="4"/>
  <c r="J575" i="4"/>
  <c r="J574" i="4"/>
  <c r="J573" i="4"/>
  <c r="J572" i="4"/>
  <c r="J571" i="4"/>
  <c r="J570" i="4"/>
  <c r="J569" i="4"/>
  <c r="J568" i="4"/>
  <c r="J567" i="4"/>
  <c r="J566" i="4"/>
  <c r="J565" i="4"/>
  <c r="J564" i="4"/>
  <c r="J563" i="4"/>
  <c r="J562" i="4"/>
  <c r="J561" i="4"/>
  <c r="J560" i="4"/>
  <c r="J559" i="4"/>
  <c r="J558" i="4"/>
  <c r="J557" i="4"/>
  <c r="J556" i="4"/>
  <c r="J555" i="4"/>
  <c r="J554" i="4"/>
  <c r="J553" i="4"/>
  <c r="J552" i="4"/>
  <c r="J551" i="4"/>
  <c r="J550" i="4"/>
  <c r="J549" i="4"/>
  <c r="J548" i="4"/>
  <c r="J547" i="4"/>
  <c r="J546" i="4"/>
  <c r="J545" i="4"/>
  <c r="J544" i="4"/>
  <c r="J543" i="4"/>
  <c r="J542" i="4"/>
  <c r="J541" i="4"/>
  <c r="J540" i="4"/>
  <c r="J539" i="4"/>
  <c r="J538" i="4"/>
  <c r="J537" i="4"/>
  <c r="J536" i="4"/>
  <c r="J535" i="4"/>
  <c r="J534" i="4"/>
  <c r="J533" i="4"/>
  <c r="J532" i="4"/>
  <c r="J531" i="4"/>
  <c r="J530" i="4"/>
  <c r="J529" i="4"/>
  <c r="J528" i="4"/>
  <c r="J527" i="4"/>
  <c r="J526" i="4"/>
  <c r="J525" i="4"/>
  <c r="J524" i="4"/>
  <c r="J523" i="4"/>
  <c r="J522" i="4"/>
  <c r="J521" i="4"/>
  <c r="J520" i="4"/>
  <c r="J519" i="4"/>
  <c r="J518" i="4"/>
  <c r="J517" i="4"/>
  <c r="J516" i="4"/>
  <c r="J515" i="4"/>
  <c r="J514" i="4"/>
  <c r="J513" i="4"/>
  <c r="J512" i="4"/>
  <c r="J511" i="4"/>
  <c r="J510" i="4"/>
  <c r="J509" i="4"/>
  <c r="J508" i="4"/>
  <c r="J507" i="4"/>
  <c r="J506" i="4"/>
  <c r="J505" i="4"/>
  <c r="J504" i="4"/>
  <c r="J503" i="4"/>
  <c r="J502" i="4"/>
  <c r="J501" i="4"/>
  <c r="J500" i="4"/>
  <c r="J499" i="4"/>
  <c r="J498" i="4"/>
  <c r="J497" i="4"/>
  <c r="J496" i="4"/>
  <c r="J495" i="4"/>
  <c r="J494" i="4"/>
  <c r="J493" i="4"/>
  <c r="J492" i="4"/>
  <c r="J491" i="4"/>
  <c r="J490" i="4"/>
  <c r="J489" i="4"/>
  <c r="J488" i="4"/>
  <c r="J487" i="4"/>
  <c r="J486" i="4"/>
  <c r="J485" i="4"/>
  <c r="J484" i="4"/>
  <c r="J483" i="4"/>
  <c r="J482" i="4"/>
  <c r="J481" i="4"/>
  <c r="J480" i="4"/>
  <c r="J479" i="4"/>
  <c r="J478" i="4"/>
  <c r="J477" i="4"/>
  <c r="J476" i="4"/>
  <c r="J475" i="4"/>
  <c r="J474" i="4"/>
  <c r="J473" i="4"/>
  <c r="J472" i="4"/>
  <c r="J471" i="4"/>
  <c r="J470" i="4"/>
  <c r="J469" i="4"/>
  <c r="J468" i="4"/>
  <c r="J467" i="4"/>
  <c r="J466" i="4"/>
  <c r="J465" i="4"/>
  <c r="J464" i="4"/>
  <c r="J463" i="4"/>
  <c r="J462" i="4"/>
  <c r="J461" i="4"/>
  <c r="J460" i="4"/>
  <c r="J459" i="4"/>
  <c r="J458" i="4"/>
  <c r="J457" i="4"/>
  <c r="J456" i="4"/>
  <c r="J455" i="4"/>
  <c r="J454" i="4"/>
  <c r="J453" i="4"/>
  <c r="J452" i="4"/>
  <c r="J451" i="4"/>
  <c r="J450" i="4"/>
  <c r="J449" i="4"/>
  <c r="J448" i="4"/>
  <c r="J447" i="4"/>
  <c r="J446" i="4"/>
  <c r="J445" i="4"/>
  <c r="J444" i="4"/>
  <c r="J443" i="4"/>
  <c r="J442" i="4"/>
  <c r="J441" i="4"/>
  <c r="J440" i="4"/>
  <c r="J439" i="4"/>
  <c r="J438" i="4"/>
  <c r="J437" i="4"/>
  <c r="J436" i="4"/>
  <c r="J435" i="4"/>
  <c r="J434" i="4"/>
  <c r="J433" i="4"/>
  <c r="J432" i="4"/>
  <c r="J431" i="4"/>
  <c r="J430" i="4"/>
  <c r="J429" i="4"/>
  <c r="J428" i="4"/>
  <c r="J427" i="4"/>
  <c r="J426" i="4"/>
  <c r="J425" i="4"/>
  <c r="J424" i="4"/>
  <c r="J423" i="4"/>
  <c r="J422" i="4"/>
  <c r="J421" i="4"/>
  <c r="J420" i="4"/>
  <c r="J419" i="4"/>
  <c r="J418" i="4"/>
  <c r="J417" i="4"/>
  <c r="J416" i="4"/>
  <c r="J415" i="4"/>
  <c r="J414" i="4"/>
  <c r="J413" i="4"/>
  <c r="J412" i="4"/>
  <c r="J411" i="4"/>
  <c r="J410" i="4"/>
  <c r="J409" i="4"/>
  <c r="J408" i="4"/>
  <c r="J407" i="4"/>
  <c r="J406" i="4"/>
  <c r="J405" i="4"/>
  <c r="J404" i="4"/>
  <c r="J403" i="4"/>
  <c r="J402" i="4"/>
  <c r="J401" i="4"/>
  <c r="J400" i="4"/>
  <c r="J399" i="4"/>
  <c r="J398" i="4"/>
  <c r="J397" i="4"/>
  <c r="J396" i="4"/>
  <c r="J395" i="4"/>
  <c r="J394" i="4"/>
  <c r="J393" i="4"/>
  <c r="J392" i="4"/>
  <c r="J391" i="4"/>
  <c r="J390" i="4"/>
  <c r="J389" i="4"/>
  <c r="J388" i="4"/>
  <c r="J387" i="4"/>
  <c r="J386" i="4"/>
  <c r="J385" i="4"/>
  <c r="J384" i="4"/>
  <c r="J383" i="4"/>
  <c r="J382" i="4"/>
  <c r="J381" i="4"/>
  <c r="J380" i="4"/>
  <c r="J379" i="4"/>
  <c r="J378" i="4"/>
  <c r="J377" i="4"/>
  <c r="J376" i="4"/>
  <c r="J375" i="4"/>
  <c r="J374" i="4"/>
  <c r="J373" i="4"/>
  <c r="J372" i="4"/>
  <c r="J371" i="4"/>
  <c r="J370" i="4"/>
  <c r="J369" i="4"/>
  <c r="J368" i="4"/>
  <c r="J367" i="4"/>
  <c r="J366" i="4"/>
  <c r="J365" i="4"/>
  <c r="J364" i="4"/>
  <c r="J363" i="4"/>
  <c r="J362" i="4"/>
  <c r="J361" i="4"/>
  <c r="J360" i="4"/>
  <c r="J359" i="4"/>
  <c r="J358" i="4"/>
  <c r="J357" i="4"/>
  <c r="J356" i="4"/>
  <c r="J355" i="4"/>
  <c r="J354" i="4"/>
  <c r="J353" i="4"/>
  <c r="J352" i="4"/>
  <c r="J351" i="4"/>
  <c r="J350" i="4"/>
  <c r="J349" i="4"/>
  <c r="J348" i="4"/>
  <c r="J347" i="4"/>
  <c r="J346" i="4"/>
  <c r="J345" i="4"/>
  <c r="J344" i="4"/>
  <c r="J343" i="4"/>
  <c r="J342" i="4"/>
  <c r="J341" i="4"/>
  <c r="J340" i="4"/>
  <c r="J339" i="4"/>
  <c r="J338" i="4"/>
  <c r="J337" i="4"/>
  <c r="J336" i="4"/>
  <c r="J335" i="4"/>
  <c r="J334" i="4"/>
  <c r="J333" i="4"/>
  <c r="J332" i="4"/>
  <c r="J331" i="4"/>
  <c r="J330" i="4"/>
  <c r="J329" i="4"/>
  <c r="J328" i="4"/>
  <c r="J327" i="4"/>
  <c r="J326" i="4"/>
  <c r="J325" i="4"/>
  <c r="J324" i="4"/>
  <c r="J323" i="4"/>
  <c r="J322" i="4"/>
  <c r="J321" i="4"/>
  <c r="J320" i="4"/>
  <c r="J319" i="4"/>
  <c r="J318" i="4"/>
  <c r="J317" i="4"/>
  <c r="J316" i="4"/>
  <c r="J315" i="4"/>
  <c r="J314" i="4"/>
  <c r="J313" i="4"/>
  <c r="J312" i="4"/>
  <c r="J311" i="4"/>
  <c r="J310" i="4"/>
  <c r="J309" i="4"/>
  <c r="J308" i="4"/>
  <c r="J307" i="4"/>
  <c r="J306" i="4"/>
  <c r="J305" i="4"/>
  <c r="J304" i="4"/>
  <c r="J303" i="4"/>
  <c r="J302" i="4"/>
  <c r="J301" i="4"/>
  <c r="J300" i="4"/>
  <c r="J299" i="4"/>
  <c r="J298" i="4"/>
  <c r="J297" i="4"/>
  <c r="J296" i="4"/>
  <c r="J295" i="4"/>
  <c r="J294" i="4"/>
  <c r="J293" i="4"/>
  <c r="J292" i="4"/>
  <c r="J291" i="4"/>
  <c r="J290" i="4"/>
  <c r="J289" i="4"/>
  <c r="J288" i="4"/>
  <c r="J287" i="4"/>
  <c r="J286" i="4"/>
  <c r="J285" i="4"/>
  <c r="J284" i="4"/>
  <c r="J283" i="4"/>
  <c r="J282" i="4"/>
  <c r="J281" i="4"/>
  <c r="J280" i="4"/>
  <c r="J279" i="4"/>
  <c r="J278" i="4"/>
  <c r="J277" i="4"/>
  <c r="J276" i="4"/>
  <c r="J275" i="4"/>
  <c r="J274" i="4"/>
  <c r="J273" i="4"/>
  <c r="J272" i="4"/>
  <c r="J271" i="4"/>
  <c r="J270" i="4"/>
  <c r="J269" i="4"/>
  <c r="J268" i="4"/>
  <c r="J267" i="4"/>
  <c r="J266" i="4"/>
  <c r="J265" i="4"/>
  <c r="J264" i="4"/>
  <c r="J263" i="4"/>
  <c r="J262" i="4"/>
  <c r="J261" i="4"/>
  <c r="J260" i="4"/>
  <c r="J259" i="4"/>
  <c r="J258" i="4"/>
  <c r="J257" i="4"/>
  <c r="J256" i="4"/>
  <c r="J255" i="4"/>
  <c r="J254" i="4"/>
  <c r="J253" i="4"/>
  <c r="J252" i="4"/>
  <c r="J251" i="4"/>
  <c r="J250" i="4"/>
  <c r="J249" i="4"/>
  <c r="J248" i="4"/>
  <c r="J247" i="4"/>
  <c r="J246" i="4"/>
  <c r="J245" i="4"/>
  <c r="J244" i="4"/>
  <c r="J243" i="4"/>
  <c r="J242" i="4"/>
  <c r="J241" i="4"/>
  <c r="J240" i="4"/>
  <c r="J239" i="4"/>
  <c r="J238" i="4"/>
  <c r="J237" i="4"/>
  <c r="J236" i="4"/>
  <c r="J235" i="4"/>
  <c r="J234" i="4"/>
  <c r="J233" i="4"/>
  <c r="J232" i="4"/>
  <c r="J231" i="4"/>
  <c r="J230" i="4"/>
  <c r="J229" i="4"/>
  <c r="J228" i="4"/>
  <c r="J227" i="4"/>
  <c r="J226" i="4"/>
  <c r="J225" i="4"/>
  <c r="J224" i="4"/>
  <c r="J223" i="4"/>
  <c r="J222" i="4"/>
  <c r="J221" i="4"/>
  <c r="J220" i="4"/>
  <c r="J219" i="4"/>
  <c r="J218" i="4"/>
  <c r="J217" i="4"/>
  <c r="J216" i="4"/>
  <c r="J215" i="4"/>
  <c r="J214" i="4"/>
  <c r="J213" i="4"/>
  <c r="J212" i="4"/>
  <c r="J211" i="4"/>
  <c r="J210" i="4"/>
  <c r="J209" i="4"/>
  <c r="J208" i="4"/>
  <c r="J207" i="4"/>
  <c r="J206" i="4"/>
  <c r="J205" i="4"/>
  <c r="J204" i="4"/>
  <c r="J203" i="4"/>
  <c r="J202" i="4"/>
  <c r="J201" i="4"/>
  <c r="J200" i="4"/>
  <c r="J199" i="4"/>
  <c r="J198" i="4"/>
  <c r="J197" i="4"/>
  <c r="J196" i="4"/>
  <c r="J195" i="4"/>
  <c r="J194" i="4"/>
  <c r="J193" i="4"/>
  <c r="J192" i="4"/>
  <c r="J191" i="4"/>
  <c r="J190" i="4"/>
  <c r="J189" i="4"/>
  <c r="J188" i="4"/>
  <c r="J187" i="4"/>
  <c r="J186" i="4"/>
  <c r="J185" i="4"/>
  <c r="J184" i="4"/>
  <c r="J183" i="4"/>
  <c r="J182" i="4"/>
  <c r="J181" i="4"/>
  <c r="J180" i="4"/>
  <c r="J179" i="4"/>
  <c r="J178" i="4"/>
  <c r="J177" i="4"/>
  <c r="J176" i="4"/>
  <c r="J175" i="4"/>
  <c r="J174" i="4"/>
  <c r="J173" i="4"/>
  <c r="J172" i="4"/>
  <c r="J171" i="4"/>
  <c r="J170" i="4"/>
  <c r="J169" i="4"/>
  <c r="J168" i="4"/>
  <c r="J167" i="4"/>
  <c r="J166" i="4"/>
  <c r="J165" i="4"/>
  <c r="J164" i="4"/>
  <c r="J163" i="4"/>
  <c r="J162" i="4"/>
  <c r="J161" i="4"/>
  <c r="J160" i="4"/>
  <c r="J159" i="4"/>
  <c r="J158" i="4"/>
  <c r="J157" i="4"/>
  <c r="J156" i="4"/>
  <c r="J155" i="4"/>
  <c r="J154" i="4"/>
  <c r="J153" i="4"/>
  <c r="J152" i="4"/>
  <c r="J151" i="4"/>
  <c r="J150" i="4"/>
  <c r="J149" i="4"/>
  <c r="J148" i="4"/>
  <c r="J147" i="4"/>
  <c r="J146" i="4"/>
  <c r="J145" i="4"/>
  <c r="J144" i="4"/>
  <c r="J143" i="4"/>
  <c r="J142" i="4"/>
  <c r="J141" i="4"/>
  <c r="J140" i="4"/>
  <c r="J139" i="4"/>
  <c r="J138" i="4"/>
  <c r="J137" i="4"/>
  <c r="J136" i="4"/>
  <c r="J135" i="4"/>
  <c r="J134" i="4"/>
  <c r="J133" i="4"/>
  <c r="J132" i="4"/>
  <c r="J131" i="4"/>
  <c r="J130" i="4"/>
  <c r="J129" i="4"/>
  <c r="J128" i="4"/>
  <c r="J127" i="4"/>
  <c r="J126" i="4"/>
  <c r="J125" i="4"/>
  <c r="J124" i="4"/>
  <c r="J123" i="4"/>
  <c r="J122" i="4"/>
  <c r="J121" i="4"/>
  <c r="J120" i="4"/>
  <c r="J119" i="4"/>
  <c r="J118" i="4"/>
  <c r="J117" i="4"/>
  <c r="J116" i="4"/>
  <c r="J115" i="4"/>
  <c r="J114" i="4"/>
  <c r="J113" i="4"/>
  <c r="J112" i="4"/>
  <c r="J111" i="4"/>
  <c r="J110" i="4"/>
  <c r="J109" i="4"/>
  <c r="J108" i="4"/>
  <c r="J107" i="4"/>
  <c r="J106" i="4"/>
  <c r="J105" i="4"/>
  <c r="J104" i="4"/>
  <c r="J103" i="4"/>
  <c r="J102" i="4"/>
  <c r="J101" i="4"/>
  <c r="J100" i="4"/>
  <c r="J99" i="4"/>
  <c r="J98" i="4"/>
  <c r="J97" i="4"/>
  <c r="J96" i="4"/>
  <c r="J95" i="4"/>
  <c r="J94" i="4"/>
  <c r="J93" i="4"/>
  <c r="J92" i="4"/>
  <c r="J91" i="4"/>
  <c r="J90" i="4"/>
  <c r="J89" i="4"/>
  <c r="J88" i="4"/>
  <c r="J87" i="4"/>
  <c r="J86" i="4"/>
  <c r="J85" i="4"/>
  <c r="J84" i="4"/>
  <c r="J83" i="4"/>
  <c r="J82" i="4"/>
  <c r="J81" i="4"/>
  <c r="J80" i="4"/>
  <c r="J79" i="4"/>
  <c r="J78" i="4"/>
  <c r="J77" i="4"/>
  <c r="J76" i="4"/>
  <c r="J75" i="4"/>
  <c r="J74" i="4"/>
  <c r="J73" i="4"/>
  <c r="J72" i="4"/>
  <c r="J71" i="4"/>
  <c r="J70" i="4"/>
  <c r="J69" i="4"/>
  <c r="J68" i="4"/>
  <c r="J67" i="4"/>
  <c r="J66" i="4"/>
  <c r="J65" i="4"/>
  <c r="J64" i="4"/>
  <c r="J63" i="4"/>
  <c r="J62" i="4"/>
  <c r="J61" i="4"/>
  <c r="E61" i="4"/>
  <c r="F61" i="4" s="1"/>
  <c r="B61" i="4"/>
  <c r="V54" i="4" s="1"/>
  <c r="Z60" i="4"/>
  <c r="R60" i="4"/>
  <c r="L55" i="4"/>
  <c r="C55" i="4"/>
  <c r="X54" i="4"/>
  <c r="AA54" i="4" s="1"/>
  <c r="P54" i="4"/>
  <c r="L54" i="4"/>
  <c r="F54" i="4"/>
  <c r="P53" i="4"/>
  <c r="L53" i="4"/>
  <c r="M53" i="4" s="1"/>
  <c r="F53" i="4"/>
  <c r="C53" i="4"/>
  <c r="S52" i="4"/>
  <c r="P52" i="4"/>
  <c r="L52" i="4"/>
  <c r="F52" i="4"/>
  <c r="C52" i="4"/>
  <c r="P51" i="4"/>
  <c r="L51" i="4"/>
  <c r="D61" i="4" s="1"/>
  <c r="F51" i="4"/>
  <c r="L50" i="4"/>
  <c r="AM677" i="4" a="1"/>
  <c r="AN662" i="4" a="1"/>
  <c r="AN896" i="4" a="1"/>
  <c r="AM829" i="4" a="1"/>
  <c r="AN798" i="4" a="1"/>
  <c r="AN653" i="4" a="1"/>
  <c r="AM915" i="4" a="1"/>
  <c r="AN820" i="4" a="1"/>
  <c r="AN876" i="4" a="1"/>
  <c r="AN665" i="4" a="1"/>
  <c r="AM952" i="4" a="1"/>
  <c r="AM743" i="4" a="1"/>
  <c r="AN945" i="4" a="1"/>
  <c r="AM807" i="4" a="1"/>
  <c r="AN877" i="4" a="1"/>
  <c r="AM653" i="4" a="1"/>
  <c r="AN832" i="4" a="1"/>
  <c r="AM747" i="4" a="1"/>
  <c r="AM737" i="4" a="1"/>
  <c r="AN934" i="4" a="1"/>
  <c r="AN647" i="4" a="1"/>
  <c r="AN944" i="4" a="1"/>
  <c r="AM894" i="4" a="1"/>
  <c r="AM965" i="4" a="1"/>
  <c r="AN685" i="4" a="1"/>
  <c r="AM922" i="4" a="1"/>
  <c r="AN730" i="4" a="1"/>
  <c r="AM778" i="4" a="1"/>
  <c r="AN913" i="4" a="1"/>
  <c r="AM690" i="4" a="1"/>
  <c r="AN872" i="4" a="1"/>
  <c r="AN937" i="4" a="1"/>
  <c r="AM739" i="4" a="1"/>
  <c r="AM837" i="4" a="1"/>
  <c r="AM740" i="4" a="1"/>
  <c r="AN750" i="4" a="1"/>
  <c r="AN756" i="4" a="1"/>
  <c r="AM802" i="4" a="1"/>
  <c r="AN671" i="4" a="1"/>
  <c r="AM869" i="4" a="1"/>
  <c r="AN675" i="4" a="1"/>
  <c r="AN835" i="4" a="1"/>
  <c r="AN680" i="4" a="1"/>
  <c r="AM998" i="4" a="1"/>
  <c r="AM688" i="4" a="1"/>
  <c r="AM770" i="4" a="1"/>
  <c r="AM885" i="4" a="1"/>
  <c r="AN839" i="4" a="1"/>
  <c r="AM867" i="4" a="1"/>
  <c r="AN747" i="4" a="1"/>
  <c r="AM745" i="4" a="1"/>
  <c r="AM990" i="4" a="1"/>
  <c r="AN993" i="4" a="1"/>
  <c r="AM882" i="4" a="1"/>
  <c r="AM775" i="4" a="1"/>
  <c r="AM721" i="4" a="1"/>
  <c r="AM726" i="4" a="1"/>
  <c r="AM848" i="4" a="1"/>
  <c r="AM767" i="4" a="1"/>
  <c r="AN721" i="4" a="1"/>
  <c r="AN828" i="4" a="1"/>
  <c r="AN863" i="4" a="1"/>
  <c r="AN684" i="4" a="1"/>
  <c r="AM912" i="4" a="1"/>
  <c r="AN830" i="4" a="1"/>
  <c r="AM805" i="4" a="1"/>
  <c r="AN722" i="4" a="1"/>
  <c r="AN749" i="4" a="1"/>
  <c r="AN744" i="4" a="1"/>
  <c r="AN669" i="4" a="1"/>
  <c r="AN956" i="4" a="1"/>
  <c r="AM899" i="4" a="1"/>
  <c r="AN821" i="4" a="1"/>
  <c r="AN788" i="4" a="1"/>
  <c r="AN882" i="4" a="1"/>
  <c r="AN739" i="4" a="1"/>
  <c r="AN715" i="4" a="1"/>
  <c r="AM808" i="4" a="1"/>
  <c r="AN776" i="4" a="1"/>
  <c r="AM871" i="4" a="1"/>
  <c r="AM917" i="4" a="1"/>
  <c r="AM909" i="4" a="1"/>
  <c r="AN977" i="4" a="1"/>
  <c r="AM793" i="4" a="1"/>
  <c r="AM937" i="4" a="1"/>
  <c r="AM972" i="4" a="1"/>
  <c r="AN918" i="4" a="1"/>
  <c r="AN727" i="4" a="1"/>
  <c r="AN869" i="4" a="1"/>
  <c r="AN646" i="4" a="1"/>
  <c r="AM820" i="4" a="1"/>
  <c r="AN670" i="4" a="1"/>
  <c r="AM903" i="4" a="1"/>
  <c r="AM669" i="4" a="1"/>
  <c r="AM668" i="4" a="1"/>
  <c r="AN991" i="4" a="1"/>
  <c r="AM982" i="4" a="1"/>
  <c r="AN742" i="4" a="1"/>
  <c r="AM715" i="4" a="1"/>
  <c r="AN746" i="4" a="1"/>
  <c r="AN865" i="4" a="1"/>
  <c r="AM667" i="4" a="1"/>
  <c r="AM902" i="4" a="1"/>
  <c r="AN837" i="4" a="1"/>
  <c r="AN908" i="4" a="1"/>
  <c r="AM824" i="4" a="1"/>
  <c r="AN758" i="4" a="1"/>
  <c r="AN801" i="4" a="1"/>
  <c r="AM883" i="4" a="1"/>
  <c r="AM941" i="4" a="1"/>
  <c r="AM857" i="4" a="1"/>
  <c r="AN879" i="4" a="1"/>
  <c r="AM694" i="4" a="1"/>
  <c r="AN806" i="4" a="1"/>
  <c r="AN866" i="4" a="1"/>
  <c r="AM816" i="4" a="1"/>
  <c r="AM814" i="4" a="1"/>
  <c r="AN644" i="4" a="1"/>
  <c r="AM710" i="4" a="1"/>
  <c r="AM931" i="4" a="1"/>
  <c r="AN984" i="4" a="1"/>
  <c r="AM996" i="4" a="1"/>
  <c r="AN654" i="4" a="1"/>
  <c r="AM769" i="4" a="1"/>
  <c r="AN966" i="4" a="1"/>
  <c r="AN664" i="4" a="1"/>
  <c r="X8" i="6" a="1"/>
  <c r="AM929" i="4" a="1"/>
  <c r="AM768" i="4" a="1"/>
  <c r="AN894" i="4" a="1"/>
  <c r="AN711" i="4" a="1"/>
  <c r="AN757" i="4" a="1"/>
  <c r="AN873" i="4" a="1"/>
  <c r="AN893" i="4" a="1"/>
  <c r="AN885" i="4" a="1"/>
  <c r="AM776" i="4" a="1"/>
  <c r="AN962" i="4" a="1"/>
  <c r="AM919" i="4" a="1"/>
  <c r="AN975" i="4" a="1"/>
  <c r="AM789" i="4" a="1"/>
  <c r="AM930" i="4" a="1"/>
  <c r="AN784" i="4" a="1"/>
  <c r="AN940" i="4" a="1"/>
  <c r="AM890" i="4" a="1"/>
  <c r="AN681" i="4" a="1"/>
  <c r="AN651" i="4" a="1"/>
  <c r="AM652" i="4" a="1"/>
  <c r="AM749" i="4" a="1"/>
  <c r="AN883" i="4" a="1"/>
  <c r="AM939" i="4" a="1"/>
  <c r="AN902" i="4" a="1"/>
  <c r="AN731" i="4" a="1"/>
  <c r="AN799" i="4" a="1"/>
  <c r="AM821" i="4" a="1"/>
  <c r="AM961" i="4" a="1"/>
  <c r="AN764" i="4" a="1"/>
  <c r="AM771" i="4" a="1"/>
  <c r="AN811" i="4" a="1"/>
  <c r="AN998" i="4" a="1"/>
  <c r="AN648" i="4" a="1"/>
  <c r="AN701" i="4" a="1"/>
  <c r="AN686" i="4" a="1"/>
  <c r="AN790" i="4" a="1"/>
  <c r="AN923" i="4" a="1"/>
  <c r="AN970" i="4" a="1"/>
  <c r="AM927" i="4" a="1"/>
  <c r="AN717" i="4" a="1"/>
  <c r="AM773" i="4" a="1"/>
  <c r="AM849" i="4" a="1"/>
  <c r="AN997" i="4" a="1"/>
  <c r="AN881" i="4" a="1"/>
  <c r="AM959" i="4" a="1"/>
  <c r="AN827" i="4" a="1"/>
  <c r="AM671" i="4" a="1"/>
  <c r="AM725" i="4" a="1"/>
  <c r="AN912" i="4" a="1"/>
  <c r="AN765" i="4" a="1"/>
  <c r="AM655" i="4" a="1"/>
  <c r="AM853" i="4" a="1"/>
  <c r="AN709" i="4" a="1"/>
  <c r="AM780" i="4" a="1"/>
  <c r="AN840" i="4" a="1"/>
  <c r="AM954" i="4" a="1"/>
  <c r="AM815" i="4" a="1"/>
  <c r="AM975" i="4" a="1"/>
  <c r="AN702" i="4" a="1"/>
  <c r="AM995" i="4" a="1"/>
  <c r="K10" i="4"/>
  <c r="AM706" i="4" a="1"/>
  <c r="AM957" i="4" a="1"/>
  <c r="AM751" i="4" a="1"/>
  <c r="AN667" i="4" a="1"/>
  <c r="AN792" i="4" a="1"/>
  <c r="AN838" i="4" a="1"/>
  <c r="AM958" i="4" a="1"/>
  <c r="AM756" i="4" a="1"/>
  <c r="AM994" i="4" a="1"/>
  <c r="AM986" i="4" a="1"/>
  <c r="AM704" i="4" a="1"/>
  <c r="AN851" i="4" a="1"/>
  <c r="AM665" i="4" a="1"/>
  <c r="AN666" i="4" a="1"/>
  <c r="AM648" i="4" a="1"/>
  <c r="AM838" i="4" a="1"/>
  <c r="AM801" i="4" a="1"/>
  <c r="AN887" i="4" a="1"/>
  <c r="AN793" i="4" a="1"/>
  <c r="AM991" i="4" a="1"/>
  <c r="AM813" i="4" a="1"/>
  <c r="AN910" i="4" a="1"/>
  <c r="AM746" i="4" a="1"/>
  <c r="AN951" i="4" a="1"/>
  <c r="AM803" i="4" a="1"/>
  <c r="AN892" i="4" a="1"/>
  <c r="AN767" i="4" a="1"/>
  <c r="AN652" i="4" a="1"/>
  <c r="AM950" i="4" a="1"/>
  <c r="AM642" i="4" a="1"/>
  <c r="AN809" i="4" a="1"/>
  <c r="AN979" i="4" a="1"/>
  <c r="AN713" i="4" a="1"/>
  <c r="AN986" i="4" a="1"/>
  <c r="AN922" i="4" a="1"/>
  <c r="AN965" i="4" a="1"/>
  <c r="AN914" i="4" a="1"/>
  <c r="AM977" i="4" a="1"/>
  <c r="AN969" i="4" a="1"/>
  <c r="AM680" i="4" a="1"/>
  <c r="AM826" i="4" a="1"/>
  <c r="AM658" i="4" a="1"/>
  <c r="AM891" i="4" a="1"/>
  <c r="AM888" i="4" a="1"/>
  <c r="AN677" i="4" a="1"/>
  <c r="AN958" i="4" a="1"/>
  <c r="AM862" i="4" a="1"/>
  <c r="AN762" i="4" a="1"/>
  <c r="AN676" i="4" a="1"/>
  <c r="AN687" i="4" a="1"/>
  <c r="AN775" i="4" a="1"/>
  <c r="AM772" i="4" a="1"/>
  <c r="AN674" i="4" a="1"/>
  <c r="AN690" i="4" a="1"/>
  <c r="AM828" i="4" a="1"/>
  <c r="AN738" i="4" a="1"/>
  <c r="O61" i="4"/>
  <c r="AM818" i="4" a="1"/>
  <c r="AN833" i="4" a="1"/>
  <c r="AN816" i="4" a="1"/>
  <c r="AM916" i="4" a="1"/>
  <c r="AM720" i="4" a="1"/>
  <c r="AN645" i="4" a="1"/>
  <c r="AN953" i="4" a="1"/>
  <c r="AN822" i="4" a="1"/>
  <c r="AN854" i="4" a="1"/>
  <c r="AN926" i="4" a="1"/>
  <c r="AN691" i="4" a="1"/>
  <c r="AN901" i="4" a="1"/>
  <c r="AN710" i="4" a="1"/>
  <c r="AN800" i="4" a="1"/>
  <c r="AM707" i="4" a="1"/>
  <c r="AN808" i="4" a="1"/>
  <c r="AM799" i="4" a="1"/>
  <c r="AM967" i="4" a="1"/>
  <c r="AN785" i="4" a="1"/>
  <c r="AN724" i="4" a="1"/>
  <c r="AN874" i="4" a="1"/>
  <c r="AN768" i="4" a="1"/>
  <c r="AN748" i="4" a="1"/>
  <c r="AM679" i="4" a="1"/>
  <c r="AN754" i="4" a="1"/>
  <c r="AM924" i="4" a="1"/>
  <c r="O62" i="4"/>
  <c r="AM664" i="4" a="1"/>
  <c r="AN649" i="4" a="1"/>
  <c r="AM702" i="4" a="1"/>
  <c r="AM741" i="4" a="1"/>
  <c r="AM822" i="4" a="1"/>
  <c r="AM700" i="4" a="1"/>
  <c r="AN880" i="4" a="1"/>
  <c r="AM752" i="4" a="1"/>
  <c r="AN867" i="4" a="1"/>
  <c r="AN699" i="4" a="1"/>
  <c r="AN935" i="4" a="1"/>
  <c r="AN789" i="4" a="1"/>
  <c r="AN924" i="4" a="1"/>
  <c r="AM685" i="4" a="1"/>
  <c r="AM779" i="4" a="1"/>
  <c r="AM650" i="4" a="1"/>
  <c r="AN971" i="4" a="1"/>
  <c r="AN682" i="4" a="1"/>
  <c r="AN995" i="4" a="1"/>
  <c r="AN655" i="4" a="1"/>
  <c r="AN826" i="4" a="1"/>
  <c r="AM866" i="4" a="1"/>
  <c r="AM963" i="4" a="1"/>
  <c r="AN803" i="4" a="1"/>
  <c r="AM873" i="4" a="1"/>
  <c r="AM956" i="4" a="1"/>
  <c r="AM693" i="4" a="1"/>
  <c r="AN909" i="4" a="1"/>
  <c r="AN688" i="4" a="1"/>
  <c r="AM722" i="4" a="1"/>
  <c r="AM897" i="4" a="1"/>
  <c r="AM716" i="4" a="1"/>
  <c r="AM692" i="4" a="1"/>
  <c r="AM970" i="4" a="1"/>
  <c r="AM953" i="4" a="1"/>
  <c r="AN766" i="4" a="1"/>
  <c r="AM993" i="4" a="1"/>
  <c r="AM699" i="4" a="1"/>
  <c r="AN714" i="4" a="1"/>
  <c r="AN737" i="4" a="1"/>
  <c r="AN745" i="4" a="1"/>
  <c r="AM859" i="4" a="1"/>
  <c r="AM755" i="4" a="1"/>
  <c r="AM777" i="4" a="1"/>
  <c r="AN917" i="4" a="1"/>
  <c r="AM781" i="4" a="1"/>
  <c r="AN878" i="4" a="1"/>
  <c r="AM974" i="4" a="1"/>
  <c r="AM884" i="4" a="1"/>
  <c r="AM712" i="4" a="1"/>
  <c r="AN794" i="4" a="1"/>
  <c r="AM714" i="4" a="1"/>
  <c r="AN844" i="4" a="1"/>
  <c r="AM662" i="4" a="1"/>
  <c r="AN740" i="4" a="1"/>
  <c r="AN805" i="4" a="1"/>
  <c r="AM893" i="4" a="1"/>
  <c r="AM727" i="4" a="1"/>
  <c r="AM744" i="4" a="1"/>
  <c r="AM865" i="4" a="1"/>
  <c r="AN889" i="4" a="1"/>
  <c r="AM717" i="4" a="1"/>
  <c r="AN703" i="4" a="1"/>
  <c r="AN689" i="4" a="1"/>
  <c r="AM656" i="4" a="1"/>
  <c r="AM949" i="4" a="1"/>
  <c r="AM819" i="4" a="1"/>
  <c r="AN886" i="4" a="1"/>
  <c r="AN916" i="4" a="1"/>
  <c r="AM978" i="4" a="1"/>
  <c r="AM762" i="4" a="1"/>
  <c r="AM689" i="4" a="1"/>
  <c r="AN929" i="4" a="1"/>
  <c r="AM925" i="4" a="1"/>
  <c r="AN796" i="4" a="1"/>
  <c r="AM901" i="4" a="1"/>
  <c r="AM906" i="4" a="1"/>
  <c r="AN915" i="4" a="1"/>
  <c r="AM892" i="4" a="1"/>
  <c r="AM661" i="4" a="1"/>
  <c r="AN770" i="4" a="1"/>
  <c r="AN824" i="4" a="1"/>
  <c r="AN871" i="4" a="1"/>
  <c r="AM951" i="4" a="1"/>
  <c r="AM872" i="4" a="1"/>
  <c r="AN967" i="4" a="1"/>
  <c r="AM670" i="4" a="1"/>
  <c r="AM764" i="4" a="1"/>
  <c r="AM983" i="4" a="1"/>
  <c r="AM834" i="4" a="1"/>
  <c r="AN723" i="4" a="1"/>
  <c r="AM878" i="4" a="1"/>
  <c r="AM830" i="4" a="1"/>
  <c r="AN741" i="4" a="1"/>
  <c r="AN972" i="4" a="1"/>
  <c r="AM697" i="4" a="1"/>
  <c r="AM788" i="4" a="1"/>
  <c r="AN936" i="4" a="1"/>
  <c r="AN939" i="4" a="1"/>
  <c r="AN903" i="4" a="1"/>
  <c r="AN678" i="4" a="1"/>
  <c r="AM800" i="4" a="1"/>
  <c r="AN841" i="4" a="1"/>
  <c r="AM682" i="4" a="1"/>
  <c r="AN843" i="4" a="1"/>
  <c r="AM913" i="4" a="1"/>
  <c r="AM687" i="4" a="1"/>
  <c r="AM797" i="4" a="1"/>
  <c r="AN964" i="4" a="1"/>
  <c r="AN817" i="4" a="1"/>
  <c r="AM870" i="4" a="1"/>
  <c r="AN976" i="4" a="1"/>
  <c r="AN955" i="4" a="1"/>
  <c r="AM907" i="4" a="1"/>
  <c r="AN930" i="4" a="1"/>
  <c r="AN831" i="4" a="1"/>
  <c r="AM795" i="4" a="1"/>
  <c r="AN716" i="4" a="1"/>
  <c r="AM760" i="4" a="1"/>
  <c r="AM868" i="4" a="1"/>
  <c r="AN911" i="4" a="1"/>
  <c r="AM728" i="4" a="1"/>
  <c r="AM856" i="4" a="1"/>
  <c r="AM718" i="4" a="1"/>
  <c r="AM675" i="4" a="1"/>
  <c r="AM753" i="4" a="1"/>
  <c r="AN760" i="4" a="1"/>
  <c r="AN787" i="4" a="1"/>
  <c r="AN704" i="4" a="1"/>
  <c r="AM904" i="4" a="1"/>
  <c r="AN983" i="4" a="1"/>
  <c r="AM887" i="4" a="1"/>
  <c r="AM644" i="4" a="1"/>
  <c r="AM754" i="4" a="1"/>
  <c r="AM935" i="4" a="1"/>
  <c r="AM825" i="4" a="1"/>
  <c r="AM763" i="4" a="1"/>
  <c r="AN864" i="4" a="1"/>
  <c r="AN708" i="4" a="1"/>
  <c r="AM875" i="4" a="1"/>
  <c r="AM845" i="4" a="1"/>
  <c r="AM785" i="4" a="1"/>
  <c r="AM933" i="4" a="1"/>
  <c r="AN706" i="4" a="1"/>
  <c r="AM649" i="4" a="1"/>
  <c r="AM783" i="4" a="1"/>
  <c r="AM987" i="4" a="1"/>
  <c r="AM806" i="4" a="1"/>
  <c r="AM923" i="4" a="1"/>
  <c r="AM645" i="4" a="1"/>
  <c r="AN980" i="4" a="1"/>
  <c r="AN695" i="4" a="1"/>
  <c r="AN950" i="4" a="1"/>
  <c r="AM734" i="4" a="1"/>
  <c r="AM968" i="4" a="1"/>
  <c r="AN897" i="4" a="1"/>
  <c r="AN992" i="4" a="1"/>
  <c r="AN947" i="4" a="1"/>
  <c r="AN862" i="4" a="1"/>
  <c r="AN900" i="4" a="1"/>
  <c r="AN836" i="4" a="1"/>
  <c r="AM860" i="4" a="1"/>
  <c r="AM683" i="4" a="1"/>
  <c r="AN954" i="4" a="1"/>
  <c r="AN949" i="4" a="1"/>
  <c r="AM839" i="4" a="1"/>
  <c r="AM738" i="4" a="1"/>
  <c r="AM774" i="4" a="1"/>
  <c r="AN782" i="4" a="1"/>
  <c r="AN846" i="4" a="1"/>
  <c r="AM910" i="4" a="1"/>
  <c r="AN734" i="4" a="1"/>
  <c r="K11" i="4"/>
  <c r="AM758" i="4" a="1"/>
  <c r="AN957" i="4" a="1"/>
  <c r="AM980" i="4" a="1"/>
  <c r="AM748" i="4" a="1"/>
  <c r="AN700" i="4" a="1"/>
  <c r="AN807" i="4" a="1"/>
  <c r="AN692" i="4" a="1"/>
  <c r="AM889" i="4" a="1"/>
  <c r="AM940" i="4" a="1"/>
  <c r="AM654" i="4" a="1"/>
  <c r="AN905" i="4" a="1"/>
  <c r="AN858" i="4" a="1"/>
  <c r="AM928" i="4" a="1"/>
  <c r="AN884" i="4" a="1"/>
  <c r="AN898" i="4" a="1"/>
  <c r="AN982" i="4" a="1"/>
  <c r="AM678" i="4" a="1"/>
  <c r="AN672" i="4" a="1"/>
  <c r="AM942" i="4" a="1"/>
  <c r="AN834" i="4" a="1"/>
  <c r="AN942" i="4" a="1"/>
  <c r="AN959" i="4" a="1"/>
  <c r="AN779" i="4" a="1"/>
  <c r="AN960" i="4" a="1"/>
  <c r="AN859" i="4" a="1"/>
  <c r="AM659" i="4" a="1"/>
  <c r="AN725" i="4" a="1"/>
  <c r="AM724" i="4" a="1"/>
  <c r="AN763" i="4" a="1"/>
  <c r="AN920" i="4" a="1"/>
  <c r="AN987" i="4" a="1"/>
  <c r="AM840" i="4" a="1"/>
  <c r="AN660" i="4" a="1"/>
  <c r="AM766" i="4" a="1"/>
  <c r="AM842" i="4" a="1"/>
  <c r="AM657" i="4" a="1"/>
  <c r="AN752" i="4" a="1"/>
  <c r="AN919" i="4" a="1"/>
  <c r="AN797" i="4" a="1"/>
  <c r="AN753" i="4" a="1"/>
  <c r="AN850" i="4" a="1"/>
  <c r="AN733" i="4" a="1"/>
  <c r="AM979" i="4" a="1"/>
  <c r="AN968" i="4" a="1"/>
  <c r="AN961" i="4" a="1"/>
  <c r="AM985" i="4" a="1"/>
  <c r="AN888" i="4" a="1"/>
  <c r="AM864" i="4" a="1"/>
  <c r="AN735" i="4" a="1"/>
  <c r="AM900" i="4" a="1"/>
  <c r="AM964" i="4" a="1"/>
  <c r="AM672" i="4" a="1"/>
  <c r="AN736" i="4" a="1"/>
  <c r="AN658" i="4" a="1"/>
  <c r="AM992" i="4" a="1"/>
  <c r="B25" i="12"/>
  <c r="AM997" i="4" a="1"/>
  <c r="AM936" i="4" a="1"/>
  <c r="AN743" i="4" a="1"/>
  <c r="AN875" i="4" a="1"/>
  <c r="AN795" i="4" a="1"/>
  <c r="AM955" i="4" a="1"/>
  <c r="AM809" i="4" a="1"/>
  <c r="AN668" i="4" a="1"/>
  <c r="AM646" i="4" a="1"/>
  <c r="AM674" i="4" a="1"/>
  <c r="AN732" i="4" a="1"/>
  <c r="AN941" i="4" a="1"/>
  <c r="AN948" i="4" a="1"/>
  <c r="AN853" i="4" a="1"/>
  <c r="AN726" i="4" a="1"/>
  <c r="AN656" i="4" a="1"/>
  <c r="AN842" i="4" a="1"/>
  <c r="AM701" i="4" a="1"/>
  <c r="AN890" i="4" a="1"/>
  <c r="AM647" i="4" a="1"/>
  <c r="AN860" i="4" a="1"/>
  <c r="AM908" i="4" a="1"/>
  <c r="AN906" i="4" a="1"/>
  <c r="AM836" i="4" a="1"/>
  <c r="AM914" i="4" a="1"/>
  <c r="AN921" i="4" a="1"/>
  <c r="AM812" i="4" a="1"/>
  <c r="AM729" i="4" a="1"/>
  <c r="AM863" i="4" a="1"/>
  <c r="AM708" i="4" a="1"/>
  <c r="AN861" i="4" a="1"/>
  <c r="AN659" i="4" a="1"/>
  <c r="AM833" i="4" a="1"/>
  <c r="AN773" i="4" a="1"/>
  <c r="AN927" i="4" a="1"/>
  <c r="AN781" i="4" a="1"/>
  <c r="AM989" i="4" a="1"/>
  <c r="AN650" i="4" a="1"/>
  <c r="AM827" i="4" a="1"/>
  <c r="AM804" i="4" a="1"/>
  <c r="AN1000" i="4" a="1"/>
  <c r="AN673" i="4" a="1"/>
  <c r="AN693" i="4" a="1"/>
  <c r="AN769" i="4" a="1"/>
  <c r="AN751" i="4" a="1"/>
  <c r="AM879" i="4" a="1"/>
  <c r="AN895" i="4" a="1"/>
  <c r="AM663" i="4" a="1"/>
  <c r="AN718" i="4" a="1"/>
  <c r="AM705" i="4" a="1"/>
  <c r="X9" i="6" a="1"/>
  <c r="AN981" i="4" a="1"/>
  <c r="AN931" i="4" a="1"/>
  <c r="AM831" i="4" a="1"/>
  <c r="AN928" i="4" a="1"/>
  <c r="AM895" i="4" a="1"/>
  <c r="AM811" i="4" a="1"/>
  <c r="AM851" i="4" a="1"/>
  <c r="AN786" i="4" a="1"/>
  <c r="AM938" i="4" a="1"/>
  <c r="AM846" i="4" a="1"/>
  <c r="AN868" i="4" a="1"/>
  <c r="AM698" i="4" a="1"/>
  <c r="AM757" i="4" a="1"/>
  <c r="AM850" i="4" a="1"/>
  <c r="AM794" i="4" a="1"/>
  <c r="AN777" i="4" a="1"/>
  <c r="AN946" i="4" a="1"/>
  <c r="AM691" i="4" a="1"/>
  <c r="AM962" i="4" a="1"/>
  <c r="AM886" i="4" a="1"/>
  <c r="AN759" i="4" a="1"/>
  <c r="AM945" i="4" a="1"/>
  <c r="AM651" i="4" a="1"/>
  <c r="AN855" i="4" a="1"/>
  <c r="AN657" i="4" a="1"/>
  <c r="AM969" i="4" a="1"/>
  <c r="AN729" i="4" a="1"/>
  <c r="AM735" i="4" a="1"/>
  <c r="AM681" i="4" a="1"/>
  <c r="AM921" i="4" a="1"/>
  <c r="AM944" i="4" a="1"/>
  <c r="AM843" i="4" a="1"/>
  <c r="AM999" i="4" a="1"/>
  <c r="AM742" i="4" a="1"/>
  <c r="AN994" i="4" a="1"/>
  <c r="AM854" i="4" a="1"/>
  <c r="AN719" i="4" a="1"/>
  <c r="AN643" i="4" a="1"/>
  <c r="AM730" i="4" a="1"/>
  <c r="AM695" i="4" a="1"/>
  <c r="AM943" i="4" a="1"/>
  <c r="AM877" i="4" a="1"/>
  <c r="AM719" i="4" a="1"/>
  <c r="AM971" i="4" a="1"/>
  <c r="AN707" i="4" a="1"/>
  <c r="AM832" i="4" a="1"/>
  <c r="AN813" i="4" a="1"/>
  <c r="AN999" i="4" a="1"/>
  <c r="AM852" i="4" a="1"/>
  <c r="AN772" i="4" a="1"/>
  <c r="AM946" i="4" a="1"/>
  <c r="AM713" i="4" a="1"/>
  <c r="AM988" i="4" a="1"/>
  <c r="AN974" i="4" a="1"/>
  <c r="AN697" i="4" a="1"/>
  <c r="AM666" i="4" a="1"/>
  <c r="AM876" i="4" a="1"/>
  <c r="AN943" i="4" a="1"/>
  <c r="AN663" i="4" a="1"/>
  <c r="AM723" i="4" a="1"/>
  <c r="AM1000" i="4" a="1"/>
  <c r="AN804" i="4" a="1"/>
  <c r="AM784" i="4" a="1"/>
  <c r="AN925" i="4" a="1"/>
  <c r="AN778" i="4" a="1"/>
  <c r="AN932" i="4" a="1"/>
  <c r="AM932" i="4" a="1"/>
  <c r="AM798" i="4" a="1"/>
  <c r="AM711" i="4" a="1"/>
  <c r="AN870" i="4" a="1"/>
  <c r="AN755" i="4" a="1"/>
  <c r="AN819" i="4" a="1"/>
  <c r="AM976" i="4" a="1"/>
  <c r="AM696" i="4" a="1"/>
  <c r="AM881" i="4" a="1"/>
  <c r="AM796" i="4" a="1"/>
  <c r="AM643" i="4" a="1"/>
  <c r="AN696" i="4" a="1"/>
  <c r="AN933" i="4" a="1"/>
  <c r="AM817" i="4" a="1"/>
  <c r="AM934" i="4" a="1"/>
  <c r="AM905" i="4" a="1"/>
  <c r="AN698" i="4" a="1"/>
  <c r="AM750" i="4" a="1"/>
  <c r="AN973" i="4" a="1"/>
  <c r="AN815" i="4" a="1"/>
  <c r="AN891" i="4" a="1"/>
  <c r="AN825" i="4" a="1"/>
  <c r="AM761" i="4" a="1"/>
  <c r="AM858" i="4" a="1"/>
  <c r="AM880" i="4" a="1"/>
  <c r="AN849" i="4" a="1"/>
  <c r="AM810" i="4" a="1"/>
  <c r="AM898" i="4" a="1"/>
  <c r="AN818" i="4" a="1"/>
  <c r="AN985" i="4" a="1"/>
  <c r="AM790" i="4" a="1"/>
  <c r="AN857" i="4" a="1"/>
  <c r="AM847" i="4" a="1"/>
  <c r="AM684" i="4" a="1"/>
  <c r="AM731" i="4" a="1"/>
  <c r="AN856" i="4" a="1"/>
  <c r="AM791" i="4" a="1"/>
  <c r="AN683" i="4" a="1"/>
  <c r="AM732" i="4" a="1"/>
  <c r="AM855" i="4" a="1"/>
  <c r="AN679" i="4" a="1"/>
  <c r="AN802" i="4" a="1"/>
  <c r="AN847" i="4" a="1"/>
  <c r="AN694" i="4" a="1"/>
  <c r="AM759" i="4" a="1"/>
  <c r="AM948" i="4" a="1"/>
  <c r="AN771" i="4" a="1"/>
  <c r="AN829" i="4" a="1"/>
  <c r="AN812" i="4" a="1"/>
  <c r="AN938" i="4" a="1"/>
  <c r="AN780" i="4" a="1"/>
  <c r="AM823" i="4" a="1"/>
  <c r="AM786" i="4" a="1"/>
  <c r="AM947" i="4" a="1"/>
  <c r="AN907" i="4" a="1"/>
  <c r="AM844" i="4" a="1"/>
  <c r="AN904" i="4" a="1"/>
  <c r="AM835" i="4" a="1"/>
  <c r="AM984" i="4" a="1"/>
  <c r="AM911" i="4" a="1"/>
  <c r="AM736" i="4" a="1"/>
  <c r="AN996" i="4" a="1"/>
  <c r="AM673" i="4" a="1"/>
  <c r="AN791" i="4" a="1"/>
  <c r="AM966" i="4" a="1"/>
  <c r="AN990" i="4" a="1"/>
  <c r="AN774" i="4" a="1"/>
  <c r="AM841" i="4" a="1"/>
  <c r="AN720" i="4" a="1"/>
  <c r="AM861" i="4" a="1"/>
  <c r="AM926" i="4" a="1"/>
  <c r="AM676" i="4" a="1"/>
  <c r="AM765" i="4" a="1"/>
  <c r="AM960" i="4" a="1"/>
  <c r="AN761" i="4" a="1"/>
  <c r="AN712" i="4" a="1"/>
  <c r="AM896" i="4" a="1"/>
  <c r="AM733" i="4" a="1"/>
  <c r="AN963" i="4" a="1"/>
  <c r="AN899" i="4" a="1"/>
  <c r="AN728" i="4" a="1"/>
  <c r="AN988" i="4" a="1"/>
  <c r="AN989" i="4" a="1"/>
  <c r="AN852" i="4" a="1"/>
  <c r="AM782" i="4" a="1"/>
  <c r="AN952" i="4" a="1"/>
  <c r="AN783" i="4" a="1"/>
  <c r="AN848" i="4" a="1"/>
  <c r="AN814" i="4" a="1"/>
  <c r="X10" i="6" a="1"/>
  <c r="AN705" i="4" a="1"/>
  <c r="AM686" i="4" a="1"/>
  <c r="AN978" i="4" a="1"/>
  <c r="AM918" i="4" a="1"/>
  <c r="AM792" i="4" a="1"/>
  <c r="C32" i="15"/>
  <c r="AM874" i="4" a="1"/>
  <c r="AN661" i="4" a="1"/>
  <c r="AM787" i="4" a="1"/>
  <c r="AN845" i="4" a="1"/>
  <c r="AM703" i="4" a="1"/>
  <c r="AM709" i="4" a="1"/>
  <c r="AM660" i="4" a="1"/>
  <c r="AM920" i="4" a="1"/>
  <c r="AM981" i="4" a="1"/>
  <c r="AM973" i="4" a="1"/>
  <c r="AN810" i="4" a="1"/>
  <c r="AN823" i="4" a="1"/>
  <c r="L61" i="15" l="1"/>
  <c r="U61" i="15" s="1"/>
  <c r="M61" i="15"/>
  <c r="V61" i="15"/>
  <c r="B61" i="15"/>
  <c r="T51" i="15"/>
  <c r="S55" i="15"/>
  <c r="S54" i="4"/>
  <c r="S51" i="4"/>
  <c r="S53" i="4" s="1"/>
  <c r="S55" i="4" s="1"/>
  <c r="L61" i="4"/>
  <c r="U61" i="4" s="1"/>
  <c r="V61" i="4" s="1"/>
  <c r="F55" i="4"/>
  <c r="G55" i="4"/>
  <c r="S52" i="15"/>
  <c r="W61" i="15"/>
  <c r="AM980" i="4"/>
  <c r="AN700" i="4"/>
  <c r="AN831" i="4"/>
  <c r="AM852" i="4"/>
  <c r="AM712" i="4"/>
  <c r="AN924" i="4"/>
  <c r="AN864" i="4"/>
  <c r="AN784" i="4"/>
  <c r="AM801" i="4"/>
  <c r="AN817" i="4"/>
  <c r="AN928" i="4"/>
  <c r="AN668" i="4"/>
  <c r="AN832" i="4"/>
  <c r="AN806" i="4"/>
  <c r="AN998" i="4"/>
  <c r="AM788" i="4"/>
  <c r="AN987" i="4"/>
  <c r="AM936" i="4"/>
  <c r="AN735" i="4"/>
  <c r="AN804" i="4"/>
  <c r="AN785" i="4"/>
  <c r="AM834" i="4"/>
  <c r="AN993" i="4"/>
  <c r="AM813" i="4"/>
  <c r="AN772" i="4"/>
  <c r="AM867" i="4"/>
  <c r="AN725" i="4"/>
  <c r="AM937" i="4"/>
  <c r="AN927" i="4"/>
  <c r="AM851" i="4"/>
  <c r="AM659" i="4"/>
  <c r="AN898" i="4"/>
  <c r="AM729" i="4"/>
  <c r="AN729" i="4"/>
  <c r="AN882" i="4"/>
  <c r="AN903" i="4"/>
  <c r="AM933" i="4"/>
  <c r="AM884" i="4"/>
  <c r="AM905" i="4"/>
  <c r="AN943" i="4"/>
  <c r="AN944" i="4"/>
  <c r="AM739" i="4"/>
  <c r="AM964" i="4"/>
  <c r="AM770" i="4"/>
  <c r="AM870" i="4"/>
  <c r="AM718" i="4"/>
  <c r="AM823" i="4"/>
  <c r="AN954" i="4"/>
  <c r="AM947" i="4"/>
  <c r="AM831" i="4"/>
  <c r="AM963" i="4"/>
  <c r="AM683" i="4"/>
  <c r="AM958" i="4"/>
  <c r="AM661" i="4"/>
  <c r="AN693" i="4"/>
  <c r="AN846" i="4"/>
  <c r="AN867" i="4"/>
  <c r="AN996" i="4"/>
  <c r="AM896" i="4"/>
  <c r="AM827" i="4"/>
  <c r="AN763" i="4"/>
  <c r="AN940" i="4"/>
  <c r="AM781" i="4"/>
  <c r="AN884" i="4"/>
  <c r="AM970" i="4"/>
  <c r="AM678" i="4"/>
  <c r="AN861" i="4"/>
  <c r="AN871" i="4"/>
  <c r="AM833" i="4"/>
  <c r="AM798" i="4"/>
  <c r="AN866" i="4"/>
  <c r="AM856" i="4"/>
  <c r="AM830" i="4"/>
  <c r="AN660" i="4"/>
  <c r="AN828" i="4"/>
  <c r="AM825" i="4"/>
  <c r="AM673" i="4"/>
  <c r="AM925" i="4"/>
  <c r="AN849" i="4"/>
  <c r="AN995" i="4"/>
  <c r="AM711" i="4"/>
  <c r="AM682" i="4"/>
  <c r="AM898" i="4"/>
  <c r="AN742" i="4"/>
  <c r="AM736" i="4"/>
  <c r="AM972" i="4"/>
  <c r="AN731" i="4"/>
  <c r="AN990" i="4"/>
  <c r="AN744" i="4"/>
  <c r="AN844" i="4"/>
  <c r="AN797" i="4"/>
  <c r="AM920" i="4"/>
  <c r="AN719" i="4"/>
  <c r="AM793" i="4"/>
  <c r="AN975" i="4"/>
  <c r="AM859" i="4"/>
  <c r="AN683" i="4"/>
  <c r="AN801" i="4"/>
  <c r="AN661" i="4"/>
  <c r="AN766" i="4"/>
  <c r="AN950" i="4"/>
  <c r="AM663" i="4"/>
  <c r="AM768" i="4"/>
  <c r="AM952" i="4"/>
  <c r="AN934" i="4"/>
  <c r="AM660" i="4"/>
  <c r="AN684" i="4"/>
  <c r="AM842" i="4"/>
  <c r="AN695" i="4"/>
  <c r="AM790" i="4"/>
  <c r="AM895" i="4"/>
  <c r="X8" i="6"/>
  <c r="AM999" i="4"/>
  <c r="AN800" i="4"/>
  <c r="AM747" i="4"/>
  <c r="AM899" i="4"/>
  <c r="AM931" i="4"/>
  <c r="AN644" i="4"/>
  <c r="AN765" i="4"/>
  <c r="AM915" i="4"/>
  <c r="AN730" i="4"/>
  <c r="AM969" i="4"/>
  <c r="AM942" i="4"/>
  <c r="AN808" i="4"/>
  <c r="AM670" i="4"/>
  <c r="AM724" i="4"/>
  <c r="AM853" i="4"/>
  <c r="AM653" i="4"/>
  <c r="AM960" i="4"/>
  <c r="AM866" i="4"/>
  <c r="AM686" i="4"/>
  <c r="AN810" i="4"/>
  <c r="AM962" i="4"/>
  <c r="AN901" i="4"/>
  <c r="AM916" i="4"/>
  <c r="AN899" i="4"/>
  <c r="AM731" i="4"/>
  <c r="AN694" i="4"/>
  <c r="AM803" i="4"/>
  <c r="AN868" i="4"/>
  <c r="AM965" i="4"/>
  <c r="AN771" i="4"/>
  <c r="AM894" i="4"/>
  <c r="AM662" i="4"/>
  <c r="AN939" i="4"/>
  <c r="AN657" i="4"/>
  <c r="AN819" i="4"/>
  <c r="AM672" i="4"/>
  <c r="AM703" i="4"/>
  <c r="AM707" i="4"/>
  <c r="AN726" i="4"/>
  <c r="AN816" i="4"/>
  <c r="AM917" i="4"/>
  <c r="AN764" i="4"/>
  <c r="AN869" i="4"/>
  <c r="AM992" i="4"/>
  <c r="AN786" i="4"/>
  <c r="X9" i="6"/>
  <c r="AM806" i="4"/>
  <c r="AN982" i="4"/>
  <c r="AM654" i="4"/>
  <c r="AN873" i="4"/>
  <c r="AN733" i="4"/>
  <c r="AN838" i="4"/>
  <c r="AN933" i="4"/>
  <c r="AM735" i="4"/>
  <c r="AM840" i="4"/>
  <c r="AM935" i="4"/>
  <c r="AN917" i="4"/>
  <c r="AM743" i="4"/>
  <c r="AM664" i="4"/>
  <c r="AM914" i="4"/>
  <c r="AN767" i="4"/>
  <c r="AM862" i="4"/>
  <c r="AN956" i="4"/>
  <c r="AN778" i="4"/>
  <c r="AN666" i="4"/>
  <c r="AM713" i="4"/>
  <c r="AM701" i="4"/>
  <c r="AN880" i="4"/>
  <c r="AM986" i="4"/>
  <c r="AN787" i="4"/>
  <c r="AN837" i="4"/>
  <c r="AN697" i="4"/>
  <c r="AN802" i="4"/>
  <c r="AN986" i="4"/>
  <c r="AM780" i="4"/>
  <c r="AM769" i="4"/>
  <c r="AM655" i="4"/>
  <c r="AM796" i="4"/>
  <c r="AN973" i="4"/>
  <c r="AM725" i="4"/>
  <c r="AM943" i="4"/>
  <c r="AN951" i="4"/>
  <c r="AN788" i="4"/>
  <c r="AM900" i="4"/>
  <c r="AN960" i="4"/>
  <c r="AM698" i="4"/>
  <c r="AN847" i="4"/>
  <c r="AN812" i="4"/>
  <c r="AN703" i="4"/>
  <c r="AN755" i="4"/>
  <c r="AM941" i="4"/>
  <c r="AM688" i="4"/>
  <c r="AM696" i="4"/>
  <c r="AN662" i="4"/>
  <c r="AM875" i="4"/>
  <c r="AN955" i="4"/>
  <c r="AN705" i="4"/>
  <c r="AM837" i="4"/>
  <c r="AN863" i="4"/>
  <c r="AM657" i="4"/>
  <c r="AM665" i="4"/>
  <c r="AM681" i="4"/>
  <c r="AN826" i="4"/>
  <c r="AM650" i="4"/>
  <c r="AM940" i="4"/>
  <c r="AN688" i="4"/>
  <c r="AM997" i="4"/>
  <c r="AN649" i="4"/>
  <c r="AN656" i="4"/>
  <c r="AN888" i="4"/>
  <c r="AM733" i="4"/>
  <c r="AN836" i="4"/>
  <c r="AM922" i="4"/>
  <c r="AN850" i="4"/>
  <c r="AN781" i="4"/>
  <c r="AM855" i="4"/>
  <c r="AN818" i="4"/>
  <c r="AN948" i="4"/>
  <c r="AN654" i="4"/>
  <c r="AM702" i="4"/>
  <c r="AN805" i="4"/>
  <c r="AN910" i="4"/>
  <c r="AN952" i="4"/>
  <c r="AM807" i="4"/>
  <c r="AM912" i="4"/>
  <c r="AM954" i="4"/>
  <c r="AN989" i="4"/>
  <c r="AM752" i="4"/>
  <c r="AN647" i="4"/>
  <c r="AN710" i="4"/>
  <c r="AN839" i="4"/>
  <c r="AM951" i="4"/>
  <c r="AN946" i="4"/>
  <c r="AM708" i="4"/>
  <c r="AM909" i="4"/>
  <c r="AM720" i="4"/>
  <c r="AN961" i="4"/>
  <c r="AM841" i="4"/>
  <c r="AM976" i="4"/>
  <c r="AN652" i="4"/>
  <c r="AN909" i="4"/>
  <c r="AN769" i="4"/>
  <c r="AN874" i="4"/>
  <c r="AN969" i="4"/>
  <c r="AN821" i="4"/>
  <c r="AM764" i="4"/>
  <c r="AN883" i="4"/>
  <c r="AM868" i="4"/>
  <c r="AM776" i="4"/>
  <c r="AM797" i="4"/>
  <c r="AM926" i="4"/>
  <c r="AM865" i="4"/>
  <c r="AM795" i="4"/>
  <c r="AM812" i="4"/>
  <c r="AN997" i="4"/>
  <c r="AN840" i="4"/>
  <c r="AN796" i="4"/>
  <c r="AM709" i="4"/>
  <c r="AN673" i="4"/>
  <c r="AN900" i="4"/>
  <c r="AM658" i="4"/>
  <c r="AN827" i="4"/>
  <c r="AN885" i="4"/>
  <c r="AM656" i="4"/>
  <c r="AN691" i="4"/>
  <c r="AM750" i="4"/>
  <c r="AM772" i="4"/>
  <c r="AN858" i="4"/>
  <c r="AN895" i="4"/>
  <c r="AM881" i="4"/>
  <c r="AM734" i="4"/>
  <c r="AM787" i="4"/>
  <c r="AM722" i="4"/>
  <c r="AN970" i="4"/>
  <c r="AM721" i="4"/>
  <c r="AM649" i="4"/>
  <c r="AN865" i="4"/>
  <c r="AN907" i="4"/>
  <c r="AM676" i="4"/>
  <c r="AM805" i="4"/>
  <c r="AN908" i="4"/>
  <c r="AM994" i="4"/>
  <c r="AN739" i="4"/>
  <c r="AN663" i="4"/>
  <c r="AN824" i="4"/>
  <c r="AN789" i="4"/>
  <c r="AN921" i="4"/>
  <c r="AM849" i="4"/>
  <c r="AM774" i="4"/>
  <c r="AN877" i="4"/>
  <c r="AM727" i="4"/>
  <c r="AN947" i="4"/>
  <c r="AM879" i="4"/>
  <c r="AN737" i="4"/>
  <c r="AM949" i="4"/>
  <c r="AN972" i="4"/>
  <c r="AN860" i="4"/>
  <c r="AM861" i="4"/>
  <c r="AN782" i="4"/>
  <c r="AN911" i="4"/>
  <c r="AN711" i="4"/>
  <c r="AN929" i="4"/>
  <c r="AN912" i="4"/>
  <c r="AN671" i="4"/>
  <c r="AN689" i="4"/>
  <c r="AN893" i="4"/>
  <c r="AM836" i="4"/>
  <c r="AM959" i="4"/>
  <c r="AN679" i="4"/>
  <c r="AM738" i="4"/>
  <c r="AN841" i="4"/>
  <c r="AM691" i="4"/>
  <c r="AN988" i="4"/>
  <c r="AM991" i="4"/>
  <c r="AM687" i="4"/>
  <c r="AM644" i="4"/>
  <c r="AM695" i="4"/>
  <c r="AM848" i="4"/>
  <c r="AM869" i="4"/>
  <c r="AM998" i="4"/>
  <c r="AM845" i="4"/>
  <c r="AM993" i="4"/>
  <c r="AN678" i="4"/>
  <c r="AM883" i="4"/>
  <c r="AN971" i="4"/>
  <c r="AN795" i="4"/>
  <c r="AM643" i="4"/>
  <c r="AN702" i="4"/>
  <c r="AM669" i="4"/>
  <c r="AN894" i="4"/>
  <c r="AN664" i="4"/>
  <c r="AM789" i="4"/>
  <c r="AN770" i="4"/>
  <c r="AN936" i="4"/>
  <c r="AN714" i="4"/>
  <c r="AM757" i="4"/>
  <c r="AM928" i="4"/>
  <c r="AN732" i="4"/>
  <c r="AM888" i="4"/>
  <c r="AN674" i="4"/>
  <c r="AN992" i="4"/>
  <c r="AN734" i="4"/>
  <c r="AM981" i="4"/>
  <c r="AM716" i="4"/>
  <c r="AM674" i="4"/>
  <c r="AM826" i="4"/>
  <c r="AM692" i="4"/>
  <c r="AM748" i="4"/>
  <c r="AM877" i="4"/>
  <c r="AM677" i="4"/>
  <c r="AM984" i="4"/>
  <c r="AN768" i="4"/>
  <c r="AN886" i="4"/>
  <c r="AM737" i="4"/>
  <c r="AM762" i="4"/>
  <c r="AN935" i="4"/>
  <c r="AM746" i="4"/>
  <c r="AM846" i="4"/>
  <c r="AM694" i="4"/>
  <c r="AM799" i="4"/>
  <c r="AN930" i="4"/>
  <c r="AN704" i="4"/>
  <c r="AN809" i="4"/>
  <c r="AM932" i="4"/>
  <c r="AM945" i="4"/>
  <c r="AN749" i="4"/>
  <c r="AN775" i="4"/>
  <c r="AN854" i="4"/>
  <c r="AN762" i="4"/>
  <c r="AN783" i="4"/>
  <c r="AN724" i="4"/>
  <c r="AN852" i="4"/>
  <c r="AN905" i="4"/>
  <c r="AM966" i="4"/>
  <c r="AM759" i="4"/>
  <c r="AM978" i="4"/>
  <c r="AM710" i="4"/>
  <c r="AM810" i="4"/>
  <c r="AN913" i="4"/>
  <c r="AM763" i="4"/>
  <c r="AN983" i="4"/>
  <c r="AM944" i="4"/>
  <c r="AM903" i="4"/>
  <c r="AN646" i="4"/>
  <c r="AM767" i="4"/>
  <c r="AN925" i="4"/>
  <c r="AM732" i="4"/>
  <c r="AN979" i="4"/>
  <c r="X10" i="6"/>
  <c r="AM995" i="4"/>
  <c r="AM974" i="4"/>
  <c r="AM753" i="4"/>
  <c r="AN716" i="4"/>
  <c r="AN890" i="4"/>
  <c r="AN777" i="4"/>
  <c r="AN981" i="4"/>
  <c r="AN747" i="4"/>
  <c r="AM820" i="4"/>
  <c r="AM728" i="4"/>
  <c r="AM749" i="4"/>
  <c r="AM967" i="4"/>
  <c r="AM887" i="4"/>
  <c r="AN953" i="4"/>
  <c r="AM744" i="4"/>
  <c r="AN875" i="4"/>
  <c r="AM818" i="4"/>
  <c r="AM930" i="4"/>
  <c r="AM766" i="4"/>
  <c r="AM871" i="4"/>
  <c r="AN985" i="4"/>
  <c r="AN776" i="4"/>
  <c r="AN881" i="4"/>
  <c r="AM987" i="4"/>
  <c r="AN962" i="4"/>
  <c r="AM961" i="4"/>
  <c r="AM704" i="4"/>
  <c r="AM989" i="4"/>
  <c r="AN834" i="4"/>
  <c r="AN855" i="4"/>
  <c r="AN984" i="4"/>
  <c r="AM901" i="4"/>
  <c r="AM784" i="4"/>
  <c r="AN658" i="4"/>
  <c r="AN728" i="4"/>
  <c r="AM956" i="4"/>
  <c r="AM782" i="4"/>
  <c r="AM882" i="4"/>
  <c r="AM730" i="4"/>
  <c r="AM835" i="4"/>
  <c r="AN966" i="4"/>
  <c r="AM684" i="4"/>
  <c r="AN872" i="4"/>
  <c r="AN823" i="4"/>
  <c r="AM839" i="4"/>
  <c r="AM699" i="4"/>
  <c r="AM804" i="4"/>
  <c r="AM988" i="4"/>
  <c r="AM885" i="4"/>
  <c r="AN721" i="4"/>
  <c r="AM880" i="4"/>
  <c r="AM908" i="4"/>
  <c r="AN750" i="4"/>
  <c r="AN843" i="4"/>
  <c r="AM975" i="4"/>
  <c r="AM860" i="4"/>
  <c r="AM953" i="4"/>
  <c r="AN741" i="4"/>
  <c r="AM714" i="4"/>
  <c r="AN692" i="4"/>
  <c r="AM685" i="4"/>
  <c r="AN706" i="4"/>
  <c r="AM742" i="4"/>
  <c r="AM946" i="4"/>
  <c r="AN807" i="4"/>
  <c r="AM808" i="4"/>
  <c r="AM982" i="4"/>
  <c r="AM690" i="4"/>
  <c r="AN918" i="4"/>
  <c r="AM822" i="4"/>
  <c r="AN978" i="4"/>
  <c r="AM783" i="4"/>
  <c r="AM777" i="4"/>
  <c r="AN754" i="4"/>
  <c r="AN672" i="4"/>
  <c r="AM892" i="4"/>
  <c r="AM800" i="4"/>
  <c r="AM821" i="4"/>
  <c r="AM950" i="4"/>
  <c r="AM891" i="4"/>
  <c r="AN835" i="4"/>
  <c r="AN713" i="4"/>
  <c r="AN870" i="4"/>
  <c r="AM647" i="4"/>
  <c r="AM890" i="4"/>
  <c r="AN743" i="4"/>
  <c r="AM838" i="4"/>
  <c r="AN932" i="4"/>
  <c r="AM745" i="4"/>
  <c r="AN848" i="4"/>
  <c r="AM934" i="4"/>
  <c r="AN889" i="4"/>
  <c r="AN945" i="4"/>
  <c r="AM778" i="4"/>
  <c r="AM873" i="4"/>
  <c r="AN753" i="4"/>
  <c r="AN906" i="4"/>
  <c r="AN718" i="4"/>
  <c r="AM957" i="4"/>
  <c r="AM819" i="4"/>
  <c r="AM755" i="4"/>
  <c r="AN967" i="4"/>
  <c r="AM897" i="4"/>
  <c r="AM977" i="4"/>
  <c r="AM666" i="4"/>
  <c r="AM854" i="4"/>
  <c r="AN707" i="4"/>
  <c r="AM802" i="4"/>
  <c r="AM907" i="4"/>
  <c r="AM1000" i="4"/>
  <c r="AN811" i="4"/>
  <c r="AM785" i="4"/>
  <c r="AN667" i="4"/>
  <c r="AM911" i="4"/>
  <c r="AM771" i="4"/>
  <c r="AM876" i="4"/>
  <c r="AM971" i="4"/>
  <c r="AN856" i="4"/>
  <c r="AM741" i="4"/>
  <c r="AN902" i="4"/>
  <c r="AN833" i="4"/>
  <c r="AN682" i="4"/>
  <c r="AM886" i="4"/>
  <c r="AM921" i="4"/>
  <c r="AN665" i="4"/>
  <c r="AM902" i="4"/>
  <c r="AN914" i="4"/>
  <c r="AN680" i="4"/>
  <c r="AM758" i="4"/>
  <c r="AN696" i="4"/>
  <c r="AN879" i="4"/>
  <c r="AN643" i="4"/>
  <c r="AN814" i="4"/>
  <c r="AM779" i="4"/>
  <c r="AM938" i="4"/>
  <c r="AM906" i="4"/>
  <c r="AM693" i="4"/>
  <c r="AN791" i="4"/>
  <c r="AN752" i="4"/>
  <c r="AM878" i="4"/>
  <c r="AM715" i="4"/>
  <c r="AN659" i="4"/>
  <c r="AM719" i="4"/>
  <c r="AM872" i="4"/>
  <c r="AM893" i="4"/>
  <c r="AN931" i="4"/>
  <c r="AN799" i="4"/>
  <c r="AM648" i="4"/>
  <c r="AN999" i="4"/>
  <c r="AN793" i="4"/>
  <c r="AN949" i="4"/>
  <c r="AN686" i="4"/>
  <c r="AN815" i="4"/>
  <c r="AM910" i="4"/>
  <c r="AN922" i="4"/>
  <c r="AM817" i="4"/>
  <c r="AM918" i="4"/>
  <c r="AM924" i="4"/>
  <c r="AM850" i="4"/>
  <c r="AN964" i="4"/>
  <c r="AN645" i="4"/>
  <c r="AN715" i="4"/>
  <c r="AN825" i="4"/>
  <c r="AN685" i="4"/>
  <c r="AN790" i="4"/>
  <c r="AN974" i="4"/>
  <c r="AM773" i="4"/>
  <c r="AN736" i="4"/>
  <c r="AM973" i="4"/>
  <c r="AN655" i="4"/>
  <c r="AM857" i="4"/>
  <c r="AN727" i="4"/>
  <c r="AM929" i="4"/>
  <c r="AN779" i="4"/>
  <c r="AM874" i="4"/>
  <c r="AN968" i="4"/>
  <c r="AN699" i="4"/>
  <c r="AN751" i="4"/>
  <c r="AM864" i="4"/>
  <c r="AN681" i="4"/>
  <c r="AN748" i="4"/>
  <c r="AM843" i="4"/>
  <c r="AN701" i="4"/>
  <c r="AM990" i="4"/>
  <c r="AN745" i="4"/>
  <c r="AM816" i="4"/>
  <c r="AN878" i="4"/>
  <c r="AM751" i="4"/>
  <c r="AM765" i="4"/>
  <c r="AN709" i="4"/>
  <c r="AN857" i="4"/>
  <c r="AN676" i="4"/>
  <c r="AN813" i="4"/>
  <c r="AN698" i="4"/>
  <c r="AM671" i="4"/>
  <c r="AN842" i="4"/>
  <c r="AN756" i="4"/>
  <c r="AM927" i="4"/>
  <c r="AM815" i="4"/>
  <c r="AM847" i="4"/>
  <c r="AM642" i="4"/>
  <c r="AM775" i="4"/>
  <c r="AN760" i="4"/>
  <c r="AN919" i="4"/>
  <c r="AN803" i="4"/>
  <c r="AM844" i="4"/>
  <c r="AM939" i="4"/>
  <c r="AN670" i="4"/>
  <c r="AN896" i="4"/>
  <c r="AN746" i="4"/>
  <c r="AN920" i="4"/>
  <c r="AM667" i="4"/>
  <c r="AM791" i="4"/>
  <c r="AM651" i="4"/>
  <c r="AM756" i="4"/>
  <c r="AN1000" i="4"/>
  <c r="AM646" i="4"/>
  <c r="AN677" i="4"/>
  <c r="AM955" i="4"/>
  <c r="AM754" i="4"/>
  <c r="AM717" i="4"/>
  <c r="AN758" i="4"/>
  <c r="AN887" i="4"/>
  <c r="AN687" i="4"/>
  <c r="AN994" i="4"/>
  <c r="AM889" i="4"/>
  <c r="AM689" i="4"/>
  <c r="AM996" i="4"/>
  <c r="AN926" i="4"/>
  <c r="AN959" i="4"/>
  <c r="AN938" i="4"/>
  <c r="AM705" i="4"/>
  <c r="AN897" i="4"/>
  <c r="AN757" i="4"/>
  <c r="AN862" i="4"/>
  <c r="AN957" i="4"/>
  <c r="AN937" i="4"/>
  <c r="AM697" i="4"/>
  <c r="AM706" i="4"/>
  <c r="AN650" i="4"/>
  <c r="AM792" i="4"/>
  <c r="AM668" i="4"/>
  <c r="AN722" i="4"/>
  <c r="AN851" i="4"/>
  <c r="AN651" i="4"/>
  <c r="AN958" i="4"/>
  <c r="AN690" i="4"/>
  <c r="AN708" i="4"/>
  <c r="AM948" i="4"/>
  <c r="AN720" i="4"/>
  <c r="AN820" i="4"/>
  <c r="AN915" i="4"/>
  <c r="AN773" i="4"/>
  <c r="AM985" i="4"/>
  <c r="AN822" i="4"/>
  <c r="AM814" i="4"/>
  <c r="AN891" i="4"/>
  <c r="AN774" i="4"/>
  <c r="AM832" i="4"/>
  <c r="AN712" i="4"/>
  <c r="AM760" i="4"/>
  <c r="AM786" i="4"/>
  <c r="AM904" i="4"/>
  <c r="AM858" i="4"/>
  <c r="AM824" i="4"/>
  <c r="AN923" i="4"/>
  <c r="AN859" i="4"/>
  <c r="AN980" i="4"/>
  <c r="AN904" i="4"/>
  <c r="AN991" i="4"/>
  <c r="AN798" i="4"/>
  <c r="AM829" i="4"/>
  <c r="AN853" i="4"/>
  <c r="AM652" i="4"/>
  <c r="AM809" i="4"/>
  <c r="AN717" i="4"/>
  <c r="AN965" i="4"/>
  <c r="AN648" i="4"/>
  <c r="AM863" i="4"/>
  <c r="AM723" i="4"/>
  <c r="AM828" i="4"/>
  <c r="AM923" i="4"/>
  <c r="AM794" i="4"/>
  <c r="AN876" i="4"/>
  <c r="AM983" i="4"/>
  <c r="AN675" i="4"/>
  <c r="AM680" i="4"/>
  <c r="AN830" i="4"/>
  <c r="AN738" i="4"/>
  <c r="AN759" i="4"/>
  <c r="AN977" i="4"/>
  <c r="AM740" i="4"/>
  <c r="AM761" i="4"/>
  <c r="AM979" i="4"/>
  <c r="AM811" i="4"/>
  <c r="AN942" i="4"/>
  <c r="AM675" i="4"/>
  <c r="AN669" i="4"/>
  <c r="AM726" i="4"/>
  <c r="AN829" i="4"/>
  <c r="AM679" i="4"/>
  <c r="AN976" i="4"/>
  <c r="AM919" i="4"/>
  <c r="AM913" i="4"/>
  <c r="AM645" i="4"/>
  <c r="AN780" i="4"/>
  <c r="AN761" i="4"/>
  <c r="AN653" i="4"/>
  <c r="AN794" i="4"/>
  <c r="AN963" i="4"/>
  <c r="AN723" i="4"/>
  <c r="AN941" i="4"/>
  <c r="AM700" i="4"/>
  <c r="AN916" i="4"/>
  <c r="AN792" i="4"/>
  <c r="AN892" i="4"/>
  <c r="AN740" i="4"/>
  <c r="AN845" i="4"/>
  <c r="AM968" i="4"/>
  <c r="O61" i="15"/>
  <c r="H55" i="4" l="1"/>
  <c r="B6" i="4"/>
  <c r="T51" i="4"/>
  <c r="N4" i="4"/>
  <c r="M61" i="4"/>
  <c r="I61" i="15"/>
  <c r="Y61" i="15"/>
  <c r="X61" i="15"/>
  <c r="P61" i="15"/>
  <c r="N61" i="15"/>
  <c r="M60" i="15"/>
  <c r="Z61" i="15"/>
  <c r="R61" i="15"/>
  <c r="P60" i="15" l="1"/>
  <c r="L60" i="15"/>
  <c r="N60" i="15" s="1"/>
  <c r="G61" i="15"/>
  <c r="Q61" i="15"/>
  <c r="S61" i="15" s="1"/>
  <c r="AA61" i="15"/>
  <c r="C61" i="4"/>
  <c r="C51" i="4"/>
  <c r="T61" i="15"/>
  <c r="AC61" i="15"/>
  <c r="H62" i="15"/>
  <c r="AD61" i="15" l="1"/>
  <c r="AE61" i="15" s="1"/>
  <c r="AI61" i="15"/>
  <c r="AJ61" i="15" s="1"/>
  <c r="AF61" i="15"/>
  <c r="AG61" i="15"/>
  <c r="C62" i="15" s="1"/>
  <c r="I61" i="4"/>
  <c r="Y61" i="4"/>
  <c r="W61" i="4"/>
  <c r="X61" i="4" s="1"/>
  <c r="P61" i="4"/>
  <c r="N61" i="4"/>
  <c r="M60" i="4"/>
  <c r="Q61" i="4"/>
  <c r="K62" i="15"/>
  <c r="R61" i="4"/>
  <c r="Z61" i="4"/>
  <c r="P60" i="4" l="1"/>
  <c r="L60" i="4"/>
  <c r="N60" i="4" s="1"/>
  <c r="AA61" i="4"/>
  <c r="S61" i="4"/>
  <c r="T61" i="4"/>
  <c r="G61" i="4"/>
  <c r="AH61" i="15"/>
  <c r="D62" i="15" s="1"/>
  <c r="B62" i="15"/>
  <c r="AC61" i="4"/>
  <c r="H62" i="4"/>
  <c r="O62" i="15"/>
  <c r="AI61" i="4" l="1"/>
  <c r="AD61" i="4"/>
  <c r="AE61" i="4" s="1"/>
  <c r="AF61" i="4"/>
  <c r="AG61" i="4"/>
  <c r="C62" i="4" s="1"/>
  <c r="I62" i="15"/>
  <c r="U62" i="15"/>
  <c r="V62" i="15" s="1"/>
  <c r="L62" i="15"/>
  <c r="M62" i="15" s="1"/>
  <c r="K62" i="4"/>
  <c r="E62" i="15"/>
  <c r="F62" i="15" l="1"/>
  <c r="N62" i="15"/>
  <c r="P62" i="15"/>
  <c r="Q62" i="15"/>
  <c r="Y62" i="15"/>
  <c r="W62" i="15"/>
  <c r="X62" i="15" s="1"/>
  <c r="AH61" i="4"/>
  <c r="D62" i="4" s="1"/>
  <c r="B62" i="4"/>
  <c r="AK62" i="4"/>
  <c r="AL62" i="4"/>
  <c r="AJ61" i="4"/>
  <c r="R62" i="15"/>
  <c r="O63" i="4"/>
  <c r="Z62" i="15"/>
  <c r="AN63" i="4" a="1"/>
  <c r="AM62" i="4" a="1"/>
  <c r="AM62" i="4" l="1"/>
  <c r="AN63" i="4"/>
  <c r="I62" i="4"/>
  <c r="L62" i="4"/>
  <c r="U62" i="4" s="1"/>
  <c r="V62" i="4" s="1"/>
  <c r="M62" i="4"/>
  <c r="AA62" i="15"/>
  <c r="AB62" i="15" s="1"/>
  <c r="S62" i="15"/>
  <c r="T62" i="15" s="1"/>
  <c r="G62" i="15"/>
  <c r="H63" i="15"/>
  <c r="AC62" i="15"/>
  <c r="E62" i="4"/>
  <c r="J63" i="15" l="1"/>
  <c r="AI62" i="15"/>
  <c r="AD62" i="15"/>
  <c r="AE62" i="15" s="1"/>
  <c r="AG62" i="15"/>
  <c r="C63" i="15" s="1"/>
  <c r="AF62" i="15"/>
  <c r="F62" i="4"/>
  <c r="K63" i="15"/>
  <c r="N62" i="4"/>
  <c r="P62" i="4"/>
  <c r="Q62" i="4"/>
  <c r="Y62" i="4"/>
  <c r="W62" i="4"/>
  <c r="X62" i="4" s="1"/>
  <c r="Z62" i="4"/>
  <c r="R62" i="4"/>
  <c r="AA62" i="4" l="1"/>
  <c r="AB62" i="4" s="1"/>
  <c r="S62" i="4"/>
  <c r="G62" i="4"/>
  <c r="B63" i="15"/>
  <c r="AH62" i="15"/>
  <c r="D63" i="15" s="1"/>
  <c r="AK62" i="15"/>
  <c r="AJ62" i="15"/>
  <c r="AL62" i="15"/>
  <c r="H63" i="4"/>
  <c r="AC62" i="4"/>
  <c r="O63" i="15"/>
  <c r="K63" i="4" l="1"/>
  <c r="AI62" i="4"/>
  <c r="AJ62" i="4" s="1"/>
  <c r="AD62" i="4"/>
  <c r="AE62" i="4" s="1"/>
  <c r="AG62" i="4"/>
  <c r="C63" i="4" s="1"/>
  <c r="AF62" i="4"/>
  <c r="AH62" i="4" s="1"/>
  <c r="D63" i="4" s="1"/>
  <c r="L63" i="4" s="1"/>
  <c r="U63" i="4" s="1"/>
  <c r="V63" i="4" s="1"/>
  <c r="L63" i="15"/>
  <c r="M63" i="15" s="1"/>
  <c r="U63" i="15"/>
  <c r="V63" i="15" s="1"/>
  <c r="I63" i="15"/>
  <c r="T62" i="4"/>
  <c r="E63" i="15"/>
  <c r="F63" i="15" l="1"/>
  <c r="N63" i="15"/>
  <c r="P63" i="15"/>
  <c r="Y63" i="15"/>
  <c r="W63" i="15"/>
  <c r="Q63" i="15"/>
  <c r="M63" i="4"/>
  <c r="B63" i="4"/>
  <c r="AK63" i="4"/>
  <c r="AL63" i="4"/>
  <c r="Z63" i="15"/>
  <c r="O64" i="4"/>
  <c r="R63" i="15"/>
  <c r="AM63" i="4" a="1"/>
  <c r="AN64" i="4" a="1"/>
  <c r="AM63" i="4" l="1"/>
  <c r="AN64" i="4"/>
  <c r="X63" i="15"/>
  <c r="AA63" i="15" s="1"/>
  <c r="AB63" i="15" s="1"/>
  <c r="G63" i="15"/>
  <c r="I63" i="4"/>
  <c r="N63" i="4"/>
  <c r="P63" i="4"/>
  <c r="Y63" i="4"/>
  <c r="S63" i="15"/>
  <c r="W63" i="4"/>
  <c r="AC63" i="15"/>
  <c r="H64" i="15"/>
  <c r="Z63" i="4"/>
  <c r="E63" i="4"/>
  <c r="R63" i="4"/>
  <c r="J64" i="15" l="1"/>
  <c r="AI63" i="15"/>
  <c r="AD63" i="15"/>
  <c r="AE63" i="15" s="1"/>
  <c r="AG63" i="15"/>
  <c r="C64" i="15" s="1"/>
  <c r="AF63" i="15"/>
  <c r="F63" i="4"/>
  <c r="G63" i="4" s="1"/>
  <c r="Q63" i="4"/>
  <c r="S63" i="4" s="1"/>
  <c r="T63" i="4" s="1"/>
  <c r="X63" i="4"/>
  <c r="AA63" i="4" s="1"/>
  <c r="AB63" i="4" s="1"/>
  <c r="T63" i="15"/>
  <c r="K64" i="15"/>
  <c r="H64" i="4"/>
  <c r="AC63" i="4"/>
  <c r="K64" i="4" l="1"/>
  <c r="AI63" i="4"/>
  <c r="AJ63" i="4" s="1"/>
  <c r="AD63" i="4"/>
  <c r="AE63" i="4" s="1"/>
  <c r="AG63" i="4"/>
  <c r="C64" i="4" s="1"/>
  <c r="AF63" i="4"/>
  <c r="AH63" i="4" s="1"/>
  <c r="D64" i="4" s="1"/>
  <c r="L64" i="4" s="1"/>
  <c r="U64" i="4" s="1"/>
  <c r="V64" i="4" s="1"/>
  <c r="B64" i="15"/>
  <c r="AH63" i="15"/>
  <c r="D64" i="15" s="1"/>
  <c r="AL63" i="15"/>
  <c r="AJ63" i="15"/>
  <c r="AK63" i="15"/>
  <c r="O64" i="15"/>
  <c r="U64" i="15" l="1"/>
  <c r="V64" i="15" s="1"/>
  <c r="L64" i="15"/>
  <c r="M64" i="15" s="1"/>
  <c r="I64" i="15"/>
  <c r="M64" i="4"/>
  <c r="AK64" i="4"/>
  <c r="AL64" i="4"/>
  <c r="B64" i="4"/>
  <c r="W64" i="4" s="1"/>
  <c r="O65" i="4"/>
  <c r="AN65" i="4" a="1"/>
  <c r="E64" i="15"/>
  <c r="AM64" i="4" a="1"/>
  <c r="AN65" i="4" l="1"/>
  <c r="AM64" i="4"/>
  <c r="F64" i="15"/>
  <c r="I64" i="4"/>
  <c r="P64" i="4"/>
  <c r="N64" i="4"/>
  <c r="P64" i="15"/>
  <c r="N64" i="15"/>
  <c r="Y64" i="15"/>
  <c r="W64" i="15"/>
  <c r="X64" i="15" s="1"/>
  <c r="Y64" i="4"/>
  <c r="R64" i="4"/>
  <c r="Z64" i="15"/>
  <c r="E64" i="4"/>
  <c r="R64" i="15"/>
  <c r="Z64" i="4"/>
  <c r="F64" i="4" l="1"/>
  <c r="AA64" i="15"/>
  <c r="AB64" i="15" s="1"/>
  <c r="Q64" i="4"/>
  <c r="S64" i="4" s="1"/>
  <c r="T64" i="4" s="1"/>
  <c r="Q64" i="15"/>
  <c r="S64" i="15" s="1"/>
  <c r="G64" i="15"/>
  <c r="H65" i="15"/>
  <c r="H65" i="4"/>
  <c r="AC64" i="4"/>
  <c r="AC64" i="15"/>
  <c r="J65" i="15" l="1"/>
  <c r="AG64" i="15"/>
  <c r="C65" i="15" s="1"/>
  <c r="AI64" i="15"/>
  <c r="AD64" i="15"/>
  <c r="AE64" i="15" s="1"/>
  <c r="AF64" i="15"/>
  <c r="K65" i="4"/>
  <c r="AI64" i="4"/>
  <c r="AJ64" i="4" s="1"/>
  <c r="AD64" i="4"/>
  <c r="AE64" i="4" s="1"/>
  <c r="AG64" i="4"/>
  <c r="C65" i="4" s="1"/>
  <c r="AF64" i="4"/>
  <c r="AH64" i="4" s="1"/>
  <c r="D65" i="4" s="1"/>
  <c r="L65" i="4" s="1"/>
  <c r="U65" i="4" s="1"/>
  <c r="V65" i="4" s="1"/>
  <c r="T64" i="15"/>
  <c r="K65" i="15"/>
  <c r="G64" i="4"/>
  <c r="X64" i="4"/>
  <c r="AA64" i="4" s="1"/>
  <c r="AB64" i="4" s="1"/>
  <c r="AL65" i="4" l="1"/>
  <c r="M65" i="4"/>
  <c r="AK65" i="4"/>
  <c r="B65" i="4"/>
  <c r="AH64" i="15"/>
  <c r="D65" i="15" s="1"/>
  <c r="B65" i="15"/>
  <c r="AK64" i="15"/>
  <c r="AL64" i="15"/>
  <c r="AJ64" i="15"/>
  <c r="AM65" i="4" a="1"/>
  <c r="O66" i="4"/>
  <c r="AN66" i="4" a="1"/>
  <c r="O65" i="15"/>
  <c r="AN66" i="4" l="1"/>
  <c r="AM65" i="4"/>
  <c r="I65" i="15"/>
  <c r="U65" i="15"/>
  <c r="V65" i="15" s="1"/>
  <c r="L65" i="15"/>
  <c r="M65" i="15"/>
  <c r="Y65" i="4"/>
  <c r="I65" i="4"/>
  <c r="W65" i="4"/>
  <c r="P65" i="4"/>
  <c r="N65" i="4"/>
  <c r="E65" i="15"/>
  <c r="Z65" i="4"/>
  <c r="R65" i="4"/>
  <c r="E65" i="4"/>
  <c r="F65" i="4" l="1"/>
  <c r="F65" i="15"/>
  <c r="N65" i="15"/>
  <c r="P65" i="15"/>
  <c r="Y65" i="15"/>
  <c r="W65" i="15"/>
  <c r="Q65" i="4"/>
  <c r="S65" i="4" s="1"/>
  <c r="Z65" i="15"/>
  <c r="AC65" i="4"/>
  <c r="H66" i="4"/>
  <c r="R65" i="15"/>
  <c r="G65" i="15" l="1"/>
  <c r="K66" i="4"/>
  <c r="AI65" i="4"/>
  <c r="AJ65" i="4" s="1"/>
  <c r="AG65" i="4"/>
  <c r="C66" i="4" s="1"/>
  <c r="AD65" i="4"/>
  <c r="AE65" i="4" s="1"/>
  <c r="AF65" i="4"/>
  <c r="AH65" i="4" s="1"/>
  <c r="D66" i="4" s="1"/>
  <c r="L66" i="4" s="1"/>
  <c r="U66" i="4" s="1"/>
  <c r="V66" i="4" s="1"/>
  <c r="T65" i="4"/>
  <c r="X65" i="15"/>
  <c r="AA65" i="15" s="1"/>
  <c r="AB65" i="15" s="1"/>
  <c r="Q65" i="15"/>
  <c r="S65" i="15" s="1"/>
  <c r="G65" i="4"/>
  <c r="X65" i="4"/>
  <c r="AA65" i="4" s="1"/>
  <c r="AB65" i="4" s="1"/>
  <c r="H66" i="15"/>
  <c r="AC65" i="15"/>
  <c r="J66" i="15" l="1"/>
  <c r="AG65" i="15"/>
  <c r="C66" i="15" s="1"/>
  <c r="AI65" i="15"/>
  <c r="AD65" i="15"/>
  <c r="AE65" i="15" s="1"/>
  <c r="AF65" i="15"/>
  <c r="T65" i="15"/>
  <c r="K66" i="15"/>
  <c r="B66" i="4"/>
  <c r="AL66" i="4"/>
  <c r="M66" i="4"/>
  <c r="AK66" i="4"/>
  <c r="O67" i="4"/>
  <c r="AN67" i="4" a="1"/>
  <c r="AM66" i="4" a="1"/>
  <c r="AM66" i="4" l="1"/>
  <c r="AN67" i="4"/>
  <c r="N66" i="4"/>
  <c r="P66" i="4"/>
  <c r="I66" i="4"/>
  <c r="Y66" i="4"/>
  <c r="W66" i="4"/>
  <c r="B66" i="15"/>
  <c r="AH65" i="15"/>
  <c r="D66" i="15" s="1"/>
  <c r="AJ65" i="15"/>
  <c r="AL65" i="15"/>
  <c r="AK65" i="15"/>
  <c r="R66" i="4"/>
  <c r="O66" i="15"/>
  <c r="E66" i="4"/>
  <c r="Z66" i="4"/>
  <c r="F66" i="4" l="1"/>
  <c r="G66" i="4" s="1"/>
  <c r="L66" i="15"/>
  <c r="M66" i="15" s="1"/>
  <c r="U66" i="15"/>
  <c r="V66" i="15" s="1"/>
  <c r="I66" i="15"/>
  <c r="Q66" i="4"/>
  <c r="S66" i="4" s="1"/>
  <c r="AC66" i="4"/>
  <c r="E66" i="15"/>
  <c r="H67" i="4"/>
  <c r="X66" i="4" l="1"/>
  <c r="AA66" i="4" s="1"/>
  <c r="AB66" i="4" s="1"/>
  <c r="K67" i="4"/>
  <c r="AD66" i="4"/>
  <c r="AE66" i="4" s="1"/>
  <c r="AF66" i="4"/>
  <c r="AI66" i="4"/>
  <c r="AJ66" i="4" s="1"/>
  <c r="AG66" i="4"/>
  <c r="C67" i="4" s="1"/>
  <c r="F66" i="15"/>
  <c r="T66" i="4"/>
  <c r="Y66" i="15"/>
  <c r="W66" i="15"/>
  <c r="P66" i="15"/>
  <c r="N66" i="15"/>
  <c r="Z66" i="15"/>
  <c r="R66" i="15"/>
  <c r="Q66" i="15" l="1"/>
  <c r="S66" i="15" s="1"/>
  <c r="T66" i="15" s="1"/>
  <c r="X66" i="15"/>
  <c r="AA66" i="15" s="1"/>
  <c r="AB66" i="15"/>
  <c r="G66" i="15"/>
  <c r="AH66" i="4"/>
  <c r="D67" i="4" s="1"/>
  <c r="AL67" i="4"/>
  <c r="AK67" i="4"/>
  <c r="B67" i="4"/>
  <c r="H67" i="15"/>
  <c r="AN68" i="4" a="1"/>
  <c r="O68" i="4"/>
  <c r="AM67" i="4" a="1"/>
  <c r="AC66" i="15"/>
  <c r="AN68" i="4" l="1"/>
  <c r="AM67" i="4"/>
  <c r="J67" i="15"/>
  <c r="AI66" i="15"/>
  <c r="AD66" i="15"/>
  <c r="AE66" i="15" s="1"/>
  <c r="AG66" i="15"/>
  <c r="C67" i="15" s="1"/>
  <c r="AF66" i="15"/>
  <c r="I67" i="4"/>
  <c r="L67" i="4"/>
  <c r="U67" i="4" s="1"/>
  <c r="V67" i="4" s="1"/>
  <c r="M67" i="4"/>
  <c r="K67" i="15"/>
  <c r="E67" i="4"/>
  <c r="F67" i="4" l="1"/>
  <c r="N67" i="4"/>
  <c r="Q67" i="4" s="1"/>
  <c r="P67" i="4"/>
  <c r="Y67" i="4"/>
  <c r="W67" i="4"/>
  <c r="X67" i="4" s="1"/>
  <c r="B67" i="15"/>
  <c r="AH66" i="15"/>
  <c r="D67" i="15" s="1"/>
  <c r="AL66" i="15"/>
  <c r="AJ66" i="15"/>
  <c r="AK66" i="15"/>
  <c r="R67" i="4"/>
  <c r="Z67" i="4"/>
  <c r="O67" i="15"/>
  <c r="U67" i="15" l="1"/>
  <c r="V67" i="15" s="1"/>
  <c r="L67" i="15"/>
  <c r="M67" i="15" s="1"/>
  <c r="I67" i="15"/>
  <c r="AA67" i="4"/>
  <c r="AB67" i="4" s="1"/>
  <c r="S67" i="4"/>
  <c r="T67" i="4" s="1"/>
  <c r="G67" i="4"/>
  <c r="E67" i="15"/>
  <c r="H68" i="4"/>
  <c r="AC67" i="4"/>
  <c r="K68" i="4" l="1"/>
  <c r="AI67" i="4"/>
  <c r="AJ67" i="4" s="1"/>
  <c r="AD67" i="4"/>
  <c r="AE67" i="4" s="1"/>
  <c r="AG67" i="4"/>
  <c r="C68" i="4" s="1"/>
  <c r="AF67" i="4"/>
  <c r="AH67" i="4" s="1"/>
  <c r="D68" i="4" s="1"/>
  <c r="L68" i="4" s="1"/>
  <c r="U68" i="4" s="1"/>
  <c r="V68" i="4" s="1"/>
  <c r="F67" i="15"/>
  <c r="N67" i="15"/>
  <c r="P67" i="15"/>
  <c r="Y67" i="15"/>
  <c r="W67" i="15"/>
  <c r="X67" i="15" s="1"/>
  <c r="R67" i="15"/>
  <c r="Z67" i="15"/>
  <c r="AA67" i="15" l="1"/>
  <c r="AB67" i="15" s="1"/>
  <c r="Q67" i="15"/>
  <c r="S67" i="15" s="1"/>
  <c r="T67" i="15"/>
  <c r="G67" i="15"/>
  <c r="B68" i="4"/>
  <c r="AK68" i="4"/>
  <c r="AL68" i="4"/>
  <c r="M68" i="4"/>
  <c r="AM68" i="4" a="1"/>
  <c r="AC67" i="15"/>
  <c r="O69" i="4"/>
  <c r="H68" i="15"/>
  <c r="AN69" i="4" a="1"/>
  <c r="AM68" i="4" l="1"/>
  <c r="AN69" i="4"/>
  <c r="J68" i="15"/>
  <c r="AI67" i="15"/>
  <c r="AD67" i="15"/>
  <c r="AE67" i="15" s="1"/>
  <c r="AG67" i="15"/>
  <c r="C68" i="15" s="1"/>
  <c r="AF67" i="15"/>
  <c r="P68" i="4"/>
  <c r="N68" i="4"/>
  <c r="I68" i="4"/>
  <c r="W68" i="4"/>
  <c r="Y68" i="4"/>
  <c r="K68" i="15"/>
  <c r="Z68" i="4"/>
  <c r="R68" i="4"/>
  <c r="E68" i="4"/>
  <c r="F68" i="4" l="1"/>
  <c r="Q68" i="4"/>
  <c r="S68" i="4" s="1"/>
  <c r="AH67" i="15"/>
  <c r="D68" i="15" s="1"/>
  <c r="B68" i="15"/>
  <c r="AL67" i="15"/>
  <c r="AJ67" i="15"/>
  <c r="AK67" i="15"/>
  <c r="H69" i="4"/>
  <c r="O68" i="15"/>
  <c r="AC68" i="4"/>
  <c r="K69" i="4" l="1"/>
  <c r="AD68" i="4"/>
  <c r="AE68" i="4" s="1"/>
  <c r="AI68" i="4"/>
  <c r="AJ68" i="4" s="1"/>
  <c r="AG68" i="4"/>
  <c r="C69" i="4" s="1"/>
  <c r="AF68" i="4"/>
  <c r="AH68" i="4" s="1"/>
  <c r="D69" i="4" s="1"/>
  <c r="L69" i="4" s="1"/>
  <c r="U69" i="4" s="1"/>
  <c r="V69" i="4" s="1"/>
  <c r="I68" i="15"/>
  <c r="L68" i="15"/>
  <c r="M68" i="15" s="1"/>
  <c r="U68" i="15"/>
  <c r="V68" i="15" s="1"/>
  <c r="T68" i="4"/>
  <c r="G68" i="4"/>
  <c r="X68" i="4"/>
  <c r="AA68" i="4" s="1"/>
  <c r="AB68" i="4" s="1"/>
  <c r="E68" i="15"/>
  <c r="F68" i="15" l="1"/>
  <c r="Y68" i="15"/>
  <c r="W68" i="15"/>
  <c r="X68" i="15" s="1"/>
  <c r="P68" i="15"/>
  <c r="N68" i="15"/>
  <c r="M69" i="4"/>
  <c r="AK69" i="4"/>
  <c r="AL69" i="4"/>
  <c r="B69" i="4"/>
  <c r="AN70" i="4" a="1"/>
  <c r="O70" i="4"/>
  <c r="Z68" i="15"/>
  <c r="R68" i="15"/>
  <c r="AM69" i="4" a="1"/>
  <c r="AN70" i="4" l="1"/>
  <c r="AM69" i="4"/>
  <c r="I69" i="4"/>
  <c r="P69" i="4"/>
  <c r="N69" i="4"/>
  <c r="Q68" i="15"/>
  <c r="S68" i="15" s="1"/>
  <c r="T68" i="15" s="1"/>
  <c r="AA68" i="15"/>
  <c r="AB68" i="15" s="1"/>
  <c r="Y69" i="4"/>
  <c r="W69" i="4"/>
  <c r="G68" i="15"/>
  <c r="R69" i="4"/>
  <c r="Z69" i="4"/>
  <c r="H69" i="15"/>
  <c r="AC68" i="15"/>
  <c r="E69" i="4"/>
  <c r="J69" i="15" l="1"/>
  <c r="AI68" i="15"/>
  <c r="AD68" i="15"/>
  <c r="AE68" i="15" s="1"/>
  <c r="AG68" i="15"/>
  <c r="C69" i="15" s="1"/>
  <c r="AF68" i="15"/>
  <c r="F69" i="4"/>
  <c r="G69" i="4" s="1"/>
  <c r="X69" i="4"/>
  <c r="AA69" i="4" s="1"/>
  <c r="AB69" i="4" s="1"/>
  <c r="K69" i="15"/>
  <c r="Q69" i="4"/>
  <c r="S69" i="4" s="1"/>
  <c r="H70" i="4"/>
  <c r="AC69" i="4"/>
  <c r="K70" i="4" l="1"/>
  <c r="AI69" i="4"/>
  <c r="AJ69" i="4" s="1"/>
  <c r="AF69" i="4"/>
  <c r="AD69" i="4"/>
  <c r="AE69" i="4" s="1"/>
  <c r="AG69" i="4"/>
  <c r="C70" i="4" s="1"/>
  <c r="T69" i="4"/>
  <c r="AH68" i="15"/>
  <c r="D69" i="15" s="1"/>
  <c r="B69" i="15"/>
  <c r="AJ68" i="15"/>
  <c r="AK68" i="15"/>
  <c r="AL68" i="15"/>
  <c r="O69" i="15"/>
  <c r="I69" i="15" l="1"/>
  <c r="L69" i="15"/>
  <c r="M69" i="15" s="1"/>
  <c r="U69" i="15"/>
  <c r="V69" i="15" s="1"/>
  <c r="B70" i="4"/>
  <c r="AH69" i="4"/>
  <c r="D70" i="4" s="1"/>
  <c r="L70" i="4" s="1"/>
  <c r="U70" i="4" s="1"/>
  <c r="V70" i="4" s="1"/>
  <c r="W70" i="4" s="1"/>
  <c r="AL70" i="4"/>
  <c r="AK70" i="4"/>
  <c r="E69" i="15"/>
  <c r="AN71" i="4" a="1"/>
  <c r="O71" i="4"/>
  <c r="AM70" i="4" a="1"/>
  <c r="Y70" i="4" l="1"/>
  <c r="M70" i="4"/>
  <c r="AM70" i="4"/>
  <c r="AN71" i="4"/>
  <c r="F69" i="15"/>
  <c r="I70" i="4"/>
  <c r="Y69" i="15"/>
  <c r="W69" i="15"/>
  <c r="X69" i="15" s="1"/>
  <c r="P69" i="15"/>
  <c r="N69" i="15"/>
  <c r="P70" i="4"/>
  <c r="N70" i="4"/>
  <c r="R70" i="4"/>
  <c r="E70" i="4"/>
  <c r="Z70" i="4"/>
  <c r="Z69" i="15"/>
  <c r="R69" i="15"/>
  <c r="F70" i="4" l="1"/>
  <c r="X70" i="4" s="1"/>
  <c r="AA70" i="4" s="1"/>
  <c r="AB70" i="4" s="1"/>
  <c r="Q69" i="15"/>
  <c r="S69" i="15" s="1"/>
  <c r="AA69" i="15"/>
  <c r="AB69" i="15" s="1"/>
  <c r="G69" i="15"/>
  <c r="G70" i="4"/>
  <c r="Q70" i="4"/>
  <c r="S70" i="4" s="1"/>
  <c r="AC70" i="4"/>
  <c r="H71" i="4"/>
  <c r="AC69" i="15"/>
  <c r="H70" i="15"/>
  <c r="J70" i="15" l="1"/>
  <c r="AI69" i="15"/>
  <c r="AD69" i="15"/>
  <c r="AE69" i="15" s="1"/>
  <c r="AG69" i="15"/>
  <c r="C70" i="15" s="1"/>
  <c r="AF69" i="15"/>
  <c r="T69" i="15"/>
  <c r="K70" i="15"/>
  <c r="K71" i="4"/>
  <c r="AD70" i="4"/>
  <c r="AE70" i="4" s="1"/>
  <c r="AI70" i="4"/>
  <c r="AJ70" i="4" s="1"/>
  <c r="AG70" i="4"/>
  <c r="C71" i="4" s="1"/>
  <c r="AF70" i="4"/>
  <c r="T70" i="4"/>
  <c r="B70" i="15" l="1"/>
  <c r="AH69" i="15"/>
  <c r="D70" i="15" s="1"/>
  <c r="AL69" i="15"/>
  <c r="AK69" i="15"/>
  <c r="AJ69" i="15"/>
  <c r="AL71" i="4"/>
  <c r="AH70" i="4"/>
  <c r="D71" i="4" s="1"/>
  <c r="L71" i="4" s="1"/>
  <c r="U71" i="4" s="1"/>
  <c r="V71" i="4" s="1"/>
  <c r="B71" i="4"/>
  <c r="AK71" i="4"/>
  <c r="O72" i="4"/>
  <c r="O70" i="15"/>
  <c r="AN72" i="4" a="1"/>
  <c r="AM71" i="4" a="1"/>
  <c r="M71" i="4" l="1"/>
  <c r="U70" i="15"/>
  <c r="V70" i="15" s="1"/>
  <c r="L70" i="15"/>
  <c r="M70" i="15" s="1"/>
  <c r="I70" i="15"/>
  <c r="AM71" i="4"/>
  <c r="AN72" i="4"/>
  <c r="P71" i="4"/>
  <c r="N71" i="4"/>
  <c r="W71" i="4"/>
  <c r="I71" i="4"/>
  <c r="Y71" i="4"/>
  <c r="R71" i="4"/>
  <c r="E71" i="4"/>
  <c r="Z71" i="4"/>
  <c r="E70" i="15"/>
  <c r="F70" i="15" l="1"/>
  <c r="P70" i="15"/>
  <c r="N70" i="15"/>
  <c r="W70" i="15"/>
  <c r="X70" i="15" s="1"/>
  <c r="Y70" i="15"/>
  <c r="F71" i="4"/>
  <c r="G71" i="4" s="1"/>
  <c r="X71" i="4"/>
  <c r="AA71" i="4" s="1"/>
  <c r="AB71" i="4" s="1"/>
  <c r="Q71" i="4"/>
  <c r="S71" i="4" s="1"/>
  <c r="R70" i="15"/>
  <c r="Z70" i="15"/>
  <c r="H72" i="4"/>
  <c r="AC71" i="4"/>
  <c r="AA70" i="15" l="1"/>
  <c r="AB70" i="15" s="1"/>
  <c r="Q70" i="15"/>
  <c r="S70" i="15" s="1"/>
  <c r="T70" i="15" s="1"/>
  <c r="G70" i="15"/>
  <c r="K72" i="4"/>
  <c r="AD71" i="4"/>
  <c r="AE71" i="4" s="1"/>
  <c r="AI71" i="4"/>
  <c r="AJ71" i="4" s="1"/>
  <c r="AG71" i="4"/>
  <c r="C72" i="4" s="1"/>
  <c r="AF71" i="4"/>
  <c r="T71" i="4"/>
  <c r="H71" i="15"/>
  <c r="AC70" i="15"/>
  <c r="J71" i="15" l="1"/>
  <c r="AI70" i="15"/>
  <c r="AD70" i="15"/>
  <c r="AE70" i="15" s="1"/>
  <c r="AG70" i="15"/>
  <c r="C71" i="15" s="1"/>
  <c r="AF70" i="15"/>
  <c r="K71" i="15"/>
  <c r="AH71" i="4"/>
  <c r="D72" i="4" s="1"/>
  <c r="L72" i="4" s="1"/>
  <c r="U72" i="4" s="1"/>
  <c r="V72" i="4" s="1"/>
  <c r="B72" i="4"/>
  <c r="AK72" i="4"/>
  <c r="AL72" i="4"/>
  <c r="O73" i="4"/>
  <c r="AM72" i="4" a="1"/>
  <c r="AN73" i="4" a="1"/>
  <c r="B71" i="15" l="1"/>
  <c r="AH70" i="15"/>
  <c r="D71" i="15" s="1"/>
  <c r="AJ70" i="15"/>
  <c r="AL70" i="15"/>
  <c r="AK70" i="15"/>
  <c r="M72" i="4"/>
  <c r="W72" i="4"/>
  <c r="AM72" i="4"/>
  <c r="AN73" i="4"/>
  <c r="N72" i="4"/>
  <c r="P72" i="4"/>
  <c r="I72" i="4"/>
  <c r="Y72" i="4"/>
  <c r="R72" i="4"/>
  <c r="Z72" i="4"/>
  <c r="O71" i="15"/>
  <c r="E72" i="4"/>
  <c r="U71" i="15" l="1"/>
  <c r="V71" i="15" s="1"/>
  <c r="L71" i="15"/>
  <c r="M71" i="15" s="1"/>
  <c r="I71" i="15"/>
  <c r="F72" i="4"/>
  <c r="Q72" i="4"/>
  <c r="S72" i="4" s="1"/>
  <c r="E71" i="15"/>
  <c r="H73" i="4"/>
  <c r="AC72" i="4"/>
  <c r="F71" i="15" l="1"/>
  <c r="P71" i="15"/>
  <c r="N71" i="15"/>
  <c r="W71" i="15"/>
  <c r="X71" i="15" s="1"/>
  <c r="Y71" i="15"/>
  <c r="K73" i="4"/>
  <c r="AD72" i="4"/>
  <c r="AE72" i="4" s="1"/>
  <c r="AI72" i="4"/>
  <c r="AJ72" i="4" s="1"/>
  <c r="AG72" i="4"/>
  <c r="C73" i="4" s="1"/>
  <c r="AF72" i="4"/>
  <c r="AH72" i="4" s="1"/>
  <c r="D73" i="4" s="1"/>
  <c r="T72" i="4"/>
  <c r="G72" i="4"/>
  <c r="X72" i="4"/>
  <c r="AA72" i="4" s="1"/>
  <c r="AB72" i="4" s="1"/>
  <c r="R71" i="15"/>
  <c r="Z71" i="15"/>
  <c r="AA71" i="15" l="1"/>
  <c r="AB71" i="15" s="1"/>
  <c r="Q71" i="15"/>
  <c r="S71" i="15" s="1"/>
  <c r="G71" i="15"/>
  <c r="B73" i="4"/>
  <c r="L73" i="4"/>
  <c r="U73" i="4" s="1"/>
  <c r="V73" i="4" s="1"/>
  <c r="AL73" i="4"/>
  <c r="AK73" i="4"/>
  <c r="I73" i="4"/>
  <c r="O74" i="4"/>
  <c r="E73" i="4"/>
  <c r="H72" i="15"/>
  <c r="AM73" i="4" a="1"/>
  <c r="AC71" i="15"/>
  <c r="AN74" i="4" a="1"/>
  <c r="J72" i="15" l="1"/>
  <c r="AI71" i="15"/>
  <c r="AD71" i="15"/>
  <c r="AE71" i="15" s="1"/>
  <c r="AG71" i="15"/>
  <c r="C72" i="15" s="1"/>
  <c r="AF71" i="15"/>
  <c r="K72" i="15"/>
  <c r="T71" i="15"/>
  <c r="AN74" i="4"/>
  <c r="F73" i="4"/>
  <c r="AM73" i="4"/>
  <c r="Y73" i="4"/>
  <c r="W73" i="4"/>
  <c r="X73" i="4" s="1"/>
  <c r="M73" i="4"/>
  <c r="Z73" i="4"/>
  <c r="AH71" i="15" l="1"/>
  <c r="D72" i="15" s="1"/>
  <c r="B72" i="15"/>
  <c r="AK71" i="15"/>
  <c r="AL71" i="15"/>
  <c r="AJ71" i="15"/>
  <c r="N73" i="4"/>
  <c r="Q73" i="4" s="1"/>
  <c r="P73" i="4"/>
  <c r="AA73" i="4"/>
  <c r="AB73" i="4" s="1"/>
  <c r="G73" i="4"/>
  <c r="R73" i="4"/>
  <c r="O72" i="15"/>
  <c r="I72" i="15" l="1"/>
  <c r="U72" i="15"/>
  <c r="V72" i="15" s="1"/>
  <c r="L72" i="15"/>
  <c r="M72" i="15" s="1"/>
  <c r="S73" i="4"/>
  <c r="T73" i="4"/>
  <c r="E72" i="15"/>
  <c r="H74" i="4"/>
  <c r="AC73" i="4"/>
  <c r="F72" i="15" l="1"/>
  <c r="N72" i="15"/>
  <c r="P72" i="15"/>
  <c r="Q72" i="15"/>
  <c r="Y72" i="15"/>
  <c r="W72" i="15"/>
  <c r="X72" i="15" s="1"/>
  <c r="K74" i="4"/>
  <c r="AD73" i="4"/>
  <c r="AE73" i="4" s="1"/>
  <c r="AI73" i="4"/>
  <c r="AJ73" i="4" s="1"/>
  <c r="AF73" i="4"/>
  <c r="AG73" i="4"/>
  <c r="C74" i="4" s="1"/>
  <c r="Z72" i="15"/>
  <c r="R72" i="15"/>
  <c r="AH73" i="4" l="1"/>
  <c r="D74" i="4" s="1"/>
  <c r="L74" i="4" s="1"/>
  <c r="U74" i="4" s="1"/>
  <c r="V74" i="4" s="1"/>
  <c r="AA72" i="15"/>
  <c r="AB72" i="15" s="1"/>
  <c r="S72" i="15"/>
  <c r="G72" i="15"/>
  <c r="B74" i="4"/>
  <c r="W74" i="4" s="1"/>
  <c r="Y74" i="4"/>
  <c r="AK74" i="4"/>
  <c r="AL74" i="4"/>
  <c r="M74" i="4"/>
  <c r="I74" i="4"/>
  <c r="H73" i="15"/>
  <c r="O75" i="4"/>
  <c r="AM74" i="4" a="1"/>
  <c r="E74" i="4"/>
  <c r="Z74" i="4"/>
  <c r="AC72" i="15"/>
  <c r="AN75" i="4" a="1"/>
  <c r="J73" i="15" l="1"/>
  <c r="AI72" i="15"/>
  <c r="AD72" i="15"/>
  <c r="AE72" i="15" s="1"/>
  <c r="AG72" i="15"/>
  <c r="C73" i="15" s="1"/>
  <c r="AF72" i="15"/>
  <c r="T72" i="15"/>
  <c r="K73" i="15"/>
  <c r="AN75" i="4"/>
  <c r="AM74" i="4"/>
  <c r="F74" i="4"/>
  <c r="X74" i="4"/>
  <c r="AA74" i="4" s="1"/>
  <c r="AB74" i="4" s="1"/>
  <c r="N74" i="4"/>
  <c r="P74" i="4"/>
  <c r="R74" i="4"/>
  <c r="B73" i="15" l="1"/>
  <c r="AH72" i="15"/>
  <c r="D73" i="15" s="1"/>
  <c r="AJ72" i="15"/>
  <c r="AK72" i="15"/>
  <c r="AL72" i="15"/>
  <c r="Q74" i="4"/>
  <c r="S74" i="4" s="1"/>
  <c r="G74" i="4"/>
  <c r="H75" i="4"/>
  <c r="O73" i="15"/>
  <c r="AC74" i="4"/>
  <c r="L73" i="15" l="1"/>
  <c r="M73" i="15" s="1"/>
  <c r="U73" i="15"/>
  <c r="V73" i="15" s="1"/>
  <c r="I73" i="15"/>
  <c r="K75" i="4"/>
  <c r="AI74" i="4"/>
  <c r="AJ74" i="4" s="1"/>
  <c r="AD74" i="4"/>
  <c r="AE74" i="4" s="1"/>
  <c r="AG74" i="4"/>
  <c r="C75" i="4" s="1"/>
  <c r="AF74" i="4"/>
  <c r="AH74" i="4" s="1"/>
  <c r="D75" i="4" s="1"/>
  <c r="L75" i="4" s="1"/>
  <c r="T74" i="4"/>
  <c r="E73" i="15"/>
  <c r="F73" i="15" l="1"/>
  <c r="W73" i="15"/>
  <c r="X73" i="15" s="1"/>
  <c r="Y73" i="15"/>
  <c r="P73" i="15"/>
  <c r="N73" i="15"/>
  <c r="B75" i="4"/>
  <c r="U75" i="4"/>
  <c r="V75" i="4" s="1"/>
  <c r="M75" i="4"/>
  <c r="AK75" i="4"/>
  <c r="AL75" i="4"/>
  <c r="Z73" i="15"/>
  <c r="AM75" i="4" a="1"/>
  <c r="AN76" i="4" a="1"/>
  <c r="O76" i="4"/>
  <c r="R73" i="15"/>
  <c r="Q73" i="15" l="1"/>
  <c r="S73" i="15" s="1"/>
  <c r="AA73" i="15"/>
  <c r="AB73" i="15" s="1"/>
  <c r="G73" i="15"/>
  <c r="AN76" i="4"/>
  <c r="I75" i="4"/>
  <c r="AM75" i="4"/>
  <c r="W75" i="4"/>
  <c r="Y75" i="4"/>
  <c r="P75" i="4"/>
  <c r="N75" i="4"/>
  <c r="H74" i="15"/>
  <c r="AC73" i="15"/>
  <c r="Z75" i="4"/>
  <c r="E75" i="4"/>
  <c r="R75" i="4"/>
  <c r="J74" i="15" l="1"/>
  <c r="AI73" i="15"/>
  <c r="AD73" i="15"/>
  <c r="AE73" i="15" s="1"/>
  <c r="AG73" i="15"/>
  <c r="C74" i="15" s="1"/>
  <c r="AF73" i="15"/>
  <c r="T73" i="15"/>
  <c r="K74" i="15"/>
  <c r="F75" i="4"/>
  <c r="G75" i="4" s="1"/>
  <c r="Q75" i="4"/>
  <c r="S75" i="4" s="1"/>
  <c r="H76" i="4"/>
  <c r="AC75" i="4"/>
  <c r="X75" i="4" l="1"/>
  <c r="AA75" i="4" s="1"/>
  <c r="AB75" i="4" s="1"/>
  <c r="B74" i="15"/>
  <c r="AH73" i="15"/>
  <c r="D74" i="15" s="1"/>
  <c r="AK73" i="15"/>
  <c r="AJ73" i="15"/>
  <c r="AL73" i="15"/>
  <c r="K76" i="4"/>
  <c r="AF75" i="4"/>
  <c r="AG75" i="4"/>
  <c r="C76" i="4" s="1"/>
  <c r="AI75" i="4"/>
  <c r="AJ75" i="4" s="1"/>
  <c r="AD75" i="4"/>
  <c r="AE75" i="4" s="1"/>
  <c r="T75" i="4"/>
  <c r="O74" i="15"/>
  <c r="L74" i="15" l="1"/>
  <c r="M74" i="15" s="1"/>
  <c r="U74" i="15"/>
  <c r="V74" i="15" s="1"/>
  <c r="I74" i="15"/>
  <c r="AH75" i="4"/>
  <c r="D76" i="4" s="1"/>
  <c r="L76" i="4" s="1"/>
  <c r="U76" i="4" s="1"/>
  <c r="V76" i="4" s="1"/>
  <c r="B76" i="4"/>
  <c r="AL76" i="4"/>
  <c r="AK76" i="4"/>
  <c r="E74" i="15"/>
  <c r="AN77" i="4" a="1"/>
  <c r="O77" i="4"/>
  <c r="AM76" i="4" a="1"/>
  <c r="M76" i="4" l="1"/>
  <c r="F74" i="15"/>
  <c r="W74" i="15"/>
  <c r="Y74" i="15"/>
  <c r="P74" i="15"/>
  <c r="N74" i="15"/>
  <c r="Y76" i="4"/>
  <c r="AM76" i="4"/>
  <c r="AN77" i="4"/>
  <c r="N76" i="4"/>
  <c r="P76" i="4"/>
  <c r="I76" i="4"/>
  <c r="W76" i="4"/>
  <c r="R74" i="15"/>
  <c r="R76" i="4"/>
  <c r="E76" i="4"/>
  <c r="Z76" i="4"/>
  <c r="Z74" i="15"/>
  <c r="X74" i="15" l="1"/>
  <c r="AA74" i="15" s="1"/>
  <c r="AB74" i="15" s="1"/>
  <c r="Q74" i="15"/>
  <c r="S74" i="15" s="1"/>
  <c r="T74" i="15" s="1"/>
  <c r="G74" i="15"/>
  <c r="F76" i="4"/>
  <c r="G76" i="4" s="1"/>
  <c r="Q76" i="4"/>
  <c r="S76" i="4" s="1"/>
  <c r="T76" i="4" s="1"/>
  <c r="X76" i="4"/>
  <c r="AA76" i="4" s="1"/>
  <c r="AB76" i="4" s="1"/>
  <c r="AC76" i="4"/>
  <c r="AC74" i="15"/>
  <c r="H77" i="4"/>
  <c r="H75" i="15"/>
  <c r="J75" i="15" l="1"/>
  <c r="AI74" i="15"/>
  <c r="AD74" i="15"/>
  <c r="AE74" i="15" s="1"/>
  <c r="AG74" i="15"/>
  <c r="C75" i="15" s="1"/>
  <c r="AF74" i="15"/>
  <c r="K75" i="15"/>
  <c r="K77" i="4"/>
  <c r="AG76" i="4"/>
  <c r="C77" i="4" s="1"/>
  <c r="AD76" i="4"/>
  <c r="AE76" i="4" s="1"/>
  <c r="AI76" i="4"/>
  <c r="AJ76" i="4" s="1"/>
  <c r="AF76" i="4"/>
  <c r="B77" i="4" s="1"/>
  <c r="AN78" i="4" a="1"/>
  <c r="O78" i="4"/>
  <c r="B75" i="15" l="1"/>
  <c r="AH74" i="15"/>
  <c r="D75" i="15" s="1"/>
  <c r="AL74" i="15"/>
  <c r="AK74" i="15"/>
  <c r="AJ74" i="15"/>
  <c r="AL77" i="4"/>
  <c r="AK77" i="4"/>
  <c r="AN78" i="4"/>
  <c r="I77" i="4"/>
  <c r="AH76" i="4"/>
  <c r="D77" i="4" s="1"/>
  <c r="AM77" i="4" a="1"/>
  <c r="O75" i="15"/>
  <c r="E77" i="4"/>
  <c r="U75" i="15" l="1"/>
  <c r="V75" i="15" s="1"/>
  <c r="L75" i="15"/>
  <c r="M75" i="15" s="1"/>
  <c r="I75" i="15"/>
  <c r="AM77" i="4"/>
  <c r="F77" i="4"/>
  <c r="L77" i="4"/>
  <c r="U77" i="4" s="1"/>
  <c r="V77" i="4" s="1"/>
  <c r="E75" i="15"/>
  <c r="F75" i="15" l="1"/>
  <c r="P75" i="15"/>
  <c r="N75" i="15"/>
  <c r="Y75" i="15"/>
  <c r="W75" i="15"/>
  <c r="X75" i="15" s="1"/>
  <c r="M77" i="4"/>
  <c r="N77" i="4"/>
  <c r="Q77" i="4" s="1"/>
  <c r="P77" i="4"/>
  <c r="W77" i="4"/>
  <c r="X77" i="4" s="1"/>
  <c r="Y77" i="4"/>
  <c r="Z75" i="15"/>
  <c r="R75" i="15"/>
  <c r="R77" i="4"/>
  <c r="Z77" i="4"/>
  <c r="AA75" i="15" l="1"/>
  <c r="AB75" i="15" s="1"/>
  <c r="Q75" i="15"/>
  <c r="S75" i="15" s="1"/>
  <c r="G75" i="15"/>
  <c r="AA77" i="4"/>
  <c r="AB77" i="4" s="1"/>
  <c r="S77" i="4"/>
  <c r="T77" i="4" s="1"/>
  <c r="G77" i="4"/>
  <c r="H78" i="4"/>
  <c r="H76" i="15"/>
  <c r="AC75" i="15"/>
  <c r="AC77" i="4"/>
  <c r="J76" i="15" l="1"/>
  <c r="AI75" i="15"/>
  <c r="AD75" i="15"/>
  <c r="AE75" i="15" s="1"/>
  <c r="AG75" i="15"/>
  <c r="C76" i="15" s="1"/>
  <c r="AF75" i="15"/>
  <c r="T75" i="15"/>
  <c r="K76" i="15"/>
  <c r="K78" i="4"/>
  <c r="AF77" i="4"/>
  <c r="AI77" i="4"/>
  <c r="AJ77" i="4" s="1"/>
  <c r="AD77" i="4"/>
  <c r="AE77" i="4" s="1"/>
  <c r="AG77" i="4"/>
  <c r="C78" i="4" s="1"/>
  <c r="B76" i="15" l="1"/>
  <c r="AH75" i="15"/>
  <c r="D76" i="15" s="1"/>
  <c r="AL75" i="15"/>
  <c r="AJ75" i="15"/>
  <c r="AK75" i="15"/>
  <c r="AL78" i="4"/>
  <c r="AK78" i="4"/>
  <c r="AH77" i="4"/>
  <c r="D78" i="4" s="1"/>
  <c r="L78" i="4" s="1"/>
  <c r="U78" i="4" s="1"/>
  <c r="V78" i="4" s="1"/>
  <c r="B78" i="4"/>
  <c r="O76" i="15"/>
  <c r="O79" i="4"/>
  <c r="AN79" i="4" a="1"/>
  <c r="AM78" i="4" a="1"/>
  <c r="U76" i="15" l="1"/>
  <c r="V76" i="15" s="1"/>
  <c r="L76" i="15"/>
  <c r="M76" i="15" s="1"/>
  <c r="I76" i="15"/>
  <c r="AN79" i="4"/>
  <c r="AM78" i="4"/>
  <c r="W78" i="4"/>
  <c r="Y78" i="4"/>
  <c r="I78" i="4"/>
  <c r="M78" i="4"/>
  <c r="E78" i="4"/>
  <c r="Z78" i="4"/>
  <c r="E76" i="15"/>
  <c r="F76" i="15" l="1"/>
  <c r="N76" i="15"/>
  <c r="P76" i="15"/>
  <c r="W76" i="15"/>
  <c r="X76" i="15" s="1"/>
  <c r="Y76" i="15"/>
  <c r="F78" i="4"/>
  <c r="X78" i="4" s="1"/>
  <c r="AA78" i="4" s="1"/>
  <c r="AB78" i="4" s="1"/>
  <c r="P78" i="4"/>
  <c r="N78" i="4"/>
  <c r="Q78" i="4" s="1"/>
  <c r="R78" i="4"/>
  <c r="R76" i="15"/>
  <c r="Z76" i="15"/>
  <c r="AA76" i="15" l="1"/>
  <c r="AB76" i="15" s="1"/>
  <c r="Q76" i="15"/>
  <c r="S76" i="15" s="1"/>
  <c r="G76" i="15"/>
  <c r="S78" i="4"/>
  <c r="G78" i="4"/>
  <c r="AC76" i="15"/>
  <c r="H79" i="4"/>
  <c r="AC78" i="4"/>
  <c r="H77" i="15"/>
  <c r="J77" i="15" l="1"/>
  <c r="AI76" i="15"/>
  <c r="AD76" i="15"/>
  <c r="AE76" i="15" s="1"/>
  <c r="AG76" i="15"/>
  <c r="C77" i="15" s="1"/>
  <c r="AF76" i="15"/>
  <c r="T76" i="15"/>
  <c r="K77" i="15"/>
  <c r="K79" i="4"/>
  <c r="AD78" i="4"/>
  <c r="AE78" i="4" s="1"/>
  <c r="AI78" i="4"/>
  <c r="AJ78" i="4" s="1"/>
  <c r="AG78" i="4"/>
  <c r="C79" i="4" s="1"/>
  <c r="AF78" i="4"/>
  <c r="T78" i="4"/>
  <c r="AH78" i="4" l="1"/>
  <c r="D79" i="4" s="1"/>
  <c r="L79" i="4" s="1"/>
  <c r="U79" i="4" s="1"/>
  <c r="V79" i="4" s="1"/>
  <c r="B77" i="15"/>
  <c r="AH76" i="15"/>
  <c r="D77" i="15" s="1"/>
  <c r="AJ76" i="15"/>
  <c r="AK76" i="15"/>
  <c r="AL76" i="15"/>
  <c r="AK79" i="4"/>
  <c r="B79" i="4"/>
  <c r="AL79" i="4"/>
  <c r="M79" i="4"/>
  <c r="O77" i="15"/>
  <c r="AN80" i="4" a="1"/>
  <c r="O80" i="4"/>
  <c r="AM79" i="4" a="1"/>
  <c r="L77" i="15" l="1"/>
  <c r="M77" i="15" s="1"/>
  <c r="U77" i="15"/>
  <c r="V77" i="15" s="1"/>
  <c r="I77" i="15"/>
  <c r="AN80" i="4"/>
  <c r="AM79" i="4"/>
  <c r="I79" i="4"/>
  <c r="W79" i="4"/>
  <c r="Y79" i="4"/>
  <c r="P79" i="4"/>
  <c r="N79" i="4"/>
  <c r="Z79" i="4"/>
  <c r="E77" i="15"/>
  <c r="R79" i="4"/>
  <c r="E79" i="4"/>
  <c r="F77" i="15" l="1"/>
  <c r="Y77" i="15"/>
  <c r="W77" i="15"/>
  <c r="X77" i="15" s="1"/>
  <c r="N77" i="15"/>
  <c r="P77" i="15"/>
  <c r="F79" i="4"/>
  <c r="G79" i="4" s="1"/>
  <c r="Q79" i="4"/>
  <c r="S79" i="4" s="1"/>
  <c r="T79" i="4" s="1"/>
  <c r="H80" i="4"/>
  <c r="R77" i="15"/>
  <c r="Z77" i="15"/>
  <c r="AC79" i="4"/>
  <c r="X79" i="4" l="1"/>
  <c r="AA79" i="4" s="1"/>
  <c r="AB79" i="4" s="1"/>
  <c r="Q77" i="15"/>
  <c r="S77" i="15" s="1"/>
  <c r="AA77" i="15"/>
  <c r="AB77" i="15" s="1"/>
  <c r="G77" i="15"/>
  <c r="K80" i="4"/>
  <c r="AI79" i="4"/>
  <c r="AJ79" i="4" s="1"/>
  <c r="AF79" i="4"/>
  <c r="B80" i="4" s="1"/>
  <c r="AG79" i="4"/>
  <c r="C80" i="4" s="1"/>
  <c r="AD79" i="4"/>
  <c r="AE79" i="4" s="1"/>
  <c r="AN81" i="4" a="1"/>
  <c r="O81" i="4"/>
  <c r="H78" i="15"/>
  <c r="AC77" i="15"/>
  <c r="J78" i="15" l="1"/>
  <c r="AI77" i="15"/>
  <c r="AD77" i="15"/>
  <c r="AE77" i="15" s="1"/>
  <c r="AG77" i="15"/>
  <c r="C78" i="15" s="1"/>
  <c r="AF77" i="15"/>
  <c r="I80" i="4"/>
  <c r="T77" i="15"/>
  <c r="K78" i="15"/>
  <c r="AK80" i="4"/>
  <c r="AN81" i="4"/>
  <c r="AH79" i="4"/>
  <c r="D80" i="4" s="1"/>
  <c r="AL80" i="4"/>
  <c r="E80" i="4"/>
  <c r="AM80" i="4" a="1"/>
  <c r="F80" i="4" l="1"/>
  <c r="B78" i="15"/>
  <c r="AH77" i="15"/>
  <c r="D78" i="15" s="1"/>
  <c r="AJ77" i="15"/>
  <c r="AK77" i="15"/>
  <c r="AL77" i="15"/>
  <c r="AM80" i="4"/>
  <c r="L80" i="4"/>
  <c r="U80" i="4" s="1"/>
  <c r="V80" i="4" s="1"/>
  <c r="O78" i="15"/>
  <c r="L78" i="15" l="1"/>
  <c r="M78" i="15" s="1"/>
  <c r="U78" i="15"/>
  <c r="V78" i="15" s="1"/>
  <c r="I78" i="15"/>
  <c r="M80" i="4"/>
  <c r="N80" i="4"/>
  <c r="P80" i="4"/>
  <c r="W80" i="4"/>
  <c r="X80" i="4" s="1"/>
  <c r="Y80" i="4"/>
  <c r="R80" i="4"/>
  <c r="Z80" i="4"/>
  <c r="E78" i="15"/>
  <c r="F78" i="15" l="1"/>
  <c r="W78" i="15"/>
  <c r="X78" i="15" s="1"/>
  <c r="Y78" i="15"/>
  <c r="N78" i="15"/>
  <c r="P78" i="15"/>
  <c r="AA80" i="4"/>
  <c r="AB80" i="4" s="1"/>
  <c r="G80" i="4"/>
  <c r="Q80" i="4"/>
  <c r="S80" i="4" s="1"/>
  <c r="Z78" i="15"/>
  <c r="R78" i="15"/>
  <c r="H81" i="4"/>
  <c r="AC80" i="4"/>
  <c r="Q78" i="15" l="1"/>
  <c r="S78" i="15" s="1"/>
  <c r="AA78" i="15"/>
  <c r="AB78" i="15" s="1"/>
  <c r="G78" i="15"/>
  <c r="K81" i="4"/>
  <c r="AG80" i="4"/>
  <c r="C81" i="4" s="1"/>
  <c r="AI80" i="4"/>
  <c r="AJ80" i="4" s="1"/>
  <c r="AD80" i="4"/>
  <c r="AE80" i="4" s="1"/>
  <c r="AF80" i="4"/>
  <c r="B81" i="4" s="1"/>
  <c r="T80" i="4"/>
  <c r="O82" i="4"/>
  <c r="H79" i="15"/>
  <c r="AC78" i="15"/>
  <c r="AN82" i="4" a="1"/>
  <c r="J79" i="15" l="1"/>
  <c r="AI78" i="15"/>
  <c r="AD78" i="15"/>
  <c r="AE78" i="15" s="1"/>
  <c r="AG78" i="15"/>
  <c r="C79" i="15" s="1"/>
  <c r="AF78" i="15"/>
  <c r="T78" i="15"/>
  <c r="K79" i="15"/>
  <c r="AK81" i="4"/>
  <c r="AN82" i="4"/>
  <c r="AH80" i="4"/>
  <c r="D81" i="4" s="1"/>
  <c r="AL81" i="4"/>
  <c r="I81" i="4"/>
  <c r="AM81" i="4" a="1"/>
  <c r="E81" i="4"/>
  <c r="AH78" i="15" l="1"/>
  <c r="D79" i="15" s="1"/>
  <c r="B79" i="15"/>
  <c r="AL78" i="15"/>
  <c r="AK78" i="15"/>
  <c r="AJ78" i="15"/>
  <c r="F81" i="4"/>
  <c r="AM81" i="4"/>
  <c r="L81" i="4"/>
  <c r="U81" i="4" s="1"/>
  <c r="V81" i="4" s="1"/>
  <c r="O79" i="15"/>
  <c r="I79" i="15" l="1"/>
  <c r="U79" i="15"/>
  <c r="V79" i="15" s="1"/>
  <c r="L79" i="15"/>
  <c r="M79" i="15" s="1"/>
  <c r="W81" i="4"/>
  <c r="X81" i="4" s="1"/>
  <c r="Y81" i="4"/>
  <c r="M81" i="4"/>
  <c r="Z81" i="4"/>
  <c r="E79" i="15"/>
  <c r="F79" i="15" l="1"/>
  <c r="N79" i="15"/>
  <c r="P79" i="15"/>
  <c r="Y79" i="15"/>
  <c r="W79" i="15"/>
  <c r="AA81" i="4"/>
  <c r="AB81" i="4" s="1"/>
  <c r="N81" i="4"/>
  <c r="Q81" i="4" s="1"/>
  <c r="P81" i="4"/>
  <c r="R79" i="15"/>
  <c r="R81" i="4"/>
  <c r="Z79" i="15"/>
  <c r="X79" i="15" l="1"/>
  <c r="AA79" i="15" s="1"/>
  <c r="AB79" i="15" s="1"/>
  <c r="Q79" i="15"/>
  <c r="S79" i="15" s="1"/>
  <c r="T79" i="15"/>
  <c r="G79" i="15"/>
  <c r="S81" i="4"/>
  <c r="T81" i="4"/>
  <c r="G81" i="4"/>
  <c r="AC79" i="15"/>
  <c r="H80" i="15"/>
  <c r="AC81" i="4"/>
  <c r="H82" i="4"/>
  <c r="J80" i="15" l="1"/>
  <c r="AI79" i="15"/>
  <c r="AD79" i="15"/>
  <c r="AE79" i="15" s="1"/>
  <c r="AG79" i="15"/>
  <c r="C80" i="15" s="1"/>
  <c r="AF79" i="15"/>
  <c r="K80" i="15"/>
  <c r="K82" i="4"/>
  <c r="AD81" i="4"/>
  <c r="AE81" i="4" s="1"/>
  <c r="AI81" i="4"/>
  <c r="AJ81" i="4" s="1"/>
  <c r="AF81" i="4"/>
  <c r="B82" i="4" s="1"/>
  <c r="AG81" i="4"/>
  <c r="C82" i="4" s="1"/>
  <c r="AK82" i="4"/>
  <c r="O83" i="4"/>
  <c r="AN83" i="4" a="1"/>
  <c r="AH79" i="15" l="1"/>
  <c r="D80" i="15" s="1"/>
  <c r="B80" i="15"/>
  <c r="AK79" i="15"/>
  <c r="AL79" i="15"/>
  <c r="AJ79" i="15"/>
  <c r="AN83" i="4"/>
  <c r="I82" i="4"/>
  <c r="AL82" i="4"/>
  <c r="AH81" i="4"/>
  <c r="D82" i="4" s="1"/>
  <c r="AM82" i="4" a="1"/>
  <c r="E82" i="4"/>
  <c r="O80" i="15"/>
  <c r="I80" i="15" l="1"/>
  <c r="U80" i="15"/>
  <c r="V80" i="15" s="1"/>
  <c r="L80" i="15"/>
  <c r="M80" i="15" s="1"/>
  <c r="AM82" i="4"/>
  <c r="F82" i="4"/>
  <c r="L82" i="4"/>
  <c r="U82" i="4" s="1"/>
  <c r="V82" i="4" s="1"/>
  <c r="E80" i="15"/>
  <c r="F80" i="15" l="1"/>
  <c r="N80" i="15"/>
  <c r="P80" i="15"/>
  <c r="Q80" i="15"/>
  <c r="Y80" i="15"/>
  <c r="W80" i="15"/>
  <c r="X80" i="15" s="1"/>
  <c r="Y82" i="4"/>
  <c r="W82" i="4"/>
  <c r="X82" i="4" s="1"/>
  <c r="M82" i="4"/>
  <c r="Z82" i="4"/>
  <c r="Z80" i="15"/>
  <c r="R80" i="15"/>
  <c r="AA80" i="15" l="1"/>
  <c r="AB80" i="15" s="1"/>
  <c r="S80" i="15"/>
  <c r="T80" i="15" s="1"/>
  <c r="G80" i="15"/>
  <c r="AA82" i="4"/>
  <c r="AB82" i="4" s="1"/>
  <c r="P82" i="4"/>
  <c r="N82" i="4"/>
  <c r="Q82" i="4" s="1"/>
  <c r="AC80" i="15"/>
  <c r="R82" i="4"/>
  <c r="H81" i="15"/>
  <c r="J81" i="15" l="1"/>
  <c r="AI80" i="15"/>
  <c r="AD80" i="15"/>
  <c r="AE80" i="15" s="1"/>
  <c r="AG80" i="15"/>
  <c r="C81" i="15" s="1"/>
  <c r="AF80" i="15"/>
  <c r="K81" i="15"/>
  <c r="S82" i="4"/>
  <c r="T82" i="4" s="1"/>
  <c r="G82" i="4"/>
  <c r="H83" i="4"/>
  <c r="AC82" i="4"/>
  <c r="B81" i="15" l="1"/>
  <c r="AH80" i="15"/>
  <c r="D81" i="15" s="1"/>
  <c r="AJ80" i="15"/>
  <c r="AL80" i="15"/>
  <c r="AK80" i="15"/>
  <c r="K83" i="4"/>
  <c r="AG82" i="4"/>
  <c r="C83" i="4" s="1"/>
  <c r="AD82" i="4"/>
  <c r="AE82" i="4" s="1"/>
  <c r="AI82" i="4"/>
  <c r="AJ82" i="4" s="1"/>
  <c r="AF82" i="4"/>
  <c r="AH82" i="4" s="1"/>
  <c r="D83" i="4" s="1"/>
  <c r="L83" i="4" s="1"/>
  <c r="U83" i="4" s="1"/>
  <c r="V83" i="4" s="1"/>
  <c r="O81" i="15"/>
  <c r="U81" i="15" l="1"/>
  <c r="V81" i="15" s="1"/>
  <c r="L81" i="15"/>
  <c r="M81" i="15" s="1"/>
  <c r="I81" i="15"/>
  <c r="AL83" i="4"/>
  <c r="B83" i="4"/>
  <c r="Y83" i="4" s="1"/>
  <c r="W83" i="4"/>
  <c r="M83" i="4"/>
  <c r="N83" i="4" s="1"/>
  <c r="AK83" i="4"/>
  <c r="I83" i="4"/>
  <c r="Z83" i="4"/>
  <c r="E81" i="15"/>
  <c r="E83" i="4"/>
  <c r="AN84" i="4" a="1"/>
  <c r="AM83" i="4" a="1"/>
  <c r="O84" i="4"/>
  <c r="F81" i="15" l="1"/>
  <c r="N81" i="15"/>
  <c r="P81" i="15"/>
  <c r="Y81" i="15"/>
  <c r="W81" i="15"/>
  <c r="X81" i="15" s="1"/>
  <c r="AN84" i="4"/>
  <c r="F83" i="4"/>
  <c r="G83" i="4" s="1"/>
  <c r="AM83" i="4"/>
  <c r="X83" i="4"/>
  <c r="AA83" i="4" s="1"/>
  <c r="AB83" i="4" s="1"/>
  <c r="Q83" i="4"/>
  <c r="P83" i="4"/>
  <c r="R83" i="4"/>
  <c r="Z81" i="15"/>
  <c r="R81" i="15"/>
  <c r="AA81" i="15" l="1"/>
  <c r="AB81" i="15" s="1"/>
  <c r="Q81" i="15"/>
  <c r="S81" i="15" s="1"/>
  <c r="G81" i="15"/>
  <c r="S83" i="4"/>
  <c r="AC81" i="15"/>
  <c r="H82" i="15"/>
  <c r="H84" i="4"/>
  <c r="AC83" i="4"/>
  <c r="J82" i="15" l="1"/>
  <c r="AI81" i="15"/>
  <c r="AD81" i="15"/>
  <c r="AE81" i="15" s="1"/>
  <c r="AG81" i="15"/>
  <c r="C82" i="15" s="1"/>
  <c r="AF81" i="15"/>
  <c r="K82" i="15"/>
  <c r="T81" i="15"/>
  <c r="K84" i="4"/>
  <c r="AG83" i="4"/>
  <c r="C84" i="4" s="1"/>
  <c r="AI83" i="4"/>
  <c r="AJ83" i="4" s="1"/>
  <c r="AF83" i="4"/>
  <c r="AH83" i="4" s="1"/>
  <c r="D84" i="4" s="1"/>
  <c r="L84" i="4" s="1"/>
  <c r="AD83" i="4"/>
  <c r="AE83" i="4" s="1"/>
  <c r="T83" i="4"/>
  <c r="AH81" i="15" l="1"/>
  <c r="D82" i="15" s="1"/>
  <c r="B82" i="15"/>
  <c r="AJ81" i="15"/>
  <c r="AK81" i="15"/>
  <c r="AL81" i="15"/>
  <c r="AK84" i="4"/>
  <c r="U84" i="4"/>
  <c r="V84" i="4" s="1"/>
  <c r="M84" i="4"/>
  <c r="AL84" i="4"/>
  <c r="B84" i="4"/>
  <c r="O82" i="15"/>
  <c r="AN85" i="4" a="1"/>
  <c r="AM84" i="4" a="1"/>
  <c r="O85" i="4"/>
  <c r="I82" i="15" l="1"/>
  <c r="L82" i="15"/>
  <c r="M82" i="15" s="1"/>
  <c r="U82" i="15"/>
  <c r="V82" i="15" s="1"/>
  <c r="AM84" i="4"/>
  <c r="AN85" i="4"/>
  <c r="I84" i="4"/>
  <c r="N84" i="4"/>
  <c r="P84" i="4"/>
  <c r="W84" i="4"/>
  <c r="Y84" i="4"/>
  <c r="Z84" i="4"/>
  <c r="E82" i="15"/>
  <c r="R84" i="4"/>
  <c r="E84" i="4"/>
  <c r="F82" i="15" l="1"/>
  <c r="Y82" i="15"/>
  <c r="W82" i="15"/>
  <c r="X82" i="15" s="1"/>
  <c r="P82" i="15"/>
  <c r="N82" i="15"/>
  <c r="F84" i="4"/>
  <c r="X84" i="4" s="1"/>
  <c r="AA84" i="4" s="1"/>
  <c r="AB84" i="4" s="1"/>
  <c r="Q84" i="4"/>
  <c r="S84" i="4" s="1"/>
  <c r="T84" i="4" s="1"/>
  <c r="Z82" i="15"/>
  <c r="H85" i="4"/>
  <c r="AC84" i="4"/>
  <c r="R82" i="15"/>
  <c r="G84" i="4" l="1"/>
  <c r="Q82" i="15"/>
  <c r="S82" i="15" s="1"/>
  <c r="T82" i="15" s="1"/>
  <c r="AA82" i="15"/>
  <c r="AB82" i="15" s="1"/>
  <c r="G82" i="15"/>
  <c r="K85" i="4"/>
  <c r="AD84" i="4"/>
  <c r="AE84" i="4" s="1"/>
  <c r="AI84" i="4"/>
  <c r="AJ84" i="4" s="1"/>
  <c r="AG84" i="4"/>
  <c r="C85" i="4" s="1"/>
  <c r="AF84" i="4"/>
  <c r="H83" i="15"/>
  <c r="AC82" i="15"/>
  <c r="J83" i="15" l="1"/>
  <c r="AI82" i="15"/>
  <c r="AD82" i="15"/>
  <c r="AE82" i="15" s="1"/>
  <c r="AG82" i="15"/>
  <c r="C83" i="15" s="1"/>
  <c r="AF82" i="15"/>
  <c r="K83" i="15"/>
  <c r="AH84" i="4"/>
  <c r="D85" i="4" s="1"/>
  <c r="L85" i="4" s="1"/>
  <c r="U85" i="4" s="1"/>
  <c r="V85" i="4" s="1"/>
  <c r="B85" i="4"/>
  <c r="AL85" i="4"/>
  <c r="AK85" i="4"/>
  <c r="AM85" i="4" a="1"/>
  <c r="AN86" i="4" a="1"/>
  <c r="O86" i="4"/>
  <c r="B83" i="15" l="1"/>
  <c r="AH82" i="15"/>
  <c r="D83" i="15" s="1"/>
  <c r="AJ82" i="15"/>
  <c r="AL82" i="15"/>
  <c r="AK82" i="15"/>
  <c r="M85" i="4"/>
  <c r="N85" i="4" s="1"/>
  <c r="AM85" i="4"/>
  <c r="AN86" i="4"/>
  <c r="I85" i="4"/>
  <c r="W85" i="4"/>
  <c r="Y85" i="4"/>
  <c r="Z85" i="4"/>
  <c r="E85" i="4"/>
  <c r="O83" i="15"/>
  <c r="P85" i="4" l="1"/>
  <c r="L83" i="15"/>
  <c r="M83" i="15" s="1"/>
  <c r="U83" i="15"/>
  <c r="V83" i="15" s="1"/>
  <c r="I83" i="15"/>
  <c r="F85" i="4"/>
  <c r="Q85" i="4"/>
  <c r="E83" i="15"/>
  <c r="R85" i="4"/>
  <c r="S85" i="4" l="1"/>
  <c r="F83" i="15"/>
  <c r="Y83" i="15"/>
  <c r="W83" i="15"/>
  <c r="X83" i="15" s="1"/>
  <c r="P83" i="15"/>
  <c r="N83" i="15"/>
  <c r="G85" i="4"/>
  <c r="X85" i="4"/>
  <c r="AA85" i="4" s="1"/>
  <c r="AB85" i="4" s="1"/>
  <c r="H86" i="4"/>
  <c r="R83" i="15"/>
  <c r="Z83" i="15"/>
  <c r="AC85" i="4"/>
  <c r="K86" i="4" l="1"/>
  <c r="AI85" i="4"/>
  <c r="AJ85" i="4" s="1"/>
  <c r="AF85" i="4"/>
  <c r="AG85" i="4"/>
  <c r="C86" i="4" s="1"/>
  <c r="AD85" i="4"/>
  <c r="AE85" i="4" s="1"/>
  <c r="T85" i="4"/>
  <c r="Q83" i="15"/>
  <c r="S83" i="15" s="1"/>
  <c r="AA83" i="15"/>
  <c r="AB83" i="15" s="1"/>
  <c r="G83" i="15"/>
  <c r="AL86" i="4"/>
  <c r="AK86" i="4"/>
  <c r="B86" i="4"/>
  <c r="H84" i="15"/>
  <c r="O87" i="4"/>
  <c r="AN87" i="4" a="1"/>
  <c r="AC83" i="15"/>
  <c r="AM86" i="4" a="1"/>
  <c r="AH85" i="4" l="1"/>
  <c r="D86" i="4" s="1"/>
  <c r="J84" i="15"/>
  <c r="AI83" i="15"/>
  <c r="AD83" i="15"/>
  <c r="AE83" i="15" s="1"/>
  <c r="AG83" i="15"/>
  <c r="C84" i="15" s="1"/>
  <c r="AF83" i="15"/>
  <c r="T83" i="15"/>
  <c r="K84" i="15"/>
  <c r="AN87" i="4"/>
  <c r="AM86" i="4"/>
  <c r="I86" i="4"/>
  <c r="E86" i="4"/>
  <c r="L86" i="4" l="1"/>
  <c r="U86" i="4" s="1"/>
  <c r="V86" i="4" s="1"/>
  <c r="M86" i="4"/>
  <c r="AH83" i="15"/>
  <c r="D84" i="15" s="1"/>
  <c r="B84" i="15"/>
  <c r="AK83" i="15"/>
  <c r="AJ83" i="15"/>
  <c r="AL83" i="15"/>
  <c r="F86" i="4"/>
  <c r="O84" i="15"/>
  <c r="N86" i="4" l="1"/>
  <c r="P86" i="4"/>
  <c r="W86" i="4"/>
  <c r="Y86" i="4"/>
  <c r="I84" i="15"/>
  <c r="L84" i="15"/>
  <c r="M84" i="15" s="1"/>
  <c r="U84" i="15"/>
  <c r="V84" i="15" s="1"/>
  <c r="G86" i="4"/>
  <c r="X86" i="4"/>
  <c r="E84" i="15"/>
  <c r="Z86" i="4"/>
  <c r="R86" i="4"/>
  <c r="AA86" i="4" l="1"/>
  <c r="AB86" i="4" s="1"/>
  <c r="Q86" i="4"/>
  <c r="S86" i="4" s="1"/>
  <c r="F84" i="15"/>
  <c r="W84" i="15"/>
  <c r="X84" i="15" s="1"/>
  <c r="Y84" i="15"/>
  <c r="N84" i="15"/>
  <c r="P84" i="15"/>
  <c r="H87" i="4"/>
  <c r="R84" i="15"/>
  <c r="AC86" i="4"/>
  <c r="Z84" i="15"/>
  <c r="K87" i="4" l="1"/>
  <c r="AF86" i="4"/>
  <c r="AD86" i="4"/>
  <c r="AE86" i="4" s="1"/>
  <c r="AG86" i="4"/>
  <c r="C87" i="4" s="1"/>
  <c r="AI86" i="4"/>
  <c r="AJ86" i="4" s="1"/>
  <c r="T86" i="4"/>
  <c r="Q84" i="15"/>
  <c r="S84" i="15" s="1"/>
  <c r="AA84" i="15"/>
  <c r="AB84" i="15" s="1"/>
  <c r="G84" i="15"/>
  <c r="AC84" i="15"/>
  <c r="H85" i="15"/>
  <c r="B87" i="4" l="1"/>
  <c r="AH86" i="4"/>
  <c r="D87" i="4" s="1"/>
  <c r="L87" i="4" s="1"/>
  <c r="U87" i="4" s="1"/>
  <c r="V87" i="4" s="1"/>
  <c r="AK87" i="4"/>
  <c r="AL87" i="4"/>
  <c r="J85" i="15"/>
  <c r="AI84" i="15"/>
  <c r="AD84" i="15"/>
  <c r="AE84" i="15" s="1"/>
  <c r="AG84" i="15"/>
  <c r="C85" i="15" s="1"/>
  <c r="AF84" i="15"/>
  <c r="K85" i="15"/>
  <c r="T84" i="15"/>
  <c r="M87" i="4"/>
  <c r="N87" i="4"/>
  <c r="P87" i="4"/>
  <c r="W87" i="4"/>
  <c r="Y87" i="4"/>
  <c r="Z87" i="4"/>
  <c r="AM87" i="4" a="1"/>
  <c r="AN88" i="4" a="1"/>
  <c r="R87" i="4"/>
  <c r="O88" i="4"/>
  <c r="AM87" i="4" l="1"/>
  <c r="AN88" i="4"/>
  <c r="I87" i="4"/>
  <c r="AH84" i="15"/>
  <c r="D85" i="15" s="1"/>
  <c r="B85" i="15"/>
  <c r="AK84" i="15"/>
  <c r="AL84" i="15"/>
  <c r="AJ84" i="15"/>
  <c r="E87" i="4"/>
  <c r="O85" i="15"/>
  <c r="F87" i="4" l="1"/>
  <c r="Q87" i="4"/>
  <c r="S87" i="4" s="1"/>
  <c r="I85" i="15"/>
  <c r="L85" i="15"/>
  <c r="M85" i="15" s="1"/>
  <c r="U85" i="15"/>
  <c r="V85" i="15" s="1"/>
  <c r="H88" i="4"/>
  <c r="E85" i="15"/>
  <c r="AC87" i="4"/>
  <c r="AI87" i="4" l="1"/>
  <c r="AJ87" i="4" s="1"/>
  <c r="AF87" i="4"/>
  <c r="AG87" i="4"/>
  <c r="C88" i="4" s="1"/>
  <c r="AD87" i="4"/>
  <c r="AE87" i="4" s="1"/>
  <c r="K88" i="4"/>
  <c r="T87" i="4"/>
  <c r="X87" i="4"/>
  <c r="AA87" i="4" s="1"/>
  <c r="AB87" i="4" s="1"/>
  <c r="G87" i="4"/>
  <c r="F85" i="15"/>
  <c r="W85" i="15"/>
  <c r="Y85" i="15"/>
  <c r="N85" i="15"/>
  <c r="P85" i="15"/>
  <c r="AH87" i="4"/>
  <c r="D88" i="4" s="1"/>
  <c r="L88" i="4" s="1"/>
  <c r="U88" i="4" s="1"/>
  <c r="V88" i="4" s="1"/>
  <c r="B88" i="4"/>
  <c r="AL88" i="4"/>
  <c r="AK88" i="4"/>
  <c r="AM88" i="4" a="1"/>
  <c r="AN89" i="4" a="1"/>
  <c r="R85" i="15"/>
  <c r="Z85" i="15"/>
  <c r="O89" i="4"/>
  <c r="M88" i="4" l="1"/>
  <c r="X85" i="15"/>
  <c r="AA85" i="15" s="1"/>
  <c r="AB85" i="15" s="1"/>
  <c r="Q85" i="15"/>
  <c r="S85" i="15" s="1"/>
  <c r="G85" i="15"/>
  <c r="AN89" i="4"/>
  <c r="AM88" i="4"/>
  <c r="I88" i="4"/>
  <c r="P88" i="4"/>
  <c r="N88" i="4"/>
  <c r="W88" i="4"/>
  <c r="Y88" i="4"/>
  <c r="AC85" i="15"/>
  <c r="Z88" i="4"/>
  <c r="H86" i="15"/>
  <c r="R88" i="4"/>
  <c r="E88" i="4"/>
  <c r="J86" i="15" l="1"/>
  <c r="AI85" i="15"/>
  <c r="AD85" i="15"/>
  <c r="AE85" i="15" s="1"/>
  <c r="AG85" i="15"/>
  <c r="C86" i="15" s="1"/>
  <c r="AF85" i="15"/>
  <c r="T85" i="15"/>
  <c r="K86" i="15"/>
  <c r="F88" i="4"/>
  <c r="Q88" i="4"/>
  <c r="S88" i="4" s="1"/>
  <c r="T88" i="4" s="1"/>
  <c r="AC88" i="4"/>
  <c r="H89" i="4"/>
  <c r="B86" i="15" l="1"/>
  <c r="AH85" i="15"/>
  <c r="D86" i="15" s="1"/>
  <c r="AK85" i="15"/>
  <c r="AL85" i="15"/>
  <c r="AJ85" i="15"/>
  <c r="K89" i="4"/>
  <c r="AG88" i="4"/>
  <c r="C89" i="4" s="1"/>
  <c r="AI88" i="4"/>
  <c r="AJ88" i="4" s="1"/>
  <c r="AD88" i="4"/>
  <c r="AE88" i="4" s="1"/>
  <c r="AF88" i="4"/>
  <c r="AH88" i="4" s="1"/>
  <c r="D89" i="4" s="1"/>
  <c r="X88" i="4"/>
  <c r="AA88" i="4" s="1"/>
  <c r="AB88" i="4" s="1"/>
  <c r="G88" i="4"/>
  <c r="O86" i="15"/>
  <c r="U86" i="15" l="1"/>
  <c r="V86" i="15" s="1"/>
  <c r="L86" i="15"/>
  <c r="M86" i="15"/>
  <c r="I86" i="15"/>
  <c r="B89" i="4"/>
  <c r="L89" i="4"/>
  <c r="U89" i="4" s="1"/>
  <c r="V89" i="4" s="1"/>
  <c r="AK89" i="4"/>
  <c r="AL89" i="4"/>
  <c r="E86" i="15"/>
  <c r="O90" i="4"/>
  <c r="AN90" i="4" a="1"/>
  <c r="AM89" i="4" a="1"/>
  <c r="F86" i="15" l="1"/>
  <c r="N86" i="15"/>
  <c r="P86" i="15"/>
  <c r="W86" i="15"/>
  <c r="X86" i="15" s="1"/>
  <c r="Y86" i="15"/>
  <c r="AM89" i="4"/>
  <c r="AN90" i="4"/>
  <c r="W89" i="4"/>
  <c r="Y89" i="4"/>
  <c r="I89" i="4"/>
  <c r="M89" i="4"/>
  <c r="Z86" i="15"/>
  <c r="E89" i="4"/>
  <c r="Z89" i="4"/>
  <c r="R86" i="15"/>
  <c r="AA86" i="15" l="1"/>
  <c r="AB86" i="15" s="1"/>
  <c r="Q86" i="15"/>
  <c r="S86" i="15" s="1"/>
  <c r="G86" i="15"/>
  <c r="F89" i="4"/>
  <c r="X89" i="4" s="1"/>
  <c r="AA89" i="4" s="1"/>
  <c r="AB89" i="4" s="1"/>
  <c r="N89" i="4"/>
  <c r="P89" i="4"/>
  <c r="R89" i="4"/>
  <c r="H87" i="15"/>
  <c r="AC86" i="15"/>
  <c r="J87" i="15" l="1"/>
  <c r="AI86" i="15"/>
  <c r="AD86" i="15"/>
  <c r="AE86" i="15" s="1"/>
  <c r="AG86" i="15"/>
  <c r="C87" i="15" s="1"/>
  <c r="AF86" i="15"/>
  <c r="T86" i="15"/>
  <c r="K87" i="15"/>
  <c r="Q89" i="4"/>
  <c r="S89" i="4" s="1"/>
  <c r="G89" i="4"/>
  <c r="AC89" i="4"/>
  <c r="H90" i="4"/>
  <c r="AH86" i="15" l="1"/>
  <c r="D87" i="15" s="1"/>
  <c r="B87" i="15"/>
  <c r="AL86" i="15"/>
  <c r="AK86" i="15"/>
  <c r="AJ86" i="15"/>
  <c r="K90" i="4"/>
  <c r="AI89" i="4"/>
  <c r="AJ89" i="4" s="1"/>
  <c r="AD89" i="4"/>
  <c r="AE89" i="4" s="1"/>
  <c r="AG89" i="4"/>
  <c r="C90" i="4" s="1"/>
  <c r="AF89" i="4"/>
  <c r="AH89" i="4" s="1"/>
  <c r="D90" i="4" s="1"/>
  <c r="L90" i="4" s="1"/>
  <c r="U90" i="4" s="1"/>
  <c r="V90" i="4" s="1"/>
  <c r="T89" i="4"/>
  <c r="O87" i="15"/>
  <c r="I87" i="15" l="1"/>
  <c r="L87" i="15"/>
  <c r="M87" i="15" s="1"/>
  <c r="U87" i="15"/>
  <c r="V87" i="15" s="1"/>
  <c r="B90" i="4"/>
  <c r="M90" i="4"/>
  <c r="AL90" i="4"/>
  <c r="AK90" i="4"/>
  <c r="O91" i="4"/>
  <c r="AM90" i="4" a="1"/>
  <c r="E87" i="15"/>
  <c r="AN91" i="4" a="1"/>
  <c r="F87" i="15" l="1"/>
  <c r="Y87" i="15"/>
  <c r="W87" i="15"/>
  <c r="X87" i="15" s="1"/>
  <c r="P87" i="15"/>
  <c r="N87" i="15"/>
  <c r="AM90" i="4"/>
  <c r="AN91" i="4"/>
  <c r="N90" i="4"/>
  <c r="P90" i="4"/>
  <c r="I90" i="4"/>
  <c r="W90" i="4"/>
  <c r="Y90" i="4"/>
  <c r="R90" i="4"/>
  <c r="Z90" i="4"/>
  <c r="R87" i="15"/>
  <c r="Z87" i="15"/>
  <c r="E90" i="4"/>
  <c r="Q87" i="15" l="1"/>
  <c r="S87" i="15" s="1"/>
  <c r="AA87" i="15"/>
  <c r="AB87" i="15" s="1"/>
  <c r="G87" i="15"/>
  <c r="F90" i="4"/>
  <c r="Q90" i="4"/>
  <c r="S90" i="4" s="1"/>
  <c r="AC90" i="4"/>
  <c r="AC87" i="15"/>
  <c r="H88" i="15"/>
  <c r="H91" i="4"/>
  <c r="J88" i="15" l="1"/>
  <c r="AI87" i="15"/>
  <c r="AD87" i="15"/>
  <c r="AE87" i="15" s="1"/>
  <c r="AG87" i="15"/>
  <c r="C88" i="15" s="1"/>
  <c r="AF87" i="15"/>
  <c r="T87" i="15"/>
  <c r="K88" i="15"/>
  <c r="K91" i="4"/>
  <c r="AG90" i="4"/>
  <c r="C91" i="4" s="1"/>
  <c r="AD90" i="4"/>
  <c r="AE90" i="4" s="1"/>
  <c r="AI90" i="4"/>
  <c r="AJ90" i="4" s="1"/>
  <c r="AF90" i="4"/>
  <c r="AH90" i="4" s="1"/>
  <c r="D91" i="4" s="1"/>
  <c r="T90" i="4"/>
  <c r="G90" i="4"/>
  <c r="AK91" i="4" s="1"/>
  <c r="X90" i="4"/>
  <c r="AA90" i="4" s="1"/>
  <c r="AB90" i="4" s="1"/>
  <c r="AH87" i="15" l="1"/>
  <c r="D88" i="15" s="1"/>
  <c r="B88" i="15"/>
  <c r="AJ87" i="15"/>
  <c r="AK87" i="15"/>
  <c r="AL87" i="15"/>
  <c r="AL91" i="4"/>
  <c r="L91" i="4"/>
  <c r="U91" i="4" s="1"/>
  <c r="V91" i="4" s="1"/>
  <c r="B91" i="4"/>
  <c r="AM91" i="4" a="1"/>
  <c r="O92" i="4"/>
  <c r="AN92" i="4" a="1"/>
  <c r="O88" i="15"/>
  <c r="I88" i="15" l="1"/>
  <c r="U88" i="15"/>
  <c r="V88" i="15" s="1"/>
  <c r="L88" i="15"/>
  <c r="M88" i="15" s="1"/>
  <c r="AN92" i="4"/>
  <c r="AM91" i="4"/>
  <c r="I91" i="4"/>
  <c r="Y91" i="4"/>
  <c r="W91" i="4"/>
  <c r="M91" i="4"/>
  <c r="E88" i="15"/>
  <c r="Z91" i="4"/>
  <c r="E91" i="4"/>
  <c r="F88" i="15" l="1"/>
  <c r="N88" i="15"/>
  <c r="P88" i="15"/>
  <c r="Y88" i="15"/>
  <c r="W88" i="15"/>
  <c r="X88" i="15" s="1"/>
  <c r="F91" i="4"/>
  <c r="X91" i="4" s="1"/>
  <c r="AA91" i="4" s="1"/>
  <c r="AB91" i="4" s="1"/>
  <c r="P91" i="4"/>
  <c r="N91" i="4"/>
  <c r="R88" i="15"/>
  <c r="R91" i="4"/>
  <c r="Z88" i="15"/>
  <c r="AA88" i="15" l="1"/>
  <c r="AB88" i="15" s="1"/>
  <c r="Q88" i="15"/>
  <c r="S88" i="15" s="1"/>
  <c r="T88" i="15" s="1"/>
  <c r="G88" i="15"/>
  <c r="Q91" i="4"/>
  <c r="S91" i="4" s="1"/>
  <c r="G91" i="4"/>
  <c r="H89" i="15"/>
  <c r="AC91" i="4"/>
  <c r="H92" i="4"/>
  <c r="AC88" i="15"/>
  <c r="J89" i="15" l="1"/>
  <c r="AI88" i="15"/>
  <c r="AD88" i="15"/>
  <c r="AE88" i="15" s="1"/>
  <c r="AG88" i="15"/>
  <c r="C89" i="15" s="1"/>
  <c r="AF88" i="15"/>
  <c r="K89" i="15"/>
  <c r="K92" i="4"/>
  <c r="AD91" i="4"/>
  <c r="AE91" i="4" s="1"/>
  <c r="AG91" i="4"/>
  <c r="C92" i="4" s="1"/>
  <c r="AI91" i="4"/>
  <c r="AJ91" i="4" s="1"/>
  <c r="AF91" i="4"/>
  <c r="AH91" i="4" s="1"/>
  <c r="D92" i="4" s="1"/>
  <c r="L92" i="4" s="1"/>
  <c r="U92" i="4" s="1"/>
  <c r="V92" i="4" s="1"/>
  <c r="T91" i="4"/>
  <c r="AH88" i="15" l="1"/>
  <c r="D89" i="15" s="1"/>
  <c r="B89" i="15"/>
  <c r="AK88" i="15"/>
  <c r="AJ88" i="15"/>
  <c r="AL88" i="15"/>
  <c r="B92" i="4"/>
  <c r="M92" i="4"/>
  <c r="Y92" i="4"/>
  <c r="AL92" i="4"/>
  <c r="AK92" i="4"/>
  <c r="O89" i="15"/>
  <c r="AM92" i="4" a="1"/>
  <c r="O93" i="4"/>
  <c r="AN93" i="4" a="1"/>
  <c r="Z92" i="4"/>
  <c r="I89" i="15" l="1"/>
  <c r="U89" i="15"/>
  <c r="V89" i="15" s="1"/>
  <c r="L89" i="15"/>
  <c r="M89" i="15" s="1"/>
  <c r="AN93" i="4"/>
  <c r="I92" i="4"/>
  <c r="W92" i="4"/>
  <c r="AM92" i="4"/>
  <c r="N92" i="4"/>
  <c r="P92" i="4"/>
  <c r="E89" i="15"/>
  <c r="R92" i="4"/>
  <c r="E92" i="4"/>
  <c r="F89" i="15" l="1"/>
  <c r="N89" i="15"/>
  <c r="P89" i="15"/>
  <c r="Y89" i="15"/>
  <c r="W89" i="15"/>
  <c r="F92" i="4"/>
  <c r="G92" i="4" s="1"/>
  <c r="X92" i="4"/>
  <c r="AA92" i="4" s="1"/>
  <c r="AB92" i="4" s="1"/>
  <c r="Q92" i="4"/>
  <c r="S92" i="4" s="1"/>
  <c r="R89" i="15"/>
  <c r="Z89" i="15"/>
  <c r="H93" i="4"/>
  <c r="AC92" i="4"/>
  <c r="X89" i="15" l="1"/>
  <c r="AA89" i="15" s="1"/>
  <c r="AB89" i="15" s="1"/>
  <c r="Q89" i="15"/>
  <c r="S89" i="15" s="1"/>
  <c r="G89" i="15"/>
  <c r="K93" i="4"/>
  <c r="AF92" i="4"/>
  <c r="B93" i="4" s="1"/>
  <c r="AD92" i="4"/>
  <c r="AE92" i="4" s="1"/>
  <c r="AG92" i="4"/>
  <c r="C93" i="4" s="1"/>
  <c r="AI92" i="4"/>
  <c r="AJ92" i="4" s="1"/>
  <c r="T92" i="4"/>
  <c r="AC89" i="15"/>
  <c r="O94" i="4"/>
  <c r="AN94" i="4" a="1"/>
  <c r="H90" i="15"/>
  <c r="J90" i="15" l="1"/>
  <c r="AI89" i="15"/>
  <c r="AD89" i="15"/>
  <c r="AE89" i="15" s="1"/>
  <c r="AG89" i="15"/>
  <c r="C90" i="15" s="1"/>
  <c r="AF89" i="15"/>
  <c r="K90" i="15"/>
  <c r="T89" i="15"/>
  <c r="I93" i="4"/>
  <c r="AN94" i="4"/>
  <c r="AK93" i="4"/>
  <c r="AL93" i="4"/>
  <c r="AH92" i="4"/>
  <c r="D93" i="4" s="1"/>
  <c r="E93" i="4"/>
  <c r="AM93" i="4" a="1"/>
  <c r="B90" i="15" l="1"/>
  <c r="AH89" i="15"/>
  <c r="D90" i="15" s="1"/>
  <c r="AK89" i="15"/>
  <c r="AJ89" i="15"/>
  <c r="AL89" i="15"/>
  <c r="F93" i="4"/>
  <c r="AM93" i="4"/>
  <c r="L93" i="4"/>
  <c r="U93" i="4" s="1"/>
  <c r="V93" i="4" s="1"/>
  <c r="O90" i="15"/>
  <c r="L90" i="15" l="1"/>
  <c r="M90" i="15" s="1"/>
  <c r="U90" i="15"/>
  <c r="V90" i="15" s="1"/>
  <c r="I90" i="15"/>
  <c r="M93" i="4"/>
  <c r="Y93" i="4"/>
  <c r="W93" i="4"/>
  <c r="X93" i="4" s="1"/>
  <c r="E90" i="15"/>
  <c r="Z93" i="4"/>
  <c r="F90" i="15" l="1"/>
  <c r="Y90" i="15"/>
  <c r="W90" i="15"/>
  <c r="X90" i="15" s="1"/>
  <c r="N90" i="15"/>
  <c r="P90" i="15"/>
  <c r="AA93" i="4"/>
  <c r="AB93" i="4" s="1"/>
  <c r="P93" i="4"/>
  <c r="N93" i="4"/>
  <c r="Q93" i="4" s="1"/>
  <c r="R90" i="15"/>
  <c r="Z90" i="15"/>
  <c r="R93" i="4"/>
  <c r="Q90" i="15" l="1"/>
  <c r="S90" i="15" s="1"/>
  <c r="AA90" i="15"/>
  <c r="AB90" i="15" s="1"/>
  <c r="G90" i="15"/>
  <c r="S93" i="4"/>
  <c r="T93" i="4"/>
  <c r="G93" i="4"/>
  <c r="AC93" i="4"/>
  <c r="H91" i="15"/>
  <c r="H94" i="4"/>
  <c r="AC90" i="15"/>
  <c r="J91" i="15" l="1"/>
  <c r="AI90" i="15"/>
  <c r="AD90" i="15"/>
  <c r="AE90" i="15" s="1"/>
  <c r="AG90" i="15"/>
  <c r="C91" i="15" s="1"/>
  <c r="AF90" i="15"/>
  <c r="K91" i="15"/>
  <c r="T90" i="15"/>
  <c r="K94" i="4"/>
  <c r="AG93" i="4"/>
  <c r="C94" i="4" s="1"/>
  <c r="AI93" i="4"/>
  <c r="AJ93" i="4" s="1"/>
  <c r="AD93" i="4"/>
  <c r="AE93" i="4" s="1"/>
  <c r="AF93" i="4"/>
  <c r="B94" i="4" s="1"/>
  <c r="AN95" i="4" a="1"/>
  <c r="O95" i="4"/>
  <c r="B91" i="15" l="1"/>
  <c r="AH90" i="15"/>
  <c r="D91" i="15" s="1"/>
  <c r="AL90" i="15"/>
  <c r="AJ90" i="15"/>
  <c r="AK90" i="15"/>
  <c r="AN95" i="4"/>
  <c r="AK94" i="4"/>
  <c r="AL94" i="4"/>
  <c r="AH93" i="4"/>
  <c r="D94" i="4" s="1"/>
  <c r="I94" i="4"/>
  <c r="E94" i="4"/>
  <c r="AM94" i="4" a="1"/>
  <c r="O91" i="15"/>
  <c r="I91" i="15" l="1"/>
  <c r="L91" i="15"/>
  <c r="M91" i="15" s="1"/>
  <c r="U91" i="15"/>
  <c r="V91" i="15" s="1"/>
  <c r="AM94" i="4"/>
  <c r="F94" i="4"/>
  <c r="L94" i="4"/>
  <c r="U94" i="4" s="1"/>
  <c r="V94" i="4" s="1"/>
  <c r="E91" i="15"/>
  <c r="F91" i="15" l="1"/>
  <c r="W91" i="15"/>
  <c r="Y91" i="15"/>
  <c r="N91" i="15"/>
  <c r="P91" i="15"/>
  <c r="W94" i="4"/>
  <c r="X94" i="4" s="1"/>
  <c r="Y94" i="4"/>
  <c r="M94" i="4"/>
  <c r="Z94" i="4"/>
  <c r="Z91" i="15"/>
  <c r="R91" i="15"/>
  <c r="G91" i="15" l="1"/>
  <c r="Q91" i="15"/>
  <c r="S91" i="15" s="1"/>
  <c r="X91" i="15"/>
  <c r="AA91" i="15" s="1"/>
  <c r="AB91" i="15" s="1"/>
  <c r="AA94" i="4"/>
  <c r="AB94" i="4" s="1"/>
  <c r="N94" i="4"/>
  <c r="P94" i="4"/>
  <c r="H92" i="15"/>
  <c r="R94" i="4"/>
  <c r="AC91" i="15"/>
  <c r="J92" i="15" l="1"/>
  <c r="AI91" i="15"/>
  <c r="AD91" i="15"/>
  <c r="AE91" i="15" s="1"/>
  <c r="AG91" i="15"/>
  <c r="C92" i="15" s="1"/>
  <c r="AF91" i="15"/>
  <c r="T91" i="15"/>
  <c r="K92" i="15"/>
  <c r="G94" i="4"/>
  <c r="Q94" i="4"/>
  <c r="S94" i="4" s="1"/>
  <c r="AC94" i="4"/>
  <c r="H95" i="4"/>
  <c r="B92" i="15" l="1"/>
  <c r="AH91" i="15"/>
  <c r="D92" i="15" s="1"/>
  <c r="AL91" i="15"/>
  <c r="AK91" i="15"/>
  <c r="AJ91" i="15"/>
  <c r="K95" i="4"/>
  <c r="AF94" i="4"/>
  <c r="B95" i="4" s="1"/>
  <c r="AI94" i="4"/>
  <c r="AJ94" i="4" s="1"/>
  <c r="AD94" i="4"/>
  <c r="AE94" i="4" s="1"/>
  <c r="AG94" i="4"/>
  <c r="C95" i="4" s="1"/>
  <c r="T94" i="4"/>
  <c r="O92" i="15"/>
  <c r="O96" i="4"/>
  <c r="AN96" i="4" a="1"/>
  <c r="U92" i="15" l="1"/>
  <c r="V92" i="15" s="1"/>
  <c r="L92" i="15"/>
  <c r="M92" i="15" s="1"/>
  <c r="I92" i="15"/>
  <c r="I95" i="4"/>
  <c r="AK95" i="4"/>
  <c r="AN96" i="4"/>
  <c r="AL95" i="4"/>
  <c r="AH94" i="4"/>
  <c r="D95" i="4" s="1"/>
  <c r="E92" i="15"/>
  <c r="E95" i="4"/>
  <c r="AM95" i="4" a="1"/>
  <c r="F92" i="15" l="1"/>
  <c r="P92" i="15"/>
  <c r="N92" i="15"/>
  <c r="Y92" i="15"/>
  <c r="W92" i="15"/>
  <c r="X92" i="15" s="1"/>
  <c r="F95" i="4"/>
  <c r="AM95" i="4"/>
  <c r="L95" i="4"/>
  <c r="U95" i="4" s="1"/>
  <c r="V95" i="4" s="1"/>
  <c r="Z92" i="15"/>
  <c r="R92" i="15"/>
  <c r="AA92" i="15" l="1"/>
  <c r="AB92" i="15" s="1"/>
  <c r="Q92" i="15"/>
  <c r="S92" i="15" s="1"/>
  <c r="G92" i="15"/>
  <c r="M95" i="4"/>
  <c r="Y95" i="4"/>
  <c r="W95" i="4"/>
  <c r="N95" i="4"/>
  <c r="Q95" i="4" s="1"/>
  <c r="P95" i="4"/>
  <c r="AC92" i="15"/>
  <c r="R95" i="4"/>
  <c r="Z95" i="4"/>
  <c r="H93" i="15"/>
  <c r="J93" i="15" l="1"/>
  <c r="AI92" i="15"/>
  <c r="AD92" i="15"/>
  <c r="AE92" i="15" s="1"/>
  <c r="AG92" i="15"/>
  <c r="C93" i="15" s="1"/>
  <c r="AF92" i="15"/>
  <c r="T92" i="15"/>
  <c r="K93" i="15"/>
  <c r="G95" i="4"/>
  <c r="S95" i="4"/>
  <c r="X95" i="4"/>
  <c r="AA95" i="4" s="1"/>
  <c r="AB95" i="4" s="1"/>
  <c r="H96" i="4"/>
  <c r="AC95" i="4"/>
  <c r="AH92" i="15" l="1"/>
  <c r="D93" i="15" s="1"/>
  <c r="B93" i="15"/>
  <c r="AJ92" i="15"/>
  <c r="AK92" i="15"/>
  <c r="AL92" i="15"/>
  <c r="K96" i="4"/>
  <c r="AI95" i="4"/>
  <c r="AJ95" i="4" s="1"/>
  <c r="AD95" i="4"/>
  <c r="AE95" i="4" s="1"/>
  <c r="AG95" i="4"/>
  <c r="C96" i="4" s="1"/>
  <c r="AF95" i="4"/>
  <c r="AH95" i="4" s="1"/>
  <c r="D96" i="4" s="1"/>
  <c r="L96" i="4" s="1"/>
  <c r="U96" i="4" s="1"/>
  <c r="V96" i="4" s="1"/>
  <c r="T95" i="4"/>
  <c r="O93" i="15"/>
  <c r="I93" i="15" l="1"/>
  <c r="U93" i="15"/>
  <c r="V93" i="15" s="1"/>
  <c r="L93" i="15"/>
  <c r="M93" i="15" s="1"/>
  <c r="B96" i="4"/>
  <c r="W96" i="4"/>
  <c r="M96" i="4"/>
  <c r="Y96" i="4"/>
  <c r="AK96" i="4"/>
  <c r="AL96" i="4"/>
  <c r="E93" i="15"/>
  <c r="O97" i="4"/>
  <c r="AN97" i="4" a="1"/>
  <c r="AM96" i="4" a="1"/>
  <c r="Z96" i="4"/>
  <c r="F93" i="15" l="1"/>
  <c r="N93" i="15"/>
  <c r="P93" i="15"/>
  <c r="W93" i="15"/>
  <c r="X93" i="15" s="1"/>
  <c r="Y93" i="15"/>
  <c r="AN97" i="4"/>
  <c r="N96" i="4"/>
  <c r="P96" i="4"/>
  <c r="I96" i="4"/>
  <c r="AM96" i="4"/>
  <c r="R93" i="15"/>
  <c r="Z93" i="15"/>
  <c r="R96" i="4"/>
  <c r="E96" i="4"/>
  <c r="AA93" i="15" l="1"/>
  <c r="AB93" i="15" s="1"/>
  <c r="Q93" i="15"/>
  <c r="S93" i="15" s="1"/>
  <c r="G93" i="15"/>
  <c r="F96" i="4"/>
  <c r="Q96" i="4"/>
  <c r="S96" i="4" s="1"/>
  <c r="AC93" i="15"/>
  <c r="AC96" i="4"/>
  <c r="H97" i="4"/>
  <c r="H94" i="15"/>
  <c r="J94" i="15" l="1"/>
  <c r="AI93" i="15"/>
  <c r="AD93" i="15"/>
  <c r="AE93" i="15" s="1"/>
  <c r="AG93" i="15"/>
  <c r="C94" i="15" s="1"/>
  <c r="AF93" i="15"/>
  <c r="T93" i="15"/>
  <c r="K94" i="15"/>
  <c r="K97" i="4"/>
  <c r="AI96" i="4"/>
  <c r="AJ96" i="4" s="1"/>
  <c r="AG96" i="4"/>
  <c r="C97" i="4" s="1"/>
  <c r="AF96" i="4"/>
  <c r="AH96" i="4" s="1"/>
  <c r="D97" i="4" s="1"/>
  <c r="L97" i="4" s="1"/>
  <c r="U97" i="4" s="1"/>
  <c r="V97" i="4" s="1"/>
  <c r="AD96" i="4"/>
  <c r="AE96" i="4" s="1"/>
  <c r="T96" i="4"/>
  <c r="G96" i="4"/>
  <c r="X96" i="4"/>
  <c r="AA96" i="4" s="1"/>
  <c r="AB96" i="4" s="1"/>
  <c r="AH93" i="15" l="1"/>
  <c r="D94" i="15" s="1"/>
  <c r="B94" i="15"/>
  <c r="AK93" i="15"/>
  <c r="AL93" i="15"/>
  <c r="AJ93" i="15"/>
  <c r="AK97" i="4"/>
  <c r="B97" i="4"/>
  <c r="W97" i="4" s="1"/>
  <c r="AL97" i="4"/>
  <c r="M97" i="4"/>
  <c r="Y97" i="4"/>
  <c r="Z97" i="4"/>
  <c r="O94" i="15"/>
  <c r="AM97" i="4" a="1"/>
  <c r="O98" i="4"/>
  <c r="AN98" i="4" a="1"/>
  <c r="I94" i="15" l="1"/>
  <c r="U94" i="15"/>
  <c r="V94" i="15" s="1"/>
  <c r="L94" i="15"/>
  <c r="M94" i="15" s="1"/>
  <c r="AN98" i="4"/>
  <c r="AM97" i="4"/>
  <c r="I97" i="4"/>
  <c r="N97" i="4"/>
  <c r="P97" i="4"/>
  <c r="E94" i="15"/>
  <c r="E97" i="4"/>
  <c r="R97" i="4"/>
  <c r="F94" i="15" l="1"/>
  <c r="N94" i="15"/>
  <c r="P94" i="15"/>
  <c r="W94" i="15"/>
  <c r="X94" i="15" s="1"/>
  <c r="Y94" i="15"/>
  <c r="F97" i="4"/>
  <c r="Q97" i="4"/>
  <c r="S97" i="4" s="1"/>
  <c r="T97" i="4" s="1"/>
  <c r="AC97" i="4"/>
  <c r="Z94" i="15"/>
  <c r="R94" i="15"/>
  <c r="H98" i="4"/>
  <c r="AA94" i="15" l="1"/>
  <c r="AB94" i="15" s="1"/>
  <c r="Q94" i="15"/>
  <c r="S94" i="15" s="1"/>
  <c r="T94" i="15" s="1"/>
  <c r="G94" i="15"/>
  <c r="G97" i="4"/>
  <c r="X97" i="4"/>
  <c r="AA97" i="4" s="1"/>
  <c r="AB97" i="4" s="1"/>
  <c r="K98" i="4"/>
  <c r="AD97" i="4"/>
  <c r="AE97" i="4" s="1"/>
  <c r="AI97" i="4"/>
  <c r="AJ97" i="4" s="1"/>
  <c r="AG97" i="4"/>
  <c r="C98" i="4" s="1"/>
  <c r="AF97" i="4"/>
  <c r="AC94" i="15"/>
  <c r="H95" i="15"/>
  <c r="AH97" i="4" l="1"/>
  <c r="D98" i="4" s="1"/>
  <c r="L98" i="4" s="1"/>
  <c r="U98" i="4" s="1"/>
  <c r="V98" i="4" s="1"/>
  <c r="J95" i="15"/>
  <c r="AI94" i="15"/>
  <c r="AD94" i="15"/>
  <c r="AE94" i="15" s="1"/>
  <c r="AG94" i="15"/>
  <c r="C95" i="15" s="1"/>
  <c r="AF94" i="15"/>
  <c r="K95" i="15"/>
  <c r="AK98" i="4"/>
  <c r="AL98" i="4"/>
  <c r="B98" i="4"/>
  <c r="M98" i="4"/>
  <c r="AM98" i="4" a="1"/>
  <c r="AN99" i="4" a="1"/>
  <c r="O99" i="4"/>
  <c r="B95" i="15" l="1"/>
  <c r="AH94" i="15"/>
  <c r="D95" i="15" s="1"/>
  <c r="AL94" i="15"/>
  <c r="AJ94" i="15"/>
  <c r="AK94" i="15"/>
  <c r="AN99" i="4"/>
  <c r="AM98" i="4"/>
  <c r="P98" i="4"/>
  <c r="N98" i="4"/>
  <c r="I98" i="4"/>
  <c r="Y98" i="4"/>
  <c r="W98" i="4"/>
  <c r="Z98" i="4"/>
  <c r="R98" i="4"/>
  <c r="E98" i="4"/>
  <c r="O95" i="15"/>
  <c r="U95" i="15" l="1"/>
  <c r="V95" i="15" s="1"/>
  <c r="L95" i="15"/>
  <c r="M95" i="15" s="1"/>
  <c r="I95" i="15"/>
  <c r="F98" i="4"/>
  <c r="G98" i="4" s="1"/>
  <c r="X98" i="4"/>
  <c r="AA98" i="4" s="1"/>
  <c r="AB98" i="4" s="1"/>
  <c r="Q98" i="4"/>
  <c r="S98" i="4" s="1"/>
  <c r="AC98" i="4"/>
  <c r="E95" i="15"/>
  <c r="H99" i="4"/>
  <c r="F95" i="15" l="1"/>
  <c r="N95" i="15"/>
  <c r="P95" i="15"/>
  <c r="W95" i="15"/>
  <c r="X95" i="15" s="1"/>
  <c r="Y95" i="15"/>
  <c r="K99" i="4"/>
  <c r="AI98" i="4"/>
  <c r="AJ98" i="4" s="1"/>
  <c r="AG98" i="4"/>
  <c r="C99" i="4" s="1"/>
  <c r="AD98" i="4"/>
  <c r="AE98" i="4" s="1"/>
  <c r="AF98" i="4"/>
  <c r="AH98" i="4" s="1"/>
  <c r="D99" i="4" s="1"/>
  <c r="L99" i="4" s="1"/>
  <c r="T98" i="4"/>
  <c r="Z95" i="15"/>
  <c r="R95" i="15"/>
  <c r="AA95" i="15" l="1"/>
  <c r="AB95" i="15" s="1"/>
  <c r="Q95" i="15"/>
  <c r="S95" i="15" s="1"/>
  <c r="G95" i="15"/>
  <c r="U99" i="4"/>
  <c r="V99" i="4" s="1"/>
  <c r="M99" i="4"/>
  <c r="AL99" i="4"/>
  <c r="B99" i="4"/>
  <c r="AK99" i="4"/>
  <c r="AC95" i="15"/>
  <c r="AM99" i="4" a="1"/>
  <c r="AN100" i="4" a="1"/>
  <c r="H96" i="15"/>
  <c r="O100" i="4"/>
  <c r="J96" i="15" l="1"/>
  <c r="AI95" i="15"/>
  <c r="AD95" i="15"/>
  <c r="AE95" i="15" s="1"/>
  <c r="AG95" i="15"/>
  <c r="C96" i="15" s="1"/>
  <c r="AF95" i="15"/>
  <c r="T95" i="15"/>
  <c r="K96" i="15"/>
  <c r="AM99" i="4"/>
  <c r="AN100" i="4"/>
  <c r="N99" i="4"/>
  <c r="P99" i="4"/>
  <c r="I99" i="4"/>
  <c r="Y99" i="4"/>
  <c r="W99" i="4"/>
  <c r="E99" i="4"/>
  <c r="Z99" i="4"/>
  <c r="R99" i="4"/>
  <c r="AH95" i="15" l="1"/>
  <c r="D96" i="15" s="1"/>
  <c r="B96" i="15"/>
  <c r="AJ95" i="15"/>
  <c r="AL95" i="15"/>
  <c r="AK95" i="15"/>
  <c r="F99" i="4"/>
  <c r="G99" i="4" s="1"/>
  <c r="Q99" i="4"/>
  <c r="S99" i="4" s="1"/>
  <c r="T99" i="4"/>
  <c r="AC99" i="4"/>
  <c r="O96" i="15"/>
  <c r="H100" i="4"/>
  <c r="X99" i="4" l="1"/>
  <c r="AA99" i="4" s="1"/>
  <c r="AB99" i="4" s="1"/>
  <c r="I96" i="15"/>
  <c r="L96" i="15"/>
  <c r="M96" i="15" s="1"/>
  <c r="U96" i="15"/>
  <c r="V96" i="15" s="1"/>
  <c r="K100" i="4"/>
  <c r="AI99" i="4"/>
  <c r="AJ99" i="4" s="1"/>
  <c r="AD99" i="4"/>
  <c r="AE99" i="4" s="1"/>
  <c r="AG99" i="4"/>
  <c r="C100" i="4" s="1"/>
  <c r="AF99" i="4"/>
  <c r="AH99" i="4" s="1"/>
  <c r="D100" i="4" s="1"/>
  <c r="L100" i="4" s="1"/>
  <c r="U100" i="4" s="1"/>
  <c r="V100" i="4" s="1"/>
  <c r="E96" i="15"/>
  <c r="F96" i="15" l="1"/>
  <c r="W96" i="15"/>
  <c r="Y96" i="15"/>
  <c r="P96" i="15"/>
  <c r="N96" i="15"/>
  <c r="AK100" i="4"/>
  <c r="M100" i="4"/>
  <c r="B100" i="4"/>
  <c r="AL100" i="4"/>
  <c r="R96" i="15"/>
  <c r="Z96" i="15"/>
  <c r="AM100" i="4" a="1"/>
  <c r="AN101" i="4" a="1"/>
  <c r="O101" i="4"/>
  <c r="X96" i="15" l="1"/>
  <c r="Q96" i="15"/>
  <c r="S96" i="15" s="1"/>
  <c r="AA96" i="15"/>
  <c r="AB96" i="15" s="1"/>
  <c r="G96" i="15"/>
  <c r="AM100" i="4"/>
  <c r="AN101" i="4"/>
  <c r="N100" i="4"/>
  <c r="P100" i="4"/>
  <c r="W100" i="4"/>
  <c r="Y100" i="4"/>
  <c r="I100" i="4"/>
  <c r="H97" i="15"/>
  <c r="Z100" i="4"/>
  <c r="E100" i="4"/>
  <c r="R100" i="4"/>
  <c r="AC96" i="15"/>
  <c r="J97" i="15" l="1"/>
  <c r="AI96" i="15"/>
  <c r="AD96" i="15"/>
  <c r="AE96" i="15" s="1"/>
  <c r="AG96" i="15"/>
  <c r="C97" i="15" s="1"/>
  <c r="AF96" i="15"/>
  <c r="T96" i="15"/>
  <c r="K97" i="15"/>
  <c r="F100" i="4"/>
  <c r="Q100" i="4"/>
  <c r="S100" i="4" s="1"/>
  <c r="T100" i="4" s="1"/>
  <c r="H101" i="4"/>
  <c r="AC100" i="4"/>
  <c r="B97" i="15" l="1"/>
  <c r="AH96" i="15"/>
  <c r="D97" i="15" s="1"/>
  <c r="AK96" i="15"/>
  <c r="AL96" i="15"/>
  <c r="AJ96" i="15"/>
  <c r="K101" i="4"/>
  <c r="AD100" i="4"/>
  <c r="AE100" i="4" s="1"/>
  <c r="AG100" i="4"/>
  <c r="C101" i="4" s="1"/>
  <c r="AI100" i="4"/>
  <c r="AJ100" i="4" s="1"/>
  <c r="AF100" i="4"/>
  <c r="AH100" i="4" s="1"/>
  <c r="D101" i="4" s="1"/>
  <c r="L101" i="4" s="1"/>
  <c r="U101" i="4" s="1"/>
  <c r="V101" i="4" s="1"/>
  <c r="G100" i="4"/>
  <c r="AK101" i="4" s="1"/>
  <c r="X100" i="4"/>
  <c r="AA100" i="4" s="1"/>
  <c r="AB100" i="4" s="1"/>
  <c r="O97" i="15"/>
  <c r="L97" i="15" l="1"/>
  <c r="M97" i="15" s="1"/>
  <c r="U97" i="15"/>
  <c r="V97" i="15" s="1"/>
  <c r="I97" i="15"/>
  <c r="M101" i="4"/>
  <c r="B101" i="4"/>
  <c r="W101" i="4" s="1"/>
  <c r="AL101" i="4"/>
  <c r="E97" i="15"/>
  <c r="O102" i="4"/>
  <c r="AM101" i="4" a="1"/>
  <c r="AN102" i="4" a="1"/>
  <c r="F97" i="15" l="1"/>
  <c r="Y97" i="15"/>
  <c r="W97" i="15"/>
  <c r="X97" i="15" s="1"/>
  <c r="P97" i="15"/>
  <c r="N97" i="15"/>
  <c r="AN102" i="4"/>
  <c r="AM101" i="4"/>
  <c r="I101" i="4"/>
  <c r="P101" i="4"/>
  <c r="N101" i="4"/>
  <c r="Y101" i="4"/>
  <c r="Z97" i="15"/>
  <c r="E101" i="4"/>
  <c r="R97" i="15"/>
  <c r="R101" i="4"/>
  <c r="Z101" i="4"/>
  <c r="Q97" i="15" l="1"/>
  <c r="S97" i="15" s="1"/>
  <c r="T97" i="15" s="1"/>
  <c r="AA97" i="15"/>
  <c r="AB97" i="15" s="1"/>
  <c r="G97" i="15"/>
  <c r="F101" i="4"/>
  <c r="Q101" i="4"/>
  <c r="S101" i="4" s="1"/>
  <c r="T101" i="4" s="1"/>
  <c r="AC101" i="4"/>
  <c r="AC97" i="15"/>
  <c r="H98" i="15"/>
  <c r="H102" i="4"/>
  <c r="J98" i="15" l="1"/>
  <c r="AI97" i="15"/>
  <c r="AD97" i="15"/>
  <c r="AE97" i="15" s="1"/>
  <c r="AG97" i="15"/>
  <c r="C98" i="15" s="1"/>
  <c r="AF97" i="15"/>
  <c r="K98" i="15"/>
  <c r="K102" i="4"/>
  <c r="AI101" i="4"/>
  <c r="AJ101" i="4" s="1"/>
  <c r="AD101" i="4"/>
  <c r="AE101" i="4" s="1"/>
  <c r="AG101" i="4"/>
  <c r="C102" i="4" s="1"/>
  <c r="AF101" i="4"/>
  <c r="AH101" i="4" s="1"/>
  <c r="D102" i="4" s="1"/>
  <c r="G101" i="4"/>
  <c r="X101" i="4"/>
  <c r="AA101" i="4" s="1"/>
  <c r="AB101" i="4" s="1"/>
  <c r="AH97" i="15" l="1"/>
  <c r="D98" i="15" s="1"/>
  <c r="B98" i="15"/>
  <c r="AL97" i="15"/>
  <c r="AJ97" i="15"/>
  <c r="AK97" i="15"/>
  <c r="L102" i="4"/>
  <c r="U102" i="4" s="1"/>
  <c r="V102" i="4" s="1"/>
  <c r="AK102" i="4"/>
  <c r="AL102" i="4"/>
  <c r="B102" i="4"/>
  <c r="AN103" i="4" a="1"/>
  <c r="AM102" i="4" a="1"/>
  <c r="O103" i="4"/>
  <c r="O98" i="15"/>
  <c r="I98" i="15" l="1"/>
  <c r="U98" i="15"/>
  <c r="V98" i="15" s="1"/>
  <c r="L98" i="15"/>
  <c r="M98" i="15" s="1"/>
  <c r="AN103" i="4"/>
  <c r="AM102" i="4"/>
  <c r="I102" i="4"/>
  <c r="Y102" i="4"/>
  <c r="W102" i="4"/>
  <c r="M102" i="4"/>
  <c r="E98" i="15"/>
  <c r="E102" i="4"/>
  <c r="Z102" i="4"/>
  <c r="F98" i="15" l="1"/>
  <c r="P98" i="15"/>
  <c r="N98" i="15"/>
  <c r="W98" i="15"/>
  <c r="X98" i="15" s="1"/>
  <c r="Y98" i="15"/>
  <c r="F102" i="4"/>
  <c r="N102" i="4"/>
  <c r="Q102" i="4" s="1"/>
  <c r="P102" i="4"/>
  <c r="X102" i="4"/>
  <c r="AA102" i="4" s="1"/>
  <c r="AB102" i="4" s="1"/>
  <c r="Z98" i="15"/>
  <c r="R102" i="4"/>
  <c r="R98" i="15"/>
  <c r="AA98" i="15" l="1"/>
  <c r="AB98" i="15" s="1"/>
  <c r="Q98" i="15"/>
  <c r="S98" i="15" s="1"/>
  <c r="T98" i="15" s="1"/>
  <c r="G98" i="15"/>
  <c r="S102" i="4"/>
  <c r="T102" i="4"/>
  <c r="G102" i="4"/>
  <c r="AC98" i="15"/>
  <c r="H99" i="15"/>
  <c r="H103" i="4"/>
  <c r="AC102" i="4"/>
  <c r="J99" i="15" l="1"/>
  <c r="AI98" i="15"/>
  <c r="AD98" i="15"/>
  <c r="AE98" i="15" s="1"/>
  <c r="AG98" i="15"/>
  <c r="C99" i="15" s="1"/>
  <c r="AF98" i="15"/>
  <c r="K99" i="15"/>
  <c r="K103" i="4"/>
  <c r="AI102" i="4"/>
  <c r="AJ102" i="4" s="1"/>
  <c r="AG102" i="4"/>
  <c r="C103" i="4" s="1"/>
  <c r="AD102" i="4"/>
  <c r="AE102" i="4" s="1"/>
  <c r="AF102" i="4"/>
  <c r="AH102" i="4" s="1"/>
  <c r="D103" i="4" s="1"/>
  <c r="L103" i="4" s="1"/>
  <c r="AH98" i="15" l="1"/>
  <c r="D99" i="15" s="1"/>
  <c r="B99" i="15"/>
  <c r="AK98" i="15"/>
  <c r="AL98" i="15"/>
  <c r="AJ98" i="15"/>
  <c r="AL103" i="4"/>
  <c r="U103" i="4"/>
  <c r="V103" i="4" s="1"/>
  <c r="M103" i="4"/>
  <c r="B103" i="4"/>
  <c r="AK103" i="4"/>
  <c r="AN104" i="4" a="1"/>
  <c r="AM103" i="4" a="1"/>
  <c r="O99" i="15"/>
  <c r="O104" i="4"/>
  <c r="I99" i="15" l="1"/>
  <c r="L99" i="15"/>
  <c r="M99" i="15" s="1"/>
  <c r="U99" i="15"/>
  <c r="V99" i="15" s="1"/>
  <c r="AM103" i="4"/>
  <c r="AN104" i="4"/>
  <c r="I103" i="4"/>
  <c r="N103" i="4"/>
  <c r="P103" i="4"/>
  <c r="W103" i="4"/>
  <c r="Y103" i="4"/>
  <c r="Z103" i="4"/>
  <c r="E99" i="15"/>
  <c r="R103" i="4"/>
  <c r="E103" i="4"/>
  <c r="F99" i="15" l="1"/>
  <c r="Y99" i="15"/>
  <c r="W99" i="15"/>
  <c r="N99" i="15"/>
  <c r="P99" i="15"/>
  <c r="F103" i="4"/>
  <c r="G103" i="4" s="1"/>
  <c r="Q103" i="4"/>
  <c r="S103" i="4" s="1"/>
  <c r="Z99" i="15"/>
  <c r="AC103" i="4"/>
  <c r="H104" i="4"/>
  <c r="R99" i="15"/>
  <c r="X99" i="15" l="1"/>
  <c r="AA99" i="15" s="1"/>
  <c r="AB99" i="15" s="1"/>
  <c r="Q99" i="15"/>
  <c r="S99" i="15" s="1"/>
  <c r="G99" i="15"/>
  <c r="X103" i="4"/>
  <c r="AA103" i="4" s="1"/>
  <c r="AB103" i="4" s="1"/>
  <c r="K104" i="4"/>
  <c r="AI103" i="4"/>
  <c r="AJ103" i="4" s="1"/>
  <c r="AD103" i="4"/>
  <c r="AE103" i="4" s="1"/>
  <c r="AG103" i="4"/>
  <c r="C104" i="4" s="1"/>
  <c r="AF103" i="4"/>
  <c r="B104" i="4" s="1"/>
  <c r="T103" i="4"/>
  <c r="AN105" i="4" a="1"/>
  <c r="AC99" i="15"/>
  <c r="H100" i="15"/>
  <c r="O105" i="4"/>
  <c r="J100" i="15" l="1"/>
  <c r="AI99" i="15"/>
  <c r="AD99" i="15"/>
  <c r="AE99" i="15" s="1"/>
  <c r="AG99" i="15"/>
  <c r="C100" i="15" s="1"/>
  <c r="AF99" i="15"/>
  <c r="K100" i="15"/>
  <c r="T99" i="15"/>
  <c r="AN105" i="4"/>
  <c r="I104" i="4"/>
  <c r="AL104" i="4"/>
  <c r="AK104" i="4"/>
  <c r="AH103" i="4"/>
  <c r="D104" i="4" s="1"/>
  <c r="AM104" i="4" a="1"/>
  <c r="E104" i="4"/>
  <c r="AH99" i="15" l="1"/>
  <c r="D100" i="15" s="1"/>
  <c r="B100" i="15"/>
  <c r="AL99" i="15"/>
  <c r="AK99" i="15"/>
  <c r="AJ99" i="15"/>
  <c r="AM104" i="4"/>
  <c r="F104" i="4"/>
  <c r="L104" i="4"/>
  <c r="U104" i="4" s="1"/>
  <c r="V104" i="4" s="1"/>
  <c r="O100" i="15"/>
  <c r="I100" i="15" l="1"/>
  <c r="U100" i="15"/>
  <c r="V100" i="15" s="1"/>
  <c r="L100" i="15"/>
  <c r="M100" i="15" s="1"/>
  <c r="Y104" i="4"/>
  <c r="W104" i="4"/>
  <c r="X104" i="4" s="1"/>
  <c r="M104" i="4"/>
  <c r="E100" i="15"/>
  <c r="Z104" i="4"/>
  <c r="F100" i="15" l="1"/>
  <c r="N100" i="15"/>
  <c r="P100" i="15"/>
  <c r="Y100" i="15"/>
  <c r="W100" i="15"/>
  <c r="X100" i="15" s="1"/>
  <c r="AA104" i="4"/>
  <c r="AB104" i="4" s="1"/>
  <c r="N104" i="4"/>
  <c r="P104" i="4"/>
  <c r="R104" i="4"/>
  <c r="R100" i="15"/>
  <c r="Z100" i="15"/>
  <c r="AA100" i="15" l="1"/>
  <c r="AB100" i="15" s="1"/>
  <c r="Q100" i="15"/>
  <c r="S100" i="15" s="1"/>
  <c r="G100" i="15"/>
  <c r="G104" i="4"/>
  <c r="Q104" i="4"/>
  <c r="S104" i="4" s="1"/>
  <c r="AC100" i="15"/>
  <c r="H105" i="4"/>
  <c r="H101" i="15"/>
  <c r="AC104" i="4"/>
  <c r="J101" i="15" l="1"/>
  <c r="AI100" i="15"/>
  <c r="AD100" i="15"/>
  <c r="AE100" i="15" s="1"/>
  <c r="AG100" i="15"/>
  <c r="C101" i="15" s="1"/>
  <c r="AF100" i="15"/>
  <c r="K101" i="15"/>
  <c r="T100" i="15"/>
  <c r="K105" i="4"/>
  <c r="AI104" i="4"/>
  <c r="AJ104" i="4" s="1"/>
  <c r="AF104" i="4"/>
  <c r="B105" i="4" s="1"/>
  <c r="AD104" i="4"/>
  <c r="AE104" i="4" s="1"/>
  <c r="AG104" i="4"/>
  <c r="C105" i="4" s="1"/>
  <c r="T104" i="4"/>
  <c r="AN106" i="4" a="1"/>
  <c r="O106" i="4"/>
  <c r="AH100" i="15" l="1"/>
  <c r="D101" i="15" s="1"/>
  <c r="B101" i="15"/>
  <c r="AJ100" i="15"/>
  <c r="AL100" i="15"/>
  <c r="AK100" i="15"/>
  <c r="AN106" i="4"/>
  <c r="AL105" i="4"/>
  <c r="AK105" i="4"/>
  <c r="AH104" i="4"/>
  <c r="D105" i="4" s="1"/>
  <c r="I105" i="4"/>
  <c r="O101" i="15"/>
  <c r="AM105" i="4" a="1"/>
  <c r="E105" i="4"/>
  <c r="I101" i="15" l="1"/>
  <c r="U101" i="15"/>
  <c r="V101" i="15" s="1"/>
  <c r="L101" i="15"/>
  <c r="M101" i="15" s="1"/>
  <c r="F105" i="4"/>
  <c r="AM105" i="4"/>
  <c r="L105" i="4"/>
  <c r="U105" i="4" s="1"/>
  <c r="V105" i="4" s="1"/>
  <c r="E101" i="15"/>
  <c r="F101" i="15" l="1"/>
  <c r="N101" i="15"/>
  <c r="P101" i="15"/>
  <c r="Y101" i="15"/>
  <c r="W101" i="15"/>
  <c r="X101" i="15" s="1"/>
  <c r="M105" i="4"/>
  <c r="N105" i="4" s="1"/>
  <c r="P105" i="4"/>
  <c r="Y105" i="4"/>
  <c r="W105" i="4"/>
  <c r="X105" i="4" s="1"/>
  <c r="Z105" i="4"/>
  <c r="R101" i="15"/>
  <c r="R105" i="4"/>
  <c r="Z101" i="15"/>
  <c r="AA101" i="15" l="1"/>
  <c r="AB101" i="15" s="1"/>
  <c r="Q101" i="15"/>
  <c r="S101" i="15" s="1"/>
  <c r="G101" i="15"/>
  <c r="Q105" i="4"/>
  <c r="S105" i="4" s="1"/>
  <c r="AA105" i="4"/>
  <c r="AB105" i="4" s="1"/>
  <c r="G105" i="4"/>
  <c r="AC105" i="4"/>
  <c r="H102" i="15"/>
  <c r="H106" i="4"/>
  <c r="AC101" i="15"/>
  <c r="J102" i="15" l="1"/>
  <c r="AI101" i="15"/>
  <c r="AD101" i="15"/>
  <c r="AE101" i="15" s="1"/>
  <c r="AG101" i="15"/>
  <c r="C102" i="15" s="1"/>
  <c r="AF101" i="15"/>
  <c r="K102" i="15"/>
  <c r="T101" i="15"/>
  <c r="K106" i="4"/>
  <c r="AI105" i="4"/>
  <c r="AJ105" i="4" s="1"/>
  <c r="AG105" i="4"/>
  <c r="C106" i="4" s="1"/>
  <c r="AF105" i="4"/>
  <c r="B106" i="4" s="1"/>
  <c r="AD105" i="4"/>
  <c r="AE105" i="4" s="1"/>
  <c r="T105" i="4"/>
  <c r="O107" i="4"/>
  <c r="AN107" i="4" a="1"/>
  <c r="AH101" i="15" l="1"/>
  <c r="D102" i="15" s="1"/>
  <c r="B102" i="15"/>
  <c r="AL101" i="15"/>
  <c r="AK101" i="15"/>
  <c r="AJ101" i="15"/>
  <c r="AN107" i="4"/>
  <c r="AK106" i="4"/>
  <c r="I106" i="4"/>
  <c r="AL106" i="4"/>
  <c r="AH105" i="4"/>
  <c r="D106" i="4" s="1"/>
  <c r="E106" i="4"/>
  <c r="AM106" i="4" a="1"/>
  <c r="O102" i="15"/>
  <c r="I102" i="15" l="1"/>
  <c r="L102" i="15"/>
  <c r="M102" i="15" s="1"/>
  <c r="U102" i="15"/>
  <c r="V102" i="15" s="1"/>
  <c r="AM106" i="4"/>
  <c r="F106" i="4"/>
  <c r="L106" i="4"/>
  <c r="U106" i="4" s="1"/>
  <c r="V106" i="4" s="1"/>
  <c r="E102" i="15"/>
  <c r="F102" i="15" l="1"/>
  <c r="Y102" i="15"/>
  <c r="W102" i="15"/>
  <c r="X102" i="15" s="1"/>
  <c r="P102" i="15"/>
  <c r="N102" i="15"/>
  <c r="W106" i="4"/>
  <c r="X106" i="4" s="1"/>
  <c r="Y106" i="4"/>
  <c r="M106" i="4"/>
  <c r="R102" i="15"/>
  <c r="Z102" i="15"/>
  <c r="Z106" i="4"/>
  <c r="Q102" i="15" l="1"/>
  <c r="S102" i="15" s="1"/>
  <c r="AA102" i="15"/>
  <c r="AB102" i="15" s="1"/>
  <c r="G102" i="15"/>
  <c r="AA106" i="4"/>
  <c r="AB106" i="4" s="1"/>
  <c r="P106" i="4"/>
  <c r="N106" i="4"/>
  <c r="AC102" i="15"/>
  <c r="H103" i="15"/>
  <c r="R106" i="4"/>
  <c r="J103" i="15" l="1"/>
  <c r="AI102" i="15"/>
  <c r="AD102" i="15"/>
  <c r="AE102" i="15" s="1"/>
  <c r="AG102" i="15"/>
  <c r="C103" i="15" s="1"/>
  <c r="AF102" i="15"/>
  <c r="T102" i="15"/>
  <c r="K103" i="15"/>
  <c r="G106" i="4"/>
  <c r="Q106" i="4"/>
  <c r="S106" i="4" s="1"/>
  <c r="AC106" i="4"/>
  <c r="H107" i="4"/>
  <c r="B103" i="15" l="1"/>
  <c r="AH102" i="15"/>
  <c r="D103" i="15" s="1"/>
  <c r="AK102" i="15"/>
  <c r="AL102" i="15"/>
  <c r="AJ102" i="15"/>
  <c r="K107" i="4"/>
  <c r="AI106" i="4"/>
  <c r="AJ106" i="4" s="1"/>
  <c r="AD106" i="4"/>
  <c r="AE106" i="4" s="1"/>
  <c r="AG106" i="4"/>
  <c r="C107" i="4" s="1"/>
  <c r="AF106" i="4"/>
  <c r="AH106" i="4" s="1"/>
  <c r="D107" i="4" s="1"/>
  <c r="L107" i="4" s="1"/>
  <c r="U107" i="4" s="1"/>
  <c r="V107" i="4" s="1"/>
  <c r="T106" i="4"/>
  <c r="O103" i="15"/>
  <c r="U103" i="15" l="1"/>
  <c r="V103" i="15" s="1"/>
  <c r="L103" i="15"/>
  <c r="M103" i="15" s="1"/>
  <c r="I103" i="15"/>
  <c r="B107" i="4"/>
  <c r="W107" i="4"/>
  <c r="M107" i="4"/>
  <c r="AL107" i="4"/>
  <c r="AK107" i="4"/>
  <c r="Y107" i="4"/>
  <c r="I107" i="4"/>
  <c r="E103" i="15"/>
  <c r="O108" i="4"/>
  <c r="AN108" i="4" a="1"/>
  <c r="Z107" i="4"/>
  <c r="E107" i="4"/>
  <c r="AM107" i="4" a="1"/>
  <c r="F103" i="15" l="1"/>
  <c r="N103" i="15"/>
  <c r="P103" i="15"/>
  <c r="W103" i="15"/>
  <c r="X103" i="15" s="1"/>
  <c r="Y103" i="15"/>
  <c r="AN108" i="4"/>
  <c r="F107" i="4"/>
  <c r="AM107" i="4"/>
  <c r="X107" i="4"/>
  <c r="AA107" i="4" s="1"/>
  <c r="AB107" i="4" s="1"/>
  <c r="N107" i="4"/>
  <c r="P107" i="4"/>
  <c r="R103" i="15"/>
  <c r="Z103" i="15"/>
  <c r="R107" i="4"/>
  <c r="AA103" i="15" l="1"/>
  <c r="AB103" i="15" s="1"/>
  <c r="Q103" i="15"/>
  <c r="S103" i="15" s="1"/>
  <c r="G103" i="15"/>
  <c r="Q107" i="4"/>
  <c r="S107" i="4" s="1"/>
  <c r="G107" i="4"/>
  <c r="H104" i="15"/>
  <c r="AC107" i="4"/>
  <c r="AC103" i="15"/>
  <c r="H108" i="4"/>
  <c r="J104" i="15" l="1"/>
  <c r="AI103" i="15"/>
  <c r="AD103" i="15"/>
  <c r="AE103" i="15" s="1"/>
  <c r="AG103" i="15"/>
  <c r="C104" i="15" s="1"/>
  <c r="AF103" i="15"/>
  <c r="K104" i="15"/>
  <c r="T103" i="15"/>
  <c r="K108" i="4"/>
  <c r="AF107" i="4"/>
  <c r="B108" i="4" s="1"/>
  <c r="AD107" i="4"/>
  <c r="AE107" i="4" s="1"/>
  <c r="AG107" i="4"/>
  <c r="C108" i="4" s="1"/>
  <c r="AI107" i="4"/>
  <c r="AJ107" i="4" s="1"/>
  <c r="T107" i="4"/>
  <c r="AK108" i="4"/>
  <c r="AN109" i="4" a="1"/>
  <c r="O109" i="4"/>
  <c r="B104" i="15" l="1"/>
  <c r="AH103" i="15"/>
  <c r="D104" i="15" s="1"/>
  <c r="AJ103" i="15"/>
  <c r="AK103" i="15"/>
  <c r="AL103" i="15"/>
  <c r="I108" i="4"/>
  <c r="AN109" i="4"/>
  <c r="AL108" i="4"/>
  <c r="AH107" i="4"/>
  <c r="D108" i="4" s="1"/>
  <c r="E108" i="4"/>
  <c r="AM108" i="4" a="1"/>
  <c r="O104" i="15"/>
  <c r="L104" i="15" l="1"/>
  <c r="M104" i="15" s="1"/>
  <c r="U104" i="15"/>
  <c r="V104" i="15" s="1"/>
  <c r="I104" i="15"/>
  <c r="F108" i="4"/>
  <c r="AM108" i="4"/>
  <c r="L108" i="4"/>
  <c r="U108" i="4" s="1"/>
  <c r="V108" i="4" s="1"/>
  <c r="M108" i="4"/>
  <c r="E104" i="15"/>
  <c r="F104" i="15" l="1"/>
  <c r="W104" i="15"/>
  <c r="Y104" i="15"/>
  <c r="P104" i="15"/>
  <c r="N104" i="15"/>
  <c r="N108" i="4"/>
  <c r="P108" i="4"/>
  <c r="W108" i="4"/>
  <c r="X108" i="4" s="1"/>
  <c r="Y108" i="4"/>
  <c r="Z104" i="15"/>
  <c r="R104" i="15"/>
  <c r="Z108" i="4"/>
  <c r="R108" i="4"/>
  <c r="X104" i="15" l="1"/>
  <c r="AA104" i="15" s="1"/>
  <c r="AB104" i="15" s="1"/>
  <c r="Q104" i="15"/>
  <c r="S104" i="15" s="1"/>
  <c r="G104" i="15"/>
  <c r="AA108" i="4"/>
  <c r="G108" i="4"/>
  <c r="AB108" i="4"/>
  <c r="Q108" i="4"/>
  <c r="S108" i="4" s="1"/>
  <c r="AC108" i="4"/>
  <c r="H109" i="4"/>
  <c r="AC104" i="15"/>
  <c r="H105" i="15"/>
  <c r="J105" i="15" l="1"/>
  <c r="AI104" i="15"/>
  <c r="AD104" i="15"/>
  <c r="AE104" i="15" s="1"/>
  <c r="AG104" i="15"/>
  <c r="C105" i="15" s="1"/>
  <c r="AF104" i="15"/>
  <c r="T104" i="15"/>
  <c r="K105" i="15"/>
  <c r="K109" i="4"/>
  <c r="AI108" i="4"/>
  <c r="AJ108" i="4" s="1"/>
  <c r="AG108" i="4"/>
  <c r="C109" i="4" s="1"/>
  <c r="AD108" i="4"/>
  <c r="AE108" i="4" s="1"/>
  <c r="AF108" i="4"/>
  <c r="T108" i="4"/>
  <c r="AH108" i="4" l="1"/>
  <c r="D109" i="4" s="1"/>
  <c r="L109" i="4" s="1"/>
  <c r="U109" i="4" s="1"/>
  <c r="V109" i="4" s="1"/>
  <c r="B105" i="15"/>
  <c r="AH104" i="15"/>
  <c r="D105" i="15" s="1"/>
  <c r="AL104" i="15"/>
  <c r="AK104" i="15"/>
  <c r="AJ104" i="15"/>
  <c r="AK109" i="4"/>
  <c r="M109" i="4"/>
  <c r="AL109" i="4"/>
  <c r="B109" i="4"/>
  <c r="Y109" i="4" s="1"/>
  <c r="AM109" i="4" a="1"/>
  <c r="O105" i="15"/>
  <c r="Z109" i="4"/>
  <c r="AN110" i="4" a="1"/>
  <c r="O110" i="4"/>
  <c r="U105" i="15" l="1"/>
  <c r="V105" i="15" s="1"/>
  <c r="L105" i="15"/>
  <c r="M105" i="15" s="1"/>
  <c r="I105" i="15"/>
  <c r="W109" i="4"/>
  <c r="AM109" i="4"/>
  <c r="AN110" i="4"/>
  <c r="N109" i="4"/>
  <c r="P109" i="4"/>
  <c r="I109" i="4"/>
  <c r="E105" i="15"/>
  <c r="E109" i="4"/>
  <c r="R109" i="4"/>
  <c r="F105" i="15" l="1"/>
  <c r="P105" i="15"/>
  <c r="N105" i="15"/>
  <c r="Y105" i="15"/>
  <c r="W105" i="15"/>
  <c r="X105" i="15" s="1"/>
  <c r="F109" i="4"/>
  <c r="Q109" i="4"/>
  <c r="S109" i="4" s="1"/>
  <c r="T109" i="4" s="1"/>
  <c r="AC109" i="4"/>
  <c r="Z105" i="15"/>
  <c r="R105" i="15"/>
  <c r="H110" i="4"/>
  <c r="AA105" i="15" l="1"/>
  <c r="AB105" i="15" s="1"/>
  <c r="Q105" i="15"/>
  <c r="S105" i="15" s="1"/>
  <c r="G105" i="15"/>
  <c r="K110" i="4"/>
  <c r="AD109" i="4"/>
  <c r="AE109" i="4" s="1"/>
  <c r="AI109" i="4"/>
  <c r="AJ109" i="4" s="1"/>
  <c r="AG109" i="4"/>
  <c r="C110" i="4" s="1"/>
  <c r="AF109" i="4"/>
  <c r="AH109" i="4" s="1"/>
  <c r="D110" i="4" s="1"/>
  <c r="L110" i="4" s="1"/>
  <c r="U110" i="4" s="1"/>
  <c r="G109" i="4"/>
  <c r="X109" i="4"/>
  <c r="AA109" i="4" s="1"/>
  <c r="AB109" i="4" s="1"/>
  <c r="AC105" i="15"/>
  <c r="H106" i="15"/>
  <c r="J106" i="15" l="1"/>
  <c r="AI105" i="15"/>
  <c r="AD105" i="15"/>
  <c r="AE105" i="15" s="1"/>
  <c r="AG105" i="15"/>
  <c r="C106" i="15" s="1"/>
  <c r="AF105" i="15"/>
  <c r="K106" i="15"/>
  <c r="T105" i="15"/>
  <c r="M110" i="4"/>
  <c r="V110" i="4"/>
  <c r="B110" i="4"/>
  <c r="AK110" i="4"/>
  <c r="AL110" i="4"/>
  <c r="AM110" i="4" a="1"/>
  <c r="AN111" i="4" a="1"/>
  <c r="O111" i="4"/>
  <c r="B106" i="15" l="1"/>
  <c r="AH105" i="15"/>
  <c r="D106" i="15" s="1"/>
  <c r="AK105" i="15"/>
  <c r="AJ105" i="15"/>
  <c r="AL105" i="15"/>
  <c r="AN111" i="4"/>
  <c r="AM110" i="4"/>
  <c r="Y110" i="4"/>
  <c r="W110" i="4"/>
  <c r="P110" i="4"/>
  <c r="N110" i="4"/>
  <c r="I110" i="4"/>
  <c r="O106" i="15"/>
  <c r="Z110" i="4"/>
  <c r="R110" i="4"/>
  <c r="E110" i="4"/>
  <c r="U106" i="15" l="1"/>
  <c r="V106" i="15" s="1"/>
  <c r="L106" i="15"/>
  <c r="M106" i="15" s="1"/>
  <c r="I106" i="15"/>
  <c r="F110" i="4"/>
  <c r="G110" i="4" s="1"/>
  <c r="X110" i="4"/>
  <c r="AA110" i="4" s="1"/>
  <c r="AB110" i="4" s="1"/>
  <c r="Q110" i="4"/>
  <c r="S110" i="4" s="1"/>
  <c r="E106" i="15"/>
  <c r="H111" i="4"/>
  <c r="AC110" i="4"/>
  <c r="F106" i="15" l="1"/>
  <c r="N106" i="15"/>
  <c r="P106" i="15"/>
  <c r="Y106" i="15"/>
  <c r="W106" i="15"/>
  <c r="X106" i="15" s="1"/>
  <c r="K111" i="4"/>
  <c r="AD110" i="4"/>
  <c r="AE110" i="4" s="1"/>
  <c r="AI110" i="4"/>
  <c r="AJ110" i="4" s="1"/>
  <c r="AG110" i="4"/>
  <c r="C111" i="4" s="1"/>
  <c r="AF110" i="4"/>
  <c r="AH110" i="4" s="1"/>
  <c r="D111" i="4" s="1"/>
  <c r="L111" i="4" s="1"/>
  <c r="U111" i="4" s="1"/>
  <c r="V111" i="4" s="1"/>
  <c r="T110" i="4"/>
  <c r="Z106" i="15"/>
  <c r="R106" i="15"/>
  <c r="AA106" i="15" l="1"/>
  <c r="AB106" i="15" s="1"/>
  <c r="Q106" i="15"/>
  <c r="S106" i="15" s="1"/>
  <c r="G106" i="15"/>
  <c r="AL111" i="4"/>
  <c r="AK111" i="4"/>
  <c r="M111" i="4"/>
  <c r="B111" i="4"/>
  <c r="H107" i="15"/>
  <c r="AM111" i="4" a="1"/>
  <c r="O112" i="4"/>
  <c r="AN112" i="4" a="1"/>
  <c r="AC106" i="15"/>
  <c r="J107" i="15" l="1"/>
  <c r="AI106" i="15"/>
  <c r="AD106" i="15"/>
  <c r="AE106" i="15" s="1"/>
  <c r="AG106" i="15"/>
  <c r="C107" i="15" s="1"/>
  <c r="AF106" i="15"/>
  <c r="T106" i="15"/>
  <c r="K107" i="15"/>
  <c r="AN112" i="4"/>
  <c r="AM111" i="4"/>
  <c r="I111" i="4"/>
  <c r="W111" i="4"/>
  <c r="N111" i="4"/>
  <c r="P111" i="4"/>
  <c r="Y111" i="4"/>
  <c r="E111" i="4"/>
  <c r="Z111" i="4"/>
  <c r="R111" i="4"/>
  <c r="B107" i="15" l="1"/>
  <c r="AH106" i="15"/>
  <c r="D107" i="15" s="1"/>
  <c r="AL106" i="15"/>
  <c r="AJ106" i="15"/>
  <c r="AK106" i="15"/>
  <c r="F111" i="4"/>
  <c r="Q111" i="4"/>
  <c r="S111" i="4" s="1"/>
  <c r="T111" i="4" s="1"/>
  <c r="O107" i="15"/>
  <c r="H112" i="4"/>
  <c r="AC111" i="4"/>
  <c r="L107" i="15" l="1"/>
  <c r="M107" i="15" s="1"/>
  <c r="U107" i="15"/>
  <c r="V107" i="15" s="1"/>
  <c r="I107" i="15"/>
  <c r="K112" i="4"/>
  <c r="AI111" i="4"/>
  <c r="AJ111" i="4" s="1"/>
  <c r="AG111" i="4"/>
  <c r="C112" i="4" s="1"/>
  <c r="AD111" i="4"/>
  <c r="AE111" i="4" s="1"/>
  <c r="AF111" i="4"/>
  <c r="B112" i="4" s="1"/>
  <c r="G111" i="4"/>
  <c r="X111" i="4"/>
  <c r="AA111" i="4" s="1"/>
  <c r="AB111" i="4" s="1"/>
  <c r="AN113" i="4" a="1"/>
  <c r="E107" i="15"/>
  <c r="O113" i="4"/>
  <c r="F107" i="15" l="1"/>
  <c r="Y107" i="15"/>
  <c r="W107" i="15"/>
  <c r="X107" i="15" s="1"/>
  <c r="N107" i="15"/>
  <c r="P107" i="15"/>
  <c r="I112" i="4"/>
  <c r="AN113" i="4"/>
  <c r="AH111" i="4"/>
  <c r="D112" i="4" s="1"/>
  <c r="AK112" i="4"/>
  <c r="AL112" i="4"/>
  <c r="R107" i="15"/>
  <c r="Z107" i="15"/>
  <c r="AM112" i="4" a="1"/>
  <c r="E112" i="4"/>
  <c r="Q107" i="15" l="1"/>
  <c r="S107" i="15" s="1"/>
  <c r="AA107" i="15"/>
  <c r="AB107" i="15" s="1"/>
  <c r="G107" i="15"/>
  <c r="F112" i="4"/>
  <c r="AM112" i="4"/>
  <c r="L112" i="4"/>
  <c r="U112" i="4" s="1"/>
  <c r="V112" i="4" s="1"/>
  <c r="H108" i="15"/>
  <c r="AC107" i="15"/>
  <c r="J108" i="15" l="1"/>
  <c r="AI107" i="15"/>
  <c r="AD107" i="15"/>
  <c r="AE107" i="15" s="1"/>
  <c r="AG107" i="15"/>
  <c r="C108" i="15" s="1"/>
  <c r="AF107" i="15"/>
  <c r="K108" i="15"/>
  <c r="T107" i="15"/>
  <c r="M112" i="4"/>
  <c r="Y112" i="4"/>
  <c r="W112" i="4"/>
  <c r="X112" i="4" s="1"/>
  <c r="Z112" i="4"/>
  <c r="AH107" i="15" l="1"/>
  <c r="D108" i="15" s="1"/>
  <c r="B108" i="15"/>
  <c r="AK107" i="15"/>
  <c r="AL107" i="15"/>
  <c r="AJ107" i="15"/>
  <c r="P112" i="4"/>
  <c r="N112" i="4"/>
  <c r="AA112" i="4"/>
  <c r="AB112" i="4" s="1"/>
  <c r="O108" i="15"/>
  <c r="R112" i="4"/>
  <c r="I108" i="15" l="1"/>
  <c r="L108" i="15"/>
  <c r="M108" i="15" s="1"/>
  <c r="U108" i="15"/>
  <c r="V108" i="15" s="1"/>
  <c r="G112" i="4"/>
  <c r="Q112" i="4"/>
  <c r="S112" i="4" s="1"/>
  <c r="H113" i="4"/>
  <c r="AC112" i="4"/>
  <c r="E108" i="15"/>
  <c r="F108" i="15" l="1"/>
  <c r="W108" i="15"/>
  <c r="X108" i="15" s="1"/>
  <c r="Y108" i="15"/>
  <c r="P108" i="15"/>
  <c r="N108" i="15"/>
  <c r="K113" i="4"/>
  <c r="AD112" i="4"/>
  <c r="AE112" i="4" s="1"/>
  <c r="AG112" i="4"/>
  <c r="C113" i="4" s="1"/>
  <c r="AI112" i="4"/>
  <c r="AJ112" i="4" s="1"/>
  <c r="AF112" i="4"/>
  <c r="AH112" i="4" s="1"/>
  <c r="D113" i="4" s="1"/>
  <c r="L113" i="4" s="1"/>
  <c r="U113" i="4" s="1"/>
  <c r="V113" i="4" s="1"/>
  <c r="T112" i="4"/>
  <c r="R108" i="15"/>
  <c r="Z108" i="15"/>
  <c r="Q108" i="15" l="1"/>
  <c r="S108" i="15" s="1"/>
  <c r="AA108" i="15"/>
  <c r="AB108" i="15" s="1"/>
  <c r="G108" i="15"/>
  <c r="AL113" i="4"/>
  <c r="M113" i="4"/>
  <c r="B113" i="4"/>
  <c r="AK113" i="4"/>
  <c r="O114" i="4"/>
  <c r="H109" i="15"/>
  <c r="AN114" i="4" a="1"/>
  <c r="AC108" i="15"/>
  <c r="AM113" i="4" a="1"/>
  <c r="J109" i="15" l="1"/>
  <c r="AI108" i="15"/>
  <c r="AD108" i="15"/>
  <c r="AE108" i="15" s="1"/>
  <c r="AG108" i="15"/>
  <c r="C109" i="15" s="1"/>
  <c r="AF108" i="15"/>
  <c r="T108" i="15"/>
  <c r="K109" i="15"/>
  <c r="AM113" i="4"/>
  <c r="AN114" i="4"/>
  <c r="I113" i="4"/>
  <c r="Y113" i="4"/>
  <c r="N113" i="4"/>
  <c r="P113" i="4"/>
  <c r="W113" i="4"/>
  <c r="R113" i="4"/>
  <c r="Z113" i="4"/>
  <c r="E113" i="4"/>
  <c r="AH108" i="15" l="1"/>
  <c r="D109" i="15" s="1"/>
  <c r="B109" i="15"/>
  <c r="AJ108" i="15"/>
  <c r="AK108" i="15"/>
  <c r="AL108" i="15"/>
  <c r="F113" i="4"/>
  <c r="G113" i="4" s="1"/>
  <c r="X113" i="4"/>
  <c r="AA113" i="4" s="1"/>
  <c r="AB113" i="4" s="1"/>
  <c r="Q113" i="4"/>
  <c r="S113" i="4" s="1"/>
  <c r="T113" i="4" s="1"/>
  <c r="AC113" i="4"/>
  <c r="H114" i="4"/>
  <c r="O109" i="15"/>
  <c r="I109" i="15" l="1"/>
  <c r="L109" i="15"/>
  <c r="M109" i="15" s="1"/>
  <c r="U109" i="15"/>
  <c r="V109" i="15" s="1"/>
  <c r="K114" i="4"/>
  <c r="AD113" i="4"/>
  <c r="AE113" i="4" s="1"/>
  <c r="AI113" i="4"/>
  <c r="AJ113" i="4" s="1"/>
  <c r="AG113" i="4"/>
  <c r="C114" i="4" s="1"/>
  <c r="AF113" i="4"/>
  <c r="B114" i="4" s="1"/>
  <c r="AK114" i="4"/>
  <c r="AN115" i="4" a="1"/>
  <c r="O115" i="4"/>
  <c r="E109" i="15"/>
  <c r="F109" i="15" l="1"/>
  <c r="W109" i="15"/>
  <c r="Y109" i="15"/>
  <c r="P109" i="15"/>
  <c r="N109" i="15"/>
  <c r="I114" i="4"/>
  <c r="AL114" i="4"/>
  <c r="AN115" i="4"/>
  <c r="AH113" i="4"/>
  <c r="D114" i="4" s="1"/>
  <c r="Z109" i="15"/>
  <c r="AM114" i="4" a="1"/>
  <c r="R109" i="15"/>
  <c r="E114" i="4"/>
  <c r="X109" i="15" l="1"/>
  <c r="AA109" i="15" s="1"/>
  <c r="AB109" i="15" s="1"/>
  <c r="Q109" i="15"/>
  <c r="S109" i="15" s="1"/>
  <c r="G109" i="15"/>
  <c r="F114" i="4"/>
  <c r="AM114" i="4"/>
  <c r="L114" i="4"/>
  <c r="U114" i="4" s="1"/>
  <c r="V114" i="4" s="1"/>
  <c r="AC109" i="15"/>
  <c r="H110" i="15"/>
  <c r="J110" i="15" l="1"/>
  <c r="AI109" i="15"/>
  <c r="AD109" i="15"/>
  <c r="AE109" i="15" s="1"/>
  <c r="AG109" i="15"/>
  <c r="C110" i="15" s="1"/>
  <c r="AF109" i="15"/>
  <c r="T109" i="15"/>
  <c r="K110" i="15"/>
  <c r="M114" i="4"/>
  <c r="P114" i="4"/>
  <c r="N114" i="4"/>
  <c r="Q114" i="4" s="1"/>
  <c r="Y114" i="4"/>
  <c r="W114" i="4"/>
  <c r="X114" i="4" s="1"/>
  <c r="R114" i="4"/>
  <c r="Z114" i="4"/>
  <c r="AH109" i="15" l="1"/>
  <c r="D110" i="15" s="1"/>
  <c r="B110" i="15"/>
  <c r="AK109" i="15"/>
  <c r="AJ109" i="15"/>
  <c r="AL109" i="15"/>
  <c r="AA114" i="4"/>
  <c r="AB114" i="4" s="1"/>
  <c r="S114" i="4"/>
  <c r="T114" i="4" s="1"/>
  <c r="G114" i="4"/>
  <c r="AC114" i="4"/>
  <c r="O110" i="15"/>
  <c r="H115" i="4"/>
  <c r="I110" i="15" l="1"/>
  <c r="U110" i="15"/>
  <c r="V110" i="15" s="1"/>
  <c r="L110" i="15"/>
  <c r="M110" i="15" s="1"/>
  <c r="K115" i="4"/>
  <c r="AI114" i="4"/>
  <c r="AJ114" i="4" s="1"/>
  <c r="AG114" i="4"/>
  <c r="C115" i="4" s="1"/>
  <c r="AD114" i="4"/>
  <c r="AE114" i="4" s="1"/>
  <c r="AF114" i="4"/>
  <c r="B115" i="4" s="1"/>
  <c r="E110" i="15"/>
  <c r="O116" i="4"/>
  <c r="AN116" i="4" a="1"/>
  <c r="F110" i="15" l="1"/>
  <c r="N110" i="15"/>
  <c r="P110" i="15"/>
  <c r="Y110" i="15"/>
  <c r="W110" i="15"/>
  <c r="AN116" i="4"/>
  <c r="I115" i="4"/>
  <c r="AL115" i="4"/>
  <c r="AH114" i="4"/>
  <c r="D115" i="4" s="1"/>
  <c r="AK115" i="4"/>
  <c r="R110" i="15"/>
  <c r="AM115" i="4" a="1"/>
  <c r="Z110" i="15"/>
  <c r="E115" i="4"/>
  <c r="G110" i="15" l="1"/>
  <c r="X110" i="15"/>
  <c r="AA110" i="15" s="1"/>
  <c r="AB110" i="15" s="1"/>
  <c r="Q110" i="15"/>
  <c r="S110" i="15" s="1"/>
  <c r="F115" i="4"/>
  <c r="AM115" i="4"/>
  <c r="L115" i="4"/>
  <c r="U115" i="4" s="1"/>
  <c r="V115" i="4" s="1"/>
  <c r="AC110" i="15"/>
  <c r="H111" i="15"/>
  <c r="J111" i="15" l="1"/>
  <c r="AI110" i="15"/>
  <c r="AD110" i="15"/>
  <c r="AE110" i="15" s="1"/>
  <c r="AG110" i="15"/>
  <c r="C111" i="15" s="1"/>
  <c r="AF110" i="15"/>
  <c r="T110" i="15"/>
  <c r="K111" i="15"/>
  <c r="M115" i="4"/>
  <c r="N115" i="4" s="1"/>
  <c r="W115" i="4"/>
  <c r="X115" i="4" s="1"/>
  <c r="Y115" i="4"/>
  <c r="Z115" i="4"/>
  <c r="Q115" i="4" l="1"/>
  <c r="G115" i="4"/>
  <c r="P115" i="4"/>
  <c r="AH110" i="15"/>
  <c r="D111" i="15" s="1"/>
  <c r="B111" i="15"/>
  <c r="AK110" i="15"/>
  <c r="AL110" i="15"/>
  <c r="AJ110" i="15"/>
  <c r="AA115" i="4"/>
  <c r="AB115" i="4" s="1"/>
  <c r="R115" i="4"/>
  <c r="O111" i="15"/>
  <c r="S115" i="4" l="1"/>
  <c r="I111" i="15"/>
  <c r="L111" i="15"/>
  <c r="M111" i="15" s="1"/>
  <c r="U111" i="15"/>
  <c r="V111" i="15" s="1"/>
  <c r="T115" i="4"/>
  <c r="AC115" i="4"/>
  <c r="H116" i="4"/>
  <c r="E111" i="15"/>
  <c r="AG115" i="4" l="1"/>
  <c r="C116" i="4" s="1"/>
  <c r="AF115" i="4"/>
  <c r="AH115" i="4" s="1"/>
  <c r="D116" i="4" s="1"/>
  <c r="AD115" i="4"/>
  <c r="AE115" i="4" s="1"/>
  <c r="AI115" i="4"/>
  <c r="AJ115" i="4" s="1"/>
  <c r="K116" i="4"/>
  <c r="F111" i="15"/>
  <c r="Y111" i="15"/>
  <c r="W111" i="15"/>
  <c r="X111" i="15" s="1"/>
  <c r="P111" i="15"/>
  <c r="N111" i="15"/>
  <c r="B116" i="4"/>
  <c r="AL116" i="4"/>
  <c r="AK116" i="4"/>
  <c r="R111" i="15"/>
  <c r="Z111" i="15"/>
  <c r="AN117" i="4" a="1"/>
  <c r="AM116" i="4" a="1"/>
  <c r="O117" i="4"/>
  <c r="L116" i="4" l="1"/>
  <c r="Q111" i="15"/>
  <c r="S111" i="15" s="1"/>
  <c r="T111" i="15" s="1"/>
  <c r="AA111" i="15"/>
  <c r="AB111" i="15" s="1"/>
  <c r="G111" i="15"/>
  <c r="AN117" i="4"/>
  <c r="I116" i="4"/>
  <c r="AM116" i="4"/>
  <c r="AC111" i="15"/>
  <c r="H112" i="15"/>
  <c r="E116" i="4"/>
  <c r="U116" i="4" l="1"/>
  <c r="V116" i="4" s="1"/>
  <c r="M116" i="4"/>
  <c r="J112" i="15"/>
  <c r="AI111" i="15"/>
  <c r="AD111" i="15"/>
  <c r="AE111" i="15" s="1"/>
  <c r="AG111" i="15"/>
  <c r="C112" i="15" s="1"/>
  <c r="AF111" i="15"/>
  <c r="K112" i="15"/>
  <c r="F116" i="4"/>
  <c r="P116" i="4" l="1"/>
  <c r="N116" i="4"/>
  <c r="Y116" i="4"/>
  <c r="W116" i="4"/>
  <c r="X116" i="4" s="1"/>
  <c r="B112" i="15"/>
  <c r="AH111" i="15"/>
  <c r="D112" i="15" s="1"/>
  <c r="AL111" i="15"/>
  <c r="AK111" i="15"/>
  <c r="AJ111" i="15"/>
  <c r="R116" i="4"/>
  <c r="Z116" i="4"/>
  <c r="O112" i="15"/>
  <c r="AA116" i="4" l="1"/>
  <c r="AB116" i="4" s="1"/>
  <c r="Q116" i="4"/>
  <c r="S116" i="4" s="1"/>
  <c r="G116" i="4"/>
  <c r="U112" i="15"/>
  <c r="V112" i="15" s="1"/>
  <c r="L112" i="15"/>
  <c r="M112" i="15" s="1"/>
  <c r="I112" i="15"/>
  <c r="H117" i="4"/>
  <c r="AC116" i="4"/>
  <c r="E112" i="15"/>
  <c r="K117" i="4" l="1"/>
  <c r="AF116" i="4"/>
  <c r="AD116" i="4"/>
  <c r="AE116" i="4" s="1"/>
  <c r="AI116" i="4"/>
  <c r="AJ116" i="4" s="1"/>
  <c r="AG116" i="4"/>
  <c r="C117" i="4" s="1"/>
  <c r="T116" i="4"/>
  <c r="F112" i="15"/>
  <c r="N112" i="15"/>
  <c r="P112" i="15"/>
  <c r="W112" i="15"/>
  <c r="X112" i="15" s="1"/>
  <c r="Y112" i="15"/>
  <c r="R112" i="15"/>
  <c r="Z112" i="15"/>
  <c r="AL117" i="4" l="1"/>
  <c r="AH116" i="4"/>
  <c r="D117" i="4" s="1"/>
  <c r="B117" i="4"/>
  <c r="AK117" i="4"/>
  <c r="AA112" i="15"/>
  <c r="AB112" i="15" s="1"/>
  <c r="Q112" i="15"/>
  <c r="S112" i="15" s="1"/>
  <c r="G112" i="15"/>
  <c r="AN118" i="4" a="1"/>
  <c r="AM117" i="4" a="1"/>
  <c r="AC112" i="15"/>
  <c r="H113" i="15"/>
  <c r="O118" i="4"/>
  <c r="AM117" i="4" l="1"/>
  <c r="AN118" i="4"/>
  <c r="I117" i="4"/>
  <c r="L117" i="4"/>
  <c r="U117" i="4" s="1"/>
  <c r="V117" i="4" s="1"/>
  <c r="J113" i="15"/>
  <c r="AI112" i="15"/>
  <c r="AD112" i="15"/>
  <c r="AE112" i="15" s="1"/>
  <c r="AG112" i="15"/>
  <c r="C113" i="15" s="1"/>
  <c r="AF112" i="15"/>
  <c r="K113" i="15"/>
  <c r="T112" i="15"/>
  <c r="E117" i="4"/>
  <c r="M117" i="4" l="1"/>
  <c r="P117" i="4" s="1"/>
  <c r="F117" i="4"/>
  <c r="W117" i="4"/>
  <c r="Y117" i="4"/>
  <c r="X117" i="4"/>
  <c r="B113" i="15"/>
  <c r="AH112" i="15"/>
  <c r="D113" i="15" s="1"/>
  <c r="AL112" i="15"/>
  <c r="AK112" i="15"/>
  <c r="AJ112" i="15"/>
  <c r="Z117" i="4"/>
  <c r="R117" i="4"/>
  <c r="O113" i="15"/>
  <c r="N117" i="4" l="1"/>
  <c r="Q117" i="4"/>
  <c r="S117" i="4" s="1"/>
  <c r="AA117" i="4"/>
  <c r="AB117" i="4" s="1"/>
  <c r="G117" i="4"/>
  <c r="U113" i="15"/>
  <c r="V113" i="15" s="1"/>
  <c r="L113" i="15"/>
  <c r="M113" i="15" s="1"/>
  <c r="I113" i="15"/>
  <c r="AC117" i="4"/>
  <c r="E113" i="15"/>
  <c r="H118" i="4"/>
  <c r="K118" i="4" l="1"/>
  <c r="AG117" i="4"/>
  <c r="C118" i="4" s="1"/>
  <c r="AI117" i="4"/>
  <c r="AJ117" i="4" s="1"/>
  <c r="AF117" i="4"/>
  <c r="AH117" i="4" s="1"/>
  <c r="D118" i="4" s="1"/>
  <c r="L118" i="4" s="1"/>
  <c r="U118" i="4" s="1"/>
  <c r="V118" i="4" s="1"/>
  <c r="AD117" i="4"/>
  <c r="AE117" i="4" s="1"/>
  <c r="T117" i="4"/>
  <c r="F113" i="15"/>
  <c r="P113" i="15"/>
  <c r="N113" i="15"/>
  <c r="W113" i="15"/>
  <c r="X113" i="15" s="1"/>
  <c r="Y113" i="15"/>
  <c r="R113" i="15"/>
  <c r="Z113" i="15"/>
  <c r="M118" i="4" l="1"/>
  <c r="AL118" i="4"/>
  <c r="B118" i="4"/>
  <c r="Y118" i="4" s="1"/>
  <c r="W118" i="4"/>
  <c r="AK118" i="4"/>
  <c r="AA113" i="15"/>
  <c r="AB113" i="15" s="1"/>
  <c r="Q113" i="15"/>
  <c r="S113" i="15" s="1"/>
  <c r="G113" i="15"/>
  <c r="O119" i="4"/>
  <c r="Z118" i="4"/>
  <c r="AN119" i="4" a="1"/>
  <c r="H114" i="15"/>
  <c r="AM118" i="4" a="1"/>
  <c r="AC113" i="15"/>
  <c r="AM118" i="4" l="1"/>
  <c r="AN119" i="4"/>
  <c r="I118" i="4"/>
  <c r="N118" i="4"/>
  <c r="P118" i="4"/>
  <c r="J114" i="15"/>
  <c r="AI113" i="15"/>
  <c r="AD113" i="15"/>
  <c r="AE113" i="15" s="1"/>
  <c r="AG113" i="15"/>
  <c r="C114" i="15" s="1"/>
  <c r="AF113" i="15"/>
  <c r="K114" i="15"/>
  <c r="T113" i="15"/>
  <c r="E118" i="4"/>
  <c r="R118" i="4"/>
  <c r="F118" i="4" l="1"/>
  <c r="Q118" i="4"/>
  <c r="S118" i="4" s="1"/>
  <c r="T118" i="4" s="1"/>
  <c r="B114" i="15"/>
  <c r="AH113" i="15"/>
  <c r="D114" i="15" s="1"/>
  <c r="AJ113" i="15"/>
  <c r="AL113" i="15"/>
  <c r="AK113" i="15"/>
  <c r="AC118" i="4"/>
  <c r="O114" i="15"/>
  <c r="H119" i="4"/>
  <c r="K119" i="4" l="1"/>
  <c r="AF118" i="4"/>
  <c r="B119" i="4" s="1"/>
  <c r="AG118" i="4"/>
  <c r="C119" i="4" s="1"/>
  <c r="AD118" i="4"/>
  <c r="AE118" i="4" s="1"/>
  <c r="AI118" i="4"/>
  <c r="AJ118" i="4" s="1"/>
  <c r="G118" i="4"/>
  <c r="X118" i="4"/>
  <c r="AA118" i="4" s="1"/>
  <c r="AB118" i="4" s="1"/>
  <c r="L114" i="15"/>
  <c r="M114" i="15" s="1"/>
  <c r="U114" i="15"/>
  <c r="V114" i="15" s="1"/>
  <c r="I114" i="15"/>
  <c r="AN120" i="4" a="1"/>
  <c r="E114" i="15"/>
  <c r="O120" i="4"/>
  <c r="AN120" i="4" l="1"/>
  <c r="AL119" i="4"/>
  <c r="I119" i="4"/>
  <c r="AH118" i="4"/>
  <c r="D119" i="4" s="1"/>
  <c r="AK119" i="4"/>
  <c r="F114" i="15"/>
  <c r="Y114" i="15"/>
  <c r="W114" i="15"/>
  <c r="N114" i="15"/>
  <c r="P114" i="15"/>
  <c r="E119" i="4"/>
  <c r="Z114" i="15"/>
  <c r="AM119" i="4" a="1"/>
  <c r="R114" i="15"/>
  <c r="AM119" i="4" l="1"/>
  <c r="F119" i="4"/>
  <c r="X114" i="15"/>
  <c r="L119" i="4"/>
  <c r="U119" i="4" s="1"/>
  <c r="V119" i="4" s="1"/>
  <c r="M119" i="4"/>
  <c r="Q114" i="15"/>
  <c r="S114" i="15" s="1"/>
  <c r="AA114" i="15"/>
  <c r="AB114" i="15" s="1"/>
  <c r="G114" i="15"/>
  <c r="H115" i="15"/>
  <c r="AC114" i="15"/>
  <c r="N119" i="4" l="1"/>
  <c r="P119" i="4"/>
  <c r="W119" i="4"/>
  <c r="Y119" i="4"/>
  <c r="X119" i="4"/>
  <c r="G119" i="4"/>
  <c r="J115" i="15"/>
  <c r="AI114" i="15"/>
  <c r="AD114" i="15"/>
  <c r="AE114" i="15" s="1"/>
  <c r="AG114" i="15"/>
  <c r="C115" i="15" s="1"/>
  <c r="AF114" i="15"/>
  <c r="T114" i="15"/>
  <c r="K115" i="15"/>
  <c r="R119" i="4"/>
  <c r="Z119" i="4"/>
  <c r="AA119" i="4" l="1"/>
  <c r="AB119" i="4" s="1"/>
  <c r="Q119" i="4"/>
  <c r="S119" i="4" s="1"/>
  <c r="AH114" i="15"/>
  <c r="D115" i="15" s="1"/>
  <c r="B115" i="15"/>
  <c r="AJ114" i="15"/>
  <c r="AL114" i="15"/>
  <c r="AK114" i="15"/>
  <c r="H120" i="4"/>
  <c r="AC119" i="4"/>
  <c r="O115" i="15"/>
  <c r="K120" i="4" l="1"/>
  <c r="AF119" i="4"/>
  <c r="AI119" i="4"/>
  <c r="AJ119" i="4" s="1"/>
  <c r="AG119" i="4"/>
  <c r="C120" i="4" s="1"/>
  <c r="AD119" i="4"/>
  <c r="AE119" i="4" s="1"/>
  <c r="T119" i="4"/>
  <c r="I115" i="15"/>
  <c r="U115" i="15"/>
  <c r="V115" i="15" s="1"/>
  <c r="L115" i="15"/>
  <c r="M115" i="15" s="1"/>
  <c r="E115" i="15"/>
  <c r="AH119" i="4" l="1"/>
  <c r="D120" i="4" s="1"/>
  <c r="B120" i="4"/>
  <c r="AK120" i="4"/>
  <c r="AL120" i="4"/>
  <c r="F115" i="15"/>
  <c r="N115" i="15"/>
  <c r="P115" i="15"/>
  <c r="W115" i="15"/>
  <c r="X115" i="15" s="1"/>
  <c r="Y115" i="15"/>
  <c r="O121" i="4"/>
  <c r="AN121" i="4" a="1"/>
  <c r="Z115" i="15"/>
  <c r="R115" i="15"/>
  <c r="AM120" i="4" a="1"/>
  <c r="AM120" i="4" l="1"/>
  <c r="AN121" i="4"/>
  <c r="I120" i="4"/>
  <c r="L120" i="4"/>
  <c r="U120" i="4" s="1"/>
  <c r="V120" i="4" s="1"/>
  <c r="AA115" i="15"/>
  <c r="AB115" i="15" s="1"/>
  <c r="Q115" i="15"/>
  <c r="S115" i="15" s="1"/>
  <c r="G115" i="15"/>
  <c r="AC115" i="15"/>
  <c r="H116" i="15"/>
  <c r="E120" i="4"/>
  <c r="F120" i="4" l="1"/>
  <c r="M120" i="4"/>
  <c r="Y120" i="4"/>
  <c r="W120" i="4"/>
  <c r="X120" i="4" s="1"/>
  <c r="J116" i="15"/>
  <c r="AI115" i="15"/>
  <c r="AD115" i="15"/>
  <c r="AE115" i="15" s="1"/>
  <c r="AG115" i="15"/>
  <c r="C116" i="15" s="1"/>
  <c r="AF115" i="15"/>
  <c r="T115" i="15"/>
  <c r="K116" i="15"/>
  <c r="Z120" i="4"/>
  <c r="AA120" i="4" l="1"/>
  <c r="AB120" i="4" s="1"/>
  <c r="N120" i="4"/>
  <c r="P120" i="4"/>
  <c r="G120" i="4"/>
  <c r="B116" i="15"/>
  <c r="AH115" i="15"/>
  <c r="D116" i="15" s="1"/>
  <c r="AL115" i="15"/>
  <c r="AK115" i="15"/>
  <c r="AJ115" i="15"/>
  <c r="R120" i="4"/>
  <c r="O116" i="15"/>
  <c r="Q120" i="4" l="1"/>
  <c r="S120" i="4" s="1"/>
  <c r="T120" i="4"/>
  <c r="L116" i="15"/>
  <c r="M116" i="15" s="1"/>
  <c r="U116" i="15"/>
  <c r="V116" i="15" s="1"/>
  <c r="I116" i="15"/>
  <c r="AC120" i="4"/>
  <c r="H121" i="4"/>
  <c r="E116" i="15"/>
  <c r="K121" i="4" l="1"/>
  <c r="AG120" i="4"/>
  <c r="C121" i="4" s="1"/>
  <c r="AF120" i="4"/>
  <c r="AH120" i="4" s="1"/>
  <c r="D121" i="4" s="1"/>
  <c r="L121" i="4" s="1"/>
  <c r="U121" i="4" s="1"/>
  <c r="V121" i="4" s="1"/>
  <c r="AI120" i="4"/>
  <c r="AJ120" i="4" s="1"/>
  <c r="AD120" i="4"/>
  <c r="AE120" i="4" s="1"/>
  <c r="F116" i="15"/>
  <c r="Y116" i="15"/>
  <c r="W116" i="15"/>
  <c r="X116" i="15" s="1"/>
  <c r="P116" i="15"/>
  <c r="N116" i="15"/>
  <c r="Z116" i="15"/>
  <c r="R116" i="15"/>
  <c r="AK121" i="4" l="1"/>
  <c r="AL121" i="4"/>
  <c r="M121" i="4"/>
  <c r="B121" i="4"/>
  <c r="Q116" i="15"/>
  <c r="S116" i="15" s="1"/>
  <c r="AA116" i="15"/>
  <c r="AB116" i="15" s="1"/>
  <c r="G116" i="15"/>
  <c r="AM121" i="4" a="1"/>
  <c r="AC116" i="15"/>
  <c r="O122" i="4"/>
  <c r="H117" i="15"/>
  <c r="AN122" i="4" a="1"/>
  <c r="AN122" i="4" l="1"/>
  <c r="AM121" i="4"/>
  <c r="I121" i="4"/>
  <c r="N121" i="4"/>
  <c r="P121" i="4"/>
  <c r="W121" i="4"/>
  <c r="Y121" i="4"/>
  <c r="J117" i="15"/>
  <c r="AI116" i="15"/>
  <c r="AD116" i="15"/>
  <c r="AE116" i="15" s="1"/>
  <c r="AG116" i="15"/>
  <c r="C117" i="15" s="1"/>
  <c r="AF116" i="15"/>
  <c r="K117" i="15"/>
  <c r="T116" i="15"/>
  <c r="R121" i="4"/>
  <c r="Z121" i="4"/>
  <c r="E121" i="4"/>
  <c r="F121" i="4" l="1"/>
  <c r="G121" i="4" s="1"/>
  <c r="Q121" i="4"/>
  <c r="S121" i="4" s="1"/>
  <c r="X121" i="4"/>
  <c r="AA121" i="4" s="1"/>
  <c r="AB121" i="4" s="1"/>
  <c r="AH116" i="15"/>
  <c r="D117" i="15" s="1"/>
  <c r="B117" i="15"/>
  <c r="AK116" i="15"/>
  <c r="AJ116" i="15"/>
  <c r="AL116" i="15"/>
  <c r="O117" i="15"/>
  <c r="H122" i="4"/>
  <c r="AC121" i="4"/>
  <c r="K122" i="4" l="1"/>
  <c r="AD121" i="4"/>
  <c r="AE121" i="4" s="1"/>
  <c r="AG121" i="4"/>
  <c r="C122" i="4" s="1"/>
  <c r="AF121" i="4"/>
  <c r="AH121" i="4" s="1"/>
  <c r="D122" i="4" s="1"/>
  <c r="L122" i="4" s="1"/>
  <c r="U122" i="4" s="1"/>
  <c r="V122" i="4" s="1"/>
  <c r="AI121" i="4"/>
  <c r="AJ121" i="4" s="1"/>
  <c r="T121" i="4"/>
  <c r="I117" i="15"/>
  <c r="L117" i="15"/>
  <c r="M117" i="15" s="1"/>
  <c r="U117" i="15"/>
  <c r="V117" i="15" s="1"/>
  <c r="E117" i="15"/>
  <c r="M122" i="4" l="1"/>
  <c r="AL122" i="4"/>
  <c r="AK122" i="4"/>
  <c r="B122" i="4"/>
  <c r="F117" i="15"/>
  <c r="W117" i="15"/>
  <c r="X117" i="15" s="1"/>
  <c r="Y117" i="15"/>
  <c r="N117" i="15"/>
  <c r="P117" i="15"/>
  <c r="AN123" i="4" a="1"/>
  <c r="AM122" i="4" a="1"/>
  <c r="Z117" i="15"/>
  <c r="R117" i="15"/>
  <c r="O123" i="4"/>
  <c r="AN123" i="4" l="1"/>
  <c r="AM122" i="4"/>
  <c r="I122" i="4"/>
  <c r="P122" i="4"/>
  <c r="N122" i="4"/>
  <c r="W122" i="4"/>
  <c r="Y122" i="4"/>
  <c r="Q117" i="15"/>
  <c r="S117" i="15" s="1"/>
  <c r="AA117" i="15"/>
  <c r="AB117" i="15" s="1"/>
  <c r="G117" i="15"/>
  <c r="H118" i="15"/>
  <c r="R122" i="4"/>
  <c r="Z122" i="4"/>
  <c r="AC117" i="15"/>
  <c r="E122" i="4"/>
  <c r="F122" i="4" l="1"/>
  <c r="G122" i="4" s="1"/>
  <c r="Q122" i="4"/>
  <c r="S122" i="4" s="1"/>
  <c r="J118" i="15"/>
  <c r="AI117" i="15"/>
  <c r="AD117" i="15"/>
  <c r="AE117" i="15" s="1"/>
  <c r="AG117" i="15"/>
  <c r="C118" i="15" s="1"/>
  <c r="AF117" i="15"/>
  <c r="T117" i="15"/>
  <c r="K118" i="15"/>
  <c r="H123" i="4"/>
  <c r="AC122" i="4"/>
  <c r="K123" i="4" l="1"/>
  <c r="AD122" i="4"/>
  <c r="AE122" i="4" s="1"/>
  <c r="AF122" i="4"/>
  <c r="B123" i="4" s="1"/>
  <c r="AI122" i="4"/>
  <c r="AJ122" i="4" s="1"/>
  <c r="AG122" i="4"/>
  <c r="C123" i="4" s="1"/>
  <c r="T122" i="4"/>
  <c r="X122" i="4"/>
  <c r="AA122" i="4" s="1"/>
  <c r="AB122" i="4" s="1"/>
  <c r="AH117" i="15"/>
  <c r="D118" i="15" s="1"/>
  <c r="B118" i="15"/>
  <c r="AL117" i="15"/>
  <c r="AK117" i="15"/>
  <c r="AJ117" i="15"/>
  <c r="O118" i="15"/>
  <c r="AN124" i="4" a="1"/>
  <c r="O124" i="4"/>
  <c r="AN124" i="4" l="1"/>
  <c r="I123" i="4"/>
  <c r="AH122" i="4"/>
  <c r="D123" i="4" s="1"/>
  <c r="AK123" i="4"/>
  <c r="AL123" i="4"/>
  <c r="I118" i="15"/>
  <c r="L118" i="15"/>
  <c r="M118" i="15" s="1"/>
  <c r="U118" i="15"/>
  <c r="V118" i="15" s="1"/>
  <c r="E118" i="15"/>
  <c r="E123" i="4"/>
  <c r="AM123" i="4" a="1"/>
  <c r="AM123" i="4" l="1"/>
  <c r="F123" i="4"/>
  <c r="L123" i="4"/>
  <c r="U123" i="4" s="1"/>
  <c r="V123" i="4" s="1"/>
  <c r="M123" i="4"/>
  <c r="F118" i="15"/>
  <c r="W118" i="15"/>
  <c r="X118" i="15" s="1"/>
  <c r="Y118" i="15"/>
  <c r="N118" i="15"/>
  <c r="P118" i="15"/>
  <c r="R118" i="15"/>
  <c r="Z118" i="15"/>
  <c r="N123" i="4" l="1"/>
  <c r="P123" i="4"/>
  <c r="Y123" i="4"/>
  <c r="W123" i="4"/>
  <c r="X123" i="4" s="1"/>
  <c r="G123" i="4"/>
  <c r="Q118" i="15"/>
  <c r="S118" i="15" s="1"/>
  <c r="AA118" i="15"/>
  <c r="AB118" i="15" s="1"/>
  <c r="G118" i="15"/>
  <c r="R123" i="4"/>
  <c r="Z123" i="4"/>
  <c r="AC118" i="15"/>
  <c r="H119" i="15"/>
  <c r="AA123" i="4" l="1"/>
  <c r="AB123" i="4" s="1"/>
  <c r="Q123" i="4"/>
  <c r="S123" i="4" s="1"/>
  <c r="J119" i="15"/>
  <c r="AI118" i="15"/>
  <c r="AD118" i="15"/>
  <c r="AE118" i="15" s="1"/>
  <c r="AG118" i="15"/>
  <c r="C119" i="15" s="1"/>
  <c r="AF118" i="15"/>
  <c r="T118" i="15"/>
  <c r="K119" i="15"/>
  <c r="H124" i="4"/>
  <c r="AC123" i="4"/>
  <c r="K124" i="4" l="1"/>
  <c r="AD123" i="4"/>
  <c r="AE123" i="4" s="1"/>
  <c r="AF123" i="4"/>
  <c r="B124" i="4" s="1"/>
  <c r="AI123" i="4"/>
  <c r="AJ123" i="4" s="1"/>
  <c r="AG123" i="4"/>
  <c r="C124" i="4" s="1"/>
  <c r="T123" i="4"/>
  <c r="AH118" i="15"/>
  <c r="D119" i="15" s="1"/>
  <c r="B119" i="15"/>
  <c r="AL118" i="15"/>
  <c r="AK118" i="15"/>
  <c r="AJ118" i="15"/>
  <c r="AN125" i="4" a="1"/>
  <c r="O119" i="15"/>
  <c r="O125" i="4"/>
  <c r="AN125" i="4" l="1"/>
  <c r="I124" i="4"/>
  <c r="AK124" i="4"/>
  <c r="AH123" i="4"/>
  <c r="D124" i="4" s="1"/>
  <c r="AL124" i="4"/>
  <c r="I119" i="15"/>
  <c r="L119" i="15"/>
  <c r="M119" i="15" s="1"/>
  <c r="U119" i="15"/>
  <c r="V119" i="15" s="1"/>
  <c r="E119" i="15"/>
  <c r="E124" i="4"/>
  <c r="AM124" i="4" a="1"/>
  <c r="AM124" i="4" l="1"/>
  <c r="F124" i="4"/>
  <c r="L124" i="4"/>
  <c r="U124" i="4" s="1"/>
  <c r="V124" i="4" s="1"/>
  <c r="M124" i="4"/>
  <c r="F119" i="15"/>
  <c r="Y119" i="15"/>
  <c r="W119" i="15"/>
  <c r="X119" i="15" s="1"/>
  <c r="P119" i="15"/>
  <c r="N119" i="15"/>
  <c r="R119" i="15"/>
  <c r="Z119" i="15"/>
  <c r="N124" i="4" l="1"/>
  <c r="P124" i="4"/>
  <c r="Q124" i="4"/>
  <c r="W124" i="4"/>
  <c r="X124" i="4"/>
  <c r="Y124" i="4"/>
  <c r="G124" i="4"/>
  <c r="Q119" i="15"/>
  <c r="S119" i="15" s="1"/>
  <c r="AA119" i="15"/>
  <c r="AB119" i="15" s="1"/>
  <c r="G119" i="15"/>
  <c r="AC119" i="15"/>
  <c r="Z124" i="4"/>
  <c r="R124" i="4"/>
  <c r="H120" i="15"/>
  <c r="AA124" i="4" l="1"/>
  <c r="AB124" i="4" s="1"/>
  <c r="S124" i="4"/>
  <c r="J120" i="15"/>
  <c r="AI119" i="15"/>
  <c r="AD119" i="15"/>
  <c r="AE119" i="15" s="1"/>
  <c r="AG119" i="15"/>
  <c r="C120" i="15" s="1"/>
  <c r="AF119" i="15"/>
  <c r="T119" i="15"/>
  <c r="K120" i="15"/>
  <c r="H125" i="4"/>
  <c r="AC124" i="4"/>
  <c r="K125" i="4" l="1"/>
  <c r="AI124" i="4"/>
  <c r="AJ124" i="4" s="1"/>
  <c r="AD124" i="4"/>
  <c r="AE124" i="4" s="1"/>
  <c r="AG124" i="4"/>
  <c r="C125" i="4" s="1"/>
  <c r="AF124" i="4"/>
  <c r="T124" i="4"/>
  <c r="B120" i="15"/>
  <c r="AH119" i="15"/>
  <c r="D120" i="15" s="1"/>
  <c r="AL119" i="15"/>
  <c r="AK119" i="15"/>
  <c r="AJ119" i="15"/>
  <c r="O120" i="15"/>
  <c r="AK125" i="4" l="1"/>
  <c r="AL125" i="4"/>
  <c r="B125" i="4"/>
  <c r="AH124" i="4"/>
  <c r="D125" i="4" s="1"/>
  <c r="L120" i="15"/>
  <c r="M120" i="15" s="1"/>
  <c r="U120" i="15"/>
  <c r="V120" i="15" s="1"/>
  <c r="I120" i="15"/>
  <c r="AN126" i="4" a="1"/>
  <c r="E120" i="15"/>
  <c r="AM125" i="4" a="1"/>
  <c r="O126" i="4"/>
  <c r="AN126" i="4" l="1"/>
  <c r="AM125" i="4"/>
  <c r="L125" i="4"/>
  <c r="U125" i="4" s="1"/>
  <c r="V125" i="4" s="1"/>
  <c r="I125" i="4"/>
  <c r="F120" i="15"/>
  <c r="W120" i="15"/>
  <c r="Y120" i="15"/>
  <c r="N120" i="15"/>
  <c r="P120" i="15"/>
  <c r="E125" i="4"/>
  <c r="Z120" i="15"/>
  <c r="R120" i="15"/>
  <c r="F125" i="4" l="1"/>
  <c r="Y125" i="4"/>
  <c r="W125" i="4"/>
  <c r="M125" i="4"/>
  <c r="Q120" i="15"/>
  <c r="S120" i="15" s="1"/>
  <c r="X120" i="15"/>
  <c r="AA120" i="15" s="1"/>
  <c r="AB120" i="15" s="1"/>
  <c r="G120" i="15"/>
  <c r="AC120" i="15"/>
  <c r="H121" i="15"/>
  <c r="Z125" i="4"/>
  <c r="P125" i="4" l="1"/>
  <c r="N125" i="4"/>
  <c r="X125" i="4"/>
  <c r="AA125" i="4" s="1"/>
  <c r="AB125" i="4"/>
  <c r="J121" i="15"/>
  <c r="AI120" i="15"/>
  <c r="AD120" i="15"/>
  <c r="AE120" i="15" s="1"/>
  <c r="AG120" i="15"/>
  <c r="C121" i="15" s="1"/>
  <c r="AF120" i="15"/>
  <c r="T120" i="15"/>
  <c r="K121" i="15"/>
  <c r="R125" i="4"/>
  <c r="G125" i="4" l="1"/>
  <c r="Q125" i="4"/>
  <c r="S125" i="4" s="1"/>
  <c r="B121" i="15"/>
  <c r="AH120" i="15"/>
  <c r="D121" i="15" s="1"/>
  <c r="AL120" i="15"/>
  <c r="AK120" i="15"/>
  <c r="AJ120" i="15"/>
  <c r="H126" i="4"/>
  <c r="AC125" i="4"/>
  <c r="O121" i="15"/>
  <c r="K126" i="4" l="1"/>
  <c r="AD125" i="4"/>
  <c r="AE125" i="4" s="1"/>
  <c r="AI125" i="4"/>
  <c r="AJ125" i="4" s="1"/>
  <c r="AG125" i="4"/>
  <c r="C126" i="4" s="1"/>
  <c r="AF125" i="4"/>
  <c r="T125" i="4"/>
  <c r="L121" i="15"/>
  <c r="M121" i="15" s="1"/>
  <c r="U121" i="15"/>
  <c r="V121" i="15" s="1"/>
  <c r="I121" i="15"/>
  <c r="E121" i="15"/>
  <c r="AK126" i="4" l="1"/>
  <c r="AL126" i="4"/>
  <c r="B126" i="4"/>
  <c r="AH125" i="4"/>
  <c r="D126" i="4" s="1"/>
  <c r="F121" i="15"/>
  <c r="W121" i="15"/>
  <c r="X121" i="15" s="1"/>
  <c r="Y121" i="15"/>
  <c r="N121" i="15"/>
  <c r="P121" i="15"/>
  <c r="AN127" i="4" a="1"/>
  <c r="R121" i="15"/>
  <c r="AM126" i="4" a="1"/>
  <c r="O127" i="4"/>
  <c r="Z121" i="15"/>
  <c r="AN127" i="4" l="1"/>
  <c r="AM126" i="4"/>
  <c r="I126" i="4"/>
  <c r="L126" i="4"/>
  <c r="U126" i="4" s="1"/>
  <c r="V126" i="4" s="1"/>
  <c r="Q121" i="15"/>
  <c r="S121" i="15" s="1"/>
  <c r="AA121" i="15"/>
  <c r="AB121" i="15" s="1"/>
  <c r="G121" i="15"/>
  <c r="H122" i="15"/>
  <c r="AC121" i="15"/>
  <c r="E126" i="4"/>
  <c r="F126" i="4" l="1"/>
  <c r="W126" i="4"/>
  <c r="X126" i="4" s="1"/>
  <c r="Y126" i="4"/>
  <c r="M126" i="4"/>
  <c r="J122" i="15"/>
  <c r="AI121" i="15"/>
  <c r="AD121" i="15"/>
  <c r="AE121" i="15" s="1"/>
  <c r="AG121" i="15"/>
  <c r="C122" i="15" s="1"/>
  <c r="AF121" i="15"/>
  <c r="T121" i="15"/>
  <c r="K122" i="15"/>
  <c r="Z126" i="4"/>
  <c r="P126" i="4" l="1"/>
  <c r="N126" i="4"/>
  <c r="AA126" i="4"/>
  <c r="AB126" i="4" s="1"/>
  <c r="G126" i="4"/>
  <c r="AH121" i="15"/>
  <c r="D122" i="15" s="1"/>
  <c r="B122" i="15"/>
  <c r="AK121" i="15"/>
  <c r="AJ121" i="15"/>
  <c r="AL121" i="15"/>
  <c r="R126" i="4"/>
  <c r="O122" i="15"/>
  <c r="Q126" i="4" l="1"/>
  <c r="S126" i="4" s="1"/>
  <c r="I122" i="15"/>
  <c r="U122" i="15"/>
  <c r="V122" i="15" s="1"/>
  <c r="L122" i="15"/>
  <c r="M122" i="15" s="1"/>
  <c r="AC126" i="4"/>
  <c r="H127" i="4"/>
  <c r="E122" i="15"/>
  <c r="K127" i="4" l="1"/>
  <c r="AG126" i="4"/>
  <c r="C127" i="4" s="1"/>
  <c r="AD126" i="4"/>
  <c r="AE126" i="4" s="1"/>
  <c r="AI126" i="4"/>
  <c r="AJ126" i="4" s="1"/>
  <c r="AF126" i="4"/>
  <c r="B127" i="4" s="1"/>
  <c r="T126" i="4"/>
  <c r="F122" i="15"/>
  <c r="P122" i="15"/>
  <c r="N122" i="15"/>
  <c r="W122" i="15"/>
  <c r="X122" i="15" s="1"/>
  <c r="Y122" i="15"/>
  <c r="AN128" i="4" a="1"/>
  <c r="O128" i="4"/>
  <c r="Z122" i="15"/>
  <c r="R122" i="15"/>
  <c r="AL127" i="4" l="1"/>
  <c r="AN128" i="4"/>
  <c r="AK127" i="4"/>
  <c r="I127" i="4"/>
  <c r="AH126" i="4"/>
  <c r="D127" i="4" s="1"/>
  <c r="AA122" i="15"/>
  <c r="AB122" i="15" s="1"/>
  <c r="Q122" i="15"/>
  <c r="S122" i="15" s="1"/>
  <c r="G122" i="15"/>
  <c r="AM127" i="4" a="1"/>
  <c r="H123" i="15"/>
  <c r="E127" i="4"/>
  <c r="AC122" i="15"/>
  <c r="F127" i="4" l="1"/>
  <c r="AM127" i="4"/>
  <c r="L127" i="4"/>
  <c r="U127" i="4" s="1"/>
  <c r="V127" i="4" s="1"/>
  <c r="M127" i="4"/>
  <c r="J123" i="15"/>
  <c r="AI122" i="15"/>
  <c r="AD122" i="15"/>
  <c r="AE122" i="15" s="1"/>
  <c r="AG122" i="15"/>
  <c r="C123" i="15" s="1"/>
  <c r="AF122" i="15"/>
  <c r="K123" i="15"/>
  <c r="T122" i="15"/>
  <c r="Y127" i="4" l="1"/>
  <c r="W127" i="4"/>
  <c r="X127" i="4" s="1"/>
  <c r="P127" i="4"/>
  <c r="N127" i="4"/>
  <c r="Q127" i="4" s="1"/>
  <c r="G127" i="4"/>
  <c r="B123" i="15"/>
  <c r="AH122" i="15"/>
  <c r="D123" i="15" s="1"/>
  <c r="AL122" i="15"/>
  <c r="AJ122" i="15"/>
  <c r="AK122" i="15"/>
  <c r="R127" i="4"/>
  <c r="O123" i="15"/>
  <c r="Z127" i="4"/>
  <c r="S127" i="4" l="1"/>
  <c r="T127" i="4"/>
  <c r="AA127" i="4"/>
  <c r="AB127" i="4" s="1"/>
  <c r="U123" i="15"/>
  <c r="V123" i="15" s="1"/>
  <c r="L123" i="15"/>
  <c r="M123" i="15" s="1"/>
  <c r="I123" i="15"/>
  <c r="H128" i="4"/>
  <c r="E123" i="15"/>
  <c r="AC127" i="4"/>
  <c r="K128" i="4" l="1"/>
  <c r="AF127" i="4"/>
  <c r="AI127" i="4"/>
  <c r="AJ127" i="4" s="1"/>
  <c r="AD127" i="4"/>
  <c r="AE127" i="4" s="1"/>
  <c r="AG127" i="4"/>
  <c r="C128" i="4" s="1"/>
  <c r="F123" i="15"/>
  <c r="N123" i="15"/>
  <c r="P123" i="15"/>
  <c r="W123" i="15"/>
  <c r="X123" i="15" s="1"/>
  <c r="Y123" i="15"/>
  <c r="Z123" i="15"/>
  <c r="R123" i="15"/>
  <c r="AK128" i="4" l="1"/>
  <c r="AH127" i="4"/>
  <c r="D128" i="4" s="1"/>
  <c r="L128" i="4" s="1"/>
  <c r="U128" i="4" s="1"/>
  <c r="V128" i="4" s="1"/>
  <c r="AL128" i="4"/>
  <c r="B128" i="4"/>
  <c r="W128" i="4"/>
  <c r="M128" i="4"/>
  <c r="AA123" i="15"/>
  <c r="AB123" i="15" s="1"/>
  <c r="Q123" i="15"/>
  <c r="S123" i="15" s="1"/>
  <c r="G123" i="15"/>
  <c r="AM128" i="4" a="1"/>
  <c r="O129" i="4"/>
  <c r="AN129" i="4" a="1"/>
  <c r="AC123" i="15"/>
  <c r="H124" i="15"/>
  <c r="AN129" i="4" l="1"/>
  <c r="AM128" i="4"/>
  <c r="P128" i="4"/>
  <c r="N128" i="4"/>
  <c r="I128" i="4"/>
  <c r="Y128" i="4"/>
  <c r="J124" i="15"/>
  <c r="AI123" i="15"/>
  <c r="AD123" i="15"/>
  <c r="AE123" i="15" s="1"/>
  <c r="AG123" i="15"/>
  <c r="C124" i="15" s="1"/>
  <c r="AF123" i="15"/>
  <c r="T123" i="15"/>
  <c r="K124" i="15"/>
  <c r="Z128" i="4"/>
  <c r="R128" i="4"/>
  <c r="E128" i="4"/>
  <c r="F128" i="4" l="1"/>
  <c r="Q128" i="4"/>
  <c r="S128" i="4" s="1"/>
  <c r="T128" i="4" s="1"/>
  <c r="B124" i="15"/>
  <c r="AH123" i="15"/>
  <c r="D124" i="15" s="1"/>
  <c r="AJ123" i="15"/>
  <c r="AL123" i="15"/>
  <c r="AK123" i="15"/>
  <c r="AC128" i="4"/>
  <c r="O124" i="15"/>
  <c r="H129" i="4"/>
  <c r="K129" i="4" l="1"/>
  <c r="AD128" i="4"/>
  <c r="AE128" i="4" s="1"/>
  <c r="AI128" i="4"/>
  <c r="AJ128" i="4" s="1"/>
  <c r="AG128" i="4"/>
  <c r="C129" i="4" s="1"/>
  <c r="AF128" i="4"/>
  <c r="G128" i="4"/>
  <c r="X128" i="4"/>
  <c r="AA128" i="4" s="1"/>
  <c r="AB128" i="4" s="1"/>
  <c r="L124" i="15"/>
  <c r="M124" i="15" s="1"/>
  <c r="U124" i="15"/>
  <c r="V124" i="15" s="1"/>
  <c r="I124" i="15"/>
  <c r="E124" i="15"/>
  <c r="AL129" i="4" l="1"/>
  <c r="AK129" i="4"/>
  <c r="B129" i="4"/>
  <c r="AH128" i="4"/>
  <c r="D129" i="4" s="1"/>
  <c r="F124" i="15"/>
  <c r="W124" i="15"/>
  <c r="Y124" i="15"/>
  <c r="P124" i="15"/>
  <c r="N124" i="15"/>
  <c r="AM129" i="4" a="1"/>
  <c r="O130" i="4"/>
  <c r="R124" i="15"/>
  <c r="Z124" i="15"/>
  <c r="AN130" i="4" a="1"/>
  <c r="AN130" i="4" l="1"/>
  <c r="AM129" i="4"/>
  <c r="I129" i="4"/>
  <c r="L129" i="4"/>
  <c r="U129" i="4" s="1"/>
  <c r="V129" i="4" s="1"/>
  <c r="M129" i="4"/>
  <c r="X124" i="15"/>
  <c r="Q124" i="15"/>
  <c r="S124" i="15" s="1"/>
  <c r="AA124" i="15"/>
  <c r="AB124" i="15" s="1"/>
  <c r="G124" i="15"/>
  <c r="E129" i="4"/>
  <c r="H125" i="15"/>
  <c r="AC124" i="15"/>
  <c r="F129" i="4" l="1"/>
  <c r="P129" i="4"/>
  <c r="N129" i="4"/>
  <c r="Q129" i="4" s="1"/>
  <c r="Y129" i="4"/>
  <c r="W129" i="4"/>
  <c r="X129" i="4" s="1"/>
  <c r="J125" i="15"/>
  <c r="AI124" i="15"/>
  <c r="AD124" i="15"/>
  <c r="AE124" i="15" s="1"/>
  <c r="AG124" i="15"/>
  <c r="C125" i="15" s="1"/>
  <c r="AF124" i="15"/>
  <c r="T124" i="15"/>
  <c r="K125" i="15"/>
  <c r="R129" i="4"/>
  <c r="Z129" i="4"/>
  <c r="S129" i="4" l="1"/>
  <c r="AA129" i="4"/>
  <c r="AB129" i="4" s="1"/>
  <c r="T129" i="4"/>
  <c r="G129" i="4"/>
  <c r="B125" i="15"/>
  <c r="AH124" i="15"/>
  <c r="D125" i="15" s="1"/>
  <c r="AK124" i="15"/>
  <c r="AL124" i="15"/>
  <c r="AJ124" i="15"/>
  <c r="AC129" i="4"/>
  <c r="H130" i="4"/>
  <c r="O125" i="15"/>
  <c r="K130" i="4" l="1"/>
  <c r="AI129" i="4"/>
  <c r="AJ129" i="4" s="1"/>
  <c r="AG129" i="4"/>
  <c r="C130" i="4" s="1"/>
  <c r="AD129" i="4"/>
  <c r="AE129" i="4" s="1"/>
  <c r="AF129" i="4"/>
  <c r="AH129" i="4" s="1"/>
  <c r="D130" i="4" s="1"/>
  <c r="L130" i="4" s="1"/>
  <c r="U130" i="4" s="1"/>
  <c r="V130" i="4" s="1"/>
  <c r="U125" i="15"/>
  <c r="V125" i="15" s="1"/>
  <c r="L125" i="15"/>
  <c r="M125" i="15" s="1"/>
  <c r="I125" i="15"/>
  <c r="E125" i="15"/>
  <c r="B130" i="4" l="1"/>
  <c r="W130" i="4" s="1"/>
  <c r="M130" i="4"/>
  <c r="AK130" i="4"/>
  <c r="AL130" i="4"/>
  <c r="F125" i="15"/>
  <c r="P125" i="15"/>
  <c r="N125" i="15"/>
  <c r="W125" i="15"/>
  <c r="X125" i="15" s="1"/>
  <c r="Y125" i="15"/>
  <c r="AN131" i="4" a="1"/>
  <c r="O131" i="4"/>
  <c r="AM130" i="4" a="1"/>
  <c r="Z125" i="15"/>
  <c r="R125" i="15"/>
  <c r="AN131" i="4" l="1"/>
  <c r="I130" i="4"/>
  <c r="Y130" i="4"/>
  <c r="AM130" i="4"/>
  <c r="N130" i="4"/>
  <c r="P130" i="4"/>
  <c r="AA125" i="15"/>
  <c r="AB125" i="15" s="1"/>
  <c r="Q125" i="15"/>
  <c r="S125" i="15" s="1"/>
  <c r="G125" i="15"/>
  <c r="Z130" i="4"/>
  <c r="E130" i="4"/>
  <c r="R130" i="4"/>
  <c r="AC125" i="15"/>
  <c r="H126" i="15"/>
  <c r="F130" i="4" l="1"/>
  <c r="Q130" i="4"/>
  <c r="S130" i="4"/>
  <c r="T130" i="4"/>
  <c r="J126" i="15"/>
  <c r="AI125" i="15"/>
  <c r="AD125" i="15"/>
  <c r="AE125" i="15" s="1"/>
  <c r="AG125" i="15"/>
  <c r="C126" i="15" s="1"/>
  <c r="AF125" i="15"/>
  <c r="T125" i="15"/>
  <c r="K126" i="15"/>
  <c r="AC130" i="4"/>
  <c r="H131" i="4"/>
  <c r="G130" i="4" l="1"/>
  <c r="X130" i="4"/>
  <c r="AA130" i="4" s="1"/>
  <c r="AB130" i="4" s="1"/>
  <c r="K131" i="4"/>
  <c r="AI130" i="4"/>
  <c r="AJ130" i="4" s="1"/>
  <c r="AG130" i="4"/>
  <c r="C131" i="4" s="1"/>
  <c r="AD130" i="4"/>
  <c r="AE130" i="4" s="1"/>
  <c r="AF130" i="4"/>
  <c r="B131" i="4" s="1"/>
  <c r="AH125" i="15"/>
  <c r="D126" i="15" s="1"/>
  <c r="B126" i="15"/>
  <c r="AK125" i="15"/>
  <c r="AJ125" i="15"/>
  <c r="AL125" i="15"/>
  <c r="AN132" i="4" a="1"/>
  <c r="O126" i="15"/>
  <c r="O132" i="4"/>
  <c r="AN132" i="4" l="1"/>
  <c r="I131" i="4"/>
  <c r="AL131" i="4"/>
  <c r="AK131" i="4"/>
  <c r="AH130" i="4"/>
  <c r="D131" i="4" s="1"/>
  <c r="I126" i="15"/>
  <c r="L126" i="15"/>
  <c r="M126" i="15" s="1"/>
  <c r="U126" i="15"/>
  <c r="V126" i="15" s="1"/>
  <c r="AM131" i="4" a="1"/>
  <c r="E126" i="15"/>
  <c r="E131" i="4"/>
  <c r="F131" i="4" l="1"/>
  <c r="AM131" i="4"/>
  <c r="L131" i="4"/>
  <c r="U131" i="4" s="1"/>
  <c r="V131" i="4" s="1"/>
  <c r="M131" i="4"/>
  <c r="F126" i="15"/>
  <c r="Y126" i="15"/>
  <c r="W126" i="15"/>
  <c r="X126" i="15" s="1"/>
  <c r="N126" i="15"/>
  <c r="P126" i="15"/>
  <c r="Q126" i="15"/>
  <c r="Z126" i="15"/>
  <c r="R126" i="15"/>
  <c r="P131" i="4" l="1"/>
  <c r="N131" i="4"/>
  <c r="Y131" i="4"/>
  <c r="W131" i="4"/>
  <c r="X131" i="4" s="1"/>
  <c r="G131" i="4"/>
  <c r="S126" i="15"/>
  <c r="AA126" i="15"/>
  <c r="AB126" i="15" s="1"/>
  <c r="G126" i="15"/>
  <c r="R131" i="4"/>
  <c r="AC126" i="15"/>
  <c r="Z131" i="4"/>
  <c r="H127" i="15"/>
  <c r="AA131" i="4" l="1"/>
  <c r="AB131" i="4" s="1"/>
  <c r="Q131" i="4"/>
  <c r="S131" i="4" s="1"/>
  <c r="T131" i="4" s="1"/>
  <c r="J127" i="15"/>
  <c r="AI126" i="15"/>
  <c r="AD126" i="15"/>
  <c r="AE126" i="15" s="1"/>
  <c r="AG126" i="15"/>
  <c r="C127" i="15" s="1"/>
  <c r="AF126" i="15"/>
  <c r="T126" i="15"/>
  <c r="K127" i="15"/>
  <c r="AC131" i="4"/>
  <c r="H132" i="4"/>
  <c r="K132" i="4" l="1"/>
  <c r="AD131" i="4"/>
  <c r="AE131" i="4" s="1"/>
  <c r="AI131" i="4"/>
  <c r="AJ131" i="4" s="1"/>
  <c r="AF131" i="4"/>
  <c r="B132" i="4" s="1"/>
  <c r="I132" i="4" s="1"/>
  <c r="AG131" i="4"/>
  <c r="C132" i="4" s="1"/>
  <c r="AH126" i="15"/>
  <c r="D127" i="15" s="1"/>
  <c r="B127" i="15"/>
  <c r="AJ126" i="15"/>
  <c r="AL126" i="15"/>
  <c r="AK126" i="15"/>
  <c r="E132" i="4"/>
  <c r="AN133" i="4" a="1"/>
  <c r="O127" i="15"/>
  <c r="O133" i="4"/>
  <c r="AN133" i="4" l="1"/>
  <c r="F132" i="4"/>
  <c r="AL132" i="4"/>
  <c r="AK132" i="4"/>
  <c r="AH131" i="4"/>
  <c r="D132" i="4" s="1"/>
  <c r="I127" i="15"/>
  <c r="U127" i="15"/>
  <c r="V127" i="15" s="1"/>
  <c r="L127" i="15"/>
  <c r="M127" i="15" s="1"/>
  <c r="E127" i="15"/>
  <c r="AM132" i="4" a="1"/>
  <c r="AM132" i="4" l="1"/>
  <c r="L132" i="4"/>
  <c r="U132" i="4" s="1"/>
  <c r="V132" i="4" s="1"/>
  <c r="F127" i="15"/>
  <c r="P127" i="15"/>
  <c r="N127" i="15"/>
  <c r="Y127" i="15"/>
  <c r="W127" i="15"/>
  <c r="X127" i="15" s="1"/>
  <c r="R127" i="15"/>
  <c r="Z127" i="15"/>
  <c r="Y132" i="4" l="1"/>
  <c r="W132" i="4"/>
  <c r="X132" i="4" s="1"/>
  <c r="M132" i="4"/>
  <c r="AA127" i="15"/>
  <c r="AB127" i="15" s="1"/>
  <c r="Q127" i="15"/>
  <c r="S127" i="15" s="1"/>
  <c r="G127" i="15"/>
  <c r="Z132" i="4"/>
  <c r="AC127" i="15"/>
  <c r="H128" i="15"/>
  <c r="AA132" i="4" l="1"/>
  <c r="AB132" i="4" s="1"/>
  <c r="N132" i="4"/>
  <c r="P132" i="4"/>
  <c r="Q132" i="4"/>
  <c r="J128" i="15"/>
  <c r="AI127" i="15"/>
  <c r="AD127" i="15"/>
  <c r="AE127" i="15" s="1"/>
  <c r="AG127" i="15"/>
  <c r="C128" i="15" s="1"/>
  <c r="AF127" i="15"/>
  <c r="K128" i="15"/>
  <c r="T127" i="15"/>
  <c r="R132" i="4"/>
  <c r="G132" i="4" l="1"/>
  <c r="S132" i="4"/>
  <c r="B128" i="15"/>
  <c r="AH127" i="15"/>
  <c r="D128" i="15" s="1"/>
  <c r="AK127" i="15"/>
  <c r="AL127" i="15"/>
  <c r="AJ127" i="15"/>
  <c r="AC132" i="4"/>
  <c r="O128" i="15"/>
  <c r="H133" i="4"/>
  <c r="K133" i="4" l="1"/>
  <c r="AG132" i="4"/>
  <c r="C133" i="4" s="1"/>
  <c r="AD132" i="4"/>
  <c r="AE132" i="4" s="1"/>
  <c r="AI132" i="4"/>
  <c r="AJ132" i="4" s="1"/>
  <c r="AF132" i="4"/>
  <c r="AH132" i="4" s="1"/>
  <c r="D133" i="4" s="1"/>
  <c r="L133" i="4" s="1"/>
  <c r="U133" i="4" s="1"/>
  <c r="V133" i="4" s="1"/>
  <c r="T132" i="4"/>
  <c r="L128" i="15"/>
  <c r="M128" i="15" s="1"/>
  <c r="U128" i="15"/>
  <c r="V128" i="15" s="1"/>
  <c r="I128" i="15"/>
  <c r="E128" i="15"/>
  <c r="M133" i="4" l="1"/>
  <c r="B133" i="4"/>
  <c r="Y133" i="4"/>
  <c r="AK133" i="4"/>
  <c r="AL133" i="4"/>
  <c r="F128" i="15"/>
  <c r="Y128" i="15"/>
  <c r="W128" i="15"/>
  <c r="X128" i="15" s="1"/>
  <c r="N128" i="15"/>
  <c r="P128" i="15"/>
  <c r="O134" i="4"/>
  <c r="AN134" i="4" a="1"/>
  <c r="Z133" i="4"/>
  <c r="AM133" i="4" a="1"/>
  <c r="R128" i="15"/>
  <c r="Z128" i="15"/>
  <c r="AN134" i="4" l="1"/>
  <c r="I133" i="4"/>
  <c r="N133" i="4"/>
  <c r="P133" i="4"/>
  <c r="W133" i="4"/>
  <c r="AM133" i="4"/>
  <c r="Q128" i="15"/>
  <c r="S128" i="15" s="1"/>
  <c r="T128" i="15" s="1"/>
  <c r="AA128" i="15"/>
  <c r="AB128" i="15" s="1"/>
  <c r="G128" i="15"/>
  <c r="AC128" i="15"/>
  <c r="E133" i="4"/>
  <c r="H129" i="15"/>
  <c r="R133" i="4"/>
  <c r="F133" i="4" l="1"/>
  <c r="G133" i="4" s="1"/>
  <c r="Q133" i="4"/>
  <c r="S133" i="4" s="1"/>
  <c r="X133" i="4"/>
  <c r="AA133" i="4" s="1"/>
  <c r="AB133" i="4" s="1"/>
  <c r="J129" i="15"/>
  <c r="AI128" i="15"/>
  <c r="AD128" i="15"/>
  <c r="AE128" i="15" s="1"/>
  <c r="AG128" i="15"/>
  <c r="C129" i="15" s="1"/>
  <c r="AF128" i="15"/>
  <c r="K129" i="15"/>
  <c r="AC133" i="4"/>
  <c r="H134" i="4"/>
  <c r="K134" i="4" l="1"/>
  <c r="AI133" i="4"/>
  <c r="AJ133" i="4" s="1"/>
  <c r="AD133" i="4"/>
  <c r="AE133" i="4" s="1"/>
  <c r="AF133" i="4"/>
  <c r="B134" i="4" s="1"/>
  <c r="AG133" i="4"/>
  <c r="C134" i="4" s="1"/>
  <c r="T133" i="4"/>
  <c r="B129" i="15"/>
  <c r="AH128" i="15"/>
  <c r="D129" i="15" s="1"/>
  <c r="AJ128" i="15"/>
  <c r="AK128" i="15"/>
  <c r="AL128" i="15"/>
  <c r="O129" i="15"/>
  <c r="AN135" i="4" a="1"/>
  <c r="O135" i="4"/>
  <c r="AN135" i="4" l="1"/>
  <c r="I134" i="4"/>
  <c r="AH133" i="4"/>
  <c r="D134" i="4" s="1"/>
  <c r="AK134" i="4"/>
  <c r="AL134" i="4"/>
  <c r="L129" i="15"/>
  <c r="M129" i="15" s="1"/>
  <c r="U129" i="15"/>
  <c r="V129" i="15" s="1"/>
  <c r="I129" i="15"/>
  <c r="E134" i="4"/>
  <c r="AM134" i="4" a="1"/>
  <c r="E129" i="15"/>
  <c r="AM134" i="4" l="1"/>
  <c r="F134" i="4"/>
  <c r="L134" i="4"/>
  <c r="U134" i="4" s="1"/>
  <c r="V134" i="4"/>
  <c r="M134" i="4"/>
  <c r="F129" i="15"/>
  <c r="Y129" i="15"/>
  <c r="W129" i="15"/>
  <c r="P129" i="15"/>
  <c r="N129" i="15"/>
  <c r="Z129" i="15"/>
  <c r="R129" i="15"/>
  <c r="P134" i="4" l="1"/>
  <c r="N134" i="4"/>
  <c r="W134" i="4"/>
  <c r="Y134" i="4"/>
  <c r="X134" i="4"/>
  <c r="G134" i="4"/>
  <c r="X129" i="15"/>
  <c r="Q129" i="15"/>
  <c r="S129" i="15" s="1"/>
  <c r="T129" i="15" s="1"/>
  <c r="AA129" i="15"/>
  <c r="AB129" i="15" s="1"/>
  <c r="G129" i="15"/>
  <c r="R134" i="4"/>
  <c r="Z134" i="4"/>
  <c r="AC129" i="15"/>
  <c r="H130" i="15"/>
  <c r="AA134" i="4" l="1"/>
  <c r="AB134" i="4" s="1"/>
  <c r="Q134" i="4"/>
  <c r="S134" i="4" s="1"/>
  <c r="J130" i="15"/>
  <c r="AI129" i="15"/>
  <c r="AD129" i="15"/>
  <c r="AE129" i="15" s="1"/>
  <c r="AG129" i="15"/>
  <c r="C130" i="15" s="1"/>
  <c r="AF129" i="15"/>
  <c r="K130" i="15"/>
  <c r="AC134" i="4"/>
  <c r="H135" i="4"/>
  <c r="K135" i="4" l="1"/>
  <c r="AF134" i="4"/>
  <c r="AI134" i="4"/>
  <c r="AJ134" i="4" s="1"/>
  <c r="AD134" i="4"/>
  <c r="AE134" i="4" s="1"/>
  <c r="AG134" i="4"/>
  <c r="C135" i="4" s="1"/>
  <c r="T134" i="4"/>
  <c r="AH129" i="15"/>
  <c r="D130" i="15" s="1"/>
  <c r="B130" i="15"/>
  <c r="AJ129" i="15"/>
  <c r="AL129" i="15"/>
  <c r="AK129" i="15"/>
  <c r="O130" i="15"/>
  <c r="AH134" i="4" l="1"/>
  <c r="D135" i="4" s="1"/>
  <c r="AL135" i="4"/>
  <c r="B135" i="4"/>
  <c r="AK135" i="4"/>
  <c r="I130" i="15"/>
  <c r="L130" i="15"/>
  <c r="M130" i="15" s="1"/>
  <c r="U130" i="15"/>
  <c r="V130" i="15" s="1"/>
  <c r="E130" i="15"/>
  <c r="O136" i="4"/>
  <c r="AN136" i="4" a="1"/>
  <c r="AM135" i="4" a="1"/>
  <c r="AM135" i="4" l="1"/>
  <c r="AN136" i="4"/>
  <c r="I135" i="4"/>
  <c r="L135" i="4"/>
  <c r="U135" i="4" s="1"/>
  <c r="V135" i="4" s="1"/>
  <c r="F130" i="15"/>
  <c r="Y130" i="15"/>
  <c r="W130" i="15"/>
  <c r="X130" i="15" s="1"/>
  <c r="P130" i="15"/>
  <c r="N130" i="15"/>
  <c r="E135" i="4"/>
  <c r="Z130" i="15"/>
  <c r="R130" i="15"/>
  <c r="F135" i="4" l="1"/>
  <c r="Y135" i="4"/>
  <c r="W135" i="4"/>
  <c r="X135" i="4" s="1"/>
  <c r="M135" i="4"/>
  <c r="Q130" i="15"/>
  <c r="S130" i="15" s="1"/>
  <c r="AA130" i="15"/>
  <c r="AB130" i="15" s="1"/>
  <c r="G130" i="15"/>
  <c r="H131" i="15"/>
  <c r="Z135" i="4"/>
  <c r="AC130" i="15"/>
  <c r="AA135" i="4" l="1"/>
  <c r="AB135" i="4" s="1"/>
  <c r="P135" i="4"/>
  <c r="N135" i="4"/>
  <c r="Q135" i="4"/>
  <c r="G135" i="4"/>
  <c r="J131" i="15"/>
  <c r="AI130" i="15"/>
  <c r="AD130" i="15"/>
  <c r="AE130" i="15" s="1"/>
  <c r="AG130" i="15"/>
  <c r="C131" i="15" s="1"/>
  <c r="AF130" i="15"/>
  <c r="K131" i="15"/>
  <c r="T130" i="15"/>
  <c r="R135" i="4"/>
  <c r="S135" i="4" l="1"/>
  <c r="T135" i="4"/>
  <c r="AH130" i="15"/>
  <c r="D131" i="15" s="1"/>
  <c r="B131" i="15"/>
  <c r="AK130" i="15"/>
  <c r="AL130" i="15"/>
  <c r="AJ130" i="15"/>
  <c r="AC135" i="4"/>
  <c r="H136" i="4"/>
  <c r="O131" i="15"/>
  <c r="K136" i="4" l="1"/>
  <c r="AD135" i="4"/>
  <c r="AE135" i="4" s="1"/>
  <c r="AF135" i="4"/>
  <c r="AH135" i="4" s="1"/>
  <c r="D136" i="4" s="1"/>
  <c r="L136" i="4" s="1"/>
  <c r="U136" i="4" s="1"/>
  <c r="V136" i="4" s="1"/>
  <c r="AG135" i="4"/>
  <c r="C136" i="4" s="1"/>
  <c r="AI135" i="4"/>
  <c r="AJ135" i="4" s="1"/>
  <c r="I131" i="15"/>
  <c r="L131" i="15"/>
  <c r="M131" i="15" s="1"/>
  <c r="U131" i="15"/>
  <c r="V131" i="15" s="1"/>
  <c r="E131" i="15"/>
  <c r="B136" i="4" l="1"/>
  <c r="M136" i="4"/>
  <c r="AK136" i="4"/>
  <c r="AL136" i="4"/>
  <c r="F131" i="15"/>
  <c r="Y131" i="15"/>
  <c r="W131" i="15"/>
  <c r="X131" i="15" s="1"/>
  <c r="P131" i="15"/>
  <c r="N131" i="15"/>
  <c r="AM136" i="4" a="1"/>
  <c r="Z131" i="15"/>
  <c r="O137" i="4"/>
  <c r="AN137" i="4" a="1"/>
  <c r="R131" i="15"/>
  <c r="AN137" i="4" l="1"/>
  <c r="AM136" i="4"/>
  <c r="I136" i="4"/>
  <c r="W136" i="4"/>
  <c r="N136" i="4"/>
  <c r="P136" i="4"/>
  <c r="Y136" i="4"/>
  <c r="Q131" i="15"/>
  <c r="S131" i="15" s="1"/>
  <c r="T131" i="15" s="1"/>
  <c r="AA131" i="15"/>
  <c r="AB131" i="15" s="1"/>
  <c r="G131" i="15"/>
  <c r="AC131" i="15"/>
  <c r="R136" i="4"/>
  <c r="E136" i="4"/>
  <c r="Z136" i="4"/>
  <c r="H132" i="15"/>
  <c r="F136" i="4" l="1"/>
  <c r="G136" i="4" s="1"/>
  <c r="Q136" i="4"/>
  <c r="S136" i="4" s="1"/>
  <c r="X136" i="4"/>
  <c r="AA136" i="4" s="1"/>
  <c r="AB136" i="4" s="1"/>
  <c r="J132" i="15"/>
  <c r="AI131" i="15"/>
  <c r="AD131" i="15"/>
  <c r="AE131" i="15" s="1"/>
  <c r="AG131" i="15"/>
  <c r="C132" i="15" s="1"/>
  <c r="AF131" i="15"/>
  <c r="K132" i="15"/>
  <c r="AC136" i="4"/>
  <c r="H137" i="4"/>
  <c r="K137" i="4" l="1"/>
  <c r="AG136" i="4"/>
  <c r="C137" i="4" s="1"/>
  <c r="AD136" i="4"/>
  <c r="AE136" i="4" s="1"/>
  <c r="AF136" i="4"/>
  <c r="AH136" i="4" s="1"/>
  <c r="D137" i="4" s="1"/>
  <c r="AI136" i="4"/>
  <c r="AJ136" i="4" s="1"/>
  <c r="T136" i="4"/>
  <c r="L137" i="4"/>
  <c r="U137" i="4" s="1"/>
  <c r="V137" i="4" s="1"/>
  <c r="M137" i="4"/>
  <c r="AH131" i="15"/>
  <c r="D132" i="15" s="1"/>
  <c r="B132" i="15"/>
  <c r="AJ131" i="15"/>
  <c r="AK131" i="15"/>
  <c r="AL131" i="15"/>
  <c r="O132" i="15"/>
  <c r="B137" i="4" l="1"/>
  <c r="AK137" i="4"/>
  <c r="AL137" i="4"/>
  <c r="W137" i="4"/>
  <c r="Y137" i="4"/>
  <c r="P137" i="4"/>
  <c r="N137" i="4"/>
  <c r="I132" i="15"/>
  <c r="U132" i="15"/>
  <c r="V132" i="15" s="1"/>
  <c r="L132" i="15"/>
  <c r="M132" i="15" s="1"/>
  <c r="O138" i="4"/>
  <c r="AN138" i="4" a="1"/>
  <c r="AM137" i="4" a="1"/>
  <c r="R137" i="4"/>
  <c r="E132" i="15"/>
  <c r="Z137" i="4"/>
  <c r="AM137" i="4" l="1"/>
  <c r="AN138" i="4"/>
  <c r="I137" i="4"/>
  <c r="F132" i="15"/>
  <c r="P132" i="15"/>
  <c r="N132" i="15"/>
  <c r="W132" i="15"/>
  <c r="X132" i="15" s="1"/>
  <c r="Y132" i="15"/>
  <c r="E137" i="4"/>
  <c r="Z132" i="15"/>
  <c r="R132" i="15"/>
  <c r="F137" i="4" l="1"/>
  <c r="Q137" i="4"/>
  <c r="S137" i="4" s="1"/>
  <c r="T137" i="4"/>
  <c r="AA132" i="15"/>
  <c r="AB132" i="15" s="1"/>
  <c r="Q132" i="15"/>
  <c r="S132" i="15" s="1"/>
  <c r="G132" i="15"/>
  <c r="AC137" i="4"/>
  <c r="H138" i="4"/>
  <c r="AC132" i="15"/>
  <c r="H133" i="15"/>
  <c r="K138" i="4" l="1"/>
  <c r="AD137" i="4"/>
  <c r="AE137" i="4" s="1"/>
  <c r="AI137" i="4"/>
  <c r="AJ137" i="4" s="1"/>
  <c r="AG137" i="4"/>
  <c r="C138" i="4" s="1"/>
  <c r="AF137" i="4"/>
  <c r="X137" i="4"/>
  <c r="AA137" i="4" s="1"/>
  <c r="AB137" i="4" s="1"/>
  <c r="G137" i="4"/>
  <c r="B138" i="4"/>
  <c r="AH137" i="4"/>
  <c r="D138" i="4" s="1"/>
  <c r="AK138" i="4"/>
  <c r="J133" i="15"/>
  <c r="AI132" i="15"/>
  <c r="AD132" i="15"/>
  <c r="AE132" i="15" s="1"/>
  <c r="AG132" i="15"/>
  <c r="C133" i="15" s="1"/>
  <c r="AF132" i="15"/>
  <c r="T132" i="15"/>
  <c r="K133" i="15"/>
  <c r="O139" i="4"/>
  <c r="AN139" i="4" a="1"/>
  <c r="AL138" i="4" l="1"/>
  <c r="AN139" i="4"/>
  <c r="L138" i="4"/>
  <c r="U138" i="4" s="1"/>
  <c r="V138" i="4" s="1"/>
  <c r="I138" i="4"/>
  <c r="B133" i="15"/>
  <c r="AH132" i="15"/>
  <c r="D133" i="15" s="1"/>
  <c r="AL132" i="15"/>
  <c r="AK132" i="15"/>
  <c r="AJ132" i="15"/>
  <c r="AM138" i="4" a="1"/>
  <c r="E138" i="4"/>
  <c r="O133" i="15"/>
  <c r="AM138" i="4" l="1"/>
  <c r="F138" i="4"/>
  <c r="Y138" i="4"/>
  <c r="W138" i="4"/>
  <c r="X138" i="4" s="1"/>
  <c r="M138" i="4"/>
  <c r="L133" i="15"/>
  <c r="M133" i="15" s="1"/>
  <c r="U133" i="15"/>
  <c r="V133" i="15" s="1"/>
  <c r="I133" i="15"/>
  <c r="E133" i="15"/>
  <c r="Z138" i="4"/>
  <c r="AA138" i="4" l="1"/>
  <c r="AB138" i="4" s="1"/>
  <c r="P138" i="4"/>
  <c r="N138" i="4"/>
  <c r="F133" i="15"/>
  <c r="Y133" i="15"/>
  <c r="W133" i="15"/>
  <c r="N133" i="15"/>
  <c r="P133" i="15"/>
  <c r="R138" i="4"/>
  <c r="Z133" i="15"/>
  <c r="R133" i="15"/>
  <c r="Q138" i="4" l="1"/>
  <c r="S138" i="4" s="1"/>
  <c r="T138" i="4" s="1"/>
  <c r="G138" i="4"/>
  <c r="X133" i="15"/>
  <c r="AA133" i="15" s="1"/>
  <c r="AB133" i="15" s="1"/>
  <c r="Q133" i="15"/>
  <c r="S133" i="15" s="1"/>
  <c r="G133" i="15"/>
  <c r="AC138" i="4"/>
  <c r="H134" i="15"/>
  <c r="H139" i="4"/>
  <c r="AC133" i="15"/>
  <c r="K139" i="4" l="1"/>
  <c r="AI138" i="4"/>
  <c r="AJ138" i="4" s="1"/>
  <c r="AD138" i="4"/>
  <c r="AE138" i="4" s="1"/>
  <c r="AG138" i="4"/>
  <c r="C139" i="4" s="1"/>
  <c r="AF138" i="4"/>
  <c r="AH138" i="4" s="1"/>
  <c r="D139" i="4" s="1"/>
  <c r="L139" i="4" s="1"/>
  <c r="U139" i="4" s="1"/>
  <c r="V139" i="4" s="1"/>
  <c r="J134" i="15"/>
  <c r="AI133" i="15"/>
  <c r="AD133" i="15"/>
  <c r="AE133" i="15" s="1"/>
  <c r="AG133" i="15"/>
  <c r="C134" i="15" s="1"/>
  <c r="AF133" i="15"/>
  <c r="T133" i="15"/>
  <c r="K134" i="15"/>
  <c r="B139" i="4" l="1"/>
  <c r="M139" i="4"/>
  <c r="AK139" i="4"/>
  <c r="AL139" i="4"/>
  <c r="B134" i="15"/>
  <c r="AH133" i="15"/>
  <c r="D134" i="15" s="1"/>
  <c r="AK133" i="15"/>
  <c r="AJ133" i="15"/>
  <c r="AL133" i="15"/>
  <c r="O140" i="4"/>
  <c r="AN140" i="4" a="1"/>
  <c r="AM139" i="4" a="1"/>
  <c r="O134" i="15"/>
  <c r="AN140" i="4" l="1"/>
  <c r="I139" i="4"/>
  <c r="W139" i="4"/>
  <c r="Y139" i="4"/>
  <c r="AM139" i="4"/>
  <c r="P139" i="4"/>
  <c r="N139" i="4"/>
  <c r="U134" i="15"/>
  <c r="V134" i="15" s="1"/>
  <c r="L134" i="15"/>
  <c r="M134" i="15" s="1"/>
  <c r="I134" i="15"/>
  <c r="E139" i="4"/>
  <c r="Z139" i="4"/>
  <c r="E134" i="15"/>
  <c r="R139" i="4"/>
  <c r="F139" i="4" l="1"/>
  <c r="X139" i="4" s="1"/>
  <c r="AA139" i="4" s="1"/>
  <c r="AB139" i="4" s="1"/>
  <c r="G139" i="4"/>
  <c r="Q139" i="4"/>
  <c r="S139" i="4" s="1"/>
  <c r="F134" i="15"/>
  <c r="N134" i="15"/>
  <c r="P134" i="15"/>
  <c r="W134" i="15"/>
  <c r="X134" i="15" s="1"/>
  <c r="Y134" i="15"/>
  <c r="H140" i="4"/>
  <c r="AC139" i="4"/>
  <c r="Z134" i="15"/>
  <c r="R134" i="15"/>
  <c r="K140" i="4" l="1"/>
  <c r="AI139" i="4"/>
  <c r="AJ139" i="4" s="1"/>
  <c r="AF139" i="4"/>
  <c r="AD139" i="4"/>
  <c r="AE139" i="4" s="1"/>
  <c r="AG139" i="4"/>
  <c r="C140" i="4" s="1"/>
  <c r="T139" i="4"/>
  <c r="AA134" i="15"/>
  <c r="AB134" i="15" s="1"/>
  <c r="Q134" i="15"/>
  <c r="S134" i="15" s="1"/>
  <c r="G134" i="15"/>
  <c r="H135" i="15"/>
  <c r="AC134" i="15"/>
  <c r="AH139" i="4" l="1"/>
  <c r="D140" i="4" s="1"/>
  <c r="L140" i="4" s="1"/>
  <c r="U140" i="4" s="1"/>
  <c r="V140" i="4" s="1"/>
  <c r="AK140" i="4"/>
  <c r="B140" i="4"/>
  <c r="M140" i="4"/>
  <c r="AL140" i="4"/>
  <c r="J135" i="15"/>
  <c r="AI134" i="15"/>
  <c r="AD134" i="15"/>
  <c r="AE134" i="15" s="1"/>
  <c r="AG134" i="15"/>
  <c r="C135" i="15" s="1"/>
  <c r="AF134" i="15"/>
  <c r="K135" i="15"/>
  <c r="T134" i="15"/>
  <c r="AN141" i="4" a="1"/>
  <c r="AM140" i="4" a="1"/>
  <c r="O141" i="4"/>
  <c r="AN141" i="4" l="1"/>
  <c r="AM140" i="4"/>
  <c r="P140" i="4"/>
  <c r="N140" i="4"/>
  <c r="I140" i="4"/>
  <c r="W140" i="4"/>
  <c r="Y140" i="4"/>
  <c r="AH134" i="15"/>
  <c r="D135" i="15" s="1"/>
  <c r="B135" i="15"/>
  <c r="AK134" i="15"/>
  <c r="AL134" i="15"/>
  <c r="AJ134" i="15"/>
  <c r="R140" i="4"/>
  <c r="Z140" i="4"/>
  <c r="E140" i="4"/>
  <c r="O135" i="15"/>
  <c r="F140" i="4" l="1"/>
  <c r="Q140" i="4"/>
  <c r="S140" i="4" s="1"/>
  <c r="I135" i="15"/>
  <c r="U135" i="15"/>
  <c r="V135" i="15" s="1"/>
  <c r="L135" i="15"/>
  <c r="M135" i="15" s="1"/>
  <c r="AC140" i="4"/>
  <c r="E135" i="15"/>
  <c r="H141" i="4"/>
  <c r="K141" i="4" l="1"/>
  <c r="AG140" i="4"/>
  <c r="C141" i="4" s="1"/>
  <c r="AI140" i="4"/>
  <c r="AJ140" i="4" s="1"/>
  <c r="AD140" i="4"/>
  <c r="AE140" i="4" s="1"/>
  <c r="AF140" i="4"/>
  <c r="T140" i="4"/>
  <c r="G140" i="4"/>
  <c r="X140" i="4"/>
  <c r="AA140" i="4" s="1"/>
  <c r="AB140" i="4" s="1"/>
  <c r="F135" i="15"/>
  <c r="P135" i="15"/>
  <c r="N135" i="15"/>
  <c r="W135" i="15"/>
  <c r="Y135" i="15"/>
  <c r="R135" i="15"/>
  <c r="Z135" i="15"/>
  <c r="AL141" i="4" l="1"/>
  <c r="AK141" i="4"/>
  <c r="B141" i="4"/>
  <c r="AH140" i="4"/>
  <c r="D141" i="4" s="1"/>
  <c r="X135" i="15"/>
  <c r="AA135" i="15" s="1"/>
  <c r="AB135" i="15" s="1"/>
  <c r="Q135" i="15"/>
  <c r="S135" i="15" s="1"/>
  <c r="G135" i="15"/>
  <c r="AM141" i="4" a="1"/>
  <c r="O142" i="4"/>
  <c r="AN142" i="4" a="1"/>
  <c r="H136" i="15"/>
  <c r="AC135" i="15"/>
  <c r="AN142" i="4" l="1"/>
  <c r="AM141" i="4"/>
  <c r="L141" i="4"/>
  <c r="U141" i="4" s="1"/>
  <c r="V141" i="4" s="1"/>
  <c r="I141" i="4"/>
  <c r="J136" i="15"/>
  <c r="AI135" i="15"/>
  <c r="AD135" i="15"/>
  <c r="AE135" i="15" s="1"/>
  <c r="AG135" i="15"/>
  <c r="C136" i="15" s="1"/>
  <c r="AF135" i="15"/>
  <c r="K136" i="15"/>
  <c r="T135" i="15"/>
  <c r="E141" i="4"/>
  <c r="F141" i="4" l="1"/>
  <c r="M141" i="4"/>
  <c r="Y141" i="4"/>
  <c r="W141" i="4"/>
  <c r="X141" i="4" s="1"/>
  <c r="AH135" i="15"/>
  <c r="D136" i="15" s="1"/>
  <c r="B136" i="15"/>
  <c r="AK135" i="15"/>
  <c r="AJ135" i="15"/>
  <c r="AL135" i="15"/>
  <c r="Z141" i="4"/>
  <c r="O136" i="15"/>
  <c r="AA141" i="4" l="1"/>
  <c r="AB141" i="4" s="1"/>
  <c r="N141" i="4"/>
  <c r="Q141" i="4"/>
  <c r="P141" i="4"/>
  <c r="G141" i="4"/>
  <c r="I136" i="15"/>
  <c r="L136" i="15"/>
  <c r="M136" i="15" s="1"/>
  <c r="U136" i="15"/>
  <c r="V136" i="15" s="1"/>
  <c r="E136" i="15"/>
  <c r="R141" i="4"/>
  <c r="S141" i="4" l="1"/>
  <c r="T141" i="4" s="1"/>
  <c r="F136" i="15"/>
  <c r="Y136" i="15"/>
  <c r="W136" i="15"/>
  <c r="X136" i="15" s="1"/>
  <c r="N136" i="15"/>
  <c r="P136" i="15"/>
  <c r="AC141" i="4"/>
  <c r="Z136" i="15"/>
  <c r="H142" i="4"/>
  <c r="R136" i="15"/>
  <c r="K142" i="4" l="1"/>
  <c r="AI141" i="4"/>
  <c r="AJ141" i="4" s="1"/>
  <c r="AG141" i="4"/>
  <c r="C142" i="4" s="1"/>
  <c r="AD141" i="4"/>
  <c r="AE141" i="4" s="1"/>
  <c r="AF141" i="4"/>
  <c r="Q136" i="15"/>
  <c r="S136" i="15" s="1"/>
  <c r="AA136" i="15"/>
  <c r="AB136" i="15" s="1"/>
  <c r="G136" i="15"/>
  <c r="AC136" i="15"/>
  <c r="H137" i="15"/>
  <c r="B142" i="4" l="1"/>
  <c r="AH141" i="4"/>
  <c r="D142" i="4" s="1"/>
  <c r="AK142" i="4"/>
  <c r="AL142" i="4"/>
  <c r="J137" i="15"/>
  <c r="AI136" i="15"/>
  <c r="AD136" i="15"/>
  <c r="AE136" i="15" s="1"/>
  <c r="AG136" i="15"/>
  <c r="C137" i="15" s="1"/>
  <c r="AF136" i="15"/>
  <c r="T136" i="15"/>
  <c r="K137" i="15"/>
  <c r="O143" i="4"/>
  <c r="AN143" i="4" a="1"/>
  <c r="AM142" i="4" a="1"/>
  <c r="AM142" i="4" l="1"/>
  <c r="AN143" i="4"/>
  <c r="L142" i="4"/>
  <c r="U142" i="4" s="1"/>
  <c r="V142" i="4" s="1"/>
  <c r="M142" i="4"/>
  <c r="I142" i="4"/>
  <c r="B137" i="15"/>
  <c r="AH136" i="15"/>
  <c r="D137" i="15" s="1"/>
  <c r="AL136" i="15"/>
  <c r="AK136" i="15"/>
  <c r="AJ136" i="15"/>
  <c r="O137" i="15"/>
  <c r="E142" i="4"/>
  <c r="F142" i="4" l="1"/>
  <c r="N142" i="4"/>
  <c r="Q142" i="4"/>
  <c r="P142" i="4"/>
  <c r="Y142" i="4"/>
  <c r="W142" i="4"/>
  <c r="X142" i="4"/>
  <c r="U137" i="15"/>
  <c r="V137" i="15" s="1"/>
  <c r="L137" i="15"/>
  <c r="M137" i="15" s="1"/>
  <c r="I137" i="15"/>
  <c r="R142" i="4"/>
  <c r="E137" i="15"/>
  <c r="Z142" i="4"/>
  <c r="AA142" i="4" l="1"/>
  <c r="AB142" i="4" s="1"/>
  <c r="S142" i="4"/>
  <c r="G142" i="4"/>
  <c r="F137" i="15"/>
  <c r="N137" i="15"/>
  <c r="Q137" i="15" s="1"/>
  <c r="P137" i="15"/>
  <c r="W137" i="15"/>
  <c r="X137" i="15" s="1"/>
  <c r="Y137" i="15"/>
  <c r="H143" i="4"/>
  <c r="AC142" i="4"/>
  <c r="Z137" i="15"/>
  <c r="R137" i="15"/>
  <c r="K143" i="4" l="1"/>
  <c r="AG142" i="4"/>
  <c r="C143" i="4" s="1"/>
  <c r="AI142" i="4"/>
  <c r="AJ142" i="4" s="1"/>
  <c r="AD142" i="4"/>
  <c r="AE142" i="4" s="1"/>
  <c r="AF142" i="4"/>
  <c r="T142" i="4"/>
  <c r="AA137" i="15"/>
  <c r="AB137" i="15" s="1"/>
  <c r="S137" i="15"/>
  <c r="T137" i="15" s="1"/>
  <c r="G137" i="15"/>
  <c r="AC137" i="15"/>
  <c r="H138" i="15"/>
  <c r="AK143" i="4" l="1"/>
  <c r="B143" i="4"/>
  <c r="AH142" i="4"/>
  <c r="D143" i="4" s="1"/>
  <c r="AL143" i="4"/>
  <c r="J138" i="15"/>
  <c r="AI137" i="15"/>
  <c r="AD137" i="15"/>
  <c r="AE137" i="15" s="1"/>
  <c r="AG137" i="15"/>
  <c r="C138" i="15" s="1"/>
  <c r="AF137" i="15"/>
  <c r="K138" i="15"/>
  <c r="AM143" i="4" a="1"/>
  <c r="O144" i="4"/>
  <c r="AN144" i="4" a="1"/>
  <c r="AM143" i="4" l="1"/>
  <c r="AN144" i="4"/>
  <c r="L143" i="4"/>
  <c r="U143" i="4" s="1"/>
  <c r="V143" i="4" s="1"/>
  <c r="M143" i="4"/>
  <c r="I143" i="4"/>
  <c r="B138" i="15"/>
  <c r="AH137" i="15"/>
  <c r="D138" i="15" s="1"/>
  <c r="AL137" i="15"/>
  <c r="AJ137" i="15"/>
  <c r="AK137" i="15"/>
  <c r="O138" i="15"/>
  <c r="E143" i="4"/>
  <c r="F143" i="4" l="1"/>
  <c r="P143" i="4"/>
  <c r="N143" i="4"/>
  <c r="Q143" i="4"/>
  <c r="W143" i="4"/>
  <c r="X143" i="4" s="1"/>
  <c r="Y143" i="4"/>
  <c r="L138" i="15"/>
  <c r="M138" i="15" s="1"/>
  <c r="U138" i="15"/>
  <c r="V138" i="15" s="1"/>
  <c r="I138" i="15"/>
  <c r="Z143" i="4"/>
  <c r="E138" i="15"/>
  <c r="R143" i="4"/>
  <c r="AA143" i="4" l="1"/>
  <c r="AB143" i="4" s="1"/>
  <c r="S143" i="4"/>
  <c r="T143" i="4"/>
  <c r="G143" i="4"/>
  <c r="F138" i="15"/>
  <c r="Y138" i="15"/>
  <c r="W138" i="15"/>
  <c r="X138" i="15" s="1"/>
  <c r="P138" i="15"/>
  <c r="N138" i="15"/>
  <c r="Z138" i="15"/>
  <c r="AC143" i="4"/>
  <c r="H144" i="4"/>
  <c r="R138" i="15"/>
  <c r="K144" i="4" l="1"/>
  <c r="AI143" i="4"/>
  <c r="AJ143" i="4" s="1"/>
  <c r="AD143" i="4"/>
  <c r="AE143" i="4" s="1"/>
  <c r="AG143" i="4"/>
  <c r="C144" i="4" s="1"/>
  <c r="AF143" i="4"/>
  <c r="Q138" i="15"/>
  <c r="S138" i="15" s="1"/>
  <c r="AA138" i="15"/>
  <c r="AB138" i="15" s="1"/>
  <c r="G138" i="15"/>
  <c r="AC138" i="15"/>
  <c r="H139" i="15"/>
  <c r="AL144" i="4" l="1"/>
  <c r="AK144" i="4"/>
  <c r="B144" i="4"/>
  <c r="AH143" i="4"/>
  <c r="D144" i="4" s="1"/>
  <c r="J139" i="15"/>
  <c r="AI138" i="15"/>
  <c r="AD138" i="15"/>
  <c r="AE138" i="15" s="1"/>
  <c r="AG138" i="15"/>
  <c r="C139" i="15" s="1"/>
  <c r="AF138" i="15"/>
  <c r="K139" i="15"/>
  <c r="T138" i="15"/>
  <c r="AN145" i="4" a="1"/>
  <c r="O145" i="4"/>
  <c r="AM144" i="4" a="1"/>
  <c r="AM144" i="4" l="1"/>
  <c r="AN145" i="4"/>
  <c r="L144" i="4"/>
  <c r="U144" i="4" s="1"/>
  <c r="V144" i="4" s="1"/>
  <c r="M144" i="4"/>
  <c r="I144" i="4"/>
  <c r="B139" i="15"/>
  <c r="AH138" i="15"/>
  <c r="D139" i="15" s="1"/>
  <c r="AK138" i="15"/>
  <c r="AL138" i="15"/>
  <c r="AJ138" i="15"/>
  <c r="E144" i="4"/>
  <c r="O139" i="15"/>
  <c r="F144" i="4" l="1"/>
  <c r="N144" i="4"/>
  <c r="P144" i="4"/>
  <c r="W144" i="4"/>
  <c r="X144" i="4" s="1"/>
  <c r="Y144" i="4"/>
  <c r="L139" i="15"/>
  <c r="M139" i="15" s="1"/>
  <c r="U139" i="15"/>
  <c r="V139" i="15" s="1"/>
  <c r="I139" i="15"/>
  <c r="Z144" i="4"/>
  <c r="R144" i="4"/>
  <c r="E139" i="15"/>
  <c r="AA144" i="4" l="1"/>
  <c r="AB144" i="4" s="1"/>
  <c r="Q144" i="4"/>
  <c r="S144" i="4" s="1"/>
  <c r="G144" i="4"/>
  <c r="F139" i="15"/>
  <c r="Y139" i="15"/>
  <c r="W139" i="15"/>
  <c r="X139" i="15" s="1"/>
  <c r="N139" i="15"/>
  <c r="P139" i="15"/>
  <c r="H145" i="4"/>
  <c r="R139" i="15"/>
  <c r="Z139" i="15"/>
  <c r="AC144" i="4"/>
  <c r="K145" i="4" l="1"/>
  <c r="AD144" i="4"/>
  <c r="AE144" i="4" s="1"/>
  <c r="AI144" i="4"/>
  <c r="AJ144" i="4" s="1"/>
  <c r="AG144" i="4"/>
  <c r="C145" i="4" s="1"/>
  <c r="AF144" i="4"/>
  <c r="B145" i="4" s="1"/>
  <c r="T144" i="4"/>
  <c r="Q139" i="15"/>
  <c r="S139" i="15" s="1"/>
  <c r="AA139" i="15"/>
  <c r="AB139" i="15" s="1"/>
  <c r="G139" i="15"/>
  <c r="AN146" i="4" a="1"/>
  <c r="H140" i="15"/>
  <c r="AC139" i="15"/>
  <c r="O146" i="4"/>
  <c r="AN146" i="4" l="1"/>
  <c r="AK145" i="4"/>
  <c r="AL145" i="4"/>
  <c r="I145" i="4"/>
  <c r="AH144" i="4"/>
  <c r="D145" i="4" s="1"/>
  <c r="J140" i="15"/>
  <c r="AI139" i="15"/>
  <c r="AD139" i="15"/>
  <c r="AE139" i="15" s="1"/>
  <c r="AG139" i="15"/>
  <c r="C140" i="15" s="1"/>
  <c r="AF139" i="15"/>
  <c r="T139" i="15"/>
  <c r="K140" i="15"/>
  <c r="AM145" i="4" a="1"/>
  <c r="E145" i="4"/>
  <c r="F145" i="4" l="1"/>
  <c r="AM145" i="4"/>
  <c r="L145" i="4"/>
  <c r="U145" i="4" s="1"/>
  <c r="V145" i="4" s="1"/>
  <c r="M145" i="4"/>
  <c r="B140" i="15"/>
  <c r="AH139" i="15"/>
  <c r="D140" i="15" s="1"/>
  <c r="AK139" i="15"/>
  <c r="AJ139" i="15"/>
  <c r="AL139" i="15"/>
  <c r="O140" i="15"/>
  <c r="N145" i="4" l="1"/>
  <c r="P145" i="4"/>
  <c r="W145" i="4"/>
  <c r="Y145" i="4"/>
  <c r="X145" i="4"/>
  <c r="G145" i="4"/>
  <c r="U140" i="15"/>
  <c r="V140" i="15" s="1"/>
  <c r="L140" i="15"/>
  <c r="M140" i="15" s="1"/>
  <c r="I140" i="15"/>
  <c r="R145" i="4"/>
  <c r="E140" i="15"/>
  <c r="Z145" i="4"/>
  <c r="AA145" i="4" l="1"/>
  <c r="AB145" i="4" s="1"/>
  <c r="Q145" i="4"/>
  <c r="S145" i="4" s="1"/>
  <c r="F140" i="15"/>
  <c r="P140" i="15"/>
  <c r="N140" i="15"/>
  <c r="W140" i="15"/>
  <c r="X140" i="15" s="1"/>
  <c r="Y140" i="15"/>
  <c r="H146" i="4"/>
  <c r="AC145" i="4"/>
  <c r="Z140" i="15"/>
  <c r="R140" i="15"/>
  <c r="K146" i="4" l="1"/>
  <c r="AD145" i="4"/>
  <c r="AE145" i="4" s="1"/>
  <c r="AF145" i="4"/>
  <c r="B146" i="4" s="1"/>
  <c r="I146" i="4" s="1"/>
  <c r="AI145" i="4"/>
  <c r="AJ145" i="4" s="1"/>
  <c r="AG145" i="4"/>
  <c r="C146" i="4" s="1"/>
  <c r="T145" i="4"/>
  <c r="AA140" i="15"/>
  <c r="AB140" i="15" s="1"/>
  <c r="Q140" i="15"/>
  <c r="S140" i="15" s="1"/>
  <c r="G140" i="15"/>
  <c r="AC140" i="15"/>
  <c r="E146" i="4"/>
  <c r="H141" i="15"/>
  <c r="O147" i="4"/>
  <c r="AN147" i="4" a="1"/>
  <c r="AK146" i="4" l="1"/>
  <c r="AN147" i="4"/>
  <c r="F146" i="4"/>
  <c r="AL146" i="4"/>
  <c r="AH145" i="4"/>
  <c r="D146" i="4" s="1"/>
  <c r="J141" i="15"/>
  <c r="AI140" i="15"/>
  <c r="AD140" i="15"/>
  <c r="AE140" i="15" s="1"/>
  <c r="AG140" i="15"/>
  <c r="C141" i="15" s="1"/>
  <c r="AF140" i="15"/>
  <c r="K141" i="15"/>
  <c r="T140" i="15"/>
  <c r="AM146" i="4" a="1"/>
  <c r="AM146" i="4" l="1"/>
  <c r="L146" i="4"/>
  <c r="U146" i="4" s="1"/>
  <c r="V146" i="4" s="1"/>
  <c r="M146" i="4"/>
  <c r="AH140" i="15"/>
  <c r="D141" i="15" s="1"/>
  <c r="B141" i="15"/>
  <c r="AK140" i="15"/>
  <c r="AJ140" i="15"/>
  <c r="AL140" i="15"/>
  <c r="O141" i="15"/>
  <c r="P146" i="4" l="1"/>
  <c r="N146" i="4"/>
  <c r="W146" i="4"/>
  <c r="X146" i="4"/>
  <c r="Y146" i="4"/>
  <c r="I141" i="15"/>
  <c r="U141" i="15"/>
  <c r="V141" i="15" s="1"/>
  <c r="L141" i="15"/>
  <c r="M141" i="15" s="1"/>
  <c r="R146" i="4"/>
  <c r="Z146" i="4"/>
  <c r="E141" i="15"/>
  <c r="AA146" i="4" l="1"/>
  <c r="AB146" i="4" s="1"/>
  <c r="G146" i="4"/>
  <c r="Q146" i="4"/>
  <c r="S146" i="4" s="1"/>
  <c r="T146" i="4" s="1"/>
  <c r="F141" i="15"/>
  <c r="P141" i="15"/>
  <c r="N141" i="15"/>
  <c r="W141" i="15"/>
  <c r="X141" i="15" s="1"/>
  <c r="Y141" i="15"/>
  <c r="H147" i="4"/>
  <c r="R141" i="15"/>
  <c r="Z141" i="15"/>
  <c r="AC146" i="4"/>
  <c r="K147" i="4" l="1"/>
  <c r="AD146" i="4"/>
  <c r="AE146" i="4" s="1"/>
  <c r="AF146" i="4"/>
  <c r="B147" i="4" s="1"/>
  <c r="I147" i="4" s="1"/>
  <c r="AG146" i="4"/>
  <c r="C147" i="4" s="1"/>
  <c r="AI146" i="4"/>
  <c r="AJ146" i="4" s="1"/>
  <c r="AA141" i="15"/>
  <c r="AB141" i="15" s="1"/>
  <c r="Q141" i="15"/>
  <c r="S141" i="15" s="1"/>
  <c r="G141" i="15"/>
  <c r="AN148" i="4" a="1"/>
  <c r="AC141" i="15"/>
  <c r="O148" i="4"/>
  <c r="H142" i="15"/>
  <c r="E147" i="4"/>
  <c r="F147" i="4" l="1"/>
  <c r="AN148" i="4"/>
  <c r="AK147" i="4"/>
  <c r="AL147" i="4"/>
  <c r="AH146" i="4"/>
  <c r="D147" i="4" s="1"/>
  <c r="J142" i="15"/>
  <c r="AI141" i="15"/>
  <c r="AD141" i="15"/>
  <c r="AE141" i="15" s="1"/>
  <c r="AG141" i="15"/>
  <c r="C142" i="15" s="1"/>
  <c r="AF141" i="15"/>
  <c r="T141" i="15"/>
  <c r="K142" i="15"/>
  <c r="AM147" i="4" a="1"/>
  <c r="AM147" i="4" l="1"/>
  <c r="L147" i="4"/>
  <c r="U147" i="4" s="1"/>
  <c r="V147" i="4" s="1"/>
  <c r="M147" i="4"/>
  <c r="B142" i="15"/>
  <c r="AH141" i="15"/>
  <c r="D142" i="15" s="1"/>
  <c r="AJ141" i="15"/>
  <c r="AK141" i="15"/>
  <c r="AL141" i="15"/>
  <c r="O142" i="15"/>
  <c r="W147" i="4" l="1"/>
  <c r="X147" i="4" s="1"/>
  <c r="Y147" i="4"/>
  <c r="P147" i="4"/>
  <c r="N147" i="4"/>
  <c r="U142" i="15"/>
  <c r="V142" i="15" s="1"/>
  <c r="L142" i="15"/>
  <c r="M142" i="15" s="1"/>
  <c r="I142" i="15"/>
  <c r="Z147" i="4"/>
  <c r="E142" i="15"/>
  <c r="R147" i="4"/>
  <c r="G147" i="4" l="1"/>
  <c r="Q147" i="4"/>
  <c r="S147" i="4" s="1"/>
  <c r="AA147" i="4"/>
  <c r="AB147" i="4" s="1"/>
  <c r="F142" i="15"/>
  <c r="N142" i="15"/>
  <c r="P142" i="15"/>
  <c r="W142" i="15"/>
  <c r="X142" i="15" s="1"/>
  <c r="Y142" i="15"/>
  <c r="AC147" i="4"/>
  <c r="H148" i="4"/>
  <c r="Z142" i="15"/>
  <c r="R142" i="15"/>
  <c r="K148" i="4" l="1"/>
  <c r="AG147" i="4"/>
  <c r="C148" i="4" s="1"/>
  <c r="AD147" i="4"/>
  <c r="AE147" i="4" s="1"/>
  <c r="AF147" i="4"/>
  <c r="B148" i="4" s="1"/>
  <c r="AI147" i="4"/>
  <c r="AJ147" i="4" s="1"/>
  <c r="T147" i="4"/>
  <c r="AA142" i="15"/>
  <c r="AB142" i="15" s="1"/>
  <c r="Q142" i="15"/>
  <c r="S142" i="15" s="1"/>
  <c r="G142" i="15"/>
  <c r="AN149" i="4" a="1"/>
  <c r="AC142" i="15"/>
  <c r="O149" i="4"/>
  <c r="H143" i="15"/>
  <c r="AN149" i="4" l="1"/>
  <c r="AK148" i="4"/>
  <c r="I148" i="4"/>
  <c r="AH147" i="4"/>
  <c r="D148" i="4" s="1"/>
  <c r="AL148" i="4"/>
  <c r="J143" i="15"/>
  <c r="AI142" i="15"/>
  <c r="AD142" i="15"/>
  <c r="AE142" i="15" s="1"/>
  <c r="AG142" i="15"/>
  <c r="C143" i="15" s="1"/>
  <c r="AF142" i="15"/>
  <c r="K143" i="15"/>
  <c r="T142" i="15"/>
  <c r="AM148" i="4" a="1"/>
  <c r="E148" i="4"/>
  <c r="F148" i="4" l="1"/>
  <c r="AM148" i="4"/>
  <c r="L148" i="4"/>
  <c r="U148" i="4" s="1"/>
  <c r="V148" i="4" s="1"/>
  <c r="M148" i="4"/>
  <c r="AH142" i="15"/>
  <c r="D143" i="15" s="1"/>
  <c r="B143" i="15"/>
  <c r="AJ142" i="15"/>
  <c r="AK142" i="15"/>
  <c r="AL142" i="15"/>
  <c r="O143" i="15"/>
  <c r="N148" i="4" l="1"/>
  <c r="P148" i="4"/>
  <c r="W148" i="4"/>
  <c r="X148" i="4" s="1"/>
  <c r="Y148" i="4"/>
  <c r="G148" i="4"/>
  <c r="I143" i="15"/>
  <c r="U143" i="15"/>
  <c r="V143" i="15" s="1"/>
  <c r="L143" i="15"/>
  <c r="M143" i="15" s="1"/>
  <c r="E143" i="15"/>
  <c r="Z148" i="4"/>
  <c r="R148" i="4"/>
  <c r="AA148" i="4" l="1"/>
  <c r="AB148" i="4" s="1"/>
  <c r="Q148" i="4"/>
  <c r="S148" i="4" s="1"/>
  <c r="F143" i="15"/>
  <c r="P143" i="15"/>
  <c r="N143" i="15"/>
  <c r="W143" i="15"/>
  <c r="X143" i="15" s="1"/>
  <c r="Y143" i="15"/>
  <c r="R143" i="15"/>
  <c r="H149" i="4"/>
  <c r="Z143" i="15"/>
  <c r="AC148" i="4"/>
  <c r="K149" i="4" l="1"/>
  <c r="AD148" i="4"/>
  <c r="AE148" i="4" s="1"/>
  <c r="AF148" i="4"/>
  <c r="AI148" i="4"/>
  <c r="AJ148" i="4" s="1"/>
  <c r="AG148" i="4"/>
  <c r="C149" i="4" s="1"/>
  <c r="T148" i="4"/>
  <c r="AA143" i="15"/>
  <c r="AB143" i="15" s="1"/>
  <c r="Q143" i="15"/>
  <c r="S143" i="15" s="1"/>
  <c r="G143" i="15"/>
  <c r="AC143" i="15"/>
  <c r="H144" i="15"/>
  <c r="AH148" i="4" l="1"/>
  <c r="D149" i="4" s="1"/>
  <c r="L149" i="4" s="1"/>
  <c r="U149" i="4" s="1"/>
  <c r="V149" i="4" s="1"/>
  <c r="AK149" i="4"/>
  <c r="AL149" i="4"/>
  <c r="M149" i="4"/>
  <c r="B149" i="4"/>
  <c r="J144" i="15"/>
  <c r="AI143" i="15"/>
  <c r="AD143" i="15"/>
  <c r="AE143" i="15" s="1"/>
  <c r="AG143" i="15"/>
  <c r="C144" i="15" s="1"/>
  <c r="AF143" i="15"/>
  <c r="K144" i="15"/>
  <c r="T143" i="15"/>
  <c r="O150" i="4"/>
  <c r="AM149" i="4" a="1"/>
  <c r="AN150" i="4" a="1"/>
  <c r="AN150" i="4" l="1"/>
  <c r="AM149" i="4"/>
  <c r="N149" i="4"/>
  <c r="P149" i="4"/>
  <c r="W149" i="4"/>
  <c r="I149" i="4"/>
  <c r="Y149" i="4"/>
  <c r="B144" i="15"/>
  <c r="AH143" i="15"/>
  <c r="D144" i="15" s="1"/>
  <c r="AK143" i="15"/>
  <c r="AJ143" i="15"/>
  <c r="AL143" i="15"/>
  <c r="R149" i="4"/>
  <c r="Z149" i="4"/>
  <c r="E149" i="4"/>
  <c r="O144" i="15"/>
  <c r="F149" i="4" l="1"/>
  <c r="G149" i="4" s="1"/>
  <c r="Q149" i="4"/>
  <c r="S149" i="4" s="1"/>
  <c r="X149" i="4"/>
  <c r="AA149" i="4" s="1"/>
  <c r="AB149" i="4" s="1"/>
  <c r="L144" i="15"/>
  <c r="M144" i="15" s="1"/>
  <c r="U144" i="15"/>
  <c r="V144" i="15" s="1"/>
  <c r="I144" i="15"/>
  <c r="AC149" i="4"/>
  <c r="E144" i="15"/>
  <c r="H150" i="4"/>
  <c r="K150" i="4" l="1"/>
  <c r="AI149" i="4"/>
  <c r="AJ149" i="4" s="1"/>
  <c r="AG149" i="4"/>
  <c r="C150" i="4" s="1"/>
  <c r="AD149" i="4"/>
  <c r="AE149" i="4" s="1"/>
  <c r="AF149" i="4"/>
  <c r="T149" i="4"/>
  <c r="F144" i="15"/>
  <c r="W144" i="15"/>
  <c r="X144" i="15" s="1"/>
  <c r="Y144" i="15"/>
  <c r="P144" i="15"/>
  <c r="N144" i="15"/>
  <c r="Z144" i="15"/>
  <c r="R144" i="15"/>
  <c r="AK150" i="4" l="1"/>
  <c r="AL150" i="4"/>
  <c r="B150" i="4"/>
  <c r="AH149" i="4"/>
  <c r="D150" i="4" s="1"/>
  <c r="Q144" i="15"/>
  <c r="S144" i="15" s="1"/>
  <c r="AA144" i="15"/>
  <c r="AB144" i="15" s="1"/>
  <c r="G144" i="15"/>
  <c r="AM150" i="4" a="1"/>
  <c r="H145" i="15"/>
  <c r="AN151" i="4" a="1"/>
  <c r="AC144" i="15"/>
  <c r="O151" i="4"/>
  <c r="AN151" i="4" l="1"/>
  <c r="AM150" i="4"/>
  <c r="L150" i="4"/>
  <c r="U150" i="4" s="1"/>
  <c r="V150" i="4" s="1"/>
  <c r="M150" i="4"/>
  <c r="I150" i="4"/>
  <c r="J145" i="15"/>
  <c r="AI144" i="15"/>
  <c r="AD144" i="15"/>
  <c r="AE144" i="15" s="1"/>
  <c r="AG144" i="15"/>
  <c r="C145" i="15" s="1"/>
  <c r="AF144" i="15"/>
  <c r="T144" i="15"/>
  <c r="K145" i="15"/>
  <c r="E150" i="4"/>
  <c r="F150" i="4" l="1"/>
  <c r="N150" i="4"/>
  <c r="P150" i="4"/>
  <c r="Y150" i="4"/>
  <c r="W150" i="4"/>
  <c r="X150" i="4" s="1"/>
  <c r="B145" i="15"/>
  <c r="AH144" i="15"/>
  <c r="D145" i="15" s="1"/>
  <c r="AK144" i="15"/>
  <c r="AJ144" i="15"/>
  <c r="AL144" i="15"/>
  <c r="R150" i="4"/>
  <c r="Z150" i="4"/>
  <c r="O145" i="15"/>
  <c r="AA150" i="4" l="1"/>
  <c r="AB150" i="4" s="1"/>
  <c r="Q150" i="4"/>
  <c r="S150" i="4" s="1"/>
  <c r="T150" i="4" s="1"/>
  <c r="G150" i="4"/>
  <c r="U145" i="15"/>
  <c r="V145" i="15" s="1"/>
  <c r="L145" i="15"/>
  <c r="M145" i="15" s="1"/>
  <c r="I145" i="15"/>
  <c r="AC150" i="4"/>
  <c r="E145" i="15"/>
  <c r="H151" i="4"/>
  <c r="K151" i="4" l="1"/>
  <c r="AD150" i="4"/>
  <c r="AE150" i="4" s="1"/>
  <c r="AI150" i="4"/>
  <c r="AJ150" i="4" s="1"/>
  <c r="AG150" i="4"/>
  <c r="C151" i="4" s="1"/>
  <c r="AF150" i="4"/>
  <c r="AH150" i="4" s="1"/>
  <c r="D151" i="4" s="1"/>
  <c r="L151" i="4" s="1"/>
  <c r="U151" i="4" s="1"/>
  <c r="V151" i="4" s="1"/>
  <c r="F145" i="15"/>
  <c r="P145" i="15"/>
  <c r="N145" i="15"/>
  <c r="W145" i="15"/>
  <c r="X145" i="15" s="1"/>
  <c r="Y145" i="15"/>
  <c r="R145" i="15"/>
  <c r="Z145" i="15"/>
  <c r="M151" i="4" l="1"/>
  <c r="B151" i="4"/>
  <c r="AL151" i="4"/>
  <c r="AK151" i="4"/>
  <c r="AA145" i="15"/>
  <c r="AB145" i="15" s="1"/>
  <c r="Q145" i="15"/>
  <c r="S145" i="15" s="1"/>
  <c r="G145" i="15"/>
  <c r="O152" i="4"/>
  <c r="AN152" i="4" a="1"/>
  <c r="AM151" i="4" a="1"/>
  <c r="AC145" i="15"/>
  <c r="H146" i="15"/>
  <c r="AN152" i="4" l="1"/>
  <c r="I151" i="4"/>
  <c r="N151" i="4"/>
  <c r="P151" i="4"/>
  <c r="W151" i="4"/>
  <c r="Y151" i="4"/>
  <c r="AM151" i="4"/>
  <c r="J146" i="15"/>
  <c r="AI145" i="15"/>
  <c r="AD145" i="15"/>
  <c r="AE145" i="15" s="1"/>
  <c r="AG145" i="15"/>
  <c r="C146" i="15" s="1"/>
  <c r="AF145" i="15"/>
  <c r="K146" i="15"/>
  <c r="T145" i="15"/>
  <c r="E151" i="4"/>
  <c r="R151" i="4"/>
  <c r="Z151" i="4"/>
  <c r="F151" i="4" l="1"/>
  <c r="Q151" i="4"/>
  <c r="S151" i="4" s="1"/>
  <c r="AH145" i="15"/>
  <c r="D146" i="15" s="1"/>
  <c r="B146" i="15"/>
  <c r="AL145" i="15"/>
  <c r="AJ145" i="15"/>
  <c r="AK145" i="15"/>
  <c r="O146" i="15"/>
  <c r="AC151" i="4"/>
  <c r="H152" i="4"/>
  <c r="K152" i="4" l="1"/>
  <c r="AF151" i="4"/>
  <c r="AG151" i="4"/>
  <c r="C152" i="4" s="1"/>
  <c r="AI151" i="4"/>
  <c r="AJ151" i="4" s="1"/>
  <c r="AD151" i="4"/>
  <c r="AE151" i="4" s="1"/>
  <c r="T151" i="4"/>
  <c r="G151" i="4"/>
  <c r="AK152" i="4" s="1"/>
  <c r="X151" i="4"/>
  <c r="AA151" i="4" s="1"/>
  <c r="AB151" i="4" s="1"/>
  <c r="I146" i="15"/>
  <c r="L146" i="15"/>
  <c r="M146" i="15" s="1"/>
  <c r="U146" i="15"/>
  <c r="V146" i="15" s="1"/>
  <c r="E146" i="15"/>
  <c r="AH151" i="4" l="1"/>
  <c r="D152" i="4" s="1"/>
  <c r="AL152" i="4"/>
  <c r="B152" i="4"/>
  <c r="F146" i="15"/>
  <c r="Y146" i="15"/>
  <c r="W146" i="15"/>
  <c r="X146" i="15" s="1"/>
  <c r="P146" i="15"/>
  <c r="N146" i="15"/>
  <c r="O153" i="4"/>
  <c r="AN153" i="4" a="1"/>
  <c r="R146" i="15"/>
  <c r="AM152" i="4" a="1"/>
  <c r="Z146" i="15"/>
  <c r="AM152" i="4" l="1"/>
  <c r="AN153" i="4"/>
  <c r="I152" i="4"/>
  <c r="L152" i="4"/>
  <c r="U152" i="4" s="1"/>
  <c r="V152" i="4" s="1"/>
  <c r="Q146" i="15"/>
  <c r="S146" i="15" s="1"/>
  <c r="AA146" i="15"/>
  <c r="AB146" i="15" s="1"/>
  <c r="G146" i="15"/>
  <c r="E152" i="4"/>
  <c r="AC146" i="15"/>
  <c r="H147" i="15"/>
  <c r="F152" i="4" l="1"/>
  <c r="M152" i="4"/>
  <c r="W152" i="4"/>
  <c r="Y152" i="4"/>
  <c r="X152" i="4"/>
  <c r="J147" i="15"/>
  <c r="AI146" i="15"/>
  <c r="AD146" i="15"/>
  <c r="AE146" i="15" s="1"/>
  <c r="AG146" i="15"/>
  <c r="C147" i="15" s="1"/>
  <c r="AF146" i="15"/>
  <c r="T146" i="15"/>
  <c r="K147" i="15"/>
  <c r="Z152" i="4"/>
  <c r="N152" i="4" l="1"/>
  <c r="P152" i="4"/>
  <c r="Q152" i="4"/>
  <c r="AA152" i="4"/>
  <c r="AB152" i="4" s="1"/>
  <c r="G152" i="4"/>
  <c r="AH146" i="15"/>
  <c r="D147" i="15" s="1"/>
  <c r="B147" i="15"/>
  <c r="AK146" i="15"/>
  <c r="AJ146" i="15"/>
  <c r="AL146" i="15"/>
  <c r="R152" i="4"/>
  <c r="O147" i="15"/>
  <c r="S152" i="4" l="1"/>
  <c r="T152" i="4" s="1"/>
  <c r="I147" i="15"/>
  <c r="L147" i="15"/>
  <c r="M147" i="15" s="1"/>
  <c r="U147" i="15"/>
  <c r="V147" i="15" s="1"/>
  <c r="AC152" i="4"/>
  <c r="H153" i="4"/>
  <c r="E147" i="15"/>
  <c r="K153" i="4" l="1"/>
  <c r="AG152" i="4"/>
  <c r="C153" i="4" s="1"/>
  <c r="AF152" i="4"/>
  <c r="AH152" i="4" s="1"/>
  <c r="D153" i="4" s="1"/>
  <c r="L153" i="4" s="1"/>
  <c r="U153" i="4" s="1"/>
  <c r="V153" i="4" s="1"/>
  <c r="AD152" i="4"/>
  <c r="AE152" i="4" s="1"/>
  <c r="AI152" i="4"/>
  <c r="AJ152" i="4" s="1"/>
  <c r="F147" i="15"/>
  <c r="W147" i="15"/>
  <c r="X147" i="15" s="1"/>
  <c r="Y147" i="15"/>
  <c r="P147" i="15"/>
  <c r="N147" i="15"/>
  <c r="R147" i="15"/>
  <c r="Z147" i="15"/>
  <c r="M153" i="4" l="1"/>
  <c r="AK153" i="4"/>
  <c r="AL153" i="4"/>
  <c r="B153" i="4"/>
  <c r="Y153" i="4" s="1"/>
  <c r="Q147" i="15"/>
  <c r="S147" i="15" s="1"/>
  <c r="AA147" i="15"/>
  <c r="AB147" i="15" s="1"/>
  <c r="G147" i="15"/>
  <c r="O154" i="4"/>
  <c r="AN154" i="4" a="1"/>
  <c r="AC147" i="15"/>
  <c r="AM153" i="4" a="1"/>
  <c r="H148" i="15"/>
  <c r="Z153" i="4"/>
  <c r="AM153" i="4" l="1"/>
  <c r="AN154" i="4"/>
  <c r="I153" i="4"/>
  <c r="P153" i="4"/>
  <c r="N153" i="4"/>
  <c r="W153" i="4"/>
  <c r="J148" i="15"/>
  <c r="AI147" i="15"/>
  <c r="AD147" i="15"/>
  <c r="AE147" i="15" s="1"/>
  <c r="AG147" i="15"/>
  <c r="C148" i="15" s="1"/>
  <c r="AF147" i="15"/>
  <c r="K148" i="15"/>
  <c r="T147" i="15"/>
  <c r="E153" i="4"/>
  <c r="R153" i="4"/>
  <c r="F153" i="4" l="1"/>
  <c r="G153" i="4" s="1"/>
  <c r="Q153" i="4"/>
  <c r="S153" i="4" s="1"/>
  <c r="X153" i="4"/>
  <c r="AA153" i="4" s="1"/>
  <c r="AB153" i="4" s="1"/>
  <c r="T153" i="4"/>
  <c r="B148" i="15"/>
  <c r="AH147" i="15"/>
  <c r="D148" i="15" s="1"/>
  <c r="AL147" i="15"/>
  <c r="AJ147" i="15"/>
  <c r="AK147" i="15"/>
  <c r="AC153" i="4"/>
  <c r="H154" i="4"/>
  <c r="O148" i="15"/>
  <c r="K154" i="4" l="1"/>
  <c r="AD153" i="4"/>
  <c r="AE153" i="4" s="1"/>
  <c r="AF153" i="4"/>
  <c r="AI153" i="4"/>
  <c r="AJ153" i="4" s="1"/>
  <c r="AG153" i="4"/>
  <c r="C154" i="4" s="1"/>
  <c r="U148" i="15"/>
  <c r="V148" i="15" s="1"/>
  <c r="L148" i="15"/>
  <c r="M148" i="15" s="1"/>
  <c r="I148" i="15"/>
  <c r="E148" i="15"/>
  <c r="AH153" i="4" l="1"/>
  <c r="D154" i="4" s="1"/>
  <c r="B154" i="4"/>
  <c r="AK154" i="4"/>
  <c r="AL154" i="4"/>
  <c r="F148" i="15"/>
  <c r="N148" i="15"/>
  <c r="P148" i="15"/>
  <c r="W148" i="15"/>
  <c r="X148" i="15" s="1"/>
  <c r="Y148" i="15"/>
  <c r="Z148" i="15"/>
  <c r="AN155" i="4" a="1"/>
  <c r="O155" i="4"/>
  <c r="AM154" i="4" a="1"/>
  <c r="R148" i="15"/>
  <c r="AM154" i="4" l="1"/>
  <c r="AN155" i="4"/>
  <c r="I154" i="4"/>
  <c r="L154" i="4"/>
  <c r="U154" i="4" s="1"/>
  <c r="V154" i="4" s="1"/>
  <c r="M154" i="4"/>
  <c r="AA148" i="15"/>
  <c r="AB148" i="15" s="1"/>
  <c r="Q148" i="15"/>
  <c r="S148" i="15" s="1"/>
  <c r="G148" i="15"/>
  <c r="E154" i="4"/>
  <c r="H149" i="15"/>
  <c r="AC148" i="15"/>
  <c r="F154" i="4" l="1"/>
  <c r="N154" i="4"/>
  <c r="P154" i="4"/>
  <c r="Q154" i="4"/>
  <c r="Y154" i="4"/>
  <c r="W154" i="4"/>
  <c r="X154" i="4"/>
  <c r="J149" i="15"/>
  <c r="AI148" i="15"/>
  <c r="AD148" i="15"/>
  <c r="AE148" i="15" s="1"/>
  <c r="AG148" i="15"/>
  <c r="C149" i="15" s="1"/>
  <c r="AF148" i="15"/>
  <c r="T148" i="15"/>
  <c r="K149" i="15"/>
  <c r="R154" i="4"/>
  <c r="Z154" i="4"/>
  <c r="AA154" i="4" l="1"/>
  <c r="AB154" i="4" s="1"/>
  <c r="S154" i="4"/>
  <c r="T154" i="4"/>
  <c r="G154" i="4"/>
  <c r="AH148" i="15"/>
  <c r="D149" i="15" s="1"/>
  <c r="B149" i="15"/>
  <c r="AL148" i="15"/>
  <c r="AJ148" i="15"/>
  <c r="AK148" i="15"/>
  <c r="AC154" i="4"/>
  <c r="H155" i="4"/>
  <c r="O149" i="15"/>
  <c r="K155" i="4" l="1"/>
  <c r="AI154" i="4"/>
  <c r="AJ154" i="4" s="1"/>
  <c r="AD154" i="4"/>
  <c r="AE154" i="4" s="1"/>
  <c r="AF154" i="4"/>
  <c r="AG154" i="4"/>
  <c r="C155" i="4" s="1"/>
  <c r="I149" i="15"/>
  <c r="U149" i="15"/>
  <c r="V149" i="15" s="1"/>
  <c r="L149" i="15"/>
  <c r="M149" i="15" s="1"/>
  <c r="E149" i="15"/>
  <c r="AH154" i="4" l="1"/>
  <c r="D155" i="4" s="1"/>
  <c r="AL155" i="4"/>
  <c r="B155" i="4"/>
  <c r="AK155" i="4"/>
  <c r="F149" i="15"/>
  <c r="P149" i="15"/>
  <c r="N149" i="15"/>
  <c r="Y149" i="15"/>
  <c r="W149" i="15"/>
  <c r="X149" i="15" s="1"/>
  <c r="Z149" i="15"/>
  <c r="O156" i="4"/>
  <c r="AN156" i="4" a="1"/>
  <c r="AM155" i="4" a="1"/>
  <c r="R149" i="15"/>
  <c r="AM155" i="4" l="1"/>
  <c r="AN156" i="4"/>
  <c r="I155" i="4"/>
  <c r="L155" i="4"/>
  <c r="U155" i="4" s="1"/>
  <c r="V155" i="4" s="1"/>
  <c r="M155" i="4"/>
  <c r="AA149" i="15"/>
  <c r="AB149" i="15" s="1"/>
  <c r="Q149" i="15"/>
  <c r="S149" i="15" s="1"/>
  <c r="G149" i="15"/>
  <c r="AC149" i="15"/>
  <c r="H150" i="15"/>
  <c r="E155" i="4"/>
  <c r="F155" i="4" l="1"/>
  <c r="P155" i="4"/>
  <c r="N155" i="4"/>
  <c r="Q155" i="4"/>
  <c r="Y155" i="4"/>
  <c r="W155" i="4"/>
  <c r="X155" i="4" s="1"/>
  <c r="J150" i="15"/>
  <c r="AI149" i="15"/>
  <c r="AD149" i="15"/>
  <c r="AE149" i="15" s="1"/>
  <c r="AG149" i="15"/>
  <c r="C150" i="15" s="1"/>
  <c r="AF149" i="15"/>
  <c r="T149" i="15"/>
  <c r="K150" i="15"/>
  <c r="R155" i="4"/>
  <c r="Z155" i="4"/>
  <c r="S155" i="4" l="1"/>
  <c r="T155" i="4" s="1"/>
  <c r="AA155" i="4"/>
  <c r="AB155" i="4" s="1"/>
  <c r="G155" i="4"/>
  <c r="B150" i="15"/>
  <c r="AH149" i="15"/>
  <c r="D150" i="15" s="1"/>
  <c r="AJ149" i="15"/>
  <c r="AL149" i="15"/>
  <c r="AK149" i="15"/>
  <c r="AC155" i="4"/>
  <c r="H156" i="4"/>
  <c r="O150" i="15"/>
  <c r="K156" i="4" l="1"/>
  <c r="AD155" i="4"/>
  <c r="AE155" i="4" s="1"/>
  <c r="AG155" i="4"/>
  <c r="C156" i="4" s="1"/>
  <c r="AI155" i="4"/>
  <c r="AJ155" i="4" s="1"/>
  <c r="AF155" i="4"/>
  <c r="AH155" i="4" s="1"/>
  <c r="D156" i="4" s="1"/>
  <c r="L156" i="4" s="1"/>
  <c r="U156" i="4" s="1"/>
  <c r="U150" i="15"/>
  <c r="V150" i="15" s="1"/>
  <c r="L150" i="15"/>
  <c r="M150" i="15" s="1"/>
  <c r="I150" i="15"/>
  <c r="E150" i="15"/>
  <c r="V156" i="4" l="1"/>
  <c r="M156" i="4"/>
  <c r="B156" i="4"/>
  <c r="AL156" i="4"/>
  <c r="AK156" i="4"/>
  <c r="F150" i="15"/>
  <c r="P150" i="15"/>
  <c r="N150" i="15"/>
  <c r="W150" i="15"/>
  <c r="X150" i="15" s="1"/>
  <c r="Y150" i="15"/>
  <c r="O157" i="4"/>
  <c r="AN157" i="4" a="1"/>
  <c r="AM156" i="4" a="1"/>
  <c r="R150" i="15"/>
  <c r="Z150" i="15"/>
  <c r="AM156" i="4" l="1"/>
  <c r="AN157" i="4"/>
  <c r="I156" i="4"/>
  <c r="N156" i="4"/>
  <c r="P156" i="4"/>
  <c r="W156" i="4"/>
  <c r="Y156" i="4"/>
  <c r="AA150" i="15"/>
  <c r="AB150" i="15" s="1"/>
  <c r="Q150" i="15"/>
  <c r="S150" i="15" s="1"/>
  <c r="G150" i="15"/>
  <c r="R156" i="4"/>
  <c r="Z156" i="4"/>
  <c r="AC150" i="15"/>
  <c r="E156" i="4"/>
  <c r="H151" i="15"/>
  <c r="F156" i="4" l="1"/>
  <c r="G156" i="4" s="1"/>
  <c r="Q156" i="4"/>
  <c r="S156" i="4" s="1"/>
  <c r="X156" i="4"/>
  <c r="AA156" i="4" s="1"/>
  <c r="AB156" i="4" s="1"/>
  <c r="T156" i="4"/>
  <c r="J151" i="15"/>
  <c r="AI150" i="15"/>
  <c r="AD150" i="15"/>
  <c r="AE150" i="15" s="1"/>
  <c r="AG150" i="15"/>
  <c r="C151" i="15" s="1"/>
  <c r="AF150" i="15"/>
  <c r="T150" i="15"/>
  <c r="K151" i="15"/>
  <c r="AC156" i="4"/>
  <c r="H157" i="4"/>
  <c r="K157" i="4" l="1"/>
  <c r="AG156" i="4"/>
  <c r="C157" i="4" s="1"/>
  <c r="AI156" i="4"/>
  <c r="AJ156" i="4" s="1"/>
  <c r="AD156" i="4"/>
  <c r="AE156" i="4" s="1"/>
  <c r="AF156" i="4"/>
  <c r="AH156" i="4" s="1"/>
  <c r="D157" i="4" s="1"/>
  <c r="B151" i="15"/>
  <c r="AH150" i="15"/>
  <c r="D151" i="15" s="1"/>
  <c r="AJ150" i="15"/>
  <c r="AK150" i="15"/>
  <c r="AL150" i="15"/>
  <c r="O151" i="15"/>
  <c r="L157" i="4" l="1"/>
  <c r="U157" i="4" s="1"/>
  <c r="V157" i="4" s="1"/>
  <c r="AL157" i="4"/>
  <c r="B157" i="4"/>
  <c r="AK157" i="4"/>
  <c r="L151" i="15"/>
  <c r="M151" i="15" s="1"/>
  <c r="U151" i="15"/>
  <c r="V151" i="15" s="1"/>
  <c r="I151" i="15"/>
  <c r="AM157" i="4" a="1"/>
  <c r="AN158" i="4" a="1"/>
  <c r="O158" i="4"/>
  <c r="E151" i="15"/>
  <c r="AN158" i="4" l="1"/>
  <c r="AM157" i="4"/>
  <c r="I157" i="4"/>
  <c r="W157" i="4"/>
  <c r="Y157" i="4"/>
  <c r="M157" i="4"/>
  <c r="F151" i="15"/>
  <c r="Y151" i="15"/>
  <c r="W151" i="15"/>
  <c r="N151" i="15"/>
  <c r="P151" i="15"/>
  <c r="R151" i="15"/>
  <c r="Z151" i="15"/>
  <c r="E157" i="4"/>
  <c r="Z157" i="4"/>
  <c r="F157" i="4" l="1"/>
  <c r="N157" i="4"/>
  <c r="P157" i="4"/>
  <c r="X151" i="15"/>
  <c r="Q151" i="15"/>
  <c r="S151" i="15" s="1"/>
  <c r="T151" i="15" s="1"/>
  <c r="AA151" i="15"/>
  <c r="AB151" i="15" s="1"/>
  <c r="G151" i="15"/>
  <c r="R157" i="4"/>
  <c r="H152" i="15"/>
  <c r="AC151" i="15"/>
  <c r="Q157" i="4" l="1"/>
  <c r="S157" i="4" s="1"/>
  <c r="T157" i="4"/>
  <c r="G157" i="4"/>
  <c r="X157" i="4"/>
  <c r="AA157" i="4" s="1"/>
  <c r="AB157" i="4" s="1"/>
  <c r="J152" i="15"/>
  <c r="AI151" i="15"/>
  <c r="AD151" i="15"/>
  <c r="AE151" i="15" s="1"/>
  <c r="AG151" i="15"/>
  <c r="C152" i="15" s="1"/>
  <c r="AF151" i="15"/>
  <c r="K152" i="15"/>
  <c r="AC157" i="4"/>
  <c r="H158" i="4"/>
  <c r="K158" i="4" l="1"/>
  <c r="AD157" i="4"/>
  <c r="AE157" i="4" s="1"/>
  <c r="AG157" i="4"/>
  <c r="C158" i="4" s="1"/>
  <c r="AI157" i="4"/>
  <c r="AJ157" i="4" s="1"/>
  <c r="AF157" i="4"/>
  <c r="AH157" i="4" s="1"/>
  <c r="D158" i="4" s="1"/>
  <c r="L158" i="4" s="1"/>
  <c r="U158" i="4" s="1"/>
  <c r="V158" i="4" s="1"/>
  <c r="B152" i="15"/>
  <c r="AH151" i="15"/>
  <c r="D152" i="15" s="1"/>
  <c r="AK151" i="15"/>
  <c r="AL151" i="15"/>
  <c r="AJ151" i="15"/>
  <c r="O152" i="15"/>
  <c r="M158" i="4" l="1"/>
  <c r="AL158" i="4"/>
  <c r="AK158" i="4"/>
  <c r="B158" i="4"/>
  <c r="U152" i="15"/>
  <c r="V152" i="15" s="1"/>
  <c r="L152" i="15"/>
  <c r="M152" i="15" s="1"/>
  <c r="I152" i="15"/>
  <c r="AM158" i="4" a="1"/>
  <c r="AN159" i="4" a="1"/>
  <c r="O159" i="4"/>
  <c r="E152" i="15"/>
  <c r="AN159" i="4" l="1"/>
  <c r="AM158" i="4"/>
  <c r="I158" i="4"/>
  <c r="P158" i="4"/>
  <c r="N158" i="4"/>
  <c r="W158" i="4"/>
  <c r="Y158" i="4"/>
  <c r="F152" i="15"/>
  <c r="P152" i="15"/>
  <c r="N152" i="15"/>
  <c r="Y152" i="15"/>
  <c r="W152" i="15"/>
  <c r="R152" i="15"/>
  <c r="E158" i="4"/>
  <c r="Z158" i="4"/>
  <c r="R158" i="4"/>
  <c r="Z152" i="15"/>
  <c r="F158" i="4" l="1"/>
  <c r="Q158" i="4"/>
  <c r="S158" i="4" s="1"/>
  <c r="T158" i="4" s="1"/>
  <c r="X152" i="15"/>
  <c r="AA152" i="15"/>
  <c r="AB152" i="15" s="1"/>
  <c r="Q152" i="15"/>
  <c r="S152" i="15" s="1"/>
  <c r="G152" i="15"/>
  <c r="AC158" i="4"/>
  <c r="H159" i="4"/>
  <c r="H153" i="15"/>
  <c r="AC152" i="15"/>
  <c r="K159" i="4" l="1"/>
  <c r="AD158" i="4"/>
  <c r="AE158" i="4" s="1"/>
  <c r="AF158" i="4"/>
  <c r="AG158" i="4"/>
  <c r="C159" i="4" s="1"/>
  <c r="AI158" i="4"/>
  <c r="AJ158" i="4" s="1"/>
  <c r="G158" i="4"/>
  <c r="X158" i="4"/>
  <c r="AA158" i="4" s="1"/>
  <c r="AB158" i="4" s="1"/>
  <c r="J153" i="15"/>
  <c r="AI152" i="15"/>
  <c r="AD152" i="15"/>
  <c r="AE152" i="15" s="1"/>
  <c r="AG152" i="15"/>
  <c r="C153" i="15" s="1"/>
  <c r="AF152" i="15"/>
  <c r="K153" i="15"/>
  <c r="T152" i="15"/>
  <c r="AH158" i="4" l="1"/>
  <c r="D159" i="4" s="1"/>
  <c r="AK159" i="4"/>
  <c r="AL159" i="4"/>
  <c r="B159" i="4"/>
  <c r="AH152" i="15"/>
  <c r="D153" i="15" s="1"/>
  <c r="B153" i="15"/>
  <c r="AL152" i="15"/>
  <c r="AK152" i="15"/>
  <c r="AJ152" i="15"/>
  <c r="AM159" i="4" a="1"/>
  <c r="O160" i="4"/>
  <c r="AN160" i="4" a="1"/>
  <c r="O153" i="15"/>
  <c r="AN160" i="4" l="1"/>
  <c r="AM159" i="4"/>
  <c r="I159" i="4"/>
  <c r="L159" i="4"/>
  <c r="U159" i="4" s="1"/>
  <c r="V159" i="4" s="1"/>
  <c r="I153" i="15"/>
  <c r="L153" i="15"/>
  <c r="M153" i="15" s="1"/>
  <c r="U153" i="15"/>
  <c r="V153" i="15" s="1"/>
  <c r="E159" i="4"/>
  <c r="E153" i="15"/>
  <c r="F159" i="4" l="1"/>
  <c r="Y159" i="4"/>
  <c r="W159" i="4"/>
  <c r="X159" i="4" s="1"/>
  <c r="M159" i="4"/>
  <c r="F153" i="15"/>
  <c r="Y153" i="15"/>
  <c r="W153" i="15"/>
  <c r="N153" i="15"/>
  <c r="P153" i="15"/>
  <c r="Z159" i="4"/>
  <c r="Z153" i="15"/>
  <c r="R153" i="15"/>
  <c r="X153" i="15" l="1"/>
  <c r="P159" i="4"/>
  <c r="N159" i="4"/>
  <c r="AA159" i="4"/>
  <c r="AB159" i="4" s="1"/>
  <c r="G159" i="4"/>
  <c r="Q153" i="15"/>
  <c r="S153" i="15" s="1"/>
  <c r="T153" i="15"/>
  <c r="AA153" i="15"/>
  <c r="AB153" i="15" s="1"/>
  <c r="G153" i="15"/>
  <c r="R159" i="4"/>
  <c r="AC153" i="15"/>
  <c r="H154" i="15"/>
  <c r="Q159" i="4" l="1"/>
  <c r="S159" i="4" s="1"/>
  <c r="J154" i="15"/>
  <c r="AI153" i="15"/>
  <c r="AD153" i="15"/>
  <c r="AE153" i="15" s="1"/>
  <c r="AG153" i="15"/>
  <c r="C154" i="15" s="1"/>
  <c r="AF153" i="15"/>
  <c r="K154" i="15"/>
  <c r="AC159" i="4"/>
  <c r="H160" i="4"/>
  <c r="K160" i="4" l="1"/>
  <c r="B160" i="4"/>
  <c r="I160" i="4" s="1"/>
  <c r="AF159" i="4"/>
  <c r="AD159" i="4"/>
  <c r="AE159" i="4" s="1"/>
  <c r="AG159" i="4"/>
  <c r="C160" i="4" s="1"/>
  <c r="AI159" i="4"/>
  <c r="AJ159" i="4" s="1"/>
  <c r="T159" i="4"/>
  <c r="AH153" i="15"/>
  <c r="D154" i="15" s="1"/>
  <c r="B154" i="15"/>
  <c r="AL153" i="15"/>
  <c r="AJ153" i="15"/>
  <c r="AK153" i="15"/>
  <c r="AN161" i="4" a="1"/>
  <c r="O161" i="4"/>
  <c r="O154" i="15"/>
  <c r="E160" i="4"/>
  <c r="F160" i="4" l="1"/>
  <c r="AN161" i="4"/>
  <c r="AH159" i="4"/>
  <c r="D160" i="4" s="1"/>
  <c r="AK160" i="4"/>
  <c r="AL160" i="4"/>
  <c r="I154" i="15"/>
  <c r="U154" i="15"/>
  <c r="V154" i="15" s="1"/>
  <c r="L154" i="15"/>
  <c r="M154" i="15" s="1"/>
  <c r="AM160" i="4" a="1"/>
  <c r="E154" i="15"/>
  <c r="AM160" i="4" l="1"/>
  <c r="L160" i="4"/>
  <c r="U160" i="4" s="1"/>
  <c r="M160" i="4"/>
  <c r="V160" i="4"/>
  <c r="F154" i="15"/>
  <c r="P154" i="15"/>
  <c r="N154" i="15"/>
  <c r="Y154" i="15"/>
  <c r="W154" i="15"/>
  <c r="X154" i="15" s="1"/>
  <c r="R154" i="15"/>
  <c r="Z154" i="15"/>
  <c r="W160" i="4" l="1"/>
  <c r="X160" i="4" s="1"/>
  <c r="Y160" i="4"/>
  <c r="P160" i="4"/>
  <c r="N160" i="4"/>
  <c r="AA154" i="15"/>
  <c r="AB154" i="15" s="1"/>
  <c r="Q154" i="15"/>
  <c r="S154" i="15" s="1"/>
  <c r="T154" i="15" s="1"/>
  <c r="G154" i="15"/>
  <c r="Z160" i="4"/>
  <c r="R160" i="4"/>
  <c r="H155" i="15"/>
  <c r="AC154" i="15"/>
  <c r="AA160" i="4" l="1"/>
  <c r="AB160" i="4" s="1"/>
  <c r="G160" i="4"/>
  <c r="Q160" i="4"/>
  <c r="S160" i="4" s="1"/>
  <c r="J155" i="15"/>
  <c r="AI154" i="15"/>
  <c r="AD154" i="15"/>
  <c r="AE154" i="15" s="1"/>
  <c r="AG154" i="15"/>
  <c r="C155" i="15" s="1"/>
  <c r="AF154" i="15"/>
  <c r="K155" i="15"/>
  <c r="AC160" i="4"/>
  <c r="H161" i="4"/>
  <c r="K161" i="4" l="1"/>
  <c r="AI160" i="4"/>
  <c r="AJ160" i="4" s="1"/>
  <c r="AD160" i="4"/>
  <c r="AE160" i="4" s="1"/>
  <c r="AG160" i="4"/>
  <c r="C161" i="4" s="1"/>
  <c r="AF160" i="4"/>
  <c r="AH160" i="4" s="1"/>
  <c r="D161" i="4" s="1"/>
  <c r="L161" i="4" s="1"/>
  <c r="U161" i="4" s="1"/>
  <c r="V161" i="4" s="1"/>
  <c r="T160" i="4"/>
  <c r="B155" i="15"/>
  <c r="AH154" i="15"/>
  <c r="D155" i="15" s="1"/>
  <c r="AK154" i="15"/>
  <c r="AJ154" i="15"/>
  <c r="AL154" i="15"/>
  <c r="O155" i="15"/>
  <c r="M161" i="4" l="1"/>
  <c r="AK161" i="4"/>
  <c r="B161" i="4"/>
  <c r="AL161" i="4"/>
  <c r="U155" i="15"/>
  <c r="V155" i="15" s="1"/>
  <c r="L155" i="15"/>
  <c r="M155" i="15" s="1"/>
  <c r="I155" i="15"/>
  <c r="E155" i="15"/>
  <c r="AM161" i="4" a="1"/>
  <c r="AN162" i="4" a="1"/>
  <c r="O162" i="4"/>
  <c r="AN162" i="4" l="1"/>
  <c r="AM161" i="4"/>
  <c r="I161" i="4"/>
  <c r="N161" i="4"/>
  <c r="P161" i="4"/>
  <c r="W161" i="4"/>
  <c r="Y161" i="4"/>
  <c r="F155" i="15"/>
  <c r="P155" i="15"/>
  <c r="N155" i="15"/>
  <c r="Y155" i="15"/>
  <c r="W155" i="15"/>
  <c r="X155" i="15" s="1"/>
  <c r="Z155" i="15"/>
  <c r="E161" i="4"/>
  <c r="R161" i="4"/>
  <c r="Z161" i="4"/>
  <c r="R155" i="15"/>
  <c r="F161" i="4" l="1"/>
  <c r="G161" i="4" s="1"/>
  <c r="Q161" i="4"/>
  <c r="S161" i="4" s="1"/>
  <c r="T161" i="4"/>
  <c r="X161" i="4"/>
  <c r="AA161" i="4" s="1"/>
  <c r="AB161" i="4" s="1"/>
  <c r="AA155" i="15"/>
  <c r="AB155" i="15" s="1"/>
  <c r="Q155" i="15"/>
  <c r="S155" i="15" s="1"/>
  <c r="G155" i="15"/>
  <c r="AC161" i="4"/>
  <c r="H162" i="4"/>
  <c r="H156" i="15"/>
  <c r="AC155" i="15"/>
  <c r="K162" i="4" l="1"/>
  <c r="AI161" i="4"/>
  <c r="AJ161" i="4" s="1"/>
  <c r="AF161" i="4"/>
  <c r="AD161" i="4"/>
  <c r="AE161" i="4" s="1"/>
  <c r="AG161" i="4"/>
  <c r="C162" i="4" s="1"/>
  <c r="J156" i="15"/>
  <c r="AI155" i="15"/>
  <c r="AD155" i="15"/>
  <c r="AE155" i="15" s="1"/>
  <c r="AG155" i="15"/>
  <c r="C156" i="15" s="1"/>
  <c r="AF155" i="15"/>
  <c r="T155" i="15"/>
  <c r="K156" i="15"/>
  <c r="AH161" i="4" l="1"/>
  <c r="D162" i="4" s="1"/>
  <c r="AL162" i="4"/>
  <c r="AK162" i="4"/>
  <c r="B162" i="4"/>
  <c r="AH155" i="15"/>
  <c r="D156" i="15" s="1"/>
  <c r="B156" i="15"/>
  <c r="AJ155" i="15"/>
  <c r="AK155" i="15"/>
  <c r="AL155" i="15"/>
  <c r="AM162" i="4" a="1"/>
  <c r="AN163" i="4" a="1"/>
  <c r="O163" i="4"/>
  <c r="O156" i="15"/>
  <c r="AN163" i="4" l="1"/>
  <c r="AM162" i="4"/>
  <c r="I162" i="4"/>
  <c r="L162" i="4"/>
  <c r="U162" i="4" s="1"/>
  <c r="V162" i="4" s="1"/>
  <c r="M162" i="4"/>
  <c r="I156" i="15"/>
  <c r="L156" i="15"/>
  <c r="M156" i="15" s="1"/>
  <c r="U156" i="15"/>
  <c r="V156" i="15" s="1"/>
  <c r="E162" i="4"/>
  <c r="E156" i="15"/>
  <c r="F162" i="4" l="1"/>
  <c r="P162" i="4"/>
  <c r="N162" i="4"/>
  <c r="Q162" i="4"/>
  <c r="W162" i="4"/>
  <c r="X162" i="4" s="1"/>
  <c r="Y162" i="4"/>
  <c r="F156" i="15"/>
  <c r="W156" i="15"/>
  <c r="X156" i="15" s="1"/>
  <c r="Y156" i="15"/>
  <c r="N156" i="15"/>
  <c r="P156" i="15"/>
  <c r="Z156" i="15"/>
  <c r="R162" i="4"/>
  <c r="Z162" i="4"/>
  <c r="R156" i="15"/>
  <c r="S162" i="4" l="1"/>
  <c r="T162" i="4"/>
  <c r="AA162" i="4"/>
  <c r="AB162" i="4" s="1"/>
  <c r="G162" i="4"/>
  <c r="Q156" i="15"/>
  <c r="S156" i="15" s="1"/>
  <c r="AA156" i="15"/>
  <c r="AB156" i="15" s="1"/>
  <c r="G156" i="15"/>
  <c r="AC162" i="4"/>
  <c r="H163" i="4"/>
  <c r="AC156" i="15"/>
  <c r="H157" i="15"/>
  <c r="K163" i="4" l="1"/>
  <c r="AG162" i="4"/>
  <c r="C163" i="4" s="1"/>
  <c r="AF162" i="4"/>
  <c r="AH162" i="4" s="1"/>
  <c r="D163" i="4" s="1"/>
  <c r="L163" i="4" s="1"/>
  <c r="U163" i="4" s="1"/>
  <c r="V163" i="4" s="1"/>
  <c r="AD162" i="4"/>
  <c r="AE162" i="4" s="1"/>
  <c r="AI162" i="4"/>
  <c r="AJ162" i="4" s="1"/>
  <c r="J157" i="15"/>
  <c r="AI156" i="15"/>
  <c r="AD156" i="15"/>
  <c r="AE156" i="15" s="1"/>
  <c r="AG156" i="15"/>
  <c r="C157" i="15" s="1"/>
  <c r="AF156" i="15"/>
  <c r="T156" i="15"/>
  <c r="K157" i="15"/>
  <c r="AK163" i="4" l="1"/>
  <c r="AL163" i="4"/>
  <c r="M163" i="4"/>
  <c r="B163" i="4"/>
  <c r="B157" i="15"/>
  <c r="AH156" i="15"/>
  <c r="D157" i="15" s="1"/>
  <c r="AL156" i="15"/>
  <c r="AJ156" i="15"/>
  <c r="AK156" i="15"/>
  <c r="AM163" i="4" a="1"/>
  <c r="O157" i="15"/>
  <c r="AN164" i="4" a="1"/>
  <c r="O164" i="4"/>
  <c r="AN164" i="4" l="1"/>
  <c r="AM163" i="4"/>
  <c r="I163" i="4"/>
  <c r="Y163" i="4"/>
  <c r="N163" i="4"/>
  <c r="P163" i="4"/>
  <c r="W163" i="4"/>
  <c r="U157" i="15"/>
  <c r="V157" i="15" s="1"/>
  <c r="L157" i="15"/>
  <c r="M157" i="15" s="1"/>
  <c r="I157" i="15"/>
  <c r="E163" i="4"/>
  <c r="Z163" i="4"/>
  <c r="R163" i="4"/>
  <c r="E157" i="15"/>
  <c r="F163" i="4" l="1"/>
  <c r="G163" i="4" s="1"/>
  <c r="Q163" i="4"/>
  <c r="S163" i="4" s="1"/>
  <c r="T163" i="4"/>
  <c r="X163" i="4"/>
  <c r="AA163" i="4" s="1"/>
  <c r="AB163" i="4" s="1"/>
  <c r="F157" i="15"/>
  <c r="N157" i="15"/>
  <c r="P157" i="15"/>
  <c r="Y157" i="15"/>
  <c r="W157" i="15"/>
  <c r="X157" i="15" s="1"/>
  <c r="AC163" i="4"/>
  <c r="H164" i="4"/>
  <c r="Z157" i="15"/>
  <c r="R157" i="15"/>
  <c r="K164" i="4" l="1"/>
  <c r="AD163" i="4"/>
  <c r="AE163" i="4" s="1"/>
  <c r="AG163" i="4"/>
  <c r="C164" i="4" s="1"/>
  <c r="AF163" i="4"/>
  <c r="AH163" i="4" s="1"/>
  <c r="D164" i="4" s="1"/>
  <c r="L164" i="4" s="1"/>
  <c r="AI163" i="4"/>
  <c r="AJ163" i="4" s="1"/>
  <c r="AA157" i="15"/>
  <c r="AB157" i="15" s="1"/>
  <c r="Q157" i="15"/>
  <c r="S157" i="15" s="1"/>
  <c r="T157" i="15" s="1"/>
  <c r="G157" i="15"/>
  <c r="H158" i="15"/>
  <c r="AC157" i="15"/>
  <c r="U164" i="4" l="1"/>
  <c r="V164" i="4" s="1"/>
  <c r="M164" i="4"/>
  <c r="AL164" i="4"/>
  <c r="AK164" i="4"/>
  <c r="B164" i="4"/>
  <c r="N164" i="4"/>
  <c r="P164" i="4"/>
  <c r="J158" i="15"/>
  <c r="AI157" i="15"/>
  <c r="AD157" i="15"/>
  <c r="AE157" i="15" s="1"/>
  <c r="AG157" i="15"/>
  <c r="C158" i="15" s="1"/>
  <c r="AF157" i="15"/>
  <c r="K158" i="15"/>
  <c r="AM164" i="4" a="1"/>
  <c r="O165" i="4"/>
  <c r="AN165" i="4" a="1"/>
  <c r="R164" i="4"/>
  <c r="AN165" i="4" l="1"/>
  <c r="AM164" i="4"/>
  <c r="I164" i="4"/>
  <c r="W164" i="4"/>
  <c r="Y164" i="4"/>
  <c r="B158" i="15"/>
  <c r="AH157" i="15"/>
  <c r="D158" i="15" s="1"/>
  <c r="AK157" i="15"/>
  <c r="AL157" i="15"/>
  <c r="AJ157" i="15"/>
  <c r="E164" i="4"/>
  <c r="O158" i="15"/>
  <c r="Z164" i="4"/>
  <c r="F164" i="4" l="1"/>
  <c r="G164" i="4" s="1"/>
  <c r="Q164" i="4"/>
  <c r="S164" i="4" s="1"/>
  <c r="X164" i="4"/>
  <c r="AA164" i="4" s="1"/>
  <c r="AB164" i="4" s="1"/>
  <c r="L158" i="15"/>
  <c r="M158" i="15" s="1"/>
  <c r="U158" i="15"/>
  <c r="V158" i="15" s="1"/>
  <c r="I158" i="15"/>
  <c r="AC164" i="4"/>
  <c r="H165" i="4"/>
  <c r="E158" i="15"/>
  <c r="K165" i="4" l="1"/>
  <c r="AI164" i="4"/>
  <c r="AJ164" i="4" s="1"/>
  <c r="AG164" i="4"/>
  <c r="C165" i="4" s="1"/>
  <c r="AF164" i="4"/>
  <c r="AD164" i="4"/>
  <c r="AE164" i="4" s="1"/>
  <c r="T164" i="4"/>
  <c r="AK165" i="4"/>
  <c r="AL165" i="4"/>
  <c r="B165" i="4"/>
  <c r="AH164" i="4"/>
  <c r="D165" i="4" s="1"/>
  <c r="F158" i="15"/>
  <c r="Y158" i="15"/>
  <c r="W158" i="15"/>
  <c r="X158" i="15" s="1"/>
  <c r="P158" i="15"/>
  <c r="N158" i="15"/>
  <c r="AN166" i="4" a="1"/>
  <c r="O166" i="4"/>
  <c r="AM165" i="4" a="1"/>
  <c r="Z158" i="15"/>
  <c r="R158" i="15"/>
  <c r="AN166" i="4" l="1"/>
  <c r="AM165" i="4"/>
  <c r="L165" i="4"/>
  <c r="U165" i="4" s="1"/>
  <c r="V165" i="4" s="1"/>
  <c r="M165" i="4"/>
  <c r="I165" i="4"/>
  <c r="Q158" i="15"/>
  <c r="S158" i="15" s="1"/>
  <c r="AA158" i="15"/>
  <c r="AB158" i="15" s="1"/>
  <c r="G158" i="15"/>
  <c r="AC158" i="15"/>
  <c r="E165" i="4"/>
  <c r="H159" i="15"/>
  <c r="F165" i="4" l="1"/>
  <c r="N165" i="4"/>
  <c r="Q165" i="4" s="1"/>
  <c r="P165" i="4"/>
  <c r="W165" i="4"/>
  <c r="X165" i="4" s="1"/>
  <c r="Y165" i="4"/>
  <c r="J159" i="15"/>
  <c r="AI158" i="15"/>
  <c r="AD158" i="15"/>
  <c r="AE158" i="15" s="1"/>
  <c r="AG158" i="15"/>
  <c r="C159" i="15" s="1"/>
  <c r="AF158" i="15"/>
  <c r="T158" i="15"/>
  <c r="K159" i="15"/>
  <c r="Z165" i="4"/>
  <c r="R165" i="4"/>
  <c r="G165" i="4" l="1"/>
  <c r="S165" i="4"/>
  <c r="T165" i="4"/>
  <c r="AA165" i="4"/>
  <c r="AB165" i="4" s="1"/>
  <c r="B159" i="15"/>
  <c r="AH158" i="15"/>
  <c r="D159" i="15" s="1"/>
  <c r="AJ158" i="15"/>
  <c r="AK158" i="15"/>
  <c r="AL158" i="15"/>
  <c r="H166" i="4"/>
  <c r="O159" i="15"/>
  <c r="AC165" i="4"/>
  <c r="K166" i="4" l="1"/>
  <c r="AD165" i="4"/>
  <c r="AE165" i="4" s="1"/>
  <c r="AI165" i="4"/>
  <c r="AJ165" i="4" s="1"/>
  <c r="AG165" i="4"/>
  <c r="C166" i="4" s="1"/>
  <c r="AF165" i="4"/>
  <c r="AH165" i="4" s="1"/>
  <c r="D166" i="4" s="1"/>
  <c r="L166" i="4" s="1"/>
  <c r="U166" i="4" s="1"/>
  <c r="V166" i="4" s="1"/>
  <c r="L159" i="15"/>
  <c r="M159" i="15" s="1"/>
  <c r="U159" i="15"/>
  <c r="V159" i="15" s="1"/>
  <c r="I159" i="15"/>
  <c r="E159" i="15"/>
  <c r="AL166" i="4" l="1"/>
  <c r="AK166" i="4"/>
  <c r="B166" i="4"/>
  <c r="M166" i="4"/>
  <c r="F159" i="15"/>
  <c r="W159" i="15"/>
  <c r="X159" i="15" s="1"/>
  <c r="Y159" i="15"/>
  <c r="N159" i="15"/>
  <c r="P159" i="15"/>
  <c r="O167" i="4"/>
  <c r="R159" i="15"/>
  <c r="AN167" i="4" a="1"/>
  <c r="Z159" i="15"/>
  <c r="AM166" i="4" a="1"/>
  <c r="AN167" i="4" l="1"/>
  <c r="AM166" i="4"/>
  <c r="N166" i="4"/>
  <c r="P166" i="4"/>
  <c r="Y166" i="4"/>
  <c r="W166" i="4"/>
  <c r="I166" i="4"/>
  <c r="Q159" i="15"/>
  <c r="S159" i="15" s="1"/>
  <c r="AA159" i="15"/>
  <c r="AB159" i="15" s="1"/>
  <c r="G159" i="15"/>
  <c r="R166" i="4"/>
  <c r="AC159" i="15"/>
  <c r="Z166" i="4"/>
  <c r="E166" i="4"/>
  <c r="H160" i="15"/>
  <c r="F166" i="4" l="1"/>
  <c r="Q166" i="4"/>
  <c r="S166" i="4" s="1"/>
  <c r="T166" i="4" s="1"/>
  <c r="J160" i="15"/>
  <c r="AI159" i="15"/>
  <c r="AD159" i="15"/>
  <c r="AE159" i="15" s="1"/>
  <c r="AG159" i="15"/>
  <c r="C160" i="15" s="1"/>
  <c r="AF159" i="15"/>
  <c r="T159" i="15"/>
  <c r="K160" i="15"/>
  <c r="AC166" i="4"/>
  <c r="H167" i="4"/>
  <c r="K167" i="4" l="1"/>
  <c r="AG166" i="4"/>
  <c r="C167" i="4" s="1"/>
  <c r="AD166" i="4"/>
  <c r="AE166" i="4" s="1"/>
  <c r="AI166" i="4"/>
  <c r="AJ166" i="4" s="1"/>
  <c r="AF166" i="4"/>
  <c r="G166" i="4"/>
  <c r="X166" i="4"/>
  <c r="AA166" i="4" s="1"/>
  <c r="AB166" i="4" s="1"/>
  <c r="AH159" i="15"/>
  <c r="D160" i="15" s="1"/>
  <c r="B160" i="15"/>
  <c r="AL159" i="15"/>
  <c r="AJ159" i="15"/>
  <c r="AK159" i="15"/>
  <c r="O160" i="15"/>
  <c r="AK167" i="4" l="1"/>
  <c r="AL167" i="4"/>
  <c r="AH166" i="4"/>
  <c r="D167" i="4" s="1"/>
  <c r="B167" i="4"/>
  <c r="I160" i="15"/>
  <c r="L160" i="15"/>
  <c r="M160" i="15" s="1"/>
  <c r="U160" i="15"/>
  <c r="V160" i="15" s="1"/>
  <c r="AM167" i="4" a="1"/>
  <c r="O168" i="4"/>
  <c r="E160" i="15"/>
  <c r="AN168" i="4" a="1"/>
  <c r="AN168" i="4" l="1"/>
  <c r="AM167" i="4"/>
  <c r="I167" i="4"/>
  <c r="L167" i="4"/>
  <c r="U167" i="4" s="1"/>
  <c r="V167" i="4" s="1"/>
  <c r="F160" i="15"/>
  <c r="W160" i="15"/>
  <c r="X160" i="15" s="1"/>
  <c r="Y160" i="15"/>
  <c r="N160" i="15"/>
  <c r="P160" i="15"/>
  <c r="R160" i="15"/>
  <c r="E167" i="4"/>
  <c r="Z160" i="15"/>
  <c r="F167" i="4" l="1"/>
  <c r="Y167" i="4"/>
  <c r="W167" i="4"/>
  <c r="M167" i="4"/>
  <c r="Q160" i="15"/>
  <c r="S160" i="15" s="1"/>
  <c r="AA160" i="15"/>
  <c r="AB160" i="15" s="1"/>
  <c r="G160" i="15"/>
  <c r="Z167" i="4"/>
  <c r="AC160" i="15"/>
  <c r="H161" i="15"/>
  <c r="P167" i="4" l="1"/>
  <c r="N167" i="4"/>
  <c r="X167" i="4"/>
  <c r="AA167" i="4" s="1"/>
  <c r="AB167" i="4" s="1"/>
  <c r="G167" i="4"/>
  <c r="J161" i="15"/>
  <c r="AI160" i="15"/>
  <c r="AD160" i="15"/>
  <c r="AE160" i="15" s="1"/>
  <c r="AG160" i="15"/>
  <c r="C161" i="15" s="1"/>
  <c r="AF160" i="15"/>
  <c r="K161" i="15"/>
  <c r="T160" i="15"/>
  <c r="R167" i="4"/>
  <c r="Q167" i="4" l="1"/>
  <c r="S167" i="4" s="1"/>
  <c r="AH160" i="15"/>
  <c r="D161" i="15" s="1"/>
  <c r="B161" i="15"/>
  <c r="AJ160" i="15"/>
  <c r="AL160" i="15"/>
  <c r="AK160" i="15"/>
  <c r="H168" i="4"/>
  <c r="AC167" i="4"/>
  <c r="O161" i="15"/>
  <c r="K168" i="4" l="1"/>
  <c r="AI167" i="4"/>
  <c r="AJ167" i="4" s="1"/>
  <c r="AD167" i="4"/>
  <c r="AE167" i="4" s="1"/>
  <c r="AG167" i="4"/>
  <c r="C168" i="4" s="1"/>
  <c r="AF167" i="4"/>
  <c r="T167" i="4"/>
  <c r="I161" i="15"/>
  <c r="U161" i="15"/>
  <c r="V161" i="15" s="1"/>
  <c r="L161" i="15"/>
  <c r="M161" i="15" s="1"/>
  <c r="E161" i="15"/>
  <c r="AH167" i="4" l="1"/>
  <c r="D168" i="4" s="1"/>
  <c r="AK168" i="4"/>
  <c r="AL168" i="4"/>
  <c r="B168" i="4"/>
  <c r="F161" i="15"/>
  <c r="P161" i="15"/>
  <c r="N161" i="15"/>
  <c r="W161" i="15"/>
  <c r="Y161" i="15"/>
  <c r="AN169" i="4" a="1"/>
  <c r="Z161" i="15"/>
  <c r="AM168" i="4" a="1"/>
  <c r="O169" i="4"/>
  <c r="R161" i="15"/>
  <c r="L168" i="4" l="1"/>
  <c r="U168" i="4" s="1"/>
  <c r="V168" i="4" s="1"/>
  <c r="Y168" i="4" s="1"/>
  <c r="M168" i="4"/>
  <c r="AN169" i="4"/>
  <c r="AM168" i="4"/>
  <c r="I168" i="4"/>
  <c r="W168" i="4"/>
  <c r="P168" i="4"/>
  <c r="N168" i="4"/>
  <c r="X161" i="15"/>
  <c r="AA161" i="15" s="1"/>
  <c r="AB161" i="15" s="1"/>
  <c r="Q161" i="15"/>
  <c r="S161" i="15" s="1"/>
  <c r="T161" i="15" s="1"/>
  <c r="G161" i="15"/>
  <c r="R168" i="4"/>
  <c r="H162" i="15"/>
  <c r="E168" i="4"/>
  <c r="AC161" i="15"/>
  <c r="Z168" i="4"/>
  <c r="F168" i="4" l="1"/>
  <c r="Q168" i="4"/>
  <c r="S168" i="4" s="1"/>
  <c r="T168" i="4" s="1"/>
  <c r="J162" i="15"/>
  <c r="AI161" i="15"/>
  <c r="AD161" i="15"/>
  <c r="AE161" i="15" s="1"/>
  <c r="AG161" i="15"/>
  <c r="C162" i="15" s="1"/>
  <c r="AF161" i="15"/>
  <c r="K162" i="15"/>
  <c r="H169" i="4"/>
  <c r="AC168" i="4"/>
  <c r="K169" i="4" l="1"/>
  <c r="AD168" i="4"/>
  <c r="AE168" i="4" s="1"/>
  <c r="AG168" i="4"/>
  <c r="C169" i="4" s="1"/>
  <c r="AI168" i="4"/>
  <c r="AJ168" i="4" s="1"/>
  <c r="AF168" i="4"/>
  <c r="AH168" i="4" s="1"/>
  <c r="D169" i="4" s="1"/>
  <c r="L169" i="4" s="1"/>
  <c r="X168" i="4"/>
  <c r="AA168" i="4" s="1"/>
  <c r="AB168" i="4" s="1"/>
  <c r="G168" i="4"/>
  <c r="AK169" i="4" s="1"/>
  <c r="AH161" i="15"/>
  <c r="D162" i="15" s="1"/>
  <c r="B162" i="15"/>
  <c r="AL161" i="15"/>
  <c r="AJ161" i="15"/>
  <c r="AK161" i="15"/>
  <c r="O162" i="15"/>
  <c r="AL169" i="4" l="1"/>
  <c r="U169" i="4"/>
  <c r="V169" i="4" s="1"/>
  <c r="M169" i="4"/>
  <c r="B169" i="4"/>
  <c r="I162" i="15"/>
  <c r="U162" i="15"/>
  <c r="V162" i="15" s="1"/>
  <c r="L162" i="15"/>
  <c r="M162" i="15" s="1"/>
  <c r="O170" i="4"/>
  <c r="AM169" i="4" a="1"/>
  <c r="E162" i="15"/>
  <c r="AN170" i="4" a="1"/>
  <c r="AN170" i="4" l="1"/>
  <c r="AM169" i="4"/>
  <c r="I169" i="4"/>
  <c r="N169" i="4"/>
  <c r="P169" i="4"/>
  <c r="W169" i="4"/>
  <c r="Y169" i="4"/>
  <c r="F162" i="15"/>
  <c r="P162" i="15"/>
  <c r="N162" i="15"/>
  <c r="W162" i="15"/>
  <c r="X162" i="15" s="1"/>
  <c r="Y162" i="15"/>
  <c r="R162" i="15"/>
  <c r="Z162" i="15"/>
  <c r="R169" i="4"/>
  <c r="E169" i="4"/>
  <c r="Z169" i="4"/>
  <c r="F169" i="4" l="1"/>
  <c r="Q169" i="4"/>
  <c r="S169" i="4" s="1"/>
  <c r="T169" i="4" s="1"/>
  <c r="AA162" i="15"/>
  <c r="AB162" i="15" s="1"/>
  <c r="Q162" i="15"/>
  <c r="S162" i="15" s="1"/>
  <c r="G162" i="15"/>
  <c r="H170" i="4"/>
  <c r="AC169" i="4"/>
  <c r="AC162" i="15"/>
  <c r="H163" i="15"/>
  <c r="K170" i="4" l="1"/>
  <c r="AG169" i="4"/>
  <c r="C170" i="4" s="1"/>
  <c r="AI169" i="4"/>
  <c r="AJ169" i="4" s="1"/>
  <c r="AD169" i="4"/>
  <c r="AE169" i="4" s="1"/>
  <c r="AF169" i="4"/>
  <c r="AH169" i="4" s="1"/>
  <c r="D170" i="4" s="1"/>
  <c r="L170" i="4" s="1"/>
  <c r="G169" i="4"/>
  <c r="X169" i="4"/>
  <c r="AA169" i="4" s="1"/>
  <c r="AB169" i="4" s="1"/>
  <c r="J163" i="15"/>
  <c r="AI162" i="15"/>
  <c r="AD162" i="15"/>
  <c r="AE162" i="15" s="1"/>
  <c r="AG162" i="15"/>
  <c r="C163" i="15" s="1"/>
  <c r="AF162" i="15"/>
  <c r="T162" i="15"/>
  <c r="K163" i="15"/>
  <c r="B170" i="4" l="1"/>
  <c r="U170" i="4"/>
  <c r="V170" i="4" s="1"/>
  <c r="M170" i="4"/>
  <c r="AK170" i="4"/>
  <c r="AL170" i="4"/>
  <c r="B163" i="15"/>
  <c r="AH162" i="15"/>
  <c r="D163" i="15" s="1"/>
  <c r="AJ162" i="15"/>
  <c r="AK162" i="15"/>
  <c r="AL162" i="15"/>
  <c r="AN171" i="4" a="1"/>
  <c r="O171" i="4"/>
  <c r="AM170" i="4" a="1"/>
  <c r="O163" i="15"/>
  <c r="AN171" i="4" l="1"/>
  <c r="I170" i="4"/>
  <c r="AM170" i="4"/>
  <c r="W170" i="4"/>
  <c r="Y170" i="4"/>
  <c r="P170" i="4"/>
  <c r="N170" i="4"/>
  <c r="U163" i="15"/>
  <c r="V163" i="15" s="1"/>
  <c r="L163" i="15"/>
  <c r="M163" i="15" s="1"/>
  <c r="I163" i="15"/>
  <c r="R170" i="4"/>
  <c r="E170" i="4"/>
  <c r="Z170" i="4"/>
  <c r="E163" i="15"/>
  <c r="F170" i="4" l="1"/>
  <c r="Q170" i="4"/>
  <c r="S170" i="4" s="1"/>
  <c r="T170" i="4" s="1"/>
  <c r="F163" i="15"/>
  <c r="N163" i="15"/>
  <c r="P163" i="15"/>
  <c r="Y163" i="15"/>
  <c r="W163" i="15"/>
  <c r="X163" i="15" s="1"/>
  <c r="H171" i="4"/>
  <c r="R163" i="15"/>
  <c r="AC170" i="4"/>
  <c r="Z163" i="15"/>
  <c r="X170" i="4" l="1"/>
  <c r="AA170" i="4" s="1"/>
  <c r="AB170" i="4" s="1"/>
  <c r="G170" i="4"/>
  <c r="K171" i="4"/>
  <c r="AF170" i="4"/>
  <c r="AD170" i="4"/>
  <c r="AE170" i="4" s="1"/>
  <c r="AG170" i="4"/>
  <c r="C171" i="4" s="1"/>
  <c r="AI170" i="4"/>
  <c r="AJ170" i="4" s="1"/>
  <c r="AA163" i="15"/>
  <c r="AB163" i="15" s="1"/>
  <c r="Q163" i="15"/>
  <c r="S163" i="15" s="1"/>
  <c r="G163" i="15"/>
  <c r="AC163" i="15"/>
  <c r="H164" i="15"/>
  <c r="AL171" i="4" l="1"/>
  <c r="AH170" i="4"/>
  <c r="D171" i="4" s="1"/>
  <c r="B171" i="4"/>
  <c r="AK171" i="4"/>
  <c r="J164" i="15"/>
  <c r="AI163" i="15"/>
  <c r="AD163" i="15"/>
  <c r="AE163" i="15" s="1"/>
  <c r="AG163" i="15"/>
  <c r="C164" i="15" s="1"/>
  <c r="AF163" i="15"/>
  <c r="K164" i="15"/>
  <c r="T163" i="15"/>
  <c r="AN172" i="4" a="1"/>
  <c r="O172" i="4"/>
  <c r="AM171" i="4" a="1"/>
  <c r="AM171" i="4" l="1"/>
  <c r="AN172" i="4"/>
  <c r="I171" i="4"/>
  <c r="L171" i="4"/>
  <c r="U171" i="4" s="1"/>
  <c r="V171" i="4" s="1"/>
  <c r="B164" i="15"/>
  <c r="AH163" i="15"/>
  <c r="D164" i="15" s="1"/>
  <c r="AL163" i="15"/>
  <c r="AJ163" i="15"/>
  <c r="AK163" i="15"/>
  <c r="O164" i="15"/>
  <c r="E171" i="4"/>
  <c r="F171" i="4" l="1"/>
  <c r="X171" i="4" s="1"/>
  <c r="M171" i="4"/>
  <c r="W171" i="4"/>
  <c r="Y171" i="4"/>
  <c r="U164" i="15"/>
  <c r="V164" i="15" s="1"/>
  <c r="L164" i="15"/>
  <c r="M164" i="15" s="1"/>
  <c r="I164" i="15"/>
  <c r="E164" i="15"/>
  <c r="Z171" i="4"/>
  <c r="AA171" i="4" l="1"/>
  <c r="AB171" i="4" s="1"/>
  <c r="N171" i="4"/>
  <c r="Q171" i="4"/>
  <c r="P171" i="4"/>
  <c r="G171" i="4"/>
  <c r="F164" i="15"/>
  <c r="N164" i="15"/>
  <c r="P164" i="15"/>
  <c r="W164" i="15"/>
  <c r="X164" i="15" s="1"/>
  <c r="Y164" i="15"/>
  <c r="R171" i="4"/>
  <c r="R164" i="15"/>
  <c r="Z164" i="15"/>
  <c r="S171" i="4" l="1"/>
  <c r="T171" i="4" s="1"/>
  <c r="AA164" i="15"/>
  <c r="AB164" i="15" s="1"/>
  <c r="Q164" i="15"/>
  <c r="S164" i="15" s="1"/>
  <c r="G164" i="15"/>
  <c r="H172" i="4"/>
  <c r="AC164" i="15"/>
  <c r="AC171" i="4"/>
  <c r="H165" i="15"/>
  <c r="K172" i="4" l="1"/>
  <c r="AD171" i="4"/>
  <c r="AE171" i="4" s="1"/>
  <c r="AI171" i="4"/>
  <c r="AJ171" i="4" s="1"/>
  <c r="AG171" i="4"/>
  <c r="C172" i="4" s="1"/>
  <c r="AF171" i="4"/>
  <c r="AH171" i="4" s="1"/>
  <c r="D172" i="4" s="1"/>
  <c r="L172" i="4" s="1"/>
  <c r="J165" i="15"/>
  <c r="AI164" i="15"/>
  <c r="AD164" i="15"/>
  <c r="AE164" i="15" s="1"/>
  <c r="AG164" i="15"/>
  <c r="C165" i="15" s="1"/>
  <c r="AF164" i="15"/>
  <c r="K165" i="15"/>
  <c r="T164" i="15"/>
  <c r="AL172" i="4" l="1"/>
  <c r="AK172" i="4"/>
  <c r="U172" i="4"/>
  <c r="V172" i="4" s="1"/>
  <c r="M172" i="4"/>
  <c r="B172" i="4"/>
  <c r="AH164" i="15"/>
  <c r="D165" i="15" s="1"/>
  <c r="B165" i="15"/>
  <c r="AJ164" i="15"/>
  <c r="AK164" i="15"/>
  <c r="AL164" i="15"/>
  <c r="O173" i="4"/>
  <c r="O165" i="15"/>
  <c r="AN173" i="4" a="1"/>
  <c r="AM172" i="4" a="1"/>
  <c r="AN173" i="4" l="1"/>
  <c r="AM172" i="4"/>
  <c r="I172" i="4"/>
  <c r="N172" i="4"/>
  <c r="P172" i="4"/>
  <c r="Y172" i="4"/>
  <c r="W172" i="4"/>
  <c r="I165" i="15"/>
  <c r="U165" i="15"/>
  <c r="V165" i="15" s="1"/>
  <c r="L165" i="15"/>
  <c r="M165" i="15" s="1"/>
  <c r="E172" i="4"/>
  <c r="Z172" i="4"/>
  <c r="R172" i="4"/>
  <c r="E165" i="15"/>
  <c r="F172" i="4" l="1"/>
  <c r="Q172" i="4"/>
  <c r="S172" i="4" s="1"/>
  <c r="T172" i="4" s="1"/>
  <c r="F165" i="15"/>
  <c r="P165" i="15"/>
  <c r="N165" i="15"/>
  <c r="W165" i="15"/>
  <c r="X165" i="15" s="1"/>
  <c r="Y165" i="15"/>
  <c r="H173" i="4"/>
  <c r="AC172" i="4"/>
  <c r="R165" i="15"/>
  <c r="Z165" i="15"/>
  <c r="K173" i="4" l="1"/>
  <c r="AD172" i="4"/>
  <c r="AE172" i="4" s="1"/>
  <c r="AI172" i="4"/>
  <c r="AJ172" i="4" s="1"/>
  <c r="AG172" i="4"/>
  <c r="C173" i="4" s="1"/>
  <c r="AF172" i="4"/>
  <c r="AH172" i="4" s="1"/>
  <c r="D173" i="4" s="1"/>
  <c r="L173" i="4" s="1"/>
  <c r="U173" i="4" s="1"/>
  <c r="X172" i="4"/>
  <c r="AA172" i="4" s="1"/>
  <c r="AB172" i="4" s="1"/>
  <c r="G172" i="4"/>
  <c r="AA165" i="15"/>
  <c r="AB165" i="15" s="1"/>
  <c r="Q165" i="15"/>
  <c r="S165" i="15" s="1"/>
  <c r="G165" i="15"/>
  <c r="H166" i="15"/>
  <c r="AC165" i="15"/>
  <c r="AL173" i="4" l="1"/>
  <c r="B173" i="4"/>
  <c r="AK173" i="4"/>
  <c r="V173" i="4"/>
  <c r="M173" i="4"/>
  <c r="J166" i="15"/>
  <c r="AI165" i="15"/>
  <c r="AD165" i="15"/>
  <c r="AE165" i="15" s="1"/>
  <c r="AG165" i="15"/>
  <c r="C166" i="15" s="1"/>
  <c r="AF165" i="15"/>
  <c r="T165" i="15"/>
  <c r="K166" i="15"/>
  <c r="AM173" i="4" a="1"/>
  <c r="O174" i="4"/>
  <c r="AN174" i="4" a="1"/>
  <c r="AN174" i="4" l="1"/>
  <c r="I173" i="4"/>
  <c r="AM173" i="4"/>
  <c r="N173" i="4"/>
  <c r="P173" i="4"/>
  <c r="W173" i="4"/>
  <c r="Y173" i="4"/>
  <c r="AH165" i="15"/>
  <c r="D166" i="15" s="1"/>
  <c r="B166" i="15"/>
  <c r="AL165" i="15"/>
  <c r="AK165" i="15"/>
  <c r="AJ165" i="15"/>
  <c r="E173" i="4"/>
  <c r="Z173" i="4"/>
  <c r="R173" i="4"/>
  <c r="O166" i="15"/>
  <c r="F173" i="4" l="1"/>
  <c r="Q173" i="4"/>
  <c r="S173" i="4"/>
  <c r="T173" i="4"/>
  <c r="I166" i="15"/>
  <c r="L166" i="15"/>
  <c r="M166" i="15" s="1"/>
  <c r="U166" i="15"/>
  <c r="V166" i="15" s="1"/>
  <c r="AC173" i="4"/>
  <c r="E166" i="15"/>
  <c r="H174" i="4"/>
  <c r="X173" i="4" l="1"/>
  <c r="AA173" i="4" s="1"/>
  <c r="AB173" i="4" s="1"/>
  <c r="G173" i="4"/>
  <c r="K174" i="4"/>
  <c r="AD173" i="4"/>
  <c r="AE173" i="4" s="1"/>
  <c r="AG173" i="4"/>
  <c r="C174" i="4" s="1"/>
  <c r="AI173" i="4"/>
  <c r="AJ173" i="4" s="1"/>
  <c r="AF173" i="4"/>
  <c r="F166" i="15"/>
  <c r="W166" i="15"/>
  <c r="Y166" i="15"/>
  <c r="N166" i="15"/>
  <c r="P166" i="15"/>
  <c r="R166" i="15"/>
  <c r="Z166" i="15"/>
  <c r="AK174" i="4" l="1"/>
  <c r="AL174" i="4"/>
  <c r="AH173" i="4"/>
  <c r="D174" i="4" s="1"/>
  <c r="B174" i="4"/>
  <c r="G166" i="15"/>
  <c r="Q166" i="15"/>
  <c r="S166" i="15" s="1"/>
  <c r="X166" i="15"/>
  <c r="AA166" i="15" s="1"/>
  <c r="AB166" i="15" s="1"/>
  <c r="AM174" i="4" a="1"/>
  <c r="O175" i="4"/>
  <c r="AN175" i="4" a="1"/>
  <c r="AC166" i="15"/>
  <c r="H167" i="15"/>
  <c r="AN175" i="4" l="1"/>
  <c r="AM174" i="4"/>
  <c r="I174" i="4"/>
  <c r="L174" i="4"/>
  <c r="U174" i="4" s="1"/>
  <c r="V174" i="4" s="1"/>
  <c r="J167" i="15"/>
  <c r="AI166" i="15"/>
  <c r="AD166" i="15"/>
  <c r="AE166" i="15" s="1"/>
  <c r="AG166" i="15"/>
  <c r="C167" i="15" s="1"/>
  <c r="AF166" i="15"/>
  <c r="T166" i="15"/>
  <c r="K167" i="15"/>
  <c r="E174" i="4"/>
  <c r="F174" i="4" l="1"/>
  <c r="M174" i="4"/>
  <c r="W174" i="4"/>
  <c r="Y174" i="4"/>
  <c r="AH166" i="15"/>
  <c r="D167" i="15" s="1"/>
  <c r="B167" i="15"/>
  <c r="AJ166" i="15"/>
  <c r="AL166" i="15"/>
  <c r="AK166" i="15"/>
  <c r="O167" i="15"/>
  <c r="Z174" i="4"/>
  <c r="X174" i="4" l="1"/>
  <c r="AA174" i="4" s="1"/>
  <c r="AB174" i="4" s="1"/>
  <c r="N174" i="4"/>
  <c r="P174" i="4"/>
  <c r="Q174" i="4"/>
  <c r="G174" i="4"/>
  <c r="I167" i="15"/>
  <c r="L167" i="15"/>
  <c r="M167" i="15" s="1"/>
  <c r="U167" i="15"/>
  <c r="V167" i="15" s="1"/>
  <c r="R174" i="4"/>
  <c r="E167" i="15"/>
  <c r="S174" i="4" l="1"/>
  <c r="T174" i="4" s="1"/>
  <c r="F167" i="15"/>
  <c r="W167" i="15"/>
  <c r="Y167" i="15"/>
  <c r="P167" i="15"/>
  <c r="N167" i="15"/>
  <c r="Z167" i="15"/>
  <c r="R167" i="15"/>
  <c r="H175" i="4"/>
  <c r="AC174" i="4"/>
  <c r="K175" i="4" l="1"/>
  <c r="AI174" i="4"/>
  <c r="AJ174" i="4" s="1"/>
  <c r="AD174" i="4"/>
  <c r="AE174" i="4" s="1"/>
  <c r="AG174" i="4"/>
  <c r="C175" i="4" s="1"/>
  <c r="AF174" i="4"/>
  <c r="AH174" i="4" s="1"/>
  <c r="D175" i="4" s="1"/>
  <c r="L175" i="4" s="1"/>
  <c r="U175" i="4" s="1"/>
  <c r="X167" i="15"/>
  <c r="AA167" i="15" s="1"/>
  <c r="AB167" i="15" s="1"/>
  <c r="Q167" i="15"/>
  <c r="S167" i="15" s="1"/>
  <c r="G167" i="15"/>
  <c r="AC167" i="15"/>
  <c r="H168" i="15"/>
  <c r="AK175" i="4" l="1"/>
  <c r="AL175" i="4"/>
  <c r="B175" i="4"/>
  <c r="V175" i="4"/>
  <c r="M175" i="4"/>
  <c r="J168" i="15"/>
  <c r="AI167" i="15"/>
  <c r="AD167" i="15"/>
  <c r="AE167" i="15" s="1"/>
  <c r="AG167" i="15"/>
  <c r="C168" i="15" s="1"/>
  <c r="AF167" i="15"/>
  <c r="T167" i="15"/>
  <c r="K168" i="15"/>
  <c r="AM175" i="4" a="1"/>
  <c r="AN176" i="4" a="1"/>
  <c r="O176" i="4"/>
  <c r="AN176" i="4" l="1"/>
  <c r="AM175" i="4"/>
  <c r="P175" i="4"/>
  <c r="N175" i="4"/>
  <c r="Y175" i="4"/>
  <c r="W175" i="4"/>
  <c r="I175" i="4"/>
  <c r="B168" i="15"/>
  <c r="AH167" i="15"/>
  <c r="D168" i="15" s="1"/>
  <c r="AK167" i="15"/>
  <c r="AL167" i="15"/>
  <c r="AJ167" i="15"/>
  <c r="E175" i="4"/>
  <c r="R175" i="4"/>
  <c r="O168" i="15"/>
  <c r="Z175" i="4"/>
  <c r="F175" i="4" l="1"/>
  <c r="Q175" i="4"/>
  <c r="S175" i="4" s="1"/>
  <c r="T175" i="4"/>
  <c r="I168" i="15"/>
  <c r="U168" i="15"/>
  <c r="V168" i="15" s="1"/>
  <c r="L168" i="15"/>
  <c r="M168" i="15" s="1"/>
  <c r="AC175" i="4"/>
  <c r="E168" i="15"/>
  <c r="H176" i="4"/>
  <c r="K176" i="4" l="1"/>
  <c r="AD175" i="4"/>
  <c r="AE175" i="4" s="1"/>
  <c r="AI175" i="4"/>
  <c r="AJ175" i="4" s="1"/>
  <c r="AG175" i="4"/>
  <c r="C176" i="4" s="1"/>
  <c r="AF175" i="4"/>
  <c r="AH175" i="4" s="1"/>
  <c r="D176" i="4" s="1"/>
  <c r="L176" i="4" s="1"/>
  <c r="G175" i="4"/>
  <c r="AK176" i="4" s="1"/>
  <c r="X175" i="4"/>
  <c r="AA175" i="4" s="1"/>
  <c r="AB175" i="4" s="1"/>
  <c r="F168" i="15"/>
  <c r="N168" i="15"/>
  <c r="P168" i="15"/>
  <c r="W168" i="15"/>
  <c r="Y168" i="15"/>
  <c r="R168" i="15"/>
  <c r="Z168" i="15"/>
  <c r="AL176" i="4" l="1"/>
  <c r="U176" i="4"/>
  <c r="V176" i="4" s="1"/>
  <c r="M176" i="4"/>
  <c r="B176" i="4"/>
  <c r="G168" i="15"/>
  <c r="X168" i="15"/>
  <c r="AA168" i="15" s="1"/>
  <c r="AB168" i="15" s="1"/>
  <c r="Q168" i="15"/>
  <c r="S168" i="15" s="1"/>
  <c r="O177" i="4"/>
  <c r="H169" i="15"/>
  <c r="AC168" i="15"/>
  <c r="AM176" i="4" a="1"/>
  <c r="AN177" i="4" a="1"/>
  <c r="AN177" i="4" l="1"/>
  <c r="AM176" i="4"/>
  <c r="N176" i="4"/>
  <c r="P176" i="4"/>
  <c r="I176" i="4"/>
  <c r="Y176" i="4"/>
  <c r="W176" i="4"/>
  <c r="J169" i="15"/>
  <c r="AI168" i="15"/>
  <c r="AD168" i="15"/>
  <c r="AE168" i="15" s="1"/>
  <c r="AG168" i="15"/>
  <c r="C169" i="15" s="1"/>
  <c r="AF168" i="15"/>
  <c r="T168" i="15"/>
  <c r="K169" i="15"/>
  <c r="Z176" i="4"/>
  <c r="E176" i="4"/>
  <c r="R176" i="4"/>
  <c r="F176" i="4" l="1"/>
  <c r="G176" i="4" s="1"/>
  <c r="Q176" i="4"/>
  <c r="S176" i="4" s="1"/>
  <c r="X176" i="4"/>
  <c r="AA176" i="4" s="1"/>
  <c r="AB176" i="4" s="1"/>
  <c r="AH168" i="15"/>
  <c r="D169" i="15" s="1"/>
  <c r="B169" i="15"/>
  <c r="AK168" i="15"/>
  <c r="AJ168" i="15"/>
  <c r="AL168" i="15"/>
  <c r="H177" i="4"/>
  <c r="AC176" i="4"/>
  <c r="O169" i="15"/>
  <c r="K177" i="4" l="1"/>
  <c r="AI176" i="4"/>
  <c r="AJ176" i="4" s="1"/>
  <c r="AG176" i="4"/>
  <c r="C177" i="4" s="1"/>
  <c r="AD176" i="4"/>
  <c r="AE176" i="4" s="1"/>
  <c r="AF176" i="4"/>
  <c r="B177" i="4" s="1"/>
  <c r="T176" i="4"/>
  <c r="I169" i="15"/>
  <c r="U169" i="15"/>
  <c r="V169" i="15" s="1"/>
  <c r="L169" i="15"/>
  <c r="M169" i="15" s="1"/>
  <c r="AN178" i="4" a="1"/>
  <c r="O178" i="4"/>
  <c r="E169" i="15"/>
  <c r="AN178" i="4" l="1"/>
  <c r="I177" i="4"/>
  <c r="AK177" i="4"/>
  <c r="AL177" i="4"/>
  <c r="AH176" i="4"/>
  <c r="D177" i="4" s="1"/>
  <c r="F169" i="15"/>
  <c r="Y169" i="15"/>
  <c r="W169" i="15"/>
  <c r="X169" i="15" s="1"/>
  <c r="N169" i="15"/>
  <c r="P169" i="15"/>
  <c r="AM177" i="4" a="1"/>
  <c r="E177" i="4"/>
  <c r="Z169" i="15"/>
  <c r="R169" i="15"/>
  <c r="F177" i="4" l="1"/>
  <c r="AM177" i="4"/>
  <c r="L177" i="4"/>
  <c r="U177" i="4" s="1"/>
  <c r="V177" i="4" s="1"/>
  <c r="Q169" i="15"/>
  <c r="S169" i="15" s="1"/>
  <c r="AA169" i="15"/>
  <c r="AB169" i="15" s="1"/>
  <c r="G169" i="15"/>
  <c r="AC169" i="15"/>
  <c r="H170" i="15"/>
  <c r="M177" i="4" l="1"/>
  <c r="P177" i="4"/>
  <c r="N177" i="4"/>
  <c r="Y177" i="4"/>
  <c r="W177" i="4"/>
  <c r="X177" i="4" s="1"/>
  <c r="G177" i="4"/>
  <c r="J170" i="15"/>
  <c r="AI169" i="15"/>
  <c r="AD169" i="15"/>
  <c r="AE169" i="15" s="1"/>
  <c r="AG169" i="15"/>
  <c r="C170" i="15" s="1"/>
  <c r="AF169" i="15"/>
  <c r="K170" i="15"/>
  <c r="T169" i="15"/>
  <c r="Z177" i="4"/>
  <c r="R177" i="4"/>
  <c r="AA177" i="4" l="1"/>
  <c r="AB177" i="4" s="1"/>
  <c r="Q177" i="4"/>
  <c r="S177" i="4" s="1"/>
  <c r="AK169" i="15"/>
  <c r="AL169" i="15"/>
  <c r="AJ169" i="15"/>
  <c r="B170" i="15"/>
  <c r="AH169" i="15"/>
  <c r="D170" i="15" s="1"/>
  <c r="AC177" i="4"/>
  <c r="O170" i="15"/>
  <c r="H178" i="4"/>
  <c r="K178" i="4" l="1"/>
  <c r="AI177" i="4"/>
  <c r="AJ177" i="4" s="1"/>
  <c r="AF177" i="4"/>
  <c r="B178" i="4" s="1"/>
  <c r="I178" i="4" s="1"/>
  <c r="AD177" i="4"/>
  <c r="AE177" i="4" s="1"/>
  <c r="AG177" i="4"/>
  <c r="C178" i="4" s="1"/>
  <c r="T177" i="4"/>
  <c r="U170" i="15"/>
  <c r="V170" i="15" s="1"/>
  <c r="L170" i="15"/>
  <c r="M170" i="15" s="1"/>
  <c r="I170" i="15"/>
  <c r="E170" i="15"/>
  <c r="O179" i="4"/>
  <c r="AN179" i="4" a="1"/>
  <c r="E178" i="4"/>
  <c r="F178" i="4" l="1"/>
  <c r="AN179" i="4"/>
  <c r="AL178" i="4"/>
  <c r="AH177" i="4"/>
  <c r="D178" i="4" s="1"/>
  <c r="AK178" i="4"/>
  <c r="F170" i="15"/>
  <c r="N170" i="15"/>
  <c r="P170" i="15"/>
  <c r="W170" i="15"/>
  <c r="X170" i="15" s="1"/>
  <c r="Y170" i="15"/>
  <c r="AM178" i="4" a="1"/>
  <c r="R170" i="15"/>
  <c r="Z170" i="15"/>
  <c r="AM178" i="4" l="1"/>
  <c r="L178" i="4"/>
  <c r="U178" i="4" s="1"/>
  <c r="V178" i="4" s="1"/>
  <c r="G170" i="15"/>
  <c r="AA170" i="15"/>
  <c r="AB170" i="15" s="1"/>
  <c r="Q170" i="15"/>
  <c r="S170" i="15" s="1"/>
  <c r="AC170" i="15"/>
  <c r="H171" i="15"/>
  <c r="W178" i="4" l="1"/>
  <c r="X178" i="4" s="1"/>
  <c r="Y178" i="4"/>
  <c r="M178" i="4"/>
  <c r="J171" i="15"/>
  <c r="AD170" i="15"/>
  <c r="AE170" i="15" s="1"/>
  <c r="AI170" i="15"/>
  <c r="AG170" i="15"/>
  <c r="C171" i="15" s="1"/>
  <c r="AF170" i="15"/>
  <c r="K171" i="15"/>
  <c r="T170" i="15"/>
  <c r="Z178" i="4"/>
  <c r="N178" i="4" l="1"/>
  <c r="Q178" i="4" s="1"/>
  <c r="P178" i="4"/>
  <c r="AA178" i="4"/>
  <c r="AB178" i="4" s="1"/>
  <c r="AH170" i="15"/>
  <c r="D171" i="15" s="1"/>
  <c r="B171" i="15"/>
  <c r="AK170" i="15"/>
  <c r="AJ170" i="15"/>
  <c r="AL170" i="15"/>
  <c r="R178" i="4"/>
  <c r="O171" i="15"/>
  <c r="S178" i="4" l="1"/>
  <c r="T178" i="4"/>
  <c r="G178" i="4"/>
  <c r="I171" i="15"/>
  <c r="L171" i="15"/>
  <c r="M171" i="15" s="1"/>
  <c r="U171" i="15"/>
  <c r="V171" i="15" s="1"/>
  <c r="AC178" i="4"/>
  <c r="E171" i="15"/>
  <c r="H179" i="4"/>
  <c r="K179" i="4" l="1"/>
  <c r="AD178" i="4"/>
  <c r="AE178" i="4" s="1"/>
  <c r="AG178" i="4"/>
  <c r="C179" i="4" s="1"/>
  <c r="AI178" i="4"/>
  <c r="AJ178" i="4" s="1"/>
  <c r="AF178" i="4"/>
  <c r="AH178" i="4" s="1"/>
  <c r="D179" i="4" s="1"/>
  <c r="L179" i="4" s="1"/>
  <c r="U179" i="4" s="1"/>
  <c r="V179" i="4" s="1"/>
  <c r="F171" i="15"/>
  <c r="N171" i="15"/>
  <c r="P171" i="15"/>
  <c r="W171" i="15"/>
  <c r="Y171" i="15"/>
  <c r="Z171" i="15"/>
  <c r="R171" i="15"/>
  <c r="AK179" i="4" l="1"/>
  <c r="AL179" i="4"/>
  <c r="M179" i="4"/>
  <c r="B179" i="4"/>
  <c r="G171" i="15"/>
  <c r="X171" i="15"/>
  <c r="AA171" i="15" s="1"/>
  <c r="AB171" i="15" s="1"/>
  <c r="Q171" i="15"/>
  <c r="S171" i="15" s="1"/>
  <c r="T171" i="15" s="1"/>
  <c r="AM179" i="4" a="1"/>
  <c r="AN180" i="4" a="1"/>
  <c r="O180" i="4"/>
  <c r="AC171" i="15"/>
  <c r="H172" i="15"/>
  <c r="AN180" i="4" l="1"/>
  <c r="AM179" i="4"/>
  <c r="I179" i="4"/>
  <c r="W179" i="4"/>
  <c r="P179" i="4"/>
  <c r="N179" i="4"/>
  <c r="Y179" i="4"/>
  <c r="J172" i="15"/>
  <c r="AI171" i="15"/>
  <c r="AD171" i="15"/>
  <c r="AE171" i="15" s="1"/>
  <c r="AG171" i="15"/>
  <c r="C172" i="15" s="1"/>
  <c r="AF171" i="15"/>
  <c r="K172" i="15"/>
  <c r="R179" i="4"/>
  <c r="E179" i="4"/>
  <c r="Z179" i="4"/>
  <c r="F179" i="4" l="1"/>
  <c r="Q179" i="4"/>
  <c r="S179" i="4" s="1"/>
  <c r="AH171" i="15"/>
  <c r="D172" i="15" s="1"/>
  <c r="B172" i="15"/>
  <c r="AK171" i="15"/>
  <c r="AL171" i="15"/>
  <c r="AJ171" i="15"/>
  <c r="AC179" i="4"/>
  <c r="O172" i="15"/>
  <c r="H180" i="4"/>
  <c r="K180" i="4" l="1"/>
  <c r="AG179" i="4"/>
  <c r="C180" i="4" s="1"/>
  <c r="AD179" i="4"/>
  <c r="AE179" i="4" s="1"/>
  <c r="AI179" i="4"/>
  <c r="AJ179" i="4" s="1"/>
  <c r="AF179" i="4"/>
  <c r="T179" i="4"/>
  <c r="G179" i="4"/>
  <c r="AK180" i="4" s="1"/>
  <c r="X179" i="4"/>
  <c r="AA179" i="4" s="1"/>
  <c r="AB179" i="4" s="1"/>
  <c r="I172" i="15"/>
  <c r="U172" i="15"/>
  <c r="V172" i="15" s="1"/>
  <c r="L172" i="15"/>
  <c r="M172" i="15" s="1"/>
  <c r="E172" i="15"/>
  <c r="B180" i="4" l="1"/>
  <c r="AH179" i="4"/>
  <c r="D180" i="4" s="1"/>
  <c r="AL180" i="4"/>
  <c r="F172" i="15"/>
  <c r="N172" i="15"/>
  <c r="P172" i="15"/>
  <c r="Y172" i="15"/>
  <c r="W172" i="15"/>
  <c r="X172" i="15" s="1"/>
  <c r="O181" i="4"/>
  <c r="R172" i="15"/>
  <c r="AN181" i="4" a="1"/>
  <c r="Z172" i="15"/>
  <c r="AM180" i="4" a="1"/>
  <c r="AM180" i="4" l="1"/>
  <c r="AN181" i="4"/>
  <c r="L180" i="4"/>
  <c r="U180" i="4" s="1"/>
  <c r="V180" i="4" s="1"/>
  <c r="I180" i="4"/>
  <c r="AA172" i="15"/>
  <c r="AB172" i="15" s="1"/>
  <c r="Q172" i="15"/>
  <c r="S172" i="15" s="1"/>
  <c r="G172" i="15"/>
  <c r="AC172" i="15"/>
  <c r="E180" i="4"/>
  <c r="H173" i="15"/>
  <c r="F180" i="4" l="1"/>
  <c r="X180" i="4" s="1"/>
  <c r="W180" i="4"/>
  <c r="Y180" i="4"/>
  <c r="M180" i="4"/>
  <c r="J173" i="15"/>
  <c r="AI172" i="15"/>
  <c r="AD172" i="15"/>
  <c r="AE172" i="15" s="1"/>
  <c r="AG172" i="15"/>
  <c r="C173" i="15" s="1"/>
  <c r="AF172" i="15"/>
  <c r="T172" i="15"/>
  <c r="K173" i="15"/>
  <c r="Z180" i="4"/>
  <c r="AA180" i="4" l="1"/>
  <c r="AB180" i="4" s="1"/>
  <c r="N180" i="4"/>
  <c r="P180" i="4"/>
  <c r="G180" i="4"/>
  <c r="AH172" i="15"/>
  <c r="D173" i="15" s="1"/>
  <c r="B173" i="15"/>
  <c r="AK172" i="15"/>
  <c r="AJ172" i="15"/>
  <c r="AL172" i="15"/>
  <c r="O173" i="15"/>
  <c r="R180" i="4"/>
  <c r="Q180" i="4" l="1"/>
  <c r="S180" i="4" s="1"/>
  <c r="T180" i="4" s="1"/>
  <c r="I173" i="15"/>
  <c r="L173" i="15"/>
  <c r="M173" i="15" s="1"/>
  <c r="U173" i="15"/>
  <c r="V173" i="15" s="1"/>
  <c r="AC180" i="4"/>
  <c r="E173" i="15"/>
  <c r="H181" i="4"/>
  <c r="K181" i="4" l="1"/>
  <c r="AD180" i="4"/>
  <c r="AE180" i="4" s="1"/>
  <c r="AI180" i="4"/>
  <c r="AJ180" i="4" s="1"/>
  <c r="AG180" i="4"/>
  <c r="C181" i="4" s="1"/>
  <c r="AF180" i="4"/>
  <c r="B181" i="4" s="1"/>
  <c r="F173" i="15"/>
  <c r="W173" i="15"/>
  <c r="Y173" i="15"/>
  <c r="N173" i="15"/>
  <c r="P173" i="15"/>
  <c r="AN182" i="4" a="1"/>
  <c r="Z173" i="15"/>
  <c r="O182" i="4"/>
  <c r="R173" i="15"/>
  <c r="AL181" i="4" l="1"/>
  <c r="AN182" i="4"/>
  <c r="I181" i="4"/>
  <c r="AH180" i="4"/>
  <c r="D181" i="4" s="1"/>
  <c r="AK181" i="4"/>
  <c r="Q173" i="15"/>
  <c r="S173" i="15" s="1"/>
  <c r="X173" i="15"/>
  <c r="AA173" i="15" s="1"/>
  <c r="AB173" i="15" s="1"/>
  <c r="G173" i="15"/>
  <c r="E181" i="4"/>
  <c r="AM181" i="4" a="1"/>
  <c r="H174" i="15"/>
  <c r="AC173" i="15"/>
  <c r="AM181" i="4" l="1"/>
  <c r="F181" i="4"/>
  <c r="L181" i="4"/>
  <c r="U181" i="4" s="1"/>
  <c r="V181" i="4" s="1"/>
  <c r="M181" i="4"/>
  <c r="J174" i="15"/>
  <c r="AD173" i="15"/>
  <c r="AE173" i="15" s="1"/>
  <c r="AF173" i="15"/>
  <c r="AI173" i="15"/>
  <c r="AG173" i="15"/>
  <c r="C174" i="15" s="1"/>
  <c r="T173" i="15"/>
  <c r="K174" i="15"/>
  <c r="W181" i="4" l="1"/>
  <c r="X181" i="4" s="1"/>
  <c r="Y181" i="4"/>
  <c r="N181" i="4"/>
  <c r="P181" i="4"/>
  <c r="AJ173" i="15"/>
  <c r="AK173" i="15"/>
  <c r="AL173" i="15"/>
  <c r="B174" i="15"/>
  <c r="AH173" i="15"/>
  <c r="D174" i="15" s="1"/>
  <c r="O174" i="15"/>
  <c r="R181" i="4"/>
  <c r="Z181" i="4"/>
  <c r="Q181" i="4" l="1"/>
  <c r="S181" i="4" s="1"/>
  <c r="T181" i="4" s="1"/>
  <c r="G181" i="4"/>
  <c r="AA181" i="4"/>
  <c r="AB181" i="4" s="1"/>
  <c r="U174" i="15"/>
  <c r="V174" i="15" s="1"/>
  <c r="L174" i="15"/>
  <c r="M174" i="15" s="1"/>
  <c r="I174" i="15"/>
  <c r="AC181" i="4"/>
  <c r="H182" i="4"/>
  <c r="E174" i="15"/>
  <c r="K182" i="4" l="1"/>
  <c r="AI181" i="4"/>
  <c r="AJ181" i="4" s="1"/>
  <c r="AG181" i="4"/>
  <c r="C182" i="4" s="1"/>
  <c r="AD181" i="4"/>
  <c r="AE181" i="4" s="1"/>
  <c r="AF181" i="4"/>
  <c r="AH181" i="4" s="1"/>
  <c r="D182" i="4" s="1"/>
  <c r="L182" i="4" s="1"/>
  <c r="U182" i="4" s="1"/>
  <c r="V182" i="4" s="1"/>
  <c r="F174" i="15"/>
  <c r="P174" i="15"/>
  <c r="N174" i="15"/>
  <c r="Y174" i="15"/>
  <c r="W174" i="15"/>
  <c r="X174" i="15" s="1"/>
  <c r="Z174" i="15"/>
  <c r="R174" i="15"/>
  <c r="B182" i="4" l="1"/>
  <c r="W182" i="4" s="1"/>
  <c r="AL182" i="4"/>
  <c r="M182" i="4"/>
  <c r="AK182" i="4"/>
  <c r="AA174" i="15"/>
  <c r="AB174" i="15" s="1"/>
  <c r="Q174" i="15"/>
  <c r="S174" i="15" s="1"/>
  <c r="G174" i="15"/>
  <c r="AN183" i="4" a="1"/>
  <c r="O183" i="4"/>
  <c r="AM182" i="4" a="1"/>
  <c r="AC174" i="15"/>
  <c r="H175" i="15"/>
  <c r="AN183" i="4" l="1"/>
  <c r="I182" i="4"/>
  <c r="Y182" i="4"/>
  <c r="AM182" i="4"/>
  <c r="N182" i="4"/>
  <c r="P182" i="4"/>
  <c r="J175" i="15"/>
  <c r="AG174" i="15"/>
  <c r="C175" i="15" s="1"/>
  <c r="AI174" i="15"/>
  <c r="AD174" i="15"/>
  <c r="AE174" i="15" s="1"/>
  <c r="AF174" i="15"/>
  <c r="T174" i="15"/>
  <c r="K175" i="15"/>
  <c r="Z182" i="4"/>
  <c r="R182" i="4"/>
  <c r="E182" i="4"/>
  <c r="F182" i="4" l="1"/>
  <c r="X182" i="4" s="1"/>
  <c r="AA182" i="4" s="1"/>
  <c r="AB182" i="4" s="1"/>
  <c r="Q182" i="4"/>
  <c r="S182" i="4"/>
  <c r="T182" i="4"/>
  <c r="G182" i="4"/>
  <c r="AH174" i="15"/>
  <c r="D175" i="15" s="1"/>
  <c r="B175" i="15"/>
  <c r="AK174" i="15"/>
  <c r="AJ174" i="15"/>
  <c r="AL174" i="15"/>
  <c r="AC182" i="4"/>
  <c r="H183" i="4"/>
  <c r="O175" i="15"/>
  <c r="K183" i="4" l="1"/>
  <c r="AD182" i="4"/>
  <c r="AE182" i="4" s="1"/>
  <c r="AG182" i="4"/>
  <c r="C183" i="4" s="1"/>
  <c r="AF182" i="4"/>
  <c r="B183" i="4" s="1"/>
  <c r="AI182" i="4"/>
  <c r="AJ182" i="4" s="1"/>
  <c r="I175" i="15"/>
  <c r="U175" i="15"/>
  <c r="V175" i="15" s="1"/>
  <c r="L175" i="15"/>
  <c r="M175" i="15" s="1"/>
  <c r="AN184" i="4" a="1"/>
  <c r="O184" i="4"/>
  <c r="E175" i="15"/>
  <c r="AN184" i="4" l="1"/>
  <c r="AL183" i="4"/>
  <c r="I183" i="4"/>
  <c r="AK183" i="4"/>
  <c r="AH182" i="4"/>
  <c r="D183" i="4" s="1"/>
  <c r="F175" i="15"/>
  <c r="P175" i="15"/>
  <c r="N175" i="15"/>
  <c r="W175" i="15"/>
  <c r="X175" i="15" s="1"/>
  <c r="Y175" i="15"/>
  <c r="E183" i="4"/>
  <c r="AM183" i="4" a="1"/>
  <c r="R175" i="15"/>
  <c r="Z175" i="15"/>
  <c r="AM183" i="4" l="1"/>
  <c r="F183" i="4"/>
  <c r="L183" i="4"/>
  <c r="U183" i="4" s="1"/>
  <c r="V183" i="4" s="1"/>
  <c r="AA175" i="15"/>
  <c r="AB175" i="15" s="1"/>
  <c r="Q175" i="15"/>
  <c r="S175" i="15" s="1"/>
  <c r="G175" i="15"/>
  <c r="AC175" i="15"/>
  <c r="H176" i="15"/>
  <c r="M183" i="4" l="1"/>
  <c r="Y183" i="4"/>
  <c r="W183" i="4"/>
  <c r="X183" i="4" s="1"/>
  <c r="J176" i="15"/>
  <c r="AF175" i="15"/>
  <c r="AI175" i="15"/>
  <c r="AD175" i="15"/>
  <c r="AE175" i="15" s="1"/>
  <c r="AG175" i="15"/>
  <c r="C176" i="15" s="1"/>
  <c r="T175" i="15"/>
  <c r="K176" i="15"/>
  <c r="Z183" i="4"/>
  <c r="AA183" i="4" l="1"/>
  <c r="AB183" i="4" s="1"/>
  <c r="N183" i="4"/>
  <c r="P183" i="4"/>
  <c r="Q183" i="4"/>
  <c r="AJ175" i="15"/>
  <c r="AL175" i="15"/>
  <c r="AK175" i="15"/>
  <c r="B176" i="15"/>
  <c r="AH175" i="15"/>
  <c r="D176" i="15" s="1"/>
  <c r="R183" i="4"/>
  <c r="O176" i="15"/>
  <c r="S183" i="4" l="1"/>
  <c r="T183" i="4"/>
  <c r="G183" i="4"/>
  <c r="U176" i="15"/>
  <c r="V176" i="15" s="1"/>
  <c r="L176" i="15"/>
  <c r="M176" i="15" s="1"/>
  <c r="I176" i="15"/>
  <c r="AC183" i="4"/>
  <c r="E176" i="15"/>
  <c r="H184" i="4"/>
  <c r="K184" i="4" l="1"/>
  <c r="AI183" i="4"/>
  <c r="AJ183" i="4" s="1"/>
  <c r="AF183" i="4"/>
  <c r="B184" i="4" s="1"/>
  <c r="I184" i="4" s="1"/>
  <c r="AD183" i="4"/>
  <c r="AE183" i="4" s="1"/>
  <c r="AG183" i="4"/>
  <c r="C184" i="4" s="1"/>
  <c r="F176" i="15"/>
  <c r="P176" i="15"/>
  <c r="N176" i="15"/>
  <c r="Y176" i="15"/>
  <c r="W176" i="15"/>
  <c r="X176" i="15" s="1"/>
  <c r="AN185" i="4" a="1"/>
  <c r="E184" i="4"/>
  <c r="O185" i="4"/>
  <c r="Z176" i="15"/>
  <c r="R176" i="15"/>
  <c r="AK184" i="4" l="1"/>
  <c r="AL184" i="4"/>
  <c r="AN185" i="4"/>
  <c r="F184" i="4"/>
  <c r="AH183" i="4"/>
  <c r="D184" i="4" s="1"/>
  <c r="Q176" i="15"/>
  <c r="S176" i="15" s="1"/>
  <c r="AA176" i="15"/>
  <c r="AB176" i="15" s="1"/>
  <c r="G176" i="15"/>
  <c r="AM184" i="4" a="1"/>
  <c r="AC176" i="15"/>
  <c r="H177" i="15"/>
  <c r="AM184" i="4" l="1"/>
  <c r="L184" i="4"/>
  <c r="U184" i="4" s="1"/>
  <c r="V184" i="4" s="1"/>
  <c r="J177" i="15"/>
  <c r="AD176" i="15"/>
  <c r="AE176" i="15" s="1"/>
  <c r="AF176" i="15"/>
  <c r="AI176" i="15"/>
  <c r="AG176" i="15"/>
  <c r="C177" i="15" s="1"/>
  <c r="K177" i="15"/>
  <c r="T176" i="15"/>
  <c r="W184" i="4" l="1"/>
  <c r="Y184" i="4"/>
  <c r="X184" i="4"/>
  <c r="M184" i="4"/>
  <c r="AK176" i="15"/>
  <c r="AJ176" i="15"/>
  <c r="AL176" i="15"/>
  <c r="B177" i="15"/>
  <c r="AH176" i="15"/>
  <c r="D177" i="15" s="1"/>
  <c r="O177" i="15"/>
  <c r="Z184" i="4"/>
  <c r="AA184" i="4" l="1"/>
  <c r="AB184" i="4" s="1"/>
  <c r="P184" i="4"/>
  <c r="N184" i="4"/>
  <c r="U177" i="15"/>
  <c r="V177" i="15" s="1"/>
  <c r="L177" i="15"/>
  <c r="M177" i="15" s="1"/>
  <c r="I177" i="15"/>
  <c r="R184" i="4"/>
  <c r="E177" i="15"/>
  <c r="G184" i="4" l="1"/>
  <c r="Q184" i="4"/>
  <c r="S184" i="4" s="1"/>
  <c r="F177" i="15"/>
  <c r="P177" i="15"/>
  <c r="N177" i="15"/>
  <c r="Y177" i="15"/>
  <c r="W177" i="15"/>
  <c r="X177" i="15" s="1"/>
  <c r="AC184" i="4"/>
  <c r="R177" i="15"/>
  <c r="H185" i="4"/>
  <c r="Z177" i="15"/>
  <c r="K185" i="4" l="1"/>
  <c r="AG184" i="4"/>
  <c r="C185" i="4" s="1"/>
  <c r="AD184" i="4"/>
  <c r="AE184" i="4" s="1"/>
  <c r="AI184" i="4"/>
  <c r="AJ184" i="4" s="1"/>
  <c r="AF184" i="4"/>
  <c r="B185" i="4" s="1"/>
  <c r="T184" i="4"/>
  <c r="AA177" i="15"/>
  <c r="AB177" i="15" s="1"/>
  <c r="Q177" i="15"/>
  <c r="S177" i="15" s="1"/>
  <c r="G177" i="15"/>
  <c r="AN186" i="4" a="1"/>
  <c r="H178" i="15"/>
  <c r="AC177" i="15"/>
  <c r="O186" i="4"/>
  <c r="AL185" i="4" l="1"/>
  <c r="AN186" i="4"/>
  <c r="I185" i="4"/>
  <c r="AK185" i="4"/>
  <c r="AH184" i="4"/>
  <c r="D185" i="4" s="1"/>
  <c r="J178" i="15"/>
  <c r="AI177" i="15"/>
  <c r="AD177" i="15"/>
  <c r="AE177" i="15" s="1"/>
  <c r="AG177" i="15"/>
  <c r="C178" i="15" s="1"/>
  <c r="AF177" i="15"/>
  <c r="K178" i="15"/>
  <c r="T177" i="15"/>
  <c r="AM185" i="4" a="1"/>
  <c r="E185" i="4"/>
  <c r="F185" i="4" l="1"/>
  <c r="AM185" i="4"/>
  <c r="L185" i="4"/>
  <c r="U185" i="4" s="1"/>
  <c r="V185" i="4" s="1"/>
  <c r="M185" i="4"/>
  <c r="B178" i="15"/>
  <c r="AH177" i="15"/>
  <c r="D178" i="15" s="1"/>
  <c r="AL177" i="15"/>
  <c r="AJ177" i="15"/>
  <c r="AK177" i="15"/>
  <c r="O178" i="15"/>
  <c r="P185" i="4" l="1"/>
  <c r="N185" i="4"/>
  <c r="W185" i="4"/>
  <c r="X185" i="4" s="1"/>
  <c r="Y185" i="4"/>
  <c r="G185" i="4"/>
  <c r="U178" i="15"/>
  <c r="V178" i="15" s="1"/>
  <c r="L178" i="15"/>
  <c r="M178" i="15" s="1"/>
  <c r="I178" i="15"/>
  <c r="Z185" i="4"/>
  <c r="E178" i="15"/>
  <c r="R185" i="4"/>
  <c r="AA185" i="4" l="1"/>
  <c r="AB185" i="4" s="1"/>
  <c r="Q185" i="4"/>
  <c r="S185" i="4" s="1"/>
  <c r="T185" i="4" s="1"/>
  <c r="F178" i="15"/>
  <c r="P178" i="15"/>
  <c r="N178" i="15"/>
  <c r="Q178" i="15"/>
  <c r="W178" i="15"/>
  <c r="X178" i="15" s="1"/>
  <c r="Y178" i="15"/>
  <c r="H186" i="4"/>
  <c r="Z178" i="15"/>
  <c r="R178" i="15"/>
  <c r="AC185" i="4"/>
  <c r="K186" i="4" l="1"/>
  <c r="AI185" i="4"/>
  <c r="AJ185" i="4" s="1"/>
  <c r="AF185" i="4"/>
  <c r="AD185" i="4"/>
  <c r="AE185" i="4" s="1"/>
  <c r="AG185" i="4"/>
  <c r="C186" i="4" s="1"/>
  <c r="AA178" i="15"/>
  <c r="AB178" i="15" s="1"/>
  <c r="S178" i="15"/>
  <c r="G178" i="15"/>
  <c r="AC178" i="15"/>
  <c r="H179" i="15"/>
  <c r="AH185" i="4" l="1"/>
  <c r="D186" i="4" s="1"/>
  <c r="L186" i="4" s="1"/>
  <c r="U186" i="4" s="1"/>
  <c r="V186" i="4" s="1"/>
  <c r="AL186" i="4"/>
  <c r="B186" i="4"/>
  <c r="AK186" i="4"/>
  <c r="J179" i="15"/>
  <c r="AI178" i="15"/>
  <c r="AD178" i="15"/>
  <c r="AE178" i="15" s="1"/>
  <c r="AG178" i="15"/>
  <c r="C179" i="15" s="1"/>
  <c r="AF178" i="15"/>
  <c r="T178" i="15"/>
  <c r="K179" i="15"/>
  <c r="O187" i="4"/>
  <c r="AN187" i="4" a="1"/>
  <c r="AM186" i="4" a="1"/>
  <c r="AM186" i="4" l="1"/>
  <c r="AN187" i="4"/>
  <c r="I186" i="4"/>
  <c r="Y186" i="4"/>
  <c r="W186" i="4"/>
  <c r="M186" i="4"/>
  <c r="B179" i="15"/>
  <c r="AH178" i="15"/>
  <c r="D179" i="15" s="1"/>
  <c r="AK178" i="15"/>
  <c r="AL178" i="15"/>
  <c r="AJ178" i="15"/>
  <c r="Z186" i="4"/>
  <c r="E186" i="4"/>
  <c r="O179" i="15"/>
  <c r="F186" i="4" l="1"/>
  <c r="X186" i="4"/>
  <c r="AA186" i="4" s="1"/>
  <c r="AB186" i="4" s="1"/>
  <c r="N186" i="4"/>
  <c r="Q186" i="4" s="1"/>
  <c r="P186" i="4"/>
  <c r="L179" i="15"/>
  <c r="M179" i="15" s="1"/>
  <c r="U179" i="15"/>
  <c r="V179" i="15" s="1"/>
  <c r="I179" i="15"/>
  <c r="E179" i="15"/>
  <c r="R186" i="4"/>
  <c r="S186" i="4" l="1"/>
  <c r="G186" i="4"/>
  <c r="F179" i="15"/>
  <c r="W179" i="15"/>
  <c r="Y179" i="15"/>
  <c r="N179" i="15"/>
  <c r="P179" i="15"/>
  <c r="AC186" i="4"/>
  <c r="Z179" i="15"/>
  <c r="R179" i="15"/>
  <c r="H187" i="4"/>
  <c r="K187" i="4" l="1"/>
  <c r="AI186" i="4"/>
  <c r="AJ186" i="4" s="1"/>
  <c r="AG186" i="4"/>
  <c r="C187" i="4" s="1"/>
  <c r="AD186" i="4"/>
  <c r="AE186" i="4" s="1"/>
  <c r="AF186" i="4"/>
  <c r="AH186" i="4" s="1"/>
  <c r="D187" i="4" s="1"/>
  <c r="T186" i="4"/>
  <c r="G179" i="15"/>
  <c r="X179" i="15"/>
  <c r="AA179" i="15" s="1"/>
  <c r="AB179" i="15" s="1"/>
  <c r="Q179" i="15"/>
  <c r="S179" i="15" s="1"/>
  <c r="H180" i="15"/>
  <c r="AC179" i="15"/>
  <c r="AL187" i="4" l="1"/>
  <c r="L187" i="4"/>
  <c r="U187" i="4" s="1"/>
  <c r="V187" i="4" s="1"/>
  <c r="AK187" i="4"/>
  <c r="B187" i="4"/>
  <c r="J180" i="15"/>
  <c r="AI179" i="15"/>
  <c r="AD179" i="15"/>
  <c r="AE179" i="15" s="1"/>
  <c r="AG179" i="15"/>
  <c r="C180" i="15" s="1"/>
  <c r="AF179" i="15"/>
  <c r="K180" i="15"/>
  <c r="T179" i="15"/>
  <c r="O188" i="4"/>
  <c r="AN188" i="4" a="1"/>
  <c r="AM187" i="4" a="1"/>
  <c r="AM187" i="4" l="1"/>
  <c r="AN188" i="4"/>
  <c r="I187" i="4"/>
  <c r="W187" i="4"/>
  <c r="Y187" i="4"/>
  <c r="M187" i="4"/>
  <c r="AH179" i="15"/>
  <c r="D180" i="15" s="1"/>
  <c r="B180" i="15"/>
  <c r="AJ179" i="15"/>
  <c r="AL179" i="15"/>
  <c r="AK179" i="15"/>
  <c r="Z187" i="4"/>
  <c r="E187" i="4"/>
  <c r="O180" i="15"/>
  <c r="F187" i="4" l="1"/>
  <c r="N187" i="4"/>
  <c r="P187" i="4"/>
  <c r="I180" i="15"/>
  <c r="U180" i="15"/>
  <c r="V180" i="15" s="1"/>
  <c r="L180" i="15"/>
  <c r="M180" i="15" s="1"/>
  <c r="R187" i="4"/>
  <c r="E180" i="15"/>
  <c r="G187" i="4" l="1"/>
  <c r="Q187" i="4"/>
  <c r="S187" i="4" s="1"/>
  <c r="T187" i="4" s="1"/>
  <c r="X187" i="4"/>
  <c r="AA187" i="4" s="1"/>
  <c r="AB187" i="4" s="1"/>
  <c r="F180" i="15"/>
  <c r="P180" i="15"/>
  <c r="N180" i="15"/>
  <c r="W180" i="15"/>
  <c r="X180" i="15" s="1"/>
  <c r="Y180" i="15"/>
  <c r="R180" i="15"/>
  <c r="H188" i="4"/>
  <c r="Z180" i="15"/>
  <c r="AC187" i="4"/>
  <c r="AI187" i="4" l="1"/>
  <c r="AD187" i="4"/>
  <c r="AE187" i="4" s="1"/>
  <c r="AG187" i="4"/>
  <c r="C188" i="4" s="1"/>
  <c r="AF187" i="4"/>
  <c r="K188" i="4"/>
  <c r="AL188" i="4"/>
  <c r="AA180" i="15"/>
  <c r="AB180" i="15" s="1"/>
  <c r="Q180" i="15"/>
  <c r="S180" i="15" s="1"/>
  <c r="G180" i="15"/>
  <c r="AC180" i="15"/>
  <c r="H181" i="15"/>
  <c r="B188" i="4" l="1"/>
  <c r="AH187" i="4"/>
  <c r="D188" i="4" s="1"/>
  <c r="AK188" i="4"/>
  <c r="AJ187" i="4"/>
  <c r="J181" i="15"/>
  <c r="AI180" i="15"/>
  <c r="AD180" i="15"/>
  <c r="AE180" i="15" s="1"/>
  <c r="AG180" i="15"/>
  <c r="C181" i="15" s="1"/>
  <c r="AF180" i="15"/>
  <c r="T180" i="15"/>
  <c r="K181" i="15"/>
  <c r="AN189" i="4" a="1"/>
  <c r="AM188" i="4" a="1"/>
  <c r="O189" i="4"/>
  <c r="AM188" i="4" l="1"/>
  <c r="AN189" i="4"/>
  <c r="L188" i="4"/>
  <c r="U188" i="4" s="1"/>
  <c r="V188" i="4" s="1"/>
  <c r="I188" i="4"/>
  <c r="B181" i="15"/>
  <c r="AH180" i="15"/>
  <c r="D181" i="15" s="1"/>
  <c r="AJ180" i="15"/>
  <c r="AL180" i="15"/>
  <c r="AK180" i="15"/>
  <c r="O181" i="15"/>
  <c r="E188" i="4"/>
  <c r="F188" i="4" l="1"/>
  <c r="W188" i="4"/>
  <c r="X188" i="4" s="1"/>
  <c r="Y188" i="4"/>
  <c r="M188" i="4"/>
  <c r="U181" i="15"/>
  <c r="V181" i="15" s="1"/>
  <c r="L181" i="15"/>
  <c r="M181" i="15" s="1"/>
  <c r="I181" i="15"/>
  <c r="Z188" i="4"/>
  <c r="E181" i="15"/>
  <c r="P188" i="4" l="1"/>
  <c r="N188" i="4"/>
  <c r="AA188" i="4"/>
  <c r="AB188" i="4" s="1"/>
  <c r="G188" i="4"/>
  <c r="F181" i="15"/>
  <c r="P181" i="15"/>
  <c r="N181" i="15"/>
  <c r="W181" i="15"/>
  <c r="X181" i="15" s="1"/>
  <c r="Y181" i="15"/>
  <c r="R181" i="15"/>
  <c r="R188" i="4"/>
  <c r="Z181" i="15"/>
  <c r="Q188" i="4" l="1"/>
  <c r="S188" i="4" s="1"/>
  <c r="AA181" i="15"/>
  <c r="AB181" i="15" s="1"/>
  <c r="Q181" i="15"/>
  <c r="S181" i="15" s="1"/>
  <c r="G181" i="15"/>
  <c r="AC188" i="4"/>
  <c r="H182" i="15"/>
  <c r="AC181" i="15"/>
  <c r="H189" i="4"/>
  <c r="K189" i="4" l="1"/>
  <c r="AD188" i="4"/>
  <c r="AE188" i="4" s="1"/>
  <c r="AI188" i="4"/>
  <c r="AJ188" i="4" s="1"/>
  <c r="AG188" i="4"/>
  <c r="C189" i="4" s="1"/>
  <c r="AF188" i="4"/>
  <c r="AH188" i="4" s="1"/>
  <c r="D189" i="4" s="1"/>
  <c r="L189" i="4" s="1"/>
  <c r="U189" i="4" s="1"/>
  <c r="V189" i="4" s="1"/>
  <c r="T188" i="4"/>
  <c r="J182" i="15"/>
  <c r="AI181" i="15"/>
  <c r="AD181" i="15"/>
  <c r="AE181" i="15" s="1"/>
  <c r="AG181" i="15"/>
  <c r="C182" i="15" s="1"/>
  <c r="AF181" i="15"/>
  <c r="T181" i="15"/>
  <c r="K182" i="15"/>
  <c r="AK189" i="4" l="1"/>
  <c r="M189" i="4"/>
  <c r="AL189" i="4"/>
  <c r="B189" i="4"/>
  <c r="Y189" i="4" s="1"/>
  <c r="AH181" i="15"/>
  <c r="D182" i="15" s="1"/>
  <c r="B182" i="15"/>
  <c r="AK181" i="15"/>
  <c r="AL181" i="15"/>
  <c r="AJ181" i="15"/>
  <c r="AM189" i="4" a="1"/>
  <c r="O182" i="15"/>
  <c r="O190" i="4"/>
  <c r="AN190" i="4" a="1"/>
  <c r="Z189" i="4"/>
  <c r="AN190" i="4" l="1"/>
  <c r="AM189" i="4"/>
  <c r="I189" i="4"/>
  <c r="P189" i="4"/>
  <c r="N189" i="4"/>
  <c r="W189" i="4"/>
  <c r="I182" i="15"/>
  <c r="U182" i="15"/>
  <c r="V182" i="15" s="1"/>
  <c r="L182" i="15"/>
  <c r="M182" i="15" s="1"/>
  <c r="R189" i="4"/>
  <c r="E182" i="15"/>
  <c r="E189" i="4"/>
  <c r="F189" i="4" l="1"/>
  <c r="G189" i="4" s="1"/>
  <c r="Q189" i="4"/>
  <c r="S189" i="4" s="1"/>
  <c r="X189" i="4"/>
  <c r="AA189" i="4" s="1"/>
  <c r="AB189" i="4" s="1"/>
  <c r="F182" i="15"/>
  <c r="P182" i="15"/>
  <c r="N182" i="15"/>
  <c r="W182" i="15"/>
  <c r="X182" i="15" s="1"/>
  <c r="Y182" i="15"/>
  <c r="H190" i="4"/>
  <c r="Z182" i="15"/>
  <c r="AC189" i="4"/>
  <c r="R182" i="15"/>
  <c r="K190" i="4" l="1"/>
  <c r="AI189" i="4"/>
  <c r="AJ189" i="4" s="1"/>
  <c r="AG189" i="4"/>
  <c r="C190" i="4" s="1"/>
  <c r="AD189" i="4"/>
  <c r="AE189" i="4" s="1"/>
  <c r="AF189" i="4"/>
  <c r="AH189" i="4" s="1"/>
  <c r="D190" i="4" s="1"/>
  <c r="L190" i="4" s="1"/>
  <c r="U190" i="4" s="1"/>
  <c r="V190" i="4" s="1"/>
  <c r="T189" i="4"/>
  <c r="AA182" i="15"/>
  <c r="AB182" i="15" s="1"/>
  <c r="Q182" i="15"/>
  <c r="S182" i="15" s="1"/>
  <c r="G182" i="15"/>
  <c r="AC182" i="15"/>
  <c r="H183" i="15"/>
  <c r="AK190" i="4" l="1"/>
  <c r="B190" i="4"/>
  <c r="AL190" i="4"/>
  <c r="M190" i="4"/>
  <c r="J183" i="15"/>
  <c r="AI182" i="15"/>
  <c r="AD182" i="15"/>
  <c r="AE182" i="15" s="1"/>
  <c r="AG182" i="15"/>
  <c r="C183" i="15" s="1"/>
  <c r="AF182" i="15"/>
  <c r="K183" i="15"/>
  <c r="T182" i="15"/>
  <c r="AM190" i="4" a="1"/>
  <c r="AN191" i="4" a="1"/>
  <c r="O191" i="4"/>
  <c r="AN191" i="4" l="1"/>
  <c r="AM190" i="4"/>
  <c r="I190" i="4"/>
  <c r="Y190" i="4"/>
  <c r="N190" i="4"/>
  <c r="P190" i="4"/>
  <c r="W190" i="4"/>
  <c r="B183" i="15"/>
  <c r="AH182" i="15"/>
  <c r="D183" i="15" s="1"/>
  <c r="AJ182" i="15"/>
  <c r="AK182" i="15"/>
  <c r="AL182" i="15"/>
  <c r="Z190" i="4"/>
  <c r="O183" i="15"/>
  <c r="E190" i="4"/>
  <c r="R190" i="4"/>
  <c r="F190" i="4" l="1"/>
  <c r="G190" i="4" s="1"/>
  <c r="Q190" i="4"/>
  <c r="S190" i="4" s="1"/>
  <c r="U183" i="15"/>
  <c r="V183" i="15" s="1"/>
  <c r="L183" i="15"/>
  <c r="M183" i="15" s="1"/>
  <c r="I183" i="15"/>
  <c r="H191" i="4"/>
  <c r="E183" i="15"/>
  <c r="AC190" i="4"/>
  <c r="X190" i="4" l="1"/>
  <c r="AA190" i="4" s="1"/>
  <c r="AB190" i="4" s="1"/>
  <c r="K191" i="4"/>
  <c r="AD190" i="4"/>
  <c r="AE190" i="4" s="1"/>
  <c r="AI190" i="4"/>
  <c r="AJ190" i="4" s="1"/>
  <c r="AG190" i="4"/>
  <c r="C191" i="4" s="1"/>
  <c r="AF190" i="4"/>
  <c r="T190" i="4"/>
  <c r="F183" i="15"/>
  <c r="N183" i="15"/>
  <c r="P183" i="15"/>
  <c r="W183" i="15"/>
  <c r="X183" i="15" s="1"/>
  <c r="Y183" i="15"/>
  <c r="R183" i="15"/>
  <c r="Z183" i="15"/>
  <c r="AL191" i="4" l="1"/>
  <c r="AK191" i="4"/>
  <c r="B191" i="4"/>
  <c r="AH190" i="4"/>
  <c r="D191" i="4" s="1"/>
  <c r="AA183" i="15"/>
  <c r="AB183" i="15" s="1"/>
  <c r="Q183" i="15"/>
  <c r="S183" i="15" s="1"/>
  <c r="G183" i="15"/>
  <c r="AN192" i="4" a="1"/>
  <c r="AM191" i="4" a="1"/>
  <c r="H184" i="15"/>
  <c r="O192" i="4"/>
  <c r="AC183" i="15"/>
  <c r="AM191" i="4" l="1"/>
  <c r="AN192" i="4"/>
  <c r="L191" i="4"/>
  <c r="U191" i="4" s="1"/>
  <c r="V191" i="4" s="1"/>
  <c r="M191" i="4"/>
  <c r="I191" i="4"/>
  <c r="J184" i="15"/>
  <c r="AI183" i="15"/>
  <c r="AD183" i="15"/>
  <c r="AE183" i="15" s="1"/>
  <c r="AG183" i="15"/>
  <c r="C184" i="15" s="1"/>
  <c r="AF183" i="15"/>
  <c r="K184" i="15"/>
  <c r="T183" i="15"/>
  <c r="E191" i="4"/>
  <c r="F191" i="4" l="1"/>
  <c r="N191" i="4"/>
  <c r="P191" i="4"/>
  <c r="Y191" i="4"/>
  <c r="W191" i="4"/>
  <c r="X191" i="4" s="1"/>
  <c r="AH183" i="15"/>
  <c r="D184" i="15" s="1"/>
  <c r="B184" i="15"/>
  <c r="AL183" i="15"/>
  <c r="AJ183" i="15"/>
  <c r="AK183" i="15"/>
  <c r="Z191" i="4"/>
  <c r="R191" i="4"/>
  <c r="O184" i="15"/>
  <c r="AA191" i="4" l="1"/>
  <c r="AB191" i="4" s="1"/>
  <c r="Q191" i="4"/>
  <c r="S191" i="4" s="1"/>
  <c r="G191" i="4"/>
  <c r="I184" i="15"/>
  <c r="L184" i="15"/>
  <c r="M184" i="15" s="1"/>
  <c r="U184" i="15"/>
  <c r="V184" i="15" s="1"/>
  <c r="AC191" i="4"/>
  <c r="E184" i="15"/>
  <c r="H192" i="4"/>
  <c r="K192" i="4" l="1"/>
  <c r="AI191" i="4"/>
  <c r="AJ191" i="4" s="1"/>
  <c r="AD191" i="4"/>
  <c r="AE191" i="4" s="1"/>
  <c r="AG191" i="4"/>
  <c r="C192" i="4" s="1"/>
  <c r="AF191" i="4"/>
  <c r="AH191" i="4" s="1"/>
  <c r="D192" i="4" s="1"/>
  <c r="T191" i="4"/>
  <c r="F184" i="15"/>
  <c r="Y184" i="15"/>
  <c r="W184" i="15"/>
  <c r="P184" i="15"/>
  <c r="N184" i="15"/>
  <c r="R184" i="15"/>
  <c r="Z184" i="15"/>
  <c r="L192" i="4" l="1"/>
  <c r="U192" i="4" s="1"/>
  <c r="V192" i="4" s="1"/>
  <c r="X184" i="15"/>
  <c r="AL192" i="4"/>
  <c r="AK192" i="4"/>
  <c r="B192" i="4"/>
  <c r="Q184" i="15"/>
  <c r="S184" i="15" s="1"/>
  <c r="T184" i="15" s="1"/>
  <c r="AA184" i="15"/>
  <c r="AB184" i="15" s="1"/>
  <c r="G184" i="15"/>
  <c r="H185" i="15"/>
  <c r="AM192" i="4" a="1"/>
  <c r="O193" i="4"/>
  <c r="AC184" i="15"/>
  <c r="AN193" i="4" a="1"/>
  <c r="AN193" i="4" l="1"/>
  <c r="AM192" i="4"/>
  <c r="I192" i="4"/>
  <c r="Y192" i="4"/>
  <c r="W192" i="4"/>
  <c r="M192" i="4"/>
  <c r="J185" i="15"/>
  <c r="AI184" i="15"/>
  <c r="AD184" i="15"/>
  <c r="AE184" i="15" s="1"/>
  <c r="AG184" i="15"/>
  <c r="C185" i="15" s="1"/>
  <c r="AF184" i="15"/>
  <c r="K185" i="15"/>
  <c r="E192" i="4"/>
  <c r="Z192" i="4"/>
  <c r="F192" i="4" l="1"/>
  <c r="X192" i="4"/>
  <c r="AA192" i="4" s="1"/>
  <c r="AB192" i="4" s="1"/>
  <c r="N192" i="4"/>
  <c r="P192" i="4"/>
  <c r="AK184" i="15"/>
  <c r="AL184" i="15"/>
  <c r="AJ184" i="15"/>
  <c r="B185" i="15"/>
  <c r="AH184" i="15"/>
  <c r="D185" i="15" s="1"/>
  <c r="O185" i="15"/>
  <c r="R192" i="4"/>
  <c r="Q192" i="4" l="1"/>
  <c r="S192" i="4" s="1"/>
  <c r="G192" i="4"/>
  <c r="U185" i="15"/>
  <c r="V185" i="15" s="1"/>
  <c r="L185" i="15"/>
  <c r="M185" i="15" s="1"/>
  <c r="I185" i="15"/>
  <c r="AC192" i="4"/>
  <c r="H193" i="4"/>
  <c r="E185" i="15"/>
  <c r="K193" i="4" l="1"/>
  <c r="AG192" i="4"/>
  <c r="C193" i="4" s="1"/>
  <c r="AI192" i="4"/>
  <c r="AJ192" i="4" s="1"/>
  <c r="AD192" i="4"/>
  <c r="AE192" i="4" s="1"/>
  <c r="AF192" i="4"/>
  <c r="B193" i="4" s="1"/>
  <c r="T192" i="4"/>
  <c r="F185" i="15"/>
  <c r="P185" i="15"/>
  <c r="N185" i="15"/>
  <c r="W185" i="15"/>
  <c r="X185" i="15" s="1"/>
  <c r="Y185" i="15"/>
  <c r="O194" i="4"/>
  <c r="R185" i="15"/>
  <c r="AN194" i="4" a="1"/>
  <c r="Z185" i="15"/>
  <c r="AK193" i="4" l="1"/>
  <c r="AL193" i="4"/>
  <c r="AN194" i="4"/>
  <c r="I193" i="4"/>
  <c r="AH192" i="4"/>
  <c r="D193" i="4" s="1"/>
  <c r="Q185" i="15"/>
  <c r="S185" i="15" s="1"/>
  <c r="AA185" i="15"/>
  <c r="AB185" i="15" s="1"/>
  <c r="G185" i="15"/>
  <c r="AM193" i="4" a="1"/>
  <c r="E193" i="4"/>
  <c r="H186" i="15"/>
  <c r="AC185" i="15"/>
  <c r="AM193" i="4" l="1"/>
  <c r="C32" i="4" s="1"/>
  <c r="F193" i="4"/>
  <c r="L193" i="4"/>
  <c r="U193" i="4" s="1"/>
  <c r="V193" i="4" s="1"/>
  <c r="J186" i="15"/>
  <c r="AD185" i="15"/>
  <c r="AE185" i="15" s="1"/>
  <c r="AG185" i="15"/>
  <c r="C186" i="15" s="1"/>
  <c r="AF185" i="15"/>
  <c r="AI185" i="15"/>
  <c r="T185" i="15"/>
  <c r="K186" i="15"/>
  <c r="M193" i="4" l="1"/>
  <c r="Y193" i="4"/>
  <c r="W193" i="4"/>
  <c r="X193" i="4" s="1"/>
  <c r="AK185" i="15"/>
  <c r="AJ185" i="15"/>
  <c r="AL185" i="15"/>
  <c r="AH185" i="15"/>
  <c r="D186" i="15" s="1"/>
  <c r="B186" i="15"/>
  <c r="Z193" i="4"/>
  <c r="O186" i="15"/>
  <c r="AA193" i="4" l="1"/>
  <c r="AB193" i="4" s="1"/>
  <c r="N193" i="4"/>
  <c r="Q193" i="4"/>
  <c r="P193" i="4"/>
  <c r="U186" i="15"/>
  <c r="V186" i="15" s="1"/>
  <c r="L186" i="15"/>
  <c r="M186" i="15" s="1"/>
  <c r="I186" i="15"/>
  <c r="R193" i="4"/>
  <c r="E186" i="15"/>
  <c r="S193" i="4" l="1"/>
  <c r="G193" i="4"/>
  <c r="F186" i="15"/>
  <c r="N186" i="15"/>
  <c r="P186" i="15"/>
  <c r="W186" i="15"/>
  <c r="X186" i="15" s="1"/>
  <c r="Y186" i="15"/>
  <c r="AC193" i="4"/>
  <c r="Z186" i="15"/>
  <c r="R186" i="15"/>
  <c r="H194" i="4"/>
  <c r="K194" i="4" l="1"/>
  <c r="AD193" i="4"/>
  <c r="AE193" i="4" s="1"/>
  <c r="AI193" i="4"/>
  <c r="AJ193" i="4" s="1"/>
  <c r="AF193" i="4"/>
  <c r="B194" i="4" s="1"/>
  <c r="I194" i="4" s="1"/>
  <c r="AG193" i="4"/>
  <c r="C194" i="4" s="1"/>
  <c r="G186" i="15"/>
  <c r="T193" i="4"/>
  <c r="AA186" i="15"/>
  <c r="AB186" i="15" s="1"/>
  <c r="Q186" i="15"/>
  <c r="S186" i="15" s="1"/>
  <c r="E194" i="4"/>
  <c r="O195" i="4"/>
  <c r="H187" i="15"/>
  <c r="AN195" i="4" a="1"/>
  <c r="AC186" i="15"/>
  <c r="AK194" i="4" l="1"/>
  <c r="AL194" i="4"/>
  <c r="F194" i="4"/>
  <c r="AN195" i="4"/>
  <c r="AH193" i="4"/>
  <c r="D194" i="4" s="1"/>
  <c r="J187" i="15"/>
  <c r="AG186" i="15"/>
  <c r="C187" i="15" s="1"/>
  <c r="AI186" i="15"/>
  <c r="AD186" i="15"/>
  <c r="AE186" i="15" s="1"/>
  <c r="AF186" i="15"/>
  <c r="K187" i="15"/>
  <c r="T186" i="15"/>
  <c r="AM194" i="4" a="1"/>
  <c r="AM194" i="4" l="1"/>
  <c r="L194" i="4"/>
  <c r="U194" i="4" s="1"/>
  <c r="V194" i="4" s="1"/>
  <c r="M194" i="4"/>
  <c r="B187" i="15"/>
  <c r="AH186" i="15"/>
  <c r="D187" i="15" s="1"/>
  <c r="AK186" i="15"/>
  <c r="AL186" i="15"/>
  <c r="AJ186" i="15"/>
  <c r="O187" i="15"/>
  <c r="N194" i="4" l="1"/>
  <c r="P194" i="4"/>
  <c r="Q194" i="4"/>
  <c r="W194" i="4"/>
  <c r="X194" i="4"/>
  <c r="Y194" i="4"/>
  <c r="L187" i="15"/>
  <c r="M187" i="15" s="1"/>
  <c r="U187" i="15"/>
  <c r="V187" i="15" s="1"/>
  <c r="I187" i="15"/>
  <c r="Z194" i="4"/>
  <c r="R194" i="4"/>
  <c r="E187" i="15"/>
  <c r="S194" i="4" l="1"/>
  <c r="AA194" i="4"/>
  <c r="AB194" i="4" s="1"/>
  <c r="T194" i="4"/>
  <c r="G194" i="4"/>
  <c r="F187" i="15"/>
  <c r="Y187" i="15"/>
  <c r="W187" i="15"/>
  <c r="N187" i="15"/>
  <c r="P187" i="15"/>
  <c r="H195" i="4"/>
  <c r="R187" i="15"/>
  <c r="AC194" i="4"/>
  <c r="Z187" i="15"/>
  <c r="AD194" i="4" l="1"/>
  <c r="AE194" i="4" s="1"/>
  <c r="AI194" i="4"/>
  <c r="AJ194" i="4" s="1"/>
  <c r="AG194" i="4"/>
  <c r="C195" i="4" s="1"/>
  <c r="I195" i="4" s="1"/>
  <c r="AF194" i="4"/>
  <c r="K195" i="4"/>
  <c r="AK195" i="4"/>
  <c r="B195" i="4"/>
  <c r="AL195" i="4"/>
  <c r="X187" i="15"/>
  <c r="Q187" i="15"/>
  <c r="S187" i="15" s="1"/>
  <c r="AA187" i="15"/>
  <c r="AB187" i="15" s="1"/>
  <c r="G187" i="15"/>
  <c r="E195" i="4"/>
  <c r="AC187" i="15"/>
  <c r="AN196" i="4" a="1"/>
  <c r="H188" i="15"/>
  <c r="AM195" i="4" a="1"/>
  <c r="O196" i="4"/>
  <c r="AH194" i="4" l="1"/>
  <c r="D195" i="4" s="1"/>
  <c r="AN196" i="4"/>
  <c r="AM195" i="4"/>
  <c r="F195" i="4"/>
  <c r="L195" i="4"/>
  <c r="J188" i="15"/>
  <c r="AD187" i="15"/>
  <c r="AE187" i="15" s="1"/>
  <c r="AI187" i="15"/>
  <c r="AG187" i="15"/>
  <c r="C188" i="15" s="1"/>
  <c r="AF187" i="15"/>
  <c r="K188" i="15"/>
  <c r="T187" i="15"/>
  <c r="U195" i="4" l="1"/>
  <c r="V195" i="4" s="1"/>
  <c r="M195" i="4"/>
  <c r="B188" i="15"/>
  <c r="AH187" i="15"/>
  <c r="D188" i="15" s="1"/>
  <c r="AK187" i="15"/>
  <c r="AJ187" i="15"/>
  <c r="AL187" i="15"/>
  <c r="O188" i="15"/>
  <c r="N195" i="4" l="1"/>
  <c r="Q195" i="4"/>
  <c r="P195" i="4"/>
  <c r="W195" i="4"/>
  <c r="Y195" i="4"/>
  <c r="X195" i="4"/>
  <c r="U188" i="15"/>
  <c r="V188" i="15" s="1"/>
  <c r="L188" i="15"/>
  <c r="M188" i="15" s="1"/>
  <c r="I188" i="15"/>
  <c r="Z195" i="4"/>
  <c r="R195" i="4"/>
  <c r="E188" i="15"/>
  <c r="S195" i="4" l="1"/>
  <c r="AA195" i="4"/>
  <c r="AB195" i="4" s="1"/>
  <c r="G195" i="4"/>
  <c r="F188" i="15"/>
  <c r="P188" i="15"/>
  <c r="N188" i="15"/>
  <c r="Y188" i="15"/>
  <c r="W188" i="15"/>
  <c r="X188" i="15" s="1"/>
  <c r="H196" i="4"/>
  <c r="R188" i="15"/>
  <c r="AC195" i="4"/>
  <c r="Z188" i="15"/>
  <c r="AD195" i="4" l="1"/>
  <c r="AE195" i="4" s="1"/>
  <c r="AI195" i="4"/>
  <c r="AJ195" i="4" s="1"/>
  <c r="AG195" i="4"/>
  <c r="C196" i="4" s="1"/>
  <c r="AF195" i="4"/>
  <c r="AH195" i="4" s="1"/>
  <c r="D196" i="4" s="1"/>
  <c r="L196" i="4" s="1"/>
  <c r="K196" i="4"/>
  <c r="AL196" i="4"/>
  <c r="AK196" i="4"/>
  <c r="T195" i="4"/>
  <c r="AA188" i="15"/>
  <c r="AB188" i="15" s="1"/>
  <c r="Q188" i="15"/>
  <c r="S188" i="15" s="1"/>
  <c r="G188" i="15"/>
  <c r="H189" i="15"/>
  <c r="AC188" i="15"/>
  <c r="U196" i="4" l="1"/>
  <c r="V196" i="4" s="1"/>
  <c r="M196" i="4"/>
  <c r="B196" i="4"/>
  <c r="J189" i="15"/>
  <c r="AI188" i="15"/>
  <c r="AD188" i="15"/>
  <c r="AE188" i="15" s="1"/>
  <c r="AG188" i="15"/>
  <c r="C189" i="15" s="1"/>
  <c r="AF188" i="15"/>
  <c r="K189" i="15"/>
  <c r="T188" i="15"/>
  <c r="AM196" i="4" a="1"/>
  <c r="AN197" i="4" a="1"/>
  <c r="O197" i="4"/>
  <c r="AN197" i="4" l="1"/>
  <c r="AM196" i="4"/>
  <c r="I196" i="4"/>
  <c r="W196" i="4"/>
  <c r="P196" i="4"/>
  <c r="N196" i="4"/>
  <c r="Y196" i="4"/>
  <c r="AH188" i="15"/>
  <c r="D189" i="15" s="1"/>
  <c r="B189" i="15"/>
  <c r="AL188" i="15"/>
  <c r="AK188" i="15"/>
  <c r="AJ188" i="15"/>
  <c r="R196" i="4"/>
  <c r="Z196" i="4"/>
  <c r="E196" i="4"/>
  <c r="O189" i="15"/>
  <c r="F196" i="4" l="1"/>
  <c r="G196" i="4" s="1"/>
  <c r="X196" i="4"/>
  <c r="AA196" i="4" s="1"/>
  <c r="AB196" i="4" s="1"/>
  <c r="Q196" i="4"/>
  <c r="S196" i="4" s="1"/>
  <c r="T196" i="4" s="1"/>
  <c r="I189" i="15"/>
  <c r="U189" i="15"/>
  <c r="V189" i="15" s="1"/>
  <c r="L189" i="15"/>
  <c r="M189" i="15" s="1"/>
  <c r="AC196" i="4"/>
  <c r="E189" i="15"/>
  <c r="H197" i="4"/>
  <c r="AI196" i="4" l="1"/>
  <c r="AJ196" i="4" s="1"/>
  <c r="AD196" i="4"/>
  <c r="AE196" i="4" s="1"/>
  <c r="AG196" i="4"/>
  <c r="C197" i="4" s="1"/>
  <c r="AF196" i="4"/>
  <c r="AH196" i="4" s="1"/>
  <c r="D197" i="4" s="1"/>
  <c r="L197" i="4" s="1"/>
  <c r="U197" i="4" s="1"/>
  <c r="V197" i="4" s="1"/>
  <c r="W197" i="4" s="1"/>
  <c r="K197" i="4"/>
  <c r="AK197" i="4"/>
  <c r="B197" i="4"/>
  <c r="AL197" i="4"/>
  <c r="I197" i="4"/>
  <c r="Y197" i="4"/>
  <c r="F189" i="15"/>
  <c r="P189" i="15"/>
  <c r="N189" i="15"/>
  <c r="W189" i="15"/>
  <c r="X189" i="15" s="1"/>
  <c r="Y189" i="15"/>
  <c r="Z197" i="4"/>
  <c r="Z189" i="15"/>
  <c r="R189" i="15"/>
  <c r="E197" i="4"/>
  <c r="O198" i="4"/>
  <c r="AM197" i="4" a="1"/>
  <c r="AN198" i="4" a="1"/>
  <c r="F197" i="4" l="1"/>
  <c r="AN198" i="4"/>
  <c r="AM197" i="4"/>
  <c r="M197" i="4"/>
  <c r="G189" i="15"/>
  <c r="AA189" i="15"/>
  <c r="AB189" i="15" s="1"/>
  <c r="Q189" i="15"/>
  <c r="S189" i="15" s="1"/>
  <c r="H190" i="15"/>
  <c r="AC189" i="15"/>
  <c r="N197" i="4" l="1"/>
  <c r="Q197" i="4"/>
  <c r="P197" i="4"/>
  <c r="G197" i="4"/>
  <c r="X197" i="4"/>
  <c r="AA197" i="4" s="1"/>
  <c r="AB197" i="4" s="1"/>
  <c r="J190" i="15"/>
  <c r="AG189" i="15"/>
  <c r="C190" i="15" s="1"/>
  <c r="AI189" i="15"/>
  <c r="AD189" i="15"/>
  <c r="AE189" i="15" s="1"/>
  <c r="AF189" i="15"/>
  <c r="K190" i="15"/>
  <c r="T189" i="15"/>
  <c r="R197" i="4"/>
  <c r="S197" i="4" l="1"/>
  <c r="AH189" i="15"/>
  <c r="D190" i="15" s="1"/>
  <c r="B190" i="15"/>
  <c r="AJ189" i="15"/>
  <c r="AK189" i="15"/>
  <c r="AL189" i="15"/>
  <c r="H198" i="4"/>
  <c r="AC197" i="4"/>
  <c r="O190" i="15"/>
  <c r="K198" i="4" l="1"/>
  <c r="AF197" i="4"/>
  <c r="B198" i="4" s="1"/>
  <c r="I198" i="4" s="1"/>
  <c r="AD197" i="4"/>
  <c r="AE197" i="4" s="1"/>
  <c r="AI197" i="4"/>
  <c r="AJ197" i="4" s="1"/>
  <c r="AG197" i="4"/>
  <c r="C198" i="4" s="1"/>
  <c r="T197" i="4"/>
  <c r="I190" i="15"/>
  <c r="L190" i="15"/>
  <c r="M190" i="15" s="1"/>
  <c r="U190" i="15"/>
  <c r="V190" i="15" s="1"/>
  <c r="O199" i="4"/>
  <c r="E198" i="4"/>
  <c r="AN199" i="4" a="1"/>
  <c r="E190" i="15"/>
  <c r="F198" i="4" l="1"/>
  <c r="AN199" i="4"/>
  <c r="AL198" i="4"/>
  <c r="AK198" i="4"/>
  <c r="AH197" i="4"/>
  <c r="D198" i="4" s="1"/>
  <c r="F190" i="15"/>
  <c r="N190" i="15"/>
  <c r="P190" i="15"/>
  <c r="W190" i="15"/>
  <c r="X190" i="15" s="1"/>
  <c r="Y190" i="15"/>
  <c r="Z190" i="15"/>
  <c r="R190" i="15"/>
  <c r="AM198" i="4" a="1"/>
  <c r="G190" i="15" l="1"/>
  <c r="AM198" i="4"/>
  <c r="L198" i="4"/>
  <c r="U198" i="4" s="1"/>
  <c r="V198" i="4" s="1"/>
  <c r="AA190" i="15"/>
  <c r="AB190" i="15" s="1"/>
  <c r="Q190" i="15"/>
  <c r="S190" i="15" s="1"/>
  <c r="H191" i="15"/>
  <c r="AC190" i="15"/>
  <c r="M198" i="4" l="1"/>
  <c r="P198" i="4"/>
  <c r="N198" i="4"/>
  <c r="X198" i="4"/>
  <c r="Y198" i="4"/>
  <c r="W198" i="4"/>
  <c r="J191" i="15"/>
  <c r="AI190" i="15"/>
  <c r="AD190" i="15"/>
  <c r="AE190" i="15" s="1"/>
  <c r="AG190" i="15"/>
  <c r="C191" i="15" s="1"/>
  <c r="AF190" i="15"/>
  <c r="T190" i="15"/>
  <c r="K191" i="15"/>
  <c r="R198" i="4"/>
  <c r="Z198" i="4"/>
  <c r="AA198" i="4" l="1"/>
  <c r="AB198" i="4" s="1"/>
  <c r="Q198" i="4"/>
  <c r="S198" i="4" s="1"/>
  <c r="T198" i="4" s="1"/>
  <c r="G198" i="4"/>
  <c r="AH190" i="15"/>
  <c r="D191" i="15" s="1"/>
  <c r="B191" i="15"/>
  <c r="AK190" i="15"/>
  <c r="AL190" i="15"/>
  <c r="AJ190" i="15"/>
  <c r="H199" i="4"/>
  <c r="AC198" i="4"/>
  <c r="O191" i="15"/>
  <c r="K199" i="4" l="1"/>
  <c r="AD198" i="4"/>
  <c r="AE198" i="4" s="1"/>
  <c r="AF198" i="4"/>
  <c r="B199" i="4" s="1"/>
  <c r="I199" i="4" s="1"/>
  <c r="AG198" i="4"/>
  <c r="C199" i="4" s="1"/>
  <c r="AI198" i="4"/>
  <c r="AJ198" i="4" s="1"/>
  <c r="I191" i="15"/>
  <c r="L191" i="15"/>
  <c r="M191" i="15" s="1"/>
  <c r="U191" i="15"/>
  <c r="V191" i="15" s="1"/>
  <c r="E199" i="4"/>
  <c r="O200" i="4"/>
  <c r="AN200" i="4" a="1"/>
  <c r="E191" i="15"/>
  <c r="AK199" i="4" l="1"/>
  <c r="F199" i="4"/>
  <c r="AN200" i="4"/>
  <c r="AL199" i="4"/>
  <c r="AH198" i="4"/>
  <c r="D199" i="4" s="1"/>
  <c r="F191" i="15"/>
  <c r="W191" i="15"/>
  <c r="X191" i="15" s="1"/>
  <c r="Y191" i="15"/>
  <c r="P191" i="15"/>
  <c r="N191" i="15"/>
  <c r="AM199" i="4" a="1"/>
  <c r="Z191" i="15"/>
  <c r="R191" i="15"/>
  <c r="AM199" i="4" l="1"/>
  <c r="L199" i="4"/>
  <c r="U199" i="4" s="1"/>
  <c r="V199" i="4" s="1"/>
  <c r="Q191" i="15"/>
  <c r="S191" i="15" s="1"/>
  <c r="AA191" i="15"/>
  <c r="AB191" i="15" s="1"/>
  <c r="G191" i="15"/>
  <c r="AC191" i="15"/>
  <c r="H192" i="15"/>
  <c r="M199" i="4" l="1"/>
  <c r="P199" i="4"/>
  <c r="N199" i="4"/>
  <c r="Y199" i="4"/>
  <c r="W199" i="4"/>
  <c r="X199" i="4" s="1"/>
  <c r="J192" i="15"/>
  <c r="AD191" i="15"/>
  <c r="AE191" i="15" s="1"/>
  <c r="AG191" i="15"/>
  <c r="C192" i="15" s="1"/>
  <c r="AF191" i="15"/>
  <c r="AI191" i="15"/>
  <c r="T191" i="15"/>
  <c r="K192" i="15"/>
  <c r="Z199" i="4"/>
  <c r="R199" i="4"/>
  <c r="Q199" i="4" l="1"/>
  <c r="S199" i="4" s="1"/>
  <c r="T199" i="4"/>
  <c r="G199" i="4"/>
  <c r="AA199" i="4"/>
  <c r="AB199" i="4" s="1"/>
  <c r="AJ191" i="15"/>
  <c r="AK191" i="15"/>
  <c r="AL191" i="15"/>
  <c r="AH191" i="15"/>
  <c r="D192" i="15" s="1"/>
  <c r="B192" i="15"/>
  <c r="O192" i="15"/>
  <c r="H200" i="4"/>
  <c r="AC199" i="4"/>
  <c r="AF199" i="4" l="1"/>
  <c r="AD199" i="4"/>
  <c r="AE199" i="4" s="1"/>
  <c r="AI199" i="4"/>
  <c r="AJ199" i="4" s="1"/>
  <c r="AG199" i="4"/>
  <c r="C200" i="4" s="1"/>
  <c r="K200" i="4"/>
  <c r="B200" i="4"/>
  <c r="AK200" i="4"/>
  <c r="AL200" i="4"/>
  <c r="I200" i="4"/>
  <c r="I192" i="15"/>
  <c r="U192" i="15"/>
  <c r="V192" i="15" s="1"/>
  <c r="L192" i="15"/>
  <c r="M192" i="15" s="1"/>
  <c r="E200" i="4"/>
  <c r="O201" i="4"/>
  <c r="E192" i="15"/>
  <c r="AM200" i="4" a="1"/>
  <c r="AN201" i="4" a="1"/>
  <c r="AN201" i="4" l="1"/>
  <c r="AM200" i="4"/>
  <c r="F200" i="4"/>
  <c r="AH199" i="4"/>
  <c r="D200" i="4" s="1"/>
  <c r="F192" i="15"/>
  <c r="W192" i="15"/>
  <c r="Y192" i="15"/>
  <c r="P192" i="15"/>
  <c r="N192" i="15"/>
  <c r="R192" i="15"/>
  <c r="Z192" i="15"/>
  <c r="L200" i="4" l="1"/>
  <c r="U200" i="4" s="1"/>
  <c r="V200" i="4" s="1"/>
  <c r="Q192" i="15"/>
  <c r="S192" i="15" s="1"/>
  <c r="X192" i="15"/>
  <c r="AA192" i="15" s="1"/>
  <c r="AB192" i="15" s="1"/>
  <c r="G192" i="15"/>
  <c r="H193" i="15"/>
  <c r="AC192" i="15"/>
  <c r="M200" i="4" l="1"/>
  <c r="N200" i="4" s="1"/>
  <c r="Y200" i="4"/>
  <c r="W200" i="4"/>
  <c r="X200" i="4" s="1"/>
  <c r="J193" i="15"/>
  <c r="AI192" i="15"/>
  <c r="AD192" i="15"/>
  <c r="AE192" i="15" s="1"/>
  <c r="AG192" i="15"/>
  <c r="C193" i="15" s="1"/>
  <c r="AF192" i="15"/>
  <c r="T192" i="15"/>
  <c r="K193" i="15"/>
  <c r="Z200" i="4"/>
  <c r="Q200" i="4" l="1"/>
  <c r="P200" i="4"/>
  <c r="AA200" i="4"/>
  <c r="AB200" i="4" s="1"/>
  <c r="G200" i="4"/>
  <c r="AH192" i="15"/>
  <c r="D193" i="15" s="1"/>
  <c r="B193" i="15"/>
  <c r="AK192" i="15"/>
  <c r="AL192" i="15"/>
  <c r="AJ192" i="15"/>
  <c r="R200" i="4"/>
  <c r="O193" i="15"/>
  <c r="S200" i="4" l="1"/>
  <c r="T200" i="4"/>
  <c r="I193" i="15"/>
  <c r="U193" i="15"/>
  <c r="V193" i="15" s="1"/>
  <c r="L193" i="15"/>
  <c r="M193" i="15" s="1"/>
  <c r="AC200" i="4"/>
  <c r="H201" i="4"/>
  <c r="E193" i="15"/>
  <c r="K201" i="4" l="1"/>
  <c r="AD200" i="4"/>
  <c r="AE200" i="4" s="1"/>
  <c r="AG200" i="4"/>
  <c r="C201" i="4" s="1"/>
  <c r="AI200" i="4"/>
  <c r="AJ200" i="4" s="1"/>
  <c r="AF200" i="4"/>
  <c r="AH200" i="4" s="1"/>
  <c r="D201" i="4" s="1"/>
  <c r="L201" i="4" s="1"/>
  <c r="U201" i="4" s="1"/>
  <c r="V201" i="4" s="1"/>
  <c r="AK201" i="4"/>
  <c r="B201" i="4"/>
  <c r="F193" i="15"/>
  <c r="N193" i="15"/>
  <c r="P193" i="15"/>
  <c r="Y193" i="15"/>
  <c r="W193" i="15"/>
  <c r="X193" i="15" s="1"/>
  <c r="O202" i="4"/>
  <c r="Z193" i="15"/>
  <c r="AN202" i="4" a="1"/>
  <c r="R193" i="15"/>
  <c r="M201" i="4" l="1"/>
  <c r="AL201" i="4"/>
  <c r="AN202" i="4"/>
  <c r="I201" i="4"/>
  <c r="N201" i="4"/>
  <c r="P201" i="4"/>
  <c r="Y201" i="4"/>
  <c r="W201" i="4"/>
  <c r="AA193" i="15"/>
  <c r="AB193" i="15" s="1"/>
  <c r="Q193" i="15"/>
  <c r="S193" i="15" s="1"/>
  <c r="T193" i="15" s="1"/>
  <c r="G193" i="15"/>
  <c r="H194" i="15"/>
  <c r="AM201" i="4" a="1"/>
  <c r="E201" i="4"/>
  <c r="AC193" i="15"/>
  <c r="R201" i="4"/>
  <c r="Z201" i="4"/>
  <c r="AM201" i="4" l="1"/>
  <c r="F201" i="4"/>
  <c r="G201" i="4" s="1"/>
  <c r="Q201" i="4"/>
  <c r="S201" i="4" s="1"/>
  <c r="X201" i="4"/>
  <c r="AA201" i="4" s="1"/>
  <c r="AB201" i="4" s="1"/>
  <c r="J194" i="15"/>
  <c r="AI193" i="15"/>
  <c r="AD193" i="15"/>
  <c r="AE193" i="15" s="1"/>
  <c r="AG193" i="15"/>
  <c r="C194" i="15" s="1"/>
  <c r="AF193" i="15"/>
  <c r="K194" i="15"/>
  <c r="H202" i="4"/>
  <c r="AC201" i="4"/>
  <c r="K202" i="4" l="1"/>
  <c r="AD201" i="4"/>
  <c r="AE201" i="4" s="1"/>
  <c r="AG201" i="4"/>
  <c r="C202" i="4" s="1"/>
  <c r="AI201" i="4"/>
  <c r="AJ201" i="4" s="1"/>
  <c r="AF201" i="4"/>
  <c r="AH201" i="4" s="1"/>
  <c r="D202" i="4" s="1"/>
  <c r="L202" i="4" s="1"/>
  <c r="U202" i="4" s="1"/>
  <c r="V202" i="4" s="1"/>
  <c r="T201" i="4"/>
  <c r="B194" i="15"/>
  <c r="AH193" i="15"/>
  <c r="D194" i="15" s="1"/>
  <c r="AL193" i="15"/>
  <c r="AK193" i="15"/>
  <c r="AJ193" i="15"/>
  <c r="O194" i="15"/>
  <c r="AL202" i="4" l="1"/>
  <c r="AK202" i="4"/>
  <c r="M202" i="4"/>
  <c r="B202" i="4"/>
  <c r="U194" i="15"/>
  <c r="L194" i="15"/>
  <c r="M194" i="15" s="1"/>
  <c r="V194" i="15"/>
  <c r="I194" i="15"/>
  <c r="AM202" i="4" a="1"/>
  <c r="E194" i="15"/>
  <c r="O203" i="4"/>
  <c r="AN203" i="4" a="1"/>
  <c r="AN203" i="4" l="1"/>
  <c r="AM202" i="4"/>
  <c r="I202" i="4"/>
  <c r="P202" i="4"/>
  <c r="N202" i="4"/>
  <c r="W202" i="4"/>
  <c r="Y202" i="4"/>
  <c r="F194" i="15"/>
  <c r="W194" i="15"/>
  <c r="Y194" i="15"/>
  <c r="N194" i="15"/>
  <c r="P194" i="15"/>
  <c r="E202" i="4"/>
  <c r="R194" i="15"/>
  <c r="R202" i="4"/>
  <c r="Z194" i="15"/>
  <c r="Z202" i="4"/>
  <c r="X194" i="15" l="1"/>
  <c r="F202" i="4"/>
  <c r="G202" i="4" s="1"/>
  <c r="Q202" i="4"/>
  <c r="S202" i="4" s="1"/>
  <c r="X202" i="4"/>
  <c r="AA202" i="4" s="1"/>
  <c r="AB202" i="4" s="1"/>
  <c r="T202" i="4"/>
  <c r="Q194" i="15"/>
  <c r="S194" i="15" s="1"/>
  <c r="AA194" i="15"/>
  <c r="AB194" i="15" s="1"/>
  <c r="G194" i="15"/>
  <c r="H203" i="4"/>
  <c r="AC194" i="15"/>
  <c r="AC202" i="4"/>
  <c r="H195" i="15"/>
  <c r="AG202" i="4" l="1"/>
  <c r="C203" i="4" s="1"/>
  <c r="AI202" i="4"/>
  <c r="AJ202" i="4" s="1"/>
  <c r="AD202" i="4"/>
  <c r="AE202" i="4" s="1"/>
  <c r="AF202" i="4"/>
  <c r="AH202" i="4" s="1"/>
  <c r="D203" i="4" s="1"/>
  <c r="K203" i="4"/>
  <c r="B203" i="4"/>
  <c r="AL203" i="4"/>
  <c r="AK203" i="4"/>
  <c r="I203" i="4"/>
  <c r="L203" i="4"/>
  <c r="U203" i="4" s="1"/>
  <c r="V203" i="4" s="1"/>
  <c r="W203" i="4" s="1"/>
  <c r="Y203" i="4"/>
  <c r="J195" i="15"/>
  <c r="AI194" i="15"/>
  <c r="AD194" i="15"/>
  <c r="AE194" i="15" s="1"/>
  <c r="AG194" i="15"/>
  <c r="C195" i="15" s="1"/>
  <c r="AF194" i="15"/>
  <c r="K195" i="15"/>
  <c r="T194" i="15"/>
  <c r="E203" i="4"/>
  <c r="Z203" i="4"/>
  <c r="AM203" i="4" a="1"/>
  <c r="O204" i="4"/>
  <c r="AN204" i="4" a="1"/>
  <c r="M203" i="4" l="1"/>
  <c r="AN204" i="4"/>
  <c r="AM203" i="4"/>
  <c r="F203" i="4"/>
  <c r="X203" i="4"/>
  <c r="AA203" i="4" s="1"/>
  <c r="AB203" i="4" s="1"/>
  <c r="AH194" i="15"/>
  <c r="D195" i="15" s="1"/>
  <c r="B195" i="15"/>
  <c r="AL194" i="15"/>
  <c r="AK194" i="15"/>
  <c r="AJ194" i="15"/>
  <c r="O195" i="15"/>
  <c r="P203" i="4" l="1"/>
  <c r="N203" i="4"/>
  <c r="I195" i="15"/>
  <c r="L195" i="15"/>
  <c r="M195" i="15" s="1"/>
  <c r="U195" i="15"/>
  <c r="V195" i="15" s="1"/>
  <c r="R203" i="4"/>
  <c r="E195" i="15"/>
  <c r="Q203" i="4" l="1"/>
  <c r="S203" i="4" s="1"/>
  <c r="T203" i="4"/>
  <c r="G203" i="4"/>
  <c r="F195" i="15"/>
  <c r="Y195" i="15"/>
  <c r="W195" i="15"/>
  <c r="X195" i="15" s="1"/>
  <c r="N195" i="15"/>
  <c r="P195" i="15"/>
  <c r="AC203" i="4"/>
  <c r="H204" i="4"/>
  <c r="Z195" i="15"/>
  <c r="R195" i="15"/>
  <c r="K204" i="4" l="1"/>
  <c r="AI203" i="4"/>
  <c r="AJ203" i="4" s="1"/>
  <c r="AD203" i="4"/>
  <c r="AE203" i="4" s="1"/>
  <c r="AG203" i="4"/>
  <c r="C204" i="4" s="1"/>
  <c r="AF203" i="4"/>
  <c r="B204" i="4" s="1"/>
  <c r="Q195" i="15"/>
  <c r="S195" i="15" s="1"/>
  <c r="AA195" i="15"/>
  <c r="AB195" i="15" s="1"/>
  <c r="G195" i="15"/>
  <c r="AC195" i="15"/>
  <c r="H196" i="15"/>
  <c r="O205" i="4"/>
  <c r="AN205" i="4" a="1"/>
  <c r="AN205" i="4" l="1"/>
  <c r="I204" i="4"/>
  <c r="AK204" i="4"/>
  <c r="AL204" i="4"/>
  <c r="AH203" i="4"/>
  <c r="D204" i="4" s="1"/>
  <c r="J196" i="15"/>
  <c r="AI195" i="15"/>
  <c r="AD195" i="15"/>
  <c r="AE195" i="15" s="1"/>
  <c r="AG195" i="15"/>
  <c r="C196" i="15" s="1"/>
  <c r="AF195" i="15"/>
  <c r="T195" i="15"/>
  <c r="K196" i="15"/>
  <c r="E204" i="4"/>
  <c r="AM204" i="4" a="1"/>
  <c r="AM204" i="4" l="1"/>
  <c r="F204" i="4"/>
  <c r="L204" i="4"/>
  <c r="U204" i="4" s="1"/>
  <c r="V204" i="4" s="1"/>
  <c r="M204" i="4"/>
  <c r="B196" i="15"/>
  <c r="AH195" i="15"/>
  <c r="D196" i="15" s="1"/>
  <c r="AJ195" i="15"/>
  <c r="AK195" i="15"/>
  <c r="AL195" i="15"/>
  <c r="O196" i="15"/>
  <c r="N204" i="4" l="1"/>
  <c r="P204" i="4"/>
  <c r="Y204" i="4"/>
  <c r="W204" i="4"/>
  <c r="X204" i="4" s="1"/>
  <c r="L196" i="15"/>
  <c r="M196" i="15" s="1"/>
  <c r="U196" i="15"/>
  <c r="V196" i="15" s="1"/>
  <c r="I196" i="15"/>
  <c r="R204" i="4"/>
  <c r="E196" i="15"/>
  <c r="Z204" i="4"/>
  <c r="AA204" i="4" l="1"/>
  <c r="AB204" i="4" s="1"/>
  <c r="Q204" i="4"/>
  <c r="S204" i="4" s="1"/>
  <c r="T204" i="4"/>
  <c r="G204" i="4"/>
  <c r="F196" i="15"/>
  <c r="W196" i="15"/>
  <c r="Y196" i="15"/>
  <c r="P196" i="15"/>
  <c r="N196" i="15"/>
  <c r="AC204" i="4"/>
  <c r="Z196" i="15"/>
  <c r="H205" i="4"/>
  <c r="R196" i="15"/>
  <c r="K205" i="4" l="1"/>
  <c r="AF204" i="4"/>
  <c r="B205" i="4" s="1"/>
  <c r="AD204" i="4"/>
  <c r="AE204" i="4" s="1"/>
  <c r="AG204" i="4"/>
  <c r="C205" i="4" s="1"/>
  <c r="AI204" i="4"/>
  <c r="AJ204" i="4" s="1"/>
  <c r="X196" i="15"/>
  <c r="AA196" i="15" s="1"/>
  <c r="AB196" i="15" s="1"/>
  <c r="Q196" i="15"/>
  <c r="S196" i="15" s="1"/>
  <c r="G196" i="15"/>
  <c r="AC196" i="15"/>
  <c r="H197" i="15"/>
  <c r="AN206" i="4" a="1"/>
  <c r="O206" i="4"/>
  <c r="AN206" i="4" l="1"/>
  <c r="I205" i="4"/>
  <c r="AH204" i="4"/>
  <c r="D205" i="4" s="1"/>
  <c r="AL205" i="4"/>
  <c r="AK205" i="4"/>
  <c r="J197" i="15"/>
  <c r="AI196" i="15"/>
  <c r="AG196" i="15"/>
  <c r="C197" i="15" s="1"/>
  <c r="AD196" i="15"/>
  <c r="AE196" i="15" s="1"/>
  <c r="AF196" i="15"/>
  <c r="T196" i="15"/>
  <c r="K197" i="15"/>
  <c r="E205" i="4"/>
  <c r="AM205" i="4" a="1"/>
  <c r="AM205" i="4" l="1"/>
  <c r="F205" i="4"/>
  <c r="L205" i="4"/>
  <c r="U205" i="4" s="1"/>
  <c r="V205" i="4" s="1"/>
  <c r="M205" i="4"/>
  <c r="B197" i="15"/>
  <c r="AH196" i="15"/>
  <c r="D197" i="15" s="1"/>
  <c r="AJ196" i="15"/>
  <c r="AK196" i="15"/>
  <c r="AL196" i="15"/>
  <c r="O197" i="15"/>
  <c r="P205" i="4" l="1"/>
  <c r="N205" i="4"/>
  <c r="Y205" i="4"/>
  <c r="W205" i="4"/>
  <c r="X205" i="4" s="1"/>
  <c r="G205" i="4"/>
  <c r="L197" i="15"/>
  <c r="M197" i="15" s="1"/>
  <c r="U197" i="15"/>
  <c r="V197" i="15" s="1"/>
  <c r="I197" i="15"/>
  <c r="E197" i="15"/>
  <c r="R205" i="4"/>
  <c r="Z205" i="4"/>
  <c r="AA205" i="4" l="1"/>
  <c r="AB205" i="4" s="1"/>
  <c r="Q205" i="4"/>
  <c r="S205" i="4" s="1"/>
  <c r="F197" i="15"/>
  <c r="Y197" i="15"/>
  <c r="W197" i="15"/>
  <c r="X197" i="15" s="1"/>
  <c r="P197" i="15"/>
  <c r="N197" i="15"/>
  <c r="AC205" i="4"/>
  <c r="H206" i="4"/>
  <c r="R197" i="15"/>
  <c r="Z197" i="15"/>
  <c r="K206" i="4" l="1"/>
  <c r="AI205" i="4"/>
  <c r="AJ205" i="4" s="1"/>
  <c r="AF205" i="4"/>
  <c r="AH205" i="4" s="1"/>
  <c r="D206" i="4" s="1"/>
  <c r="AD205" i="4"/>
  <c r="AE205" i="4" s="1"/>
  <c r="AG205" i="4"/>
  <c r="C206" i="4" s="1"/>
  <c r="T205" i="4"/>
  <c r="Q197" i="15"/>
  <c r="S197" i="15" s="1"/>
  <c r="T197" i="15" s="1"/>
  <c r="AA197" i="15"/>
  <c r="AB197" i="15" s="1"/>
  <c r="G197" i="15"/>
  <c r="AC197" i="15"/>
  <c r="H198" i="15"/>
  <c r="AL206" i="4" l="1"/>
  <c r="B206" i="4"/>
  <c r="L206" i="4"/>
  <c r="U206" i="4" s="1"/>
  <c r="V206" i="4" s="1"/>
  <c r="AK206" i="4"/>
  <c r="J198" i="15"/>
  <c r="AI197" i="15"/>
  <c r="AD197" i="15"/>
  <c r="AE197" i="15" s="1"/>
  <c r="AG197" i="15"/>
  <c r="C198" i="15" s="1"/>
  <c r="AF197" i="15"/>
  <c r="K198" i="15"/>
  <c r="AN207" i="4" a="1"/>
  <c r="O207" i="4"/>
  <c r="AM206" i="4" a="1"/>
  <c r="AM206" i="4" l="1"/>
  <c r="AN207" i="4"/>
  <c r="I206" i="4"/>
  <c r="W206" i="4"/>
  <c r="Y206" i="4"/>
  <c r="M206" i="4"/>
  <c r="AH197" i="15"/>
  <c r="D198" i="15" s="1"/>
  <c r="B198" i="15"/>
  <c r="AL197" i="15"/>
  <c r="AJ197" i="15"/>
  <c r="AK197" i="15"/>
  <c r="O198" i="15"/>
  <c r="E206" i="4"/>
  <c r="Z206" i="4"/>
  <c r="F206" i="4" l="1"/>
  <c r="N206" i="4"/>
  <c r="P206" i="4"/>
  <c r="I198" i="15"/>
  <c r="U198" i="15"/>
  <c r="V198" i="15" s="1"/>
  <c r="L198" i="15"/>
  <c r="M198" i="15" s="1"/>
  <c r="R206" i="4"/>
  <c r="E198" i="15"/>
  <c r="Q206" i="4" l="1"/>
  <c r="S206" i="4" s="1"/>
  <c r="G206" i="4"/>
  <c r="X206" i="4"/>
  <c r="AA206" i="4" s="1"/>
  <c r="AB206" i="4" s="1"/>
  <c r="F198" i="15"/>
  <c r="N198" i="15"/>
  <c r="P198" i="15"/>
  <c r="Q198" i="15"/>
  <c r="W198" i="15"/>
  <c r="X198" i="15" s="1"/>
  <c r="Y198" i="15"/>
  <c r="H207" i="4"/>
  <c r="AC206" i="4"/>
  <c r="R198" i="15"/>
  <c r="Z198" i="15"/>
  <c r="AD206" i="4" l="1"/>
  <c r="AE206" i="4" s="1"/>
  <c r="AI206" i="4"/>
  <c r="AJ206" i="4" s="1"/>
  <c r="AG206" i="4"/>
  <c r="C207" i="4" s="1"/>
  <c r="AF206" i="4"/>
  <c r="AH206" i="4" s="1"/>
  <c r="D207" i="4" s="1"/>
  <c r="B207" i="4"/>
  <c r="AK207" i="4"/>
  <c r="AL207" i="4"/>
  <c r="K207" i="4"/>
  <c r="L207" i="4"/>
  <c r="U207" i="4" s="1"/>
  <c r="V207" i="4" s="1"/>
  <c r="I207" i="4"/>
  <c r="T206" i="4"/>
  <c r="AA198" i="15"/>
  <c r="AB198" i="15" s="1"/>
  <c r="S198" i="15"/>
  <c r="G198" i="15"/>
  <c r="E207" i="4"/>
  <c r="AC198" i="15"/>
  <c r="AN208" i="4" a="1"/>
  <c r="O208" i="4"/>
  <c r="AM207" i="4" a="1"/>
  <c r="H199" i="15"/>
  <c r="AM207" i="4" l="1"/>
  <c r="AN208" i="4"/>
  <c r="F207" i="4"/>
  <c r="Y207" i="4"/>
  <c r="W207" i="4"/>
  <c r="X207" i="4" s="1"/>
  <c r="M207" i="4"/>
  <c r="J199" i="15"/>
  <c r="AI198" i="15"/>
  <c r="AD198" i="15"/>
  <c r="AE198" i="15" s="1"/>
  <c r="AG198" i="15"/>
  <c r="C199" i="15" s="1"/>
  <c r="AF198" i="15"/>
  <c r="T198" i="15"/>
  <c r="K199" i="15"/>
  <c r="Z207" i="4"/>
  <c r="AA207" i="4" l="1"/>
  <c r="AB207" i="4" s="1"/>
  <c r="N207" i="4"/>
  <c r="P207" i="4"/>
  <c r="G207" i="4"/>
  <c r="B199" i="15"/>
  <c r="AH198" i="15"/>
  <c r="D199" i="15" s="1"/>
  <c r="AJ198" i="15"/>
  <c r="AK198" i="15"/>
  <c r="AL198" i="15"/>
  <c r="R207" i="4"/>
  <c r="O199" i="15"/>
  <c r="Q207" i="4" l="1"/>
  <c r="S207" i="4" s="1"/>
  <c r="U199" i="15"/>
  <c r="V199" i="15" s="1"/>
  <c r="L199" i="15"/>
  <c r="M199" i="15" s="1"/>
  <c r="I199" i="15"/>
  <c r="AC207" i="4"/>
  <c r="H208" i="4"/>
  <c r="E199" i="15"/>
  <c r="K208" i="4" l="1"/>
  <c r="AD207" i="4"/>
  <c r="AE207" i="4" s="1"/>
  <c r="AG207" i="4"/>
  <c r="C208" i="4" s="1"/>
  <c r="AI207" i="4"/>
  <c r="AJ207" i="4" s="1"/>
  <c r="AF207" i="4"/>
  <c r="AH207" i="4" s="1"/>
  <c r="D208" i="4" s="1"/>
  <c r="L208" i="4" s="1"/>
  <c r="U208" i="4" s="1"/>
  <c r="V208" i="4" s="1"/>
  <c r="T207" i="4"/>
  <c r="F199" i="15"/>
  <c r="P199" i="15"/>
  <c r="N199" i="15"/>
  <c r="Y199" i="15"/>
  <c r="W199" i="15"/>
  <c r="X199" i="15" s="1"/>
  <c r="Z199" i="15"/>
  <c r="R199" i="15"/>
  <c r="M208" i="4" l="1"/>
  <c r="AL208" i="4"/>
  <c r="AK208" i="4"/>
  <c r="B208" i="4"/>
  <c r="W208" i="4" s="1"/>
  <c r="AA199" i="15"/>
  <c r="AB199" i="15" s="1"/>
  <c r="Q199" i="15"/>
  <c r="S199" i="15" s="1"/>
  <c r="G199" i="15"/>
  <c r="AM208" i="4" a="1"/>
  <c r="O209" i="4"/>
  <c r="AN209" i="4" a="1"/>
  <c r="H200" i="15"/>
  <c r="AC199" i="15"/>
  <c r="AN209" i="4" l="1"/>
  <c r="AM208" i="4"/>
  <c r="P208" i="4"/>
  <c r="N208" i="4"/>
  <c r="I208" i="4"/>
  <c r="Y208" i="4"/>
  <c r="J200" i="15"/>
  <c r="AD199" i="15"/>
  <c r="AE199" i="15" s="1"/>
  <c r="AG199" i="15"/>
  <c r="C200" i="15" s="1"/>
  <c r="AF199" i="15"/>
  <c r="AI199" i="15"/>
  <c r="T199" i="15"/>
  <c r="K200" i="15"/>
  <c r="R208" i="4"/>
  <c r="E208" i="4"/>
  <c r="Z208" i="4"/>
  <c r="F208" i="4" l="1"/>
  <c r="Q208" i="4"/>
  <c r="S208" i="4" s="1"/>
  <c r="T208" i="4" s="1"/>
  <c r="AL199" i="15"/>
  <c r="AK199" i="15"/>
  <c r="AJ199" i="15"/>
  <c r="B200" i="15"/>
  <c r="AH199" i="15"/>
  <c r="D200" i="15" s="1"/>
  <c r="H209" i="4"/>
  <c r="O200" i="15"/>
  <c r="K209" i="4" l="1"/>
  <c r="G208" i="4"/>
  <c r="X208" i="4"/>
  <c r="AA208" i="4" s="1"/>
  <c r="AB208" i="4" s="1"/>
  <c r="L200" i="15"/>
  <c r="M200" i="15" s="1"/>
  <c r="U200" i="15"/>
  <c r="V200" i="15" s="1"/>
  <c r="I200" i="15"/>
  <c r="AC208" i="4"/>
  <c r="E200" i="15"/>
  <c r="AD208" i="4" l="1"/>
  <c r="AE208" i="4" s="1"/>
  <c r="AI208" i="4"/>
  <c r="AG208" i="4"/>
  <c r="C209" i="4" s="1"/>
  <c r="AF208" i="4"/>
  <c r="F200" i="15"/>
  <c r="W200" i="15"/>
  <c r="X200" i="15" s="1"/>
  <c r="Y200" i="15"/>
  <c r="P200" i="15"/>
  <c r="N200" i="15"/>
  <c r="Z200" i="15"/>
  <c r="R200" i="15"/>
  <c r="AH208" i="4" l="1"/>
  <c r="D209" i="4" s="1"/>
  <c r="B209" i="4"/>
  <c r="AJ208" i="4"/>
  <c r="AK209" i="4"/>
  <c r="AL209" i="4"/>
  <c r="Q200" i="15"/>
  <c r="S200" i="15" s="1"/>
  <c r="AA200" i="15"/>
  <c r="AB200" i="15" s="1"/>
  <c r="G200" i="15"/>
  <c r="AM209" i="4" a="1"/>
  <c r="AN210" i="4" a="1"/>
  <c r="O210" i="4"/>
  <c r="AC200" i="15"/>
  <c r="H201" i="15"/>
  <c r="AN210" i="4" l="1"/>
  <c r="AM209" i="4"/>
  <c r="I209" i="4"/>
  <c r="L209" i="4"/>
  <c r="U209" i="4" s="1"/>
  <c r="V209" i="4" s="1"/>
  <c r="M209" i="4"/>
  <c r="J201" i="15"/>
  <c r="AD200" i="15"/>
  <c r="AE200" i="15" s="1"/>
  <c r="AG200" i="15"/>
  <c r="C201" i="15" s="1"/>
  <c r="AI200" i="15"/>
  <c r="AF200" i="15"/>
  <c r="T200" i="15"/>
  <c r="K201" i="15"/>
  <c r="E209" i="4"/>
  <c r="F209" i="4" l="1"/>
  <c r="W209" i="4"/>
  <c r="Y209" i="4"/>
  <c r="P209" i="4"/>
  <c r="N209" i="4"/>
  <c r="B201" i="15"/>
  <c r="AH200" i="15"/>
  <c r="D201" i="15" s="1"/>
  <c r="AL200" i="15"/>
  <c r="AJ200" i="15"/>
  <c r="AK200" i="15"/>
  <c r="O201" i="15"/>
  <c r="Z209" i="4"/>
  <c r="R209" i="4"/>
  <c r="Q209" i="4" l="1"/>
  <c r="S209" i="4" s="1"/>
  <c r="T209" i="4" s="1"/>
  <c r="X209" i="4"/>
  <c r="AA209" i="4" s="1"/>
  <c r="AB209" i="4" s="1"/>
  <c r="G209" i="4"/>
  <c r="U201" i="15"/>
  <c r="V201" i="15" s="1"/>
  <c r="L201" i="15"/>
  <c r="M201" i="15" s="1"/>
  <c r="I201" i="15"/>
  <c r="H210" i="4"/>
  <c r="AC209" i="4"/>
  <c r="E201" i="15"/>
  <c r="AD209" i="4" l="1"/>
  <c r="AE209" i="4" s="1"/>
  <c r="AI209" i="4"/>
  <c r="AJ209" i="4" s="1"/>
  <c r="AG209" i="4"/>
  <c r="C210" i="4" s="1"/>
  <c r="AF209" i="4"/>
  <c r="AH209" i="4" s="1"/>
  <c r="D210" i="4" s="1"/>
  <c r="K210" i="4"/>
  <c r="B210" i="4"/>
  <c r="AK210" i="4"/>
  <c r="AL210" i="4"/>
  <c r="L210" i="4"/>
  <c r="U210" i="4" s="1"/>
  <c r="V210" i="4" s="1"/>
  <c r="M210" i="4"/>
  <c r="N210" i="4"/>
  <c r="P210" i="4"/>
  <c r="W210" i="4"/>
  <c r="Y210" i="4"/>
  <c r="F201" i="15"/>
  <c r="N201" i="15"/>
  <c r="P201" i="15"/>
  <c r="W201" i="15"/>
  <c r="Y201" i="15"/>
  <c r="O211" i="4"/>
  <c r="AN211" i="4" a="1"/>
  <c r="Z210" i="4"/>
  <c r="R201" i="15"/>
  <c r="Z201" i="15"/>
  <c r="AM210" i="4" a="1"/>
  <c r="R210" i="4"/>
  <c r="AM210" i="4" l="1"/>
  <c r="AN211" i="4"/>
  <c r="I210" i="4"/>
  <c r="X201" i="15"/>
  <c r="AA201" i="15" s="1"/>
  <c r="AB201" i="15" s="1"/>
  <c r="Q201" i="15"/>
  <c r="S201" i="15" s="1"/>
  <c r="G201" i="15"/>
  <c r="E210" i="4"/>
  <c r="H202" i="15"/>
  <c r="AC201" i="15"/>
  <c r="Q210" i="4" l="1"/>
  <c r="S210" i="4" s="1"/>
  <c r="F210" i="4"/>
  <c r="J202" i="15"/>
  <c r="AD201" i="15"/>
  <c r="AE201" i="15" s="1"/>
  <c r="AG201" i="15"/>
  <c r="C202" i="15" s="1"/>
  <c r="AF201" i="15"/>
  <c r="AI201" i="15"/>
  <c r="K202" i="15"/>
  <c r="T201" i="15"/>
  <c r="H211" i="4"/>
  <c r="K211" i="4" l="1"/>
  <c r="G210" i="4"/>
  <c r="X210" i="4"/>
  <c r="AA210" i="4" s="1"/>
  <c r="AB210" i="4" s="1"/>
  <c r="T210" i="4"/>
  <c r="B202" i="15"/>
  <c r="AH201" i="15"/>
  <c r="D202" i="15" s="1"/>
  <c r="AL201" i="15"/>
  <c r="AK201" i="15"/>
  <c r="AJ201" i="15"/>
  <c r="AC210" i="4"/>
  <c r="O202" i="15"/>
  <c r="AD210" i="4" l="1"/>
  <c r="AE210" i="4" s="1"/>
  <c r="AI210" i="4"/>
  <c r="AG210" i="4"/>
  <c r="C211" i="4" s="1"/>
  <c r="AF210" i="4"/>
  <c r="U202" i="15"/>
  <c r="V202" i="15" s="1"/>
  <c r="L202" i="15"/>
  <c r="M202" i="15" s="1"/>
  <c r="I202" i="15"/>
  <c r="E202" i="15"/>
  <c r="AH210" i="4" l="1"/>
  <c r="D211" i="4" s="1"/>
  <c r="B211" i="4"/>
  <c r="AJ210" i="4"/>
  <c r="AK211" i="4"/>
  <c r="AL211" i="4"/>
  <c r="F202" i="15"/>
  <c r="N202" i="15"/>
  <c r="P202" i="15"/>
  <c r="W202" i="15"/>
  <c r="X202" i="15" s="1"/>
  <c r="Y202" i="15"/>
  <c r="AN212" i="4" a="1"/>
  <c r="O212" i="4"/>
  <c r="AM211" i="4" a="1"/>
  <c r="R202" i="15"/>
  <c r="Z202" i="15"/>
  <c r="AM211" i="4" l="1"/>
  <c r="AN212" i="4"/>
  <c r="I211" i="4"/>
  <c r="L211" i="4"/>
  <c r="U211" i="4" s="1"/>
  <c r="V211" i="4" s="1"/>
  <c r="G202" i="15"/>
  <c r="AA202" i="15"/>
  <c r="AB202" i="15" s="1"/>
  <c r="Q202" i="15"/>
  <c r="S202" i="15" s="1"/>
  <c r="T202" i="15" s="1"/>
  <c r="E211" i="4"/>
  <c r="H203" i="15"/>
  <c r="AC202" i="15"/>
  <c r="F211" i="4" l="1"/>
  <c r="Y211" i="4"/>
  <c r="W211" i="4"/>
  <c r="X211" i="4" s="1"/>
  <c r="M211" i="4"/>
  <c r="J203" i="15"/>
  <c r="AD202" i="15"/>
  <c r="AE202" i="15" s="1"/>
  <c r="AI202" i="15"/>
  <c r="AG202" i="15"/>
  <c r="C203" i="15" s="1"/>
  <c r="AF202" i="15"/>
  <c r="K203" i="15"/>
  <c r="Z211" i="4"/>
  <c r="N211" i="4" l="1"/>
  <c r="P211" i="4"/>
  <c r="Q211" i="4"/>
  <c r="AA211" i="4"/>
  <c r="AB211" i="4" s="1"/>
  <c r="G211" i="4"/>
  <c r="B203" i="15"/>
  <c r="AH202" i="15"/>
  <c r="D203" i="15" s="1"/>
  <c r="AK202" i="15"/>
  <c r="AL202" i="15"/>
  <c r="AJ202" i="15"/>
  <c r="R211" i="4"/>
  <c r="O203" i="15"/>
  <c r="S211" i="4" l="1"/>
  <c r="T211" i="4"/>
  <c r="L203" i="15"/>
  <c r="M203" i="15" s="1"/>
  <c r="U203" i="15"/>
  <c r="V203" i="15" s="1"/>
  <c r="I203" i="15"/>
  <c r="AC211" i="4"/>
  <c r="H212" i="4"/>
  <c r="E203" i="15"/>
  <c r="K212" i="4" l="1"/>
  <c r="AD211" i="4"/>
  <c r="AE211" i="4" s="1"/>
  <c r="AG211" i="4"/>
  <c r="C212" i="4" s="1"/>
  <c r="AF211" i="4"/>
  <c r="AH211" i="4" s="1"/>
  <c r="D212" i="4" s="1"/>
  <c r="L212" i="4" s="1"/>
  <c r="U212" i="4" s="1"/>
  <c r="V212" i="4" s="1"/>
  <c r="AI211" i="4"/>
  <c r="AJ211" i="4" s="1"/>
  <c r="F203" i="15"/>
  <c r="Y203" i="15"/>
  <c r="W203" i="15"/>
  <c r="X203" i="15" s="1"/>
  <c r="N203" i="15"/>
  <c r="P203" i="15"/>
  <c r="Z203" i="15"/>
  <c r="R203" i="15"/>
  <c r="AL212" i="4" l="1"/>
  <c r="AK212" i="4"/>
  <c r="B212" i="4"/>
  <c r="M212" i="4"/>
  <c r="Q203" i="15"/>
  <c r="S203" i="15" s="1"/>
  <c r="AA203" i="15"/>
  <c r="AB203" i="15" s="1"/>
  <c r="G203" i="15"/>
  <c r="AM212" i="4" a="1"/>
  <c r="AN213" i="4" a="1"/>
  <c r="O213" i="4"/>
  <c r="H204" i="15"/>
  <c r="AC203" i="15"/>
  <c r="AN213" i="4" l="1"/>
  <c r="AM212" i="4"/>
  <c r="N212" i="4"/>
  <c r="P212" i="4"/>
  <c r="W212" i="4"/>
  <c r="I212" i="4"/>
  <c r="Y212" i="4"/>
  <c r="J204" i="15"/>
  <c r="AD203" i="15"/>
  <c r="AE203" i="15" s="1"/>
  <c r="AG203" i="15"/>
  <c r="C204" i="15" s="1"/>
  <c r="AF203" i="15"/>
  <c r="AI203" i="15"/>
  <c r="T203" i="15"/>
  <c r="K204" i="15"/>
  <c r="E212" i="4"/>
  <c r="R212" i="4"/>
  <c r="Z212" i="4"/>
  <c r="F212" i="4" l="1"/>
  <c r="Q212" i="4"/>
  <c r="S212" i="4" s="1"/>
  <c r="T212" i="4"/>
  <c r="AL203" i="15"/>
  <c r="AK203" i="15"/>
  <c r="AJ203" i="15"/>
  <c r="B204" i="15"/>
  <c r="AH203" i="15"/>
  <c r="D204" i="15" s="1"/>
  <c r="H213" i="4"/>
  <c r="O204" i="15"/>
  <c r="K213" i="4" l="1"/>
  <c r="G212" i="4"/>
  <c r="X212" i="4"/>
  <c r="AA212" i="4" s="1"/>
  <c r="AB212" i="4" s="1"/>
  <c r="L204" i="15"/>
  <c r="M204" i="15" s="1"/>
  <c r="U204" i="15"/>
  <c r="V204" i="15" s="1"/>
  <c r="I204" i="15"/>
  <c r="E204" i="15"/>
  <c r="AC212" i="4"/>
  <c r="AD212" i="4" l="1"/>
  <c r="AE212" i="4" s="1"/>
  <c r="AI212" i="4"/>
  <c r="AG212" i="4"/>
  <c r="C213" i="4" s="1"/>
  <c r="AF212" i="4"/>
  <c r="F204" i="15"/>
  <c r="Y204" i="15"/>
  <c r="W204" i="15"/>
  <c r="P204" i="15"/>
  <c r="N204" i="15"/>
  <c r="Z204" i="15"/>
  <c r="R204" i="15"/>
  <c r="AH212" i="4" l="1"/>
  <c r="D213" i="4" s="1"/>
  <c r="B213" i="4"/>
  <c r="AJ212" i="4"/>
  <c r="AK213" i="4"/>
  <c r="AL213" i="4"/>
  <c r="X204" i="15"/>
  <c r="Q204" i="15"/>
  <c r="S204" i="15" s="1"/>
  <c r="AA204" i="15"/>
  <c r="AB204" i="15" s="1"/>
  <c r="G204" i="15"/>
  <c r="O214" i="4"/>
  <c r="AN214" i="4" a="1"/>
  <c r="AM213" i="4" a="1"/>
  <c r="AC204" i="15"/>
  <c r="H205" i="15"/>
  <c r="AM213" i="4" l="1"/>
  <c r="AN214" i="4"/>
  <c r="I213" i="4"/>
  <c r="L213" i="4"/>
  <c r="U213" i="4" s="1"/>
  <c r="V213" i="4" s="1"/>
  <c r="M213" i="4"/>
  <c r="J205" i="15"/>
  <c r="AI204" i="15"/>
  <c r="AD204" i="15"/>
  <c r="AE204" i="15" s="1"/>
  <c r="AG204" i="15"/>
  <c r="C205" i="15" s="1"/>
  <c r="AF204" i="15"/>
  <c r="T204" i="15"/>
  <c r="K205" i="15"/>
  <c r="E213" i="4"/>
  <c r="F213" i="4" l="1"/>
  <c r="W213" i="4"/>
  <c r="X213" i="4"/>
  <c r="Y213" i="4"/>
  <c r="P213" i="4"/>
  <c r="N213" i="4"/>
  <c r="Q213" i="4"/>
  <c r="AL204" i="15"/>
  <c r="AK204" i="15"/>
  <c r="AJ204" i="15"/>
  <c r="B205" i="15"/>
  <c r="AH204" i="15"/>
  <c r="D205" i="15" s="1"/>
  <c r="Z213" i="4"/>
  <c r="R213" i="4"/>
  <c r="O205" i="15"/>
  <c r="S213" i="4" l="1"/>
  <c r="T213" i="4"/>
  <c r="AA213" i="4"/>
  <c r="AB213" i="4" s="1"/>
  <c r="G213" i="4"/>
  <c r="U205" i="15"/>
  <c r="V205" i="15" s="1"/>
  <c r="L205" i="15"/>
  <c r="M205" i="15" s="1"/>
  <c r="I205" i="15"/>
  <c r="H214" i="4"/>
  <c r="AC213" i="4"/>
  <c r="E205" i="15"/>
  <c r="AI213" i="4" l="1"/>
  <c r="AJ213" i="4" s="1"/>
  <c r="AD213" i="4"/>
  <c r="AE213" i="4" s="1"/>
  <c r="AG213" i="4"/>
  <c r="C214" i="4" s="1"/>
  <c r="AF213" i="4"/>
  <c r="AH213" i="4" s="1"/>
  <c r="D214" i="4" s="1"/>
  <c r="K214" i="4"/>
  <c r="B214" i="4"/>
  <c r="AL214" i="4"/>
  <c r="AK214" i="4"/>
  <c r="I214" i="4"/>
  <c r="L214" i="4"/>
  <c r="U214" i="4" s="1"/>
  <c r="V214" i="4" s="1"/>
  <c r="Y214" i="4"/>
  <c r="W214" i="4"/>
  <c r="F205" i="15"/>
  <c r="P205" i="15"/>
  <c r="N205" i="15"/>
  <c r="Y205" i="15"/>
  <c r="W205" i="15"/>
  <c r="X205" i="15" s="1"/>
  <c r="O215" i="4"/>
  <c r="AN215" i="4" a="1"/>
  <c r="AM214" i="4" a="1"/>
  <c r="R205" i="15"/>
  <c r="Z214" i="4"/>
  <c r="E214" i="4"/>
  <c r="Z205" i="15"/>
  <c r="F214" i="4" l="1"/>
  <c r="AM214" i="4"/>
  <c r="AN215" i="4"/>
  <c r="M214" i="4"/>
  <c r="X214" i="4"/>
  <c r="AA214" i="4" s="1"/>
  <c r="AB214" i="4" s="1"/>
  <c r="G205" i="15"/>
  <c r="AA205" i="15"/>
  <c r="AB205" i="15" s="1"/>
  <c r="Q205" i="15"/>
  <c r="S205" i="15" s="1"/>
  <c r="H206" i="15"/>
  <c r="AC205" i="15"/>
  <c r="N214" i="4" l="1"/>
  <c r="Q214" i="4"/>
  <c r="P214" i="4"/>
  <c r="G214" i="4"/>
  <c r="J206" i="15"/>
  <c r="AI205" i="15"/>
  <c r="AD205" i="15"/>
  <c r="AE205" i="15" s="1"/>
  <c r="AG205" i="15"/>
  <c r="C206" i="15" s="1"/>
  <c r="AF205" i="15"/>
  <c r="T205" i="15"/>
  <c r="K206" i="15"/>
  <c r="R214" i="4"/>
  <c r="S214" i="4" l="1"/>
  <c r="B206" i="15"/>
  <c r="AH205" i="15"/>
  <c r="D206" i="15" s="1"/>
  <c r="AJ205" i="15"/>
  <c r="AK205" i="15"/>
  <c r="AL205" i="15"/>
  <c r="AC214" i="4"/>
  <c r="H215" i="4"/>
  <c r="O206" i="15"/>
  <c r="K215" i="4" l="1"/>
  <c r="AK215" i="4"/>
  <c r="AD214" i="4"/>
  <c r="AE214" i="4" s="1"/>
  <c r="AG214" i="4"/>
  <c r="C215" i="4" s="1"/>
  <c r="AI214" i="4"/>
  <c r="AJ214" i="4" s="1"/>
  <c r="AF214" i="4"/>
  <c r="AH214" i="4" s="1"/>
  <c r="D215" i="4" s="1"/>
  <c r="L215" i="4" s="1"/>
  <c r="T214" i="4"/>
  <c r="U206" i="15"/>
  <c r="V206" i="15" s="1"/>
  <c r="L206" i="15"/>
  <c r="M206" i="15" s="1"/>
  <c r="I206" i="15"/>
  <c r="E206" i="15"/>
  <c r="U215" i="4" l="1"/>
  <c r="V215" i="4" s="1"/>
  <c r="M215" i="4"/>
  <c r="B215" i="4"/>
  <c r="AL215" i="4"/>
  <c r="F206" i="15"/>
  <c r="P206" i="15"/>
  <c r="N206" i="15"/>
  <c r="Y206" i="15"/>
  <c r="W206" i="15"/>
  <c r="X206" i="15" s="1"/>
  <c r="O216" i="4"/>
  <c r="AN216" i="4" a="1"/>
  <c r="Z206" i="15"/>
  <c r="AM215" i="4" a="1"/>
  <c r="R206" i="15"/>
  <c r="AM215" i="4" l="1"/>
  <c r="AN216" i="4"/>
  <c r="N215" i="4"/>
  <c r="P215" i="4"/>
  <c r="I215" i="4"/>
  <c r="Y215" i="4"/>
  <c r="W215" i="4"/>
  <c r="AA206" i="15"/>
  <c r="AB206" i="15" s="1"/>
  <c r="Q206" i="15"/>
  <c r="S206" i="15" s="1"/>
  <c r="T206" i="15" s="1"/>
  <c r="G206" i="15"/>
  <c r="AC206" i="15"/>
  <c r="Z215" i="4"/>
  <c r="E215" i="4"/>
  <c r="R215" i="4"/>
  <c r="H207" i="15"/>
  <c r="F215" i="4" l="1"/>
  <c r="Q215" i="4"/>
  <c r="S215" i="4" s="1"/>
  <c r="T215" i="4"/>
  <c r="J207" i="15"/>
  <c r="AI206" i="15"/>
  <c r="AD206" i="15"/>
  <c r="AE206" i="15" s="1"/>
  <c r="AG206" i="15"/>
  <c r="C207" i="15" s="1"/>
  <c r="AF206" i="15"/>
  <c r="K207" i="15"/>
  <c r="H216" i="4"/>
  <c r="K216" i="4" l="1"/>
  <c r="G215" i="4"/>
  <c r="X215" i="4"/>
  <c r="AA215" i="4" s="1"/>
  <c r="AB215" i="4" s="1"/>
  <c r="B207" i="15"/>
  <c r="AH206" i="15"/>
  <c r="D207" i="15" s="1"/>
  <c r="AL206" i="15"/>
  <c r="AK206" i="15"/>
  <c r="AJ206" i="15"/>
  <c r="AC215" i="4"/>
  <c r="O207" i="15"/>
  <c r="AD215" i="4" l="1"/>
  <c r="AE215" i="4" s="1"/>
  <c r="AI215" i="4"/>
  <c r="AG215" i="4"/>
  <c r="C216" i="4" s="1"/>
  <c r="AF215" i="4"/>
  <c r="L207" i="15"/>
  <c r="M207" i="15" s="1"/>
  <c r="U207" i="15"/>
  <c r="V207" i="15" s="1"/>
  <c r="I207" i="15"/>
  <c r="E207" i="15"/>
  <c r="B216" i="4" l="1"/>
  <c r="AH215" i="4"/>
  <c r="D216" i="4" s="1"/>
  <c r="AJ215" i="4"/>
  <c r="AK216" i="4"/>
  <c r="AL216" i="4"/>
  <c r="F207" i="15"/>
  <c r="Y207" i="15"/>
  <c r="W207" i="15"/>
  <c r="P207" i="15"/>
  <c r="N207" i="15"/>
  <c r="O217" i="4"/>
  <c r="AN217" i="4" a="1"/>
  <c r="Z207" i="15"/>
  <c r="AM216" i="4" a="1"/>
  <c r="R207" i="15"/>
  <c r="AM216" i="4" l="1"/>
  <c r="AN217" i="4"/>
  <c r="L216" i="4"/>
  <c r="U216" i="4" s="1"/>
  <c r="V216" i="4" s="1"/>
  <c r="I216" i="4"/>
  <c r="Q207" i="15"/>
  <c r="S207" i="15" s="1"/>
  <c r="X207" i="15"/>
  <c r="AA207" i="15" s="1"/>
  <c r="AB207" i="15" s="1"/>
  <c r="G207" i="15"/>
  <c r="E216" i="4"/>
  <c r="AC207" i="15"/>
  <c r="H208" i="15"/>
  <c r="F216" i="4" l="1"/>
  <c r="W216" i="4"/>
  <c r="X216" i="4"/>
  <c r="Y216" i="4"/>
  <c r="M216" i="4"/>
  <c r="J208" i="15"/>
  <c r="AI207" i="15"/>
  <c r="AD207" i="15"/>
  <c r="AE207" i="15" s="1"/>
  <c r="AG207" i="15"/>
  <c r="C208" i="15" s="1"/>
  <c r="AF207" i="15"/>
  <c r="T207" i="15"/>
  <c r="K208" i="15"/>
  <c r="Z216" i="4"/>
  <c r="N216" i="4" l="1"/>
  <c r="P216" i="4"/>
  <c r="Q216" i="4"/>
  <c r="AA216" i="4"/>
  <c r="AB216" i="4" s="1"/>
  <c r="G216" i="4"/>
  <c r="AH207" i="15"/>
  <c r="D208" i="15" s="1"/>
  <c r="B208" i="15"/>
  <c r="AK207" i="15"/>
  <c r="AJ207" i="15"/>
  <c r="AL207" i="15"/>
  <c r="R216" i="4"/>
  <c r="O208" i="15"/>
  <c r="S216" i="4" l="1"/>
  <c r="T216" i="4"/>
  <c r="I208" i="15"/>
  <c r="L208" i="15"/>
  <c r="M208" i="15" s="1"/>
  <c r="U208" i="15"/>
  <c r="V208" i="15" s="1"/>
  <c r="AC216" i="4"/>
  <c r="H217" i="4"/>
  <c r="E208" i="15"/>
  <c r="K217" i="4" l="1"/>
  <c r="AD216" i="4"/>
  <c r="AE216" i="4" s="1"/>
  <c r="AI216" i="4"/>
  <c r="AJ216" i="4" s="1"/>
  <c r="AG216" i="4"/>
  <c r="C217" i="4" s="1"/>
  <c r="AF216" i="4"/>
  <c r="AH216" i="4" s="1"/>
  <c r="D217" i="4" s="1"/>
  <c r="L217" i="4" s="1"/>
  <c r="U217" i="4" s="1"/>
  <c r="V217" i="4" s="1"/>
  <c r="F208" i="15"/>
  <c r="P208" i="15"/>
  <c r="N208" i="15"/>
  <c r="Y208" i="15"/>
  <c r="W208" i="15"/>
  <c r="X208" i="15" s="1"/>
  <c r="Z208" i="15"/>
  <c r="R208" i="15"/>
  <c r="M217" i="4" l="1"/>
  <c r="B217" i="4"/>
  <c r="AL217" i="4"/>
  <c r="AK217" i="4"/>
  <c r="G208" i="15"/>
  <c r="AA208" i="15"/>
  <c r="AB208" i="15" s="1"/>
  <c r="Q208" i="15"/>
  <c r="S208" i="15" s="1"/>
  <c r="AN218" i="4" a="1"/>
  <c r="O218" i="4"/>
  <c r="AM217" i="4" a="1"/>
  <c r="AC208" i="15"/>
  <c r="AM217" i="4" l="1"/>
  <c r="AN218" i="4"/>
  <c r="I217" i="4"/>
  <c r="P217" i="4"/>
  <c r="N217" i="4"/>
  <c r="W217" i="4"/>
  <c r="Y217" i="4"/>
  <c r="C30" i="15"/>
  <c r="AG208" i="15"/>
  <c r="AI208" i="15"/>
  <c r="AD208" i="15"/>
  <c r="AE208" i="15" s="1"/>
  <c r="AF208" i="15"/>
  <c r="AH208" i="15" s="1"/>
  <c r="T208" i="15"/>
  <c r="E217" i="4"/>
  <c r="R217" i="4"/>
  <c r="Z217" i="4"/>
  <c r="F217" i="4" l="1"/>
  <c r="G217" i="4" s="1"/>
  <c r="X217" i="4"/>
  <c r="AA217" i="4" s="1"/>
  <c r="AB217" i="4" s="1"/>
  <c r="Q217" i="4"/>
  <c r="S217" i="4" s="1"/>
  <c r="AK208" i="15"/>
  <c r="AL208" i="15"/>
  <c r="AJ208" i="15"/>
  <c r="C31" i="15" s="1"/>
  <c r="H218" i="4"/>
  <c r="AC217" i="4"/>
  <c r="AI217" i="4" l="1"/>
  <c r="AJ217" i="4" s="1"/>
  <c r="AD217" i="4"/>
  <c r="AE217" i="4" s="1"/>
  <c r="AG217" i="4"/>
  <c r="C218" i="4" s="1"/>
  <c r="AF217" i="4"/>
  <c r="AH217" i="4" s="1"/>
  <c r="D218" i="4" s="1"/>
  <c r="AL218" i="4"/>
  <c r="K218" i="4"/>
  <c r="AK218" i="4"/>
  <c r="B218" i="4"/>
  <c r="L218" i="4"/>
  <c r="U218" i="4" s="1"/>
  <c r="M218" i="4"/>
  <c r="V218" i="4"/>
  <c r="Y218" i="4" s="1"/>
  <c r="W218" i="4"/>
  <c r="N218" i="4"/>
  <c r="P218" i="4"/>
  <c r="T217" i="4"/>
  <c r="R218" i="4"/>
  <c r="AM218" i="4" a="1"/>
  <c r="O219" i="4"/>
  <c r="AN219" i="4" a="1"/>
  <c r="Z218" i="4"/>
  <c r="AN219" i="4" l="1"/>
  <c r="AM218" i="4"/>
  <c r="I218" i="4"/>
  <c r="E218" i="4"/>
  <c r="F218" i="4" l="1"/>
  <c r="Q218" i="4"/>
  <c r="S218" i="4" s="1"/>
  <c r="H219" i="4"/>
  <c r="K219" i="4" l="1"/>
  <c r="T218" i="4"/>
  <c r="G218" i="4"/>
  <c r="X218" i="4"/>
  <c r="AA218" i="4" s="1"/>
  <c r="AB218" i="4" s="1"/>
  <c r="AC218" i="4"/>
  <c r="AD218" i="4" l="1"/>
  <c r="AE218" i="4" s="1"/>
  <c r="AG218" i="4"/>
  <c r="C219" i="4" s="1"/>
  <c r="AI218" i="4"/>
  <c r="AF218" i="4"/>
  <c r="AJ218" i="4" l="1"/>
  <c r="AL219" i="4"/>
  <c r="AK219" i="4"/>
  <c r="AH218" i="4"/>
  <c r="D219" i="4" s="1"/>
  <c r="B219" i="4"/>
  <c r="AM219" i="4" a="1"/>
  <c r="O220" i="4"/>
  <c r="AN220" i="4" a="1"/>
  <c r="AN220" i="4" l="1"/>
  <c r="AM219" i="4"/>
  <c r="I219" i="4"/>
  <c r="L219" i="4"/>
  <c r="U219" i="4" s="1"/>
  <c r="V219" i="4" s="1"/>
  <c r="E219" i="4"/>
  <c r="F219" i="4" l="1"/>
  <c r="M219" i="4"/>
  <c r="W219" i="4"/>
  <c r="Y219" i="4"/>
  <c r="X219" i="4"/>
  <c r="Z219" i="4"/>
  <c r="AA219" i="4" l="1"/>
  <c r="AB219" i="4" s="1"/>
  <c r="P219" i="4"/>
  <c r="N219" i="4"/>
  <c r="Q219" i="4"/>
  <c r="G219" i="4"/>
  <c r="R219" i="4"/>
  <c r="S219" i="4" l="1"/>
  <c r="T219" i="4" s="1"/>
  <c r="AC219" i="4"/>
  <c r="H220" i="4"/>
  <c r="K220" i="4" l="1"/>
  <c r="AD219" i="4"/>
  <c r="AE219" i="4" s="1"/>
  <c r="AI219" i="4"/>
  <c r="AJ219" i="4" s="1"/>
  <c r="AG219" i="4"/>
  <c r="C220" i="4" s="1"/>
  <c r="AF219" i="4"/>
  <c r="AH219" i="4" s="1"/>
  <c r="D220" i="4" s="1"/>
  <c r="L220" i="4" s="1"/>
  <c r="U220" i="4" s="1"/>
  <c r="V220" i="4" s="1"/>
  <c r="M220" i="4" l="1"/>
  <c r="B220" i="4"/>
  <c r="AL220" i="4"/>
  <c r="AK220" i="4"/>
  <c r="AM220" i="4" a="1"/>
  <c r="AN221" i="4" a="1"/>
  <c r="O221" i="4"/>
  <c r="AN221" i="4" l="1"/>
  <c r="AM220" i="4"/>
  <c r="I220" i="4"/>
  <c r="W220" i="4"/>
  <c r="P220" i="4"/>
  <c r="N220" i="4"/>
  <c r="Y220" i="4"/>
  <c r="E220" i="4"/>
  <c r="R220" i="4"/>
  <c r="Z220" i="4"/>
  <c r="F220" i="4" l="1"/>
  <c r="G220" i="4" s="1"/>
  <c r="Q220" i="4"/>
  <c r="S220" i="4" s="1"/>
  <c r="X220" i="4"/>
  <c r="AA220" i="4" s="1"/>
  <c r="AB220" i="4" s="1"/>
  <c r="T220" i="4"/>
  <c r="H221" i="4"/>
  <c r="AC220" i="4"/>
  <c r="AD220" i="4" l="1"/>
  <c r="AE220" i="4" s="1"/>
  <c r="AI220" i="4"/>
  <c r="AJ220" i="4" s="1"/>
  <c r="AG220" i="4"/>
  <c r="C221" i="4" s="1"/>
  <c r="AF220" i="4"/>
  <c r="AH220" i="4" s="1"/>
  <c r="D221" i="4" s="1"/>
  <c r="K221" i="4"/>
  <c r="B221" i="4"/>
  <c r="AL221" i="4"/>
  <c r="AK221" i="4"/>
  <c r="I221" i="4"/>
  <c r="L221" i="4"/>
  <c r="U221" i="4" s="1"/>
  <c r="V221" i="4" s="1"/>
  <c r="M221" i="4"/>
  <c r="N221" i="4"/>
  <c r="P221" i="4"/>
  <c r="Y221" i="4"/>
  <c r="W221" i="4"/>
  <c r="AN222" i="4" a="1"/>
  <c r="O222" i="4"/>
  <c r="Z221" i="4"/>
  <c r="AM221" i="4" a="1"/>
  <c r="E221" i="4"/>
  <c r="R221" i="4"/>
  <c r="F221" i="4" l="1"/>
  <c r="G221" i="4" s="1"/>
  <c r="AM221" i="4"/>
  <c r="AN222" i="4"/>
  <c r="X221" i="4"/>
  <c r="AA221" i="4" s="1"/>
  <c r="AB221" i="4" s="1"/>
  <c r="Q221" i="4"/>
  <c r="S221" i="4" s="1"/>
  <c r="H222" i="4"/>
  <c r="AC221" i="4"/>
  <c r="AG221" i="4" l="1"/>
  <c r="C222" i="4" s="1"/>
  <c r="AD221" i="4"/>
  <c r="AE221" i="4" s="1"/>
  <c r="AF221" i="4"/>
  <c r="AH221" i="4" s="1"/>
  <c r="D222" i="4" s="1"/>
  <c r="AI221" i="4"/>
  <c r="AJ221" i="4" s="1"/>
  <c r="B222" i="4"/>
  <c r="I222" i="4"/>
  <c r="K222" i="4"/>
  <c r="AK222" i="4"/>
  <c r="AL222" i="4"/>
  <c r="T221" i="4"/>
  <c r="AN223" i="4" a="1"/>
  <c r="O223" i="4"/>
  <c r="E222" i="4"/>
  <c r="AM222" i="4" a="1"/>
  <c r="AM222" i="4" l="1"/>
  <c r="F222" i="4"/>
  <c r="AN223" i="4"/>
  <c r="L222" i="4"/>
  <c r="U222" i="4" l="1"/>
  <c r="V222" i="4" s="1"/>
  <c r="M222" i="4"/>
  <c r="P222" i="4" l="1"/>
  <c r="N222" i="4"/>
  <c r="Y222" i="4"/>
  <c r="W222" i="4"/>
  <c r="X222" i="4" s="1"/>
  <c r="R222" i="4"/>
  <c r="Z222" i="4"/>
  <c r="AA222" i="4" l="1"/>
  <c r="AB222" i="4" s="1"/>
  <c r="G222" i="4"/>
  <c r="Q222" i="4"/>
  <c r="S222" i="4" s="1"/>
  <c r="AC222" i="4"/>
  <c r="H223" i="4"/>
  <c r="K223" i="4" l="1"/>
  <c r="AG222" i="4"/>
  <c r="C223" i="4" s="1"/>
  <c r="AI222" i="4"/>
  <c r="AJ222" i="4" s="1"/>
  <c r="AD222" i="4"/>
  <c r="AE222" i="4" s="1"/>
  <c r="AF222" i="4"/>
  <c r="AH222" i="4" s="1"/>
  <c r="D223" i="4" s="1"/>
  <c r="T222" i="4"/>
  <c r="L223" i="4" l="1"/>
  <c r="U223" i="4" s="1"/>
  <c r="V223" i="4" s="1"/>
  <c r="AL223" i="4"/>
  <c r="AK223" i="4"/>
  <c r="B223" i="4"/>
  <c r="AM223" i="4" a="1"/>
  <c r="O224" i="4"/>
  <c r="AN224" i="4" a="1"/>
  <c r="AN224" i="4" l="1"/>
  <c r="AM223" i="4"/>
  <c r="I223" i="4"/>
  <c r="W223" i="4"/>
  <c r="Y223" i="4"/>
  <c r="M223" i="4"/>
  <c r="E223" i="4"/>
  <c r="Z223" i="4"/>
  <c r="F223" i="4" l="1"/>
  <c r="P223" i="4"/>
  <c r="N223" i="4"/>
  <c r="R223" i="4"/>
  <c r="Q223" i="4" l="1"/>
  <c r="S223" i="4" s="1"/>
  <c r="G223" i="4"/>
  <c r="X223" i="4"/>
  <c r="AA223" i="4" s="1"/>
  <c r="AB223" i="4" s="1"/>
  <c r="AC223" i="4"/>
  <c r="H224" i="4"/>
  <c r="K224" i="4" l="1"/>
  <c r="AD223" i="4"/>
  <c r="AE223" i="4" s="1"/>
  <c r="AI223" i="4"/>
  <c r="AJ223" i="4" s="1"/>
  <c r="AG223" i="4"/>
  <c r="C224" i="4" s="1"/>
  <c r="AF223" i="4"/>
  <c r="AH223" i="4" s="1"/>
  <c r="D224" i="4" s="1"/>
  <c r="L224" i="4" s="1"/>
  <c r="U224" i="4" s="1"/>
  <c r="T223" i="4"/>
  <c r="M224" i="4" l="1"/>
  <c r="V224" i="4"/>
  <c r="AL224" i="4"/>
  <c r="B224" i="4"/>
  <c r="AK224" i="4"/>
  <c r="O225" i="4"/>
  <c r="AN225" i="4" a="1"/>
  <c r="AM224" i="4" a="1"/>
  <c r="AM224" i="4" l="1"/>
  <c r="AN225" i="4"/>
  <c r="I224" i="4"/>
  <c r="Y224" i="4"/>
  <c r="W224" i="4"/>
  <c r="P224" i="4"/>
  <c r="N224" i="4"/>
  <c r="Z224" i="4"/>
  <c r="R224" i="4"/>
  <c r="E224" i="4"/>
  <c r="F224" i="4" l="1"/>
  <c r="G224" i="4" s="1"/>
  <c r="X224" i="4"/>
  <c r="AA224" i="4" s="1"/>
  <c r="AB224" i="4" s="1"/>
  <c r="Q224" i="4"/>
  <c r="S224" i="4" s="1"/>
  <c r="AC224" i="4"/>
  <c r="H225" i="4"/>
  <c r="K225" i="4" l="1"/>
  <c r="B225" i="4"/>
  <c r="AD224" i="4"/>
  <c r="AE224" i="4" s="1"/>
  <c r="AI224" i="4"/>
  <c r="AJ224" i="4" s="1"/>
  <c r="AG224" i="4"/>
  <c r="C225" i="4" s="1"/>
  <c r="AF224" i="4"/>
  <c r="T224" i="4"/>
  <c r="AN226" i="4" a="1"/>
  <c r="O226" i="4"/>
  <c r="AN226" i="4" l="1"/>
  <c r="I225" i="4"/>
  <c r="AL225" i="4"/>
  <c r="AK225" i="4"/>
  <c r="AH224" i="4"/>
  <c r="D225" i="4" s="1"/>
  <c r="E225" i="4"/>
  <c r="AM225" i="4" a="1"/>
  <c r="AM225" i="4" l="1"/>
  <c r="F225" i="4"/>
  <c r="L225" i="4"/>
  <c r="U225" i="4" s="1"/>
  <c r="V225" i="4" s="1"/>
  <c r="Y225" i="4" l="1"/>
  <c r="W225" i="4"/>
  <c r="X225" i="4" s="1"/>
  <c r="M225" i="4"/>
  <c r="Z225" i="4"/>
  <c r="P225" i="4" l="1"/>
  <c r="N225" i="4"/>
  <c r="AA225" i="4"/>
  <c r="AB225" i="4" s="1"/>
  <c r="R225" i="4"/>
  <c r="G225" i="4" l="1"/>
  <c r="Q225" i="4"/>
  <c r="S225" i="4" s="1"/>
  <c r="AC225" i="4"/>
  <c r="H226" i="4"/>
  <c r="K226" i="4" l="1"/>
  <c r="AK226" i="4"/>
  <c r="AL226" i="4"/>
  <c r="AD225" i="4"/>
  <c r="AE225" i="4" s="1"/>
  <c r="AF225" i="4"/>
  <c r="AI225" i="4"/>
  <c r="AJ225" i="4" s="1"/>
  <c r="AG225" i="4"/>
  <c r="C226" i="4" s="1"/>
  <c r="T225" i="4"/>
  <c r="AH225" i="4" l="1"/>
  <c r="D226" i="4" s="1"/>
  <c r="B226" i="4"/>
  <c r="AM226" i="4" a="1"/>
  <c r="AN227" i="4" a="1"/>
  <c r="O227" i="4"/>
  <c r="AN227" i="4" l="1"/>
  <c r="AM226" i="4"/>
  <c r="I226" i="4"/>
  <c r="L226" i="4"/>
  <c r="U226" i="4" s="1"/>
  <c r="V226" i="4" s="1"/>
  <c r="M226" i="4"/>
  <c r="E226" i="4"/>
  <c r="F226" i="4" l="1"/>
  <c r="Y226" i="4"/>
  <c r="W226" i="4"/>
  <c r="X226" i="4" s="1"/>
  <c r="P226" i="4"/>
  <c r="N226" i="4"/>
  <c r="Q226" i="4"/>
  <c r="R226" i="4"/>
  <c r="Z226" i="4"/>
  <c r="AA226" i="4" l="1"/>
  <c r="AB226" i="4" s="1"/>
  <c r="S226" i="4"/>
  <c r="T226" i="4"/>
  <c r="G226" i="4"/>
  <c r="AC226" i="4"/>
  <c r="H227" i="4"/>
  <c r="K227" i="4" l="1"/>
  <c r="AK227" i="4"/>
  <c r="AI226" i="4"/>
  <c r="AJ226" i="4" s="1"/>
  <c r="AG226" i="4"/>
  <c r="C227" i="4" s="1"/>
  <c r="AD226" i="4"/>
  <c r="AE226" i="4" s="1"/>
  <c r="AF226" i="4"/>
  <c r="AH226" i="4" s="1"/>
  <c r="D227" i="4" s="1"/>
  <c r="L227" i="4" s="1"/>
  <c r="U227" i="4" s="1"/>
  <c r="V227" i="4" s="1"/>
  <c r="B227" i="4" l="1"/>
  <c r="M227" i="4"/>
  <c r="AL227" i="4"/>
  <c r="AN228" i="4" a="1"/>
  <c r="O228" i="4"/>
  <c r="AM227" i="4" a="1"/>
  <c r="AM227" i="4" l="1"/>
  <c r="AN228" i="4"/>
  <c r="N227" i="4"/>
  <c r="P227" i="4"/>
  <c r="W227" i="4"/>
  <c r="I227" i="4"/>
  <c r="Y227" i="4"/>
  <c r="R227" i="4"/>
  <c r="E227" i="4"/>
  <c r="Z227" i="4"/>
  <c r="F227" i="4" l="1"/>
  <c r="Q227" i="4"/>
  <c r="S227" i="4" s="1"/>
  <c r="T227" i="4"/>
  <c r="H228" i="4"/>
  <c r="K228" i="4" l="1"/>
  <c r="G227" i="4"/>
  <c r="X227" i="4"/>
  <c r="AA227" i="4" s="1"/>
  <c r="AB227" i="4" s="1"/>
  <c r="AC227" i="4"/>
  <c r="AI227" i="4" l="1"/>
  <c r="AG227" i="4"/>
  <c r="C228" i="4" s="1"/>
  <c r="AD227" i="4"/>
  <c r="AE227" i="4" s="1"/>
  <c r="AF227" i="4"/>
  <c r="AH227" i="4" l="1"/>
  <c r="D228" i="4" s="1"/>
  <c r="B228" i="4"/>
  <c r="AJ227" i="4"/>
  <c r="AK228" i="4"/>
  <c r="AL228" i="4"/>
  <c r="O229" i="4"/>
  <c r="AN229" i="4" a="1"/>
  <c r="AM228" i="4" a="1"/>
  <c r="AM228" i="4" l="1"/>
  <c r="AN229" i="4"/>
  <c r="I228" i="4"/>
  <c r="L228" i="4"/>
  <c r="U228" i="4" s="1"/>
  <c r="V228" i="4" s="1"/>
  <c r="M228" i="4"/>
  <c r="E228" i="4"/>
  <c r="F228" i="4" l="1"/>
  <c r="W228" i="4"/>
  <c r="X228" i="4" s="1"/>
  <c r="Y228" i="4"/>
  <c r="P228" i="4"/>
  <c r="N228" i="4"/>
  <c r="Q228" i="4"/>
  <c r="R228" i="4"/>
  <c r="Z228" i="4"/>
  <c r="AA228" i="4" l="1"/>
  <c r="AB228" i="4" s="1"/>
  <c r="S228" i="4"/>
  <c r="G228" i="4"/>
  <c r="H229" i="4"/>
  <c r="AC228" i="4"/>
  <c r="AI228" i="4" l="1"/>
  <c r="AJ228" i="4" s="1"/>
  <c r="AD228" i="4"/>
  <c r="AE228" i="4" s="1"/>
  <c r="AG228" i="4"/>
  <c r="C229" i="4" s="1"/>
  <c r="AF228" i="4"/>
  <c r="AH228" i="4" s="1"/>
  <c r="D229" i="4" s="1"/>
  <c r="AL229" i="4"/>
  <c r="AK229" i="4"/>
  <c r="K229" i="4"/>
  <c r="B229" i="4"/>
  <c r="I229" i="4"/>
  <c r="T228" i="4"/>
  <c r="AM229" i="4" a="1"/>
  <c r="AN230" i="4" a="1"/>
  <c r="O230" i="4"/>
  <c r="E229" i="4"/>
  <c r="F229" i="4" l="1"/>
  <c r="AN230" i="4"/>
  <c r="AM229" i="4"/>
  <c r="L229" i="4"/>
  <c r="U229" i="4" l="1"/>
  <c r="V229" i="4" s="1"/>
  <c r="M229" i="4"/>
  <c r="N229" i="4" l="1"/>
  <c r="Q229" i="4" s="1"/>
  <c r="P229" i="4"/>
  <c r="Y229" i="4"/>
  <c r="W229" i="4"/>
  <c r="X229" i="4" s="1"/>
  <c r="R229" i="4"/>
  <c r="Z229" i="4"/>
  <c r="AA229" i="4" l="1"/>
  <c r="AB229" i="4" s="1"/>
  <c r="S229" i="4"/>
  <c r="T229" i="4"/>
  <c r="G229" i="4"/>
  <c r="AC229" i="4"/>
  <c r="H230" i="4"/>
  <c r="K230" i="4" l="1"/>
  <c r="AD229" i="4"/>
  <c r="AE229" i="4" s="1"/>
  <c r="AI229" i="4"/>
  <c r="AJ229" i="4" s="1"/>
  <c r="AG229" i="4"/>
  <c r="C230" i="4" s="1"/>
  <c r="AF229" i="4"/>
  <c r="AH229" i="4" s="1"/>
  <c r="D230" i="4" s="1"/>
  <c r="AL230" i="4" l="1"/>
  <c r="AK230" i="4"/>
  <c r="B230" i="4"/>
  <c r="L230" i="4"/>
  <c r="U230" i="4" s="1"/>
  <c r="V230" i="4" s="1"/>
  <c r="AM230" i="4" a="1"/>
  <c r="O231" i="4"/>
  <c r="AN231" i="4" a="1"/>
  <c r="AN231" i="4" l="1"/>
  <c r="AM230" i="4"/>
  <c r="Y230" i="4"/>
  <c r="W230" i="4"/>
  <c r="I230" i="4"/>
  <c r="M230" i="4"/>
  <c r="Z230" i="4"/>
  <c r="E230" i="4"/>
  <c r="F230" i="4" l="1"/>
  <c r="X230" i="4" s="1"/>
  <c r="AA230" i="4" s="1"/>
  <c r="AB230" i="4" s="1"/>
  <c r="N230" i="4"/>
  <c r="P230" i="4"/>
  <c r="Q230" i="4"/>
  <c r="R230" i="4"/>
  <c r="S230" i="4" l="1"/>
  <c r="G230" i="4"/>
  <c r="AC230" i="4"/>
  <c r="H231" i="4"/>
  <c r="K231" i="4" l="1"/>
  <c r="AI230" i="4"/>
  <c r="AJ230" i="4" s="1"/>
  <c r="AD230" i="4"/>
  <c r="AE230" i="4" s="1"/>
  <c r="AG230" i="4"/>
  <c r="C231" i="4" s="1"/>
  <c r="AF230" i="4"/>
  <c r="AH230" i="4" s="1"/>
  <c r="D231" i="4" s="1"/>
  <c r="L231" i="4" s="1"/>
  <c r="U231" i="4" s="1"/>
  <c r="V231" i="4" s="1"/>
  <c r="T230" i="4"/>
  <c r="M231" i="4" l="1"/>
  <c r="AL231" i="4"/>
  <c r="B231" i="4"/>
  <c r="AK231" i="4"/>
  <c r="AN232" i="4" a="1"/>
  <c r="O232" i="4"/>
  <c r="AM231" i="4" a="1"/>
  <c r="AM231" i="4" l="1"/>
  <c r="AN232" i="4"/>
  <c r="I231" i="4"/>
  <c r="W231" i="4"/>
  <c r="N231" i="4"/>
  <c r="P231" i="4"/>
  <c r="Y231" i="4"/>
  <c r="E231" i="4"/>
  <c r="R231" i="4"/>
  <c r="Z231" i="4"/>
  <c r="F231" i="4" l="1"/>
  <c r="G231" i="4" s="1"/>
  <c r="Q231" i="4"/>
  <c r="S231" i="4" s="1"/>
  <c r="X231" i="4"/>
  <c r="AA231" i="4" s="1"/>
  <c r="AB231" i="4" s="1"/>
  <c r="T231" i="4"/>
  <c r="H232" i="4"/>
  <c r="AC231" i="4"/>
  <c r="AI231" i="4" l="1"/>
  <c r="AJ231" i="4" s="1"/>
  <c r="AD231" i="4"/>
  <c r="AE231" i="4" s="1"/>
  <c r="AG231" i="4"/>
  <c r="C232" i="4" s="1"/>
  <c r="AF231" i="4"/>
  <c r="AH231" i="4" s="1"/>
  <c r="D232" i="4" s="1"/>
  <c r="K232" i="4"/>
  <c r="AL232" i="4"/>
  <c r="B232" i="4"/>
  <c r="L232" i="4"/>
  <c r="U232" i="4" s="1"/>
  <c r="V232" i="4" s="1"/>
  <c r="AK232" i="4"/>
  <c r="Y232" i="4"/>
  <c r="W232" i="4"/>
  <c r="I232" i="4"/>
  <c r="M232" i="4"/>
  <c r="N232" i="4"/>
  <c r="P232" i="4"/>
  <c r="AN233" i="4" a="1"/>
  <c r="O233" i="4"/>
  <c r="R232" i="4"/>
  <c r="AM232" i="4" a="1"/>
  <c r="E232" i="4"/>
  <c r="Z232" i="4"/>
  <c r="F232" i="4" l="1"/>
  <c r="AM232" i="4"/>
  <c r="AN233" i="4"/>
  <c r="Q232" i="4"/>
  <c r="S232" i="4" s="1"/>
  <c r="T232" i="4"/>
  <c r="H233" i="4"/>
  <c r="K233" i="4" l="1"/>
  <c r="G232" i="4"/>
  <c r="X232" i="4"/>
  <c r="AA232" i="4" s="1"/>
  <c r="AB232" i="4" s="1"/>
  <c r="AC232" i="4"/>
  <c r="AG232" i="4" l="1"/>
  <c r="C233" i="4" s="1"/>
  <c r="AI232" i="4"/>
  <c r="AF232" i="4"/>
  <c r="AD232" i="4"/>
  <c r="AE232" i="4" s="1"/>
  <c r="AH232" i="4" l="1"/>
  <c r="D233" i="4" s="1"/>
  <c r="B233" i="4"/>
  <c r="AJ232" i="4"/>
  <c r="AL233" i="4"/>
  <c r="AK233" i="4"/>
  <c r="O234" i="4"/>
  <c r="AN234" i="4" a="1"/>
  <c r="AM233" i="4" a="1"/>
  <c r="AM233" i="4" l="1"/>
  <c r="AN234" i="4"/>
  <c r="I233" i="4"/>
  <c r="L233" i="4"/>
  <c r="U233" i="4" s="1"/>
  <c r="V233" i="4" s="1"/>
  <c r="M233" i="4"/>
  <c r="E233" i="4"/>
  <c r="F233" i="4" l="1"/>
  <c r="N233" i="4"/>
  <c r="P233" i="4"/>
  <c r="Q233" i="4"/>
  <c r="Y233" i="4"/>
  <c r="W233" i="4"/>
  <c r="X233" i="4" s="1"/>
  <c r="R233" i="4"/>
  <c r="Z233" i="4"/>
  <c r="AA233" i="4" l="1"/>
  <c r="AB233" i="4" s="1"/>
  <c r="S233" i="4"/>
  <c r="T233" i="4"/>
  <c r="G233" i="4"/>
  <c r="AC233" i="4"/>
  <c r="H234" i="4"/>
  <c r="K234" i="4" l="1"/>
  <c r="AL234" i="4"/>
  <c r="B234" i="4"/>
  <c r="AI233" i="4"/>
  <c r="AJ233" i="4" s="1"/>
  <c r="AD233" i="4"/>
  <c r="AE233" i="4" s="1"/>
  <c r="AG233" i="4"/>
  <c r="C234" i="4" s="1"/>
  <c r="AF233" i="4"/>
  <c r="AH233" i="4" s="1"/>
  <c r="D234" i="4" s="1"/>
  <c r="L234" i="4" s="1"/>
  <c r="U234" i="4" s="1"/>
  <c r="V234" i="4" s="1"/>
  <c r="Y234" i="4" s="1"/>
  <c r="Z234" i="4"/>
  <c r="O235" i="4"/>
  <c r="AN235" i="4" a="1"/>
  <c r="AN235" i="4" l="1"/>
  <c r="M234" i="4"/>
  <c r="W234" i="4"/>
  <c r="I234" i="4"/>
  <c r="AK234" i="4"/>
  <c r="E234" i="4"/>
  <c r="AM234" i="4" a="1"/>
  <c r="AM234" i="4" l="1"/>
  <c r="F234" i="4"/>
  <c r="X234" i="4"/>
  <c r="AA234" i="4" s="1"/>
  <c r="AB234" i="4" s="1"/>
  <c r="P234" i="4"/>
  <c r="N234" i="4"/>
  <c r="Q234" i="4"/>
  <c r="R234" i="4"/>
  <c r="S234" i="4" l="1"/>
  <c r="T234" i="4"/>
  <c r="G234" i="4"/>
  <c r="AC234" i="4"/>
  <c r="H235" i="4"/>
  <c r="K235" i="4" l="1"/>
  <c r="AD234" i="4"/>
  <c r="AE234" i="4" s="1"/>
  <c r="AI234" i="4"/>
  <c r="AJ234" i="4" s="1"/>
  <c r="AG234" i="4"/>
  <c r="C235" i="4" s="1"/>
  <c r="AF234" i="4"/>
  <c r="AH234" i="4" s="1"/>
  <c r="D235" i="4" s="1"/>
  <c r="AK235" i="4" l="1"/>
  <c r="AL235" i="4"/>
  <c r="B235" i="4"/>
  <c r="L235" i="4"/>
  <c r="U235" i="4" s="1"/>
  <c r="V235" i="4" s="1"/>
  <c r="AM235" i="4" a="1"/>
  <c r="O236" i="4"/>
  <c r="AN236" i="4" a="1"/>
  <c r="AN236" i="4" l="1"/>
  <c r="AM235" i="4"/>
  <c r="Y235" i="4"/>
  <c r="W235" i="4"/>
  <c r="I235" i="4"/>
  <c r="M235" i="4"/>
  <c r="Z235" i="4"/>
  <c r="E235" i="4"/>
  <c r="F235" i="4" l="1"/>
  <c r="N235" i="4"/>
  <c r="P235" i="4"/>
  <c r="Q235" i="4"/>
  <c r="R235" i="4"/>
  <c r="S235" i="4" l="1"/>
  <c r="T235" i="4"/>
  <c r="G235" i="4"/>
  <c r="X235" i="4"/>
  <c r="AA235" i="4" s="1"/>
  <c r="AB235" i="4" s="1"/>
  <c r="H236" i="4"/>
  <c r="AC235" i="4"/>
  <c r="AI235" i="4" l="1"/>
  <c r="AJ235" i="4" s="1"/>
  <c r="AD235" i="4"/>
  <c r="AE235" i="4" s="1"/>
  <c r="AG235" i="4"/>
  <c r="C236" i="4" s="1"/>
  <c r="AF235" i="4"/>
  <c r="AH235" i="4" s="1"/>
  <c r="D236" i="4" s="1"/>
  <c r="K236" i="4"/>
  <c r="AK236" i="4"/>
  <c r="B236" i="4"/>
  <c r="AL236" i="4"/>
  <c r="I236" i="4"/>
  <c r="L236" i="4"/>
  <c r="U236" i="4" s="1"/>
  <c r="V236" i="4" s="1"/>
  <c r="M236" i="4"/>
  <c r="N236" i="4"/>
  <c r="P236" i="4"/>
  <c r="Y236" i="4"/>
  <c r="W236" i="4"/>
  <c r="E236" i="4"/>
  <c r="R236" i="4"/>
  <c r="O237" i="4"/>
  <c r="AN237" i="4" a="1"/>
  <c r="AM236" i="4" a="1"/>
  <c r="Z236" i="4"/>
  <c r="AM236" i="4" l="1"/>
  <c r="AN237" i="4"/>
  <c r="F236" i="4"/>
  <c r="Q236" i="4"/>
  <c r="S236" i="4" s="1"/>
  <c r="T236" i="4" s="1"/>
  <c r="H237" i="4"/>
  <c r="K237" i="4" l="1"/>
  <c r="G236" i="4"/>
  <c r="X236" i="4"/>
  <c r="AA236" i="4" s="1"/>
  <c r="AB236" i="4" s="1"/>
  <c r="AC236" i="4"/>
  <c r="AI236" i="4" l="1"/>
  <c r="AD236" i="4"/>
  <c r="AE236" i="4" s="1"/>
  <c r="AG236" i="4"/>
  <c r="C237" i="4" s="1"/>
  <c r="AF236" i="4"/>
  <c r="AH236" i="4" l="1"/>
  <c r="D237" i="4" s="1"/>
  <c r="B237" i="4"/>
  <c r="AJ236" i="4"/>
  <c r="AK237" i="4"/>
  <c r="AL237" i="4"/>
  <c r="AN238" i="4" a="1"/>
  <c r="O238" i="4"/>
  <c r="AM237" i="4" a="1"/>
  <c r="AM237" i="4" l="1"/>
  <c r="AN238" i="4"/>
  <c r="I237" i="4"/>
  <c r="L237" i="4"/>
  <c r="U237" i="4" s="1"/>
  <c r="V237" i="4" s="1"/>
  <c r="M237" i="4"/>
  <c r="E237" i="4"/>
  <c r="F237" i="4" l="1"/>
  <c r="N237" i="4"/>
  <c r="P237" i="4"/>
  <c r="Q237" i="4"/>
  <c r="Y237" i="4"/>
  <c r="W237" i="4"/>
  <c r="X237" i="4" s="1"/>
  <c r="R237" i="4"/>
  <c r="Z237" i="4"/>
  <c r="AA237" i="4" l="1"/>
  <c r="AB237" i="4" s="1"/>
  <c r="S237" i="4"/>
  <c r="T237" i="4"/>
  <c r="G237" i="4"/>
  <c r="AC237" i="4"/>
  <c r="H238" i="4"/>
  <c r="K238" i="4" l="1"/>
  <c r="AD237" i="4"/>
  <c r="AE237" i="4" s="1"/>
  <c r="AI237" i="4"/>
  <c r="AJ237" i="4" s="1"/>
  <c r="AG237" i="4"/>
  <c r="C238" i="4" s="1"/>
  <c r="AF237" i="4"/>
  <c r="AH237" i="4" s="1"/>
  <c r="D238" i="4" s="1"/>
  <c r="L238" i="4" l="1"/>
  <c r="U238" i="4" s="1"/>
  <c r="V238" i="4" s="1"/>
  <c r="AK238" i="4"/>
  <c r="AL238" i="4"/>
  <c r="B238" i="4"/>
  <c r="AM238" i="4" a="1"/>
  <c r="O239" i="4"/>
  <c r="AN239" i="4" a="1"/>
  <c r="AN239" i="4" l="1"/>
  <c r="AM238" i="4"/>
  <c r="I238" i="4"/>
  <c r="Y238" i="4"/>
  <c r="W238" i="4"/>
  <c r="M238" i="4"/>
  <c r="E238" i="4"/>
  <c r="Z238" i="4"/>
  <c r="F238" i="4" l="1"/>
  <c r="N238" i="4"/>
  <c r="Q238" i="4"/>
  <c r="P238" i="4"/>
  <c r="R238" i="4"/>
  <c r="S238" i="4" l="1"/>
  <c r="T238" i="4"/>
  <c r="G238" i="4"/>
  <c r="X238" i="4"/>
  <c r="AA238" i="4" s="1"/>
  <c r="AB238" i="4" s="1"/>
  <c r="H239" i="4"/>
  <c r="AC238" i="4"/>
  <c r="AI238" i="4" l="1"/>
  <c r="AJ238" i="4" s="1"/>
  <c r="AD238" i="4"/>
  <c r="AE238" i="4" s="1"/>
  <c r="AG238" i="4"/>
  <c r="C239" i="4" s="1"/>
  <c r="AF238" i="4"/>
  <c r="AH238" i="4" s="1"/>
  <c r="D239" i="4" s="1"/>
  <c r="K239" i="4"/>
  <c r="AL239" i="4"/>
  <c r="B239" i="4"/>
  <c r="I239" i="4"/>
  <c r="AK239" i="4"/>
  <c r="L239" i="4"/>
  <c r="U239" i="4" s="1"/>
  <c r="V239" i="4" s="1"/>
  <c r="W239" i="4" s="1"/>
  <c r="Y239" i="4"/>
  <c r="M239" i="4"/>
  <c r="N239" i="4"/>
  <c r="P239" i="4"/>
  <c r="O240" i="4"/>
  <c r="AN240" i="4" a="1"/>
  <c r="R239" i="4"/>
  <c r="E239" i="4"/>
  <c r="AM239" i="4" a="1"/>
  <c r="Z239" i="4"/>
  <c r="AM239" i="4" l="1"/>
  <c r="F239" i="4"/>
  <c r="AN240" i="4"/>
  <c r="Q239" i="4"/>
  <c r="S239" i="4" s="1"/>
  <c r="H240" i="4"/>
  <c r="K240" i="4" l="1"/>
  <c r="T239" i="4"/>
  <c r="X239" i="4"/>
  <c r="AA239" i="4" s="1"/>
  <c r="AB239" i="4" s="1"/>
  <c r="G239" i="4"/>
  <c r="AC239" i="4"/>
  <c r="AG239" i="4" l="1"/>
  <c r="C240" i="4" s="1"/>
  <c r="AI239" i="4"/>
  <c r="AD239" i="4"/>
  <c r="AE239" i="4" s="1"/>
  <c r="AF239" i="4"/>
  <c r="AH239" i="4" l="1"/>
  <c r="D240" i="4" s="1"/>
  <c r="B240" i="4"/>
  <c r="AJ239" i="4"/>
  <c r="AL240" i="4"/>
  <c r="AK240" i="4"/>
  <c r="AN241" i="4" a="1"/>
  <c r="O241" i="4"/>
  <c r="AM240" i="4" a="1"/>
  <c r="AM240" i="4" l="1"/>
  <c r="AN241" i="4"/>
  <c r="I240" i="4"/>
  <c r="L240" i="4"/>
  <c r="U240" i="4" s="1"/>
  <c r="V240" i="4" s="1"/>
  <c r="M240" i="4"/>
  <c r="E240" i="4"/>
  <c r="F240" i="4" l="1"/>
  <c r="G240" i="4" s="1"/>
  <c r="N240" i="4"/>
  <c r="P240" i="4"/>
  <c r="Q240" i="4"/>
  <c r="Y240" i="4"/>
  <c r="W240" i="4"/>
  <c r="X240" i="4" s="1"/>
  <c r="R240" i="4"/>
  <c r="Z240" i="4"/>
  <c r="AA240" i="4" l="1"/>
  <c r="AB240" i="4" s="1"/>
  <c r="S240" i="4"/>
  <c r="T240" i="4"/>
  <c r="AC240" i="4"/>
  <c r="H241" i="4"/>
  <c r="K241" i="4" l="1"/>
  <c r="AD240" i="4"/>
  <c r="AE240" i="4" s="1"/>
  <c r="AI240" i="4"/>
  <c r="AJ240" i="4" s="1"/>
  <c r="AG240" i="4"/>
  <c r="C241" i="4" s="1"/>
  <c r="AF240" i="4"/>
  <c r="B241" i="4" s="1"/>
  <c r="AN242" i="4" a="1"/>
  <c r="O242" i="4"/>
  <c r="AN242" i="4" l="1"/>
  <c r="I241" i="4"/>
  <c r="AL241" i="4"/>
  <c r="AK241" i="4"/>
  <c r="AH240" i="4"/>
  <c r="D241" i="4" s="1"/>
  <c r="E241" i="4"/>
  <c r="AM241" i="4" a="1"/>
  <c r="AM241" i="4" l="1"/>
  <c r="F241" i="4"/>
  <c r="L241" i="4"/>
  <c r="U241" i="4" s="1"/>
  <c r="V241" i="4" s="1"/>
  <c r="Y241" i="4" l="1"/>
  <c r="W241" i="4"/>
  <c r="X241" i="4" s="1"/>
  <c r="M241" i="4"/>
  <c r="Z241" i="4"/>
  <c r="P241" i="4" l="1"/>
  <c r="N241" i="4"/>
  <c r="AA241" i="4"/>
  <c r="AB241" i="4" s="1"/>
  <c r="R241" i="4"/>
  <c r="G241" i="4" l="1"/>
  <c r="Q241" i="4"/>
  <c r="S241" i="4" s="1"/>
  <c r="AC241" i="4"/>
  <c r="H242" i="4"/>
  <c r="K242" i="4" l="1"/>
  <c r="L242" i="4"/>
  <c r="U242" i="4" s="1"/>
  <c r="V242" i="4" s="1"/>
  <c r="M242" i="4"/>
  <c r="AD241" i="4"/>
  <c r="AE241" i="4" s="1"/>
  <c r="AG241" i="4"/>
  <c r="C242" i="4" s="1"/>
  <c r="AF241" i="4"/>
  <c r="AH241" i="4" s="1"/>
  <c r="D242" i="4" s="1"/>
  <c r="AI241" i="4"/>
  <c r="AJ241" i="4" s="1"/>
  <c r="T241" i="4"/>
  <c r="AK242" i="4" l="1"/>
  <c r="AL242" i="4"/>
  <c r="B242" i="4"/>
  <c r="AM242" i="4" a="1"/>
  <c r="AN243" i="4" a="1"/>
  <c r="O243" i="4"/>
  <c r="AN243" i="4" l="1"/>
  <c r="AM242" i="4"/>
  <c r="P242" i="4"/>
  <c r="W242" i="4"/>
  <c r="I242" i="4"/>
  <c r="Y242" i="4"/>
  <c r="N242" i="4"/>
  <c r="R242" i="4"/>
  <c r="E242" i="4"/>
  <c r="Z242" i="4"/>
  <c r="F242" i="4" l="1"/>
  <c r="G242" i="4" s="1"/>
  <c r="Q242" i="4"/>
  <c r="S242" i="4" s="1"/>
  <c r="T242" i="4"/>
  <c r="X242" i="4"/>
  <c r="AA242" i="4" s="1"/>
  <c r="AB242" i="4" s="1"/>
  <c r="H243" i="4"/>
  <c r="AC242" i="4"/>
  <c r="AD242" i="4" l="1"/>
  <c r="AE242" i="4" s="1"/>
  <c r="AI242" i="4"/>
  <c r="AJ242" i="4" s="1"/>
  <c r="AG242" i="4"/>
  <c r="C243" i="4" s="1"/>
  <c r="AF242" i="4"/>
  <c r="AH242" i="4" s="1"/>
  <c r="D243" i="4" s="1"/>
  <c r="L243" i="4" s="1"/>
  <c r="U243" i="4" s="1"/>
  <c r="K243" i="4"/>
  <c r="AK243" i="4"/>
  <c r="M243" i="4"/>
  <c r="B243" i="4"/>
  <c r="AL243" i="4"/>
  <c r="V243" i="4"/>
  <c r="Y243" i="4"/>
  <c r="I243" i="4"/>
  <c r="N243" i="4"/>
  <c r="W243" i="4"/>
  <c r="P243" i="4"/>
  <c r="AM243" i="4" a="1"/>
  <c r="Z243" i="4"/>
  <c r="AN244" i="4" a="1"/>
  <c r="O244" i="4"/>
  <c r="R243" i="4"/>
  <c r="E243" i="4"/>
  <c r="Q243" i="4" l="1"/>
  <c r="S243" i="4" s="1"/>
  <c r="T243" i="4" s="1"/>
  <c r="F243" i="4"/>
  <c r="G243" i="4" s="1"/>
  <c r="AN244" i="4"/>
  <c r="AM243" i="4"/>
  <c r="X243" i="4"/>
  <c r="AA243" i="4" s="1"/>
  <c r="AB243" i="4" s="1"/>
  <c r="H244" i="4"/>
  <c r="AC243" i="4"/>
  <c r="AD243" i="4" l="1"/>
  <c r="AE243" i="4" s="1"/>
  <c r="AI243" i="4"/>
  <c r="AG243" i="4"/>
  <c r="C244" i="4" s="1"/>
  <c r="AF243" i="4"/>
  <c r="K244" i="4"/>
  <c r="AJ243" i="4"/>
  <c r="AL244" i="4"/>
  <c r="AK244" i="4"/>
  <c r="AH243" i="4"/>
  <c r="D244" i="4" s="1"/>
  <c r="B244" i="4"/>
  <c r="AM244" i="4" a="1"/>
  <c r="AN245" i="4" a="1"/>
  <c r="O245" i="4"/>
  <c r="AN245" i="4" l="1"/>
  <c r="AM244" i="4"/>
  <c r="I244" i="4"/>
  <c r="L244" i="4"/>
  <c r="U244" i="4" s="1"/>
  <c r="V244" i="4" s="1"/>
  <c r="E244" i="4"/>
  <c r="F244" i="4" l="1"/>
  <c r="Y244" i="4"/>
  <c r="W244" i="4"/>
  <c r="M244" i="4"/>
  <c r="Z244" i="4"/>
  <c r="N244" i="4" l="1"/>
  <c r="G244" i="4" s="1"/>
  <c r="P244" i="4"/>
  <c r="X244" i="4"/>
  <c r="AA244" i="4" s="1"/>
  <c r="AB244" i="4" s="1"/>
  <c r="R244" i="4"/>
  <c r="Q244" i="4" l="1"/>
  <c r="S244" i="4" s="1"/>
  <c r="H245" i="4"/>
  <c r="AC244" i="4"/>
  <c r="K245" i="4" l="1"/>
  <c r="AI244" i="4"/>
  <c r="AJ244" i="4" s="1"/>
  <c r="AD244" i="4"/>
  <c r="AE244" i="4" s="1"/>
  <c r="AG244" i="4"/>
  <c r="C245" i="4" s="1"/>
  <c r="AF244" i="4"/>
  <c r="AH244" i="4" s="1"/>
  <c r="D245" i="4" s="1"/>
  <c r="L245" i="4" s="1"/>
  <c r="U245" i="4" s="1"/>
  <c r="T244" i="4"/>
  <c r="B245" i="4" l="1"/>
  <c r="V245" i="4"/>
  <c r="M245" i="4"/>
  <c r="AL245" i="4"/>
  <c r="AK245" i="4"/>
  <c r="O246" i="4"/>
  <c r="AN246" i="4" a="1"/>
  <c r="AM245" i="4" a="1"/>
  <c r="AN246" i="4" l="1"/>
  <c r="I245" i="4"/>
  <c r="AM245" i="4"/>
  <c r="N245" i="4"/>
  <c r="P245" i="4"/>
  <c r="W245" i="4"/>
  <c r="Y245" i="4"/>
  <c r="R245" i="4"/>
  <c r="E245" i="4"/>
  <c r="Z245" i="4"/>
  <c r="F245" i="4" l="1"/>
  <c r="Q245" i="4"/>
  <c r="S245" i="4"/>
  <c r="T245" i="4"/>
  <c r="AC245" i="4"/>
  <c r="H246" i="4"/>
  <c r="X245" i="4" l="1"/>
  <c r="AA245" i="4" s="1"/>
  <c r="AB245" i="4" s="1"/>
  <c r="G245" i="4"/>
  <c r="K246" i="4"/>
  <c r="AD245" i="4"/>
  <c r="AE245" i="4" s="1"/>
  <c r="AF245" i="4"/>
  <c r="AH245" i="4" s="1"/>
  <c r="D246" i="4" s="1"/>
  <c r="L246" i="4" s="1"/>
  <c r="AG245" i="4"/>
  <c r="C246" i="4" s="1"/>
  <c r="AI245" i="4"/>
  <c r="AJ245" i="4" s="1"/>
  <c r="U246" i="4" l="1"/>
  <c r="V246" i="4" s="1"/>
  <c r="M246" i="4"/>
  <c r="B246" i="4"/>
  <c r="AK246" i="4"/>
  <c r="AL246" i="4"/>
  <c r="O247" i="4"/>
  <c r="AN247" i="4" a="1"/>
  <c r="AM246" i="4" a="1"/>
  <c r="AM246" i="4" l="1"/>
  <c r="AN247" i="4"/>
  <c r="I246" i="4"/>
  <c r="P246" i="4"/>
  <c r="N246" i="4"/>
  <c r="W246" i="4"/>
  <c r="Y246" i="4"/>
  <c r="E246" i="4"/>
  <c r="R246" i="4"/>
  <c r="Z246" i="4"/>
  <c r="F246" i="4" l="1"/>
  <c r="Q246" i="4"/>
  <c r="S246" i="4" s="1"/>
  <c r="H247" i="4"/>
  <c r="K247" i="4" l="1"/>
  <c r="T246" i="4"/>
  <c r="G246" i="4"/>
  <c r="X246" i="4"/>
  <c r="AA246" i="4" s="1"/>
  <c r="AB246" i="4" s="1"/>
  <c r="AC246" i="4"/>
  <c r="AI246" i="4" l="1"/>
  <c r="AD246" i="4"/>
  <c r="AE246" i="4" s="1"/>
  <c r="AG246" i="4"/>
  <c r="C247" i="4" s="1"/>
  <c r="AF246" i="4"/>
  <c r="B247" i="4" l="1"/>
  <c r="AH246" i="4"/>
  <c r="D247" i="4" s="1"/>
  <c r="AJ246" i="4"/>
  <c r="AK247" i="4"/>
  <c r="AL247" i="4"/>
  <c r="AN248" i="4" a="1"/>
  <c r="AM247" i="4" a="1"/>
  <c r="O248" i="4"/>
  <c r="AM247" i="4" l="1"/>
  <c r="AN248" i="4"/>
  <c r="L247" i="4"/>
  <c r="U247" i="4" s="1"/>
  <c r="V247" i="4" s="1"/>
  <c r="I247" i="4"/>
  <c r="E247" i="4"/>
  <c r="F247" i="4" l="1"/>
  <c r="M247" i="4"/>
  <c r="W247" i="4"/>
  <c r="Y247" i="4"/>
  <c r="Z247" i="4"/>
  <c r="X247" i="4" l="1"/>
  <c r="AA247" i="4" s="1"/>
  <c r="AB247" i="4" s="1"/>
  <c r="N247" i="4"/>
  <c r="Q247" i="4"/>
  <c r="P247" i="4"/>
  <c r="G247" i="4"/>
  <c r="R247" i="4"/>
  <c r="S247" i="4" l="1"/>
  <c r="T247" i="4" s="1"/>
  <c r="AC247" i="4"/>
  <c r="H248" i="4"/>
  <c r="K248" i="4" l="1"/>
  <c r="AI247" i="4"/>
  <c r="AJ247" i="4" s="1"/>
  <c r="AD247" i="4"/>
  <c r="AE247" i="4" s="1"/>
  <c r="AG247" i="4"/>
  <c r="C248" i="4" s="1"/>
  <c r="AF247" i="4"/>
  <c r="AH247" i="4" s="1"/>
  <c r="D248" i="4" s="1"/>
  <c r="AL248" i="4" l="1"/>
  <c r="AK248" i="4"/>
  <c r="L248" i="4"/>
  <c r="U248" i="4" s="1"/>
  <c r="V248" i="4" s="1"/>
  <c r="B248" i="4"/>
  <c r="AM248" i="4" a="1"/>
  <c r="AN249" i="4" a="1"/>
  <c r="O249" i="4"/>
  <c r="AN249" i="4" l="1"/>
  <c r="AM248" i="4"/>
  <c r="I248" i="4"/>
  <c r="W248" i="4"/>
  <c r="Y248" i="4"/>
  <c r="M248" i="4"/>
  <c r="E248" i="4"/>
  <c r="Z248" i="4"/>
  <c r="F248" i="4" l="1"/>
  <c r="X248" i="4" s="1"/>
  <c r="AA248" i="4" s="1"/>
  <c r="AB248" i="4" s="1"/>
  <c r="N248" i="4"/>
  <c r="Q248" i="4" s="1"/>
  <c r="P248" i="4"/>
  <c r="R248" i="4"/>
  <c r="S248" i="4" l="1"/>
  <c r="T248" i="4" s="1"/>
  <c r="G248" i="4"/>
  <c r="AC248" i="4"/>
  <c r="H249" i="4"/>
  <c r="K249" i="4" l="1"/>
  <c r="AI248" i="4"/>
  <c r="AJ248" i="4" s="1"/>
  <c r="AD248" i="4"/>
  <c r="AE248" i="4" s="1"/>
  <c r="AG248" i="4"/>
  <c r="C249" i="4" s="1"/>
  <c r="AF248" i="4"/>
  <c r="AL249" i="4" l="1"/>
  <c r="AK249" i="4"/>
  <c r="AH248" i="4"/>
  <c r="D249" i="4" s="1"/>
  <c r="B249" i="4"/>
  <c r="AM249" i="4" a="1"/>
  <c r="AN250" i="4" a="1"/>
  <c r="O250" i="4"/>
  <c r="AN250" i="4" l="1"/>
  <c r="AM249" i="4"/>
  <c r="I249" i="4"/>
  <c r="L249" i="4"/>
  <c r="U249" i="4" s="1"/>
  <c r="V249" i="4" s="1"/>
  <c r="M249" i="4"/>
  <c r="E249" i="4"/>
  <c r="F249" i="4" l="1"/>
  <c r="P249" i="4"/>
  <c r="N249" i="4"/>
  <c r="W249" i="4"/>
  <c r="Y249" i="4"/>
  <c r="R249" i="4"/>
  <c r="Z249" i="4"/>
  <c r="X249" i="4" l="1"/>
  <c r="AA249" i="4" s="1"/>
  <c r="AB249" i="4" s="1"/>
  <c r="Q249" i="4"/>
  <c r="S249" i="4" s="1"/>
  <c r="G249" i="4"/>
  <c r="H250" i="4"/>
  <c r="AC249" i="4"/>
  <c r="K250" i="4" l="1"/>
  <c r="AD249" i="4"/>
  <c r="AE249" i="4" s="1"/>
  <c r="AI249" i="4"/>
  <c r="AJ249" i="4" s="1"/>
  <c r="AG249" i="4"/>
  <c r="C250" i="4" s="1"/>
  <c r="AF249" i="4"/>
  <c r="AH249" i="4" s="1"/>
  <c r="D250" i="4" s="1"/>
  <c r="L250" i="4" s="1"/>
  <c r="T249" i="4"/>
  <c r="AK250" i="4" l="1"/>
  <c r="AL250" i="4"/>
  <c r="B250" i="4"/>
  <c r="U250" i="4"/>
  <c r="V250" i="4" s="1"/>
  <c r="M250" i="4"/>
  <c r="AM250" i="4" a="1"/>
  <c r="AN251" i="4" a="1"/>
  <c r="O251" i="4"/>
  <c r="AN251" i="4" l="1"/>
  <c r="AM250" i="4"/>
  <c r="I250" i="4"/>
  <c r="N250" i="4"/>
  <c r="P250" i="4"/>
  <c r="W250" i="4"/>
  <c r="Y250" i="4"/>
  <c r="E250" i="4"/>
  <c r="R250" i="4"/>
  <c r="Z250" i="4"/>
  <c r="F250" i="4" l="1"/>
  <c r="G250" i="4" s="1"/>
  <c r="Q250" i="4"/>
  <c r="X250" i="4"/>
  <c r="S250" i="4"/>
  <c r="AA250" i="4"/>
  <c r="AB250" i="4" s="1"/>
  <c r="T250" i="4"/>
  <c r="H251" i="4"/>
  <c r="AC250" i="4"/>
  <c r="AG250" i="4" l="1"/>
  <c r="C251" i="4" s="1"/>
  <c r="AF250" i="4"/>
  <c r="AH250" i="4" s="1"/>
  <c r="D251" i="4" s="1"/>
  <c r="AI250" i="4"/>
  <c r="AJ250" i="4" s="1"/>
  <c r="AD250" i="4"/>
  <c r="AE250" i="4" s="1"/>
  <c r="K251" i="4"/>
  <c r="AL251" i="4"/>
  <c r="B251" i="4"/>
  <c r="L251" i="4"/>
  <c r="U251" i="4" s="1"/>
  <c r="V251" i="4" s="1"/>
  <c r="W251" i="4" s="1"/>
  <c r="AK251" i="4"/>
  <c r="Y251" i="4"/>
  <c r="M251" i="4"/>
  <c r="N251" i="4"/>
  <c r="P251" i="4"/>
  <c r="AM251" i="4" a="1"/>
  <c r="R251" i="4"/>
  <c r="Z251" i="4"/>
  <c r="O252" i="4"/>
  <c r="AN252" i="4" a="1"/>
  <c r="AN252" i="4" l="1"/>
  <c r="AM251" i="4"/>
  <c r="I251" i="4"/>
  <c r="E251" i="4"/>
  <c r="F251" i="4" l="1"/>
  <c r="Q251" i="4"/>
  <c r="S251" i="4" s="1"/>
  <c r="H252" i="4"/>
  <c r="K252" i="4" l="1"/>
  <c r="T251" i="4"/>
  <c r="G251" i="4"/>
  <c r="X251" i="4"/>
  <c r="AA251" i="4" s="1"/>
  <c r="AB251" i="4" s="1"/>
  <c r="AC251" i="4"/>
  <c r="AD251" i="4" l="1"/>
  <c r="AE251" i="4" s="1"/>
  <c r="AI251" i="4"/>
  <c r="AG251" i="4"/>
  <c r="C252" i="4" s="1"/>
  <c r="AF251" i="4"/>
  <c r="B252" i="4" l="1"/>
  <c r="AH251" i="4"/>
  <c r="D252" i="4" s="1"/>
  <c r="AJ251" i="4"/>
  <c r="AK252" i="4"/>
  <c r="AL252" i="4"/>
  <c r="AN253" i="4" a="1"/>
  <c r="O253" i="4"/>
  <c r="AM252" i="4" a="1"/>
  <c r="AM252" i="4" l="1"/>
  <c r="AN253" i="4"/>
  <c r="L252" i="4"/>
  <c r="U252" i="4" s="1"/>
  <c r="V252" i="4" s="1"/>
  <c r="M252" i="4"/>
  <c r="I252" i="4"/>
  <c r="E252" i="4"/>
  <c r="F252" i="4" l="1"/>
  <c r="N252" i="4"/>
  <c r="Q252" i="4"/>
  <c r="P252" i="4"/>
  <c r="W252" i="4"/>
  <c r="Y252" i="4"/>
  <c r="R252" i="4"/>
  <c r="Z252" i="4"/>
  <c r="X252" i="4" l="1"/>
  <c r="AA252" i="4" s="1"/>
  <c r="AB252" i="4" s="1"/>
  <c r="S252" i="4"/>
  <c r="G252" i="4"/>
  <c r="H253" i="4"/>
  <c r="AC252" i="4"/>
  <c r="K253" i="4" l="1"/>
  <c r="AD252" i="4"/>
  <c r="AE252" i="4" s="1"/>
  <c r="AI252" i="4"/>
  <c r="AJ252" i="4" s="1"/>
  <c r="AG252" i="4"/>
  <c r="C253" i="4" s="1"/>
  <c r="AF252" i="4"/>
  <c r="T252" i="4"/>
  <c r="AH252" i="4" l="1"/>
  <c r="D253" i="4" s="1"/>
  <c r="AK253" i="4"/>
  <c r="AL253" i="4"/>
  <c r="B253" i="4"/>
  <c r="AN254" i="4" a="1"/>
  <c r="AM253" i="4" a="1"/>
  <c r="O254" i="4"/>
  <c r="L253" i="4" l="1"/>
  <c r="U253" i="4" s="1"/>
  <c r="V253" i="4" s="1"/>
  <c r="M253" i="4"/>
  <c r="AN254" i="4"/>
  <c r="AM253" i="4"/>
  <c r="W253" i="4"/>
  <c r="N253" i="4"/>
  <c r="I253" i="4"/>
  <c r="P253" i="4"/>
  <c r="Y253" i="4"/>
  <c r="R253" i="4"/>
  <c r="Z253" i="4"/>
  <c r="E253" i="4"/>
  <c r="F253" i="4" l="1"/>
  <c r="Q253" i="4"/>
  <c r="S253" i="4" s="1"/>
  <c r="H254" i="4"/>
  <c r="K254" i="4" l="1"/>
  <c r="T253" i="4"/>
  <c r="G253" i="4"/>
  <c r="X253" i="4"/>
  <c r="AA253" i="4" s="1"/>
  <c r="AB253" i="4" s="1"/>
  <c r="AC253" i="4"/>
  <c r="AD253" i="4" l="1"/>
  <c r="AE253" i="4" s="1"/>
  <c r="AI253" i="4"/>
  <c r="AG253" i="4"/>
  <c r="C254" i="4" s="1"/>
  <c r="AF253" i="4"/>
  <c r="AJ253" i="4" l="1"/>
  <c r="AK254" i="4"/>
  <c r="AL254" i="4"/>
  <c r="AH253" i="4"/>
  <c r="D254" i="4" s="1"/>
  <c r="B254" i="4"/>
  <c r="AN255" i="4" a="1"/>
  <c r="AM254" i="4" a="1"/>
  <c r="O255" i="4"/>
  <c r="AN255" i="4" l="1"/>
  <c r="AM254" i="4"/>
  <c r="I254" i="4"/>
  <c r="L254" i="4"/>
  <c r="U254" i="4" s="1"/>
  <c r="V254" i="4" s="1"/>
  <c r="M254" i="4"/>
  <c r="E254" i="4"/>
  <c r="F254" i="4" l="1"/>
  <c r="Y254" i="4"/>
  <c r="W254" i="4"/>
  <c r="P254" i="4"/>
  <c r="N254" i="4"/>
  <c r="Z254" i="4"/>
  <c r="R254" i="4"/>
  <c r="X254" i="4" l="1"/>
  <c r="AA254" i="4" s="1"/>
  <c r="AB254" i="4" s="1"/>
  <c r="Q254" i="4"/>
  <c r="S254" i="4" s="1"/>
  <c r="G254" i="4"/>
  <c r="H255" i="4"/>
  <c r="AC254" i="4"/>
  <c r="K255" i="4" l="1"/>
  <c r="AD254" i="4"/>
  <c r="AE254" i="4" s="1"/>
  <c r="AI254" i="4"/>
  <c r="AJ254" i="4" s="1"/>
  <c r="AG254" i="4"/>
  <c r="C255" i="4" s="1"/>
  <c r="AF254" i="4"/>
  <c r="AH254" i="4" s="1"/>
  <c r="D255" i="4" s="1"/>
  <c r="L255" i="4" s="1"/>
  <c r="T254" i="4"/>
  <c r="AK255" i="4" l="1"/>
  <c r="U255" i="4"/>
  <c r="V255" i="4" s="1"/>
  <c r="M255" i="4"/>
  <c r="B255" i="4"/>
  <c r="AL255" i="4"/>
  <c r="O256" i="4"/>
  <c r="AN256" i="4" a="1"/>
  <c r="AM255" i="4" a="1"/>
  <c r="AM255" i="4" l="1"/>
  <c r="AN256" i="4"/>
  <c r="I255" i="4"/>
  <c r="P255" i="4"/>
  <c r="N255" i="4"/>
  <c r="Y255" i="4"/>
  <c r="W255" i="4"/>
  <c r="R255" i="4"/>
  <c r="Z255" i="4"/>
  <c r="E255" i="4"/>
  <c r="F255" i="4" l="1"/>
  <c r="G255" i="4" s="1"/>
  <c r="Q255" i="4"/>
  <c r="S255" i="4" s="1"/>
  <c r="T255" i="4"/>
  <c r="AC255" i="4"/>
  <c r="H256" i="4"/>
  <c r="X255" i="4" l="1"/>
  <c r="AA255" i="4" s="1"/>
  <c r="AB255" i="4" s="1"/>
  <c r="AD255" i="4"/>
  <c r="AE255" i="4" s="1"/>
  <c r="AG255" i="4"/>
  <c r="C256" i="4" s="1"/>
  <c r="AI255" i="4"/>
  <c r="AJ255" i="4" s="1"/>
  <c r="AF255" i="4"/>
  <c r="AH255" i="4" s="1"/>
  <c r="D256" i="4" s="1"/>
  <c r="L256" i="4" s="1"/>
  <c r="K256" i="4"/>
  <c r="AK256" i="4"/>
  <c r="AL256" i="4"/>
  <c r="B256" i="4"/>
  <c r="I256" i="4" s="1"/>
  <c r="E256" i="4"/>
  <c r="AN257" i="4" a="1"/>
  <c r="AM256" i="4" a="1"/>
  <c r="O257" i="4"/>
  <c r="AM256" i="4" l="1"/>
  <c r="AN257" i="4"/>
  <c r="F256" i="4"/>
  <c r="U256" i="4"/>
  <c r="V256" i="4" s="1"/>
  <c r="M256" i="4"/>
  <c r="W256" i="4" l="1"/>
  <c r="Y256" i="4"/>
  <c r="X256" i="4"/>
  <c r="P256" i="4"/>
  <c r="N256" i="4"/>
  <c r="Z256" i="4"/>
  <c r="R256" i="4"/>
  <c r="Q256" i="4" l="1"/>
  <c r="S256" i="4" s="1"/>
  <c r="G256" i="4"/>
  <c r="AA256" i="4"/>
  <c r="AB256" i="4" s="1"/>
  <c r="H257" i="4"/>
  <c r="AC256" i="4"/>
  <c r="AD256" i="4" l="1"/>
  <c r="AE256" i="4" s="1"/>
  <c r="AG256" i="4"/>
  <c r="C257" i="4" s="1"/>
  <c r="AI256" i="4"/>
  <c r="AJ256" i="4" s="1"/>
  <c r="AF256" i="4"/>
  <c r="AH256" i="4" s="1"/>
  <c r="D257" i="4" s="1"/>
  <c r="L257" i="4" s="1"/>
  <c r="U257" i="4" s="1"/>
  <c r="V257" i="4" s="1"/>
  <c r="K257" i="4"/>
  <c r="AL257" i="4"/>
  <c r="AK257" i="4"/>
  <c r="B257" i="4"/>
  <c r="I257" i="4" s="1"/>
  <c r="T256" i="4"/>
  <c r="AM257" i="4" a="1"/>
  <c r="AN258" i="4" a="1"/>
  <c r="O258" i="4"/>
  <c r="E257" i="4"/>
  <c r="AN258" i="4" l="1"/>
  <c r="F257" i="4"/>
  <c r="AM257" i="4"/>
  <c r="Y257" i="4"/>
  <c r="W257" i="4"/>
  <c r="X257" i="4" s="1"/>
  <c r="M257" i="4"/>
  <c r="Z257" i="4"/>
  <c r="AA257" i="4" l="1"/>
  <c r="AB257" i="4" s="1"/>
  <c r="N257" i="4"/>
  <c r="Q257" i="4"/>
  <c r="P257" i="4"/>
  <c r="G257" i="4"/>
  <c r="R257" i="4"/>
  <c r="S257" i="4" l="1"/>
  <c r="T257" i="4" s="1"/>
  <c r="H258" i="4"/>
  <c r="AC257" i="4"/>
  <c r="K258" i="4" l="1"/>
  <c r="AG257" i="4"/>
  <c r="C258" i="4" s="1"/>
  <c r="AI257" i="4"/>
  <c r="AJ257" i="4" s="1"/>
  <c r="AD257" i="4"/>
  <c r="AE257" i="4" s="1"/>
  <c r="AF257" i="4"/>
  <c r="AH257" i="4" s="1"/>
  <c r="D258" i="4" s="1"/>
  <c r="L258" i="4" l="1"/>
  <c r="U258" i="4" s="1"/>
  <c r="V258" i="4" s="1"/>
  <c r="AL258" i="4"/>
  <c r="B258" i="4"/>
  <c r="AK258" i="4"/>
  <c r="AM258" i="4" a="1"/>
  <c r="O259" i="4"/>
  <c r="AN259" i="4" a="1"/>
  <c r="AN259" i="4" l="1"/>
  <c r="AM258" i="4"/>
  <c r="I258" i="4"/>
  <c r="W258" i="4"/>
  <c r="Y258" i="4"/>
  <c r="M258" i="4"/>
  <c r="Z258" i="4"/>
  <c r="E258" i="4"/>
  <c r="F258" i="4" l="1"/>
  <c r="P258" i="4"/>
  <c r="N258" i="4"/>
  <c r="R258" i="4"/>
  <c r="Q258" i="4" l="1"/>
  <c r="S258" i="4" s="1"/>
  <c r="G258" i="4"/>
  <c r="X258" i="4"/>
  <c r="AA258" i="4" s="1"/>
  <c r="AB258" i="4" s="1"/>
  <c r="H259" i="4"/>
  <c r="AC258" i="4"/>
  <c r="AI258" i="4" l="1"/>
  <c r="AJ258" i="4" s="1"/>
  <c r="AG258" i="4"/>
  <c r="C259" i="4" s="1"/>
  <c r="AD258" i="4"/>
  <c r="AE258" i="4" s="1"/>
  <c r="AF258" i="4"/>
  <c r="K259" i="4"/>
  <c r="AK259" i="4"/>
  <c r="B259" i="4"/>
  <c r="AL259" i="4"/>
  <c r="T258" i="4"/>
  <c r="AN260" i="4" a="1"/>
  <c r="O260" i="4"/>
  <c r="AM259" i="4" a="1"/>
  <c r="AM259" i="4" l="1"/>
  <c r="AN260" i="4"/>
  <c r="AH258" i="4"/>
  <c r="D259" i="4" s="1"/>
  <c r="I259" i="4"/>
  <c r="E259" i="4"/>
  <c r="F259" i="4" l="1"/>
  <c r="L259" i="4"/>
  <c r="U259" i="4" s="1"/>
  <c r="V259" i="4" s="1"/>
  <c r="M259" i="4"/>
  <c r="P259" i="4" l="1"/>
  <c r="N259" i="4"/>
  <c r="Y259" i="4"/>
  <c r="W259" i="4"/>
  <c r="X259" i="4" s="1"/>
  <c r="G259" i="4"/>
  <c r="R259" i="4"/>
  <c r="Z259" i="4"/>
  <c r="AA259" i="4" l="1"/>
  <c r="AB259" i="4" s="1"/>
  <c r="Q259" i="4"/>
  <c r="S259" i="4" s="1"/>
  <c r="AC259" i="4"/>
  <c r="H260" i="4"/>
  <c r="K260" i="4" l="1"/>
  <c r="AI259" i="4"/>
  <c r="AJ259" i="4" s="1"/>
  <c r="AD259" i="4"/>
  <c r="AE259" i="4" s="1"/>
  <c r="AG259" i="4"/>
  <c r="C260" i="4" s="1"/>
  <c r="AF259" i="4"/>
  <c r="B260" i="4" s="1"/>
  <c r="T259" i="4"/>
  <c r="AN261" i="4" a="1"/>
  <c r="O261" i="4"/>
  <c r="AN261" i="4" l="1"/>
  <c r="AK260" i="4"/>
  <c r="AL260" i="4"/>
  <c r="I260" i="4"/>
  <c r="AH259" i="4"/>
  <c r="D260" i="4" s="1"/>
  <c r="E260" i="4"/>
  <c r="AM260" i="4" a="1"/>
  <c r="F260" i="4" l="1"/>
  <c r="AM260" i="4"/>
  <c r="L260" i="4"/>
  <c r="U260" i="4" s="1"/>
  <c r="V260" i="4" s="1"/>
  <c r="M260" i="4"/>
  <c r="N260" i="4" l="1"/>
  <c r="P260" i="4"/>
  <c r="Q260" i="4"/>
  <c r="W260" i="4"/>
  <c r="X260" i="4" s="1"/>
  <c r="Y260" i="4"/>
  <c r="G260" i="4"/>
  <c r="Z260" i="4"/>
  <c r="R260" i="4"/>
  <c r="AA260" i="4" l="1"/>
  <c r="AB260" i="4" s="1"/>
  <c r="S260" i="4"/>
  <c r="H261" i="4"/>
  <c r="AC260" i="4"/>
  <c r="K261" i="4" l="1"/>
  <c r="AD260" i="4"/>
  <c r="AE260" i="4" s="1"/>
  <c r="AF260" i="4"/>
  <c r="AI260" i="4"/>
  <c r="AJ260" i="4" s="1"/>
  <c r="AG260" i="4"/>
  <c r="C261" i="4" s="1"/>
  <c r="T260" i="4"/>
  <c r="AH260" i="4" l="1"/>
  <c r="D261" i="4" s="1"/>
  <c r="L261" i="4" s="1"/>
  <c r="U261" i="4" s="1"/>
  <c r="V261" i="4" s="1"/>
  <c r="AL261" i="4"/>
  <c r="B261" i="4"/>
  <c r="AK261" i="4"/>
  <c r="O262" i="4"/>
  <c r="AN262" i="4" a="1"/>
  <c r="AM261" i="4" a="1"/>
  <c r="M261" i="4" l="1"/>
  <c r="N261" i="4" s="1"/>
  <c r="AM261" i="4"/>
  <c r="AN262" i="4"/>
  <c r="Y261" i="4"/>
  <c r="I261" i="4"/>
  <c r="W261" i="4"/>
  <c r="Z261" i="4"/>
  <c r="E261" i="4"/>
  <c r="P261" i="4" l="1"/>
  <c r="F261" i="4"/>
  <c r="G261" i="4" s="1"/>
  <c r="Q261" i="4"/>
  <c r="X261" i="4"/>
  <c r="AA261" i="4" s="1"/>
  <c r="AB261" i="4" s="1"/>
  <c r="R261" i="4"/>
  <c r="S261" i="4" l="1"/>
  <c r="T261" i="4"/>
  <c r="AC261" i="4"/>
  <c r="H262" i="4"/>
  <c r="K262" i="4" l="1"/>
  <c r="AD261" i="4"/>
  <c r="AE261" i="4" s="1"/>
  <c r="AG261" i="4"/>
  <c r="C262" i="4" s="1"/>
  <c r="AI261" i="4"/>
  <c r="AJ261" i="4" s="1"/>
  <c r="AF261" i="4"/>
  <c r="AH261" i="4" s="1"/>
  <c r="D262" i="4" s="1"/>
  <c r="L262" i="4" s="1"/>
  <c r="U262" i="4" s="1"/>
  <c r="V262" i="4" s="1"/>
  <c r="B262" i="4"/>
  <c r="AK262" i="4"/>
  <c r="O263" i="4"/>
  <c r="AN263" i="4" a="1"/>
  <c r="M262" i="4" l="1"/>
  <c r="N262" i="4" s="1"/>
  <c r="AL262" i="4"/>
  <c r="AN263" i="4"/>
  <c r="I262" i="4"/>
  <c r="P262" i="4"/>
  <c r="W262" i="4"/>
  <c r="Y262" i="4"/>
  <c r="E262" i="4"/>
  <c r="AM262" i="4" a="1"/>
  <c r="Z262" i="4"/>
  <c r="R262" i="4"/>
  <c r="AM262" i="4" l="1"/>
  <c r="F262" i="4"/>
  <c r="G262" i="4" s="1"/>
  <c r="X262" i="4"/>
  <c r="AA262" i="4" s="1"/>
  <c r="AB262" i="4" s="1"/>
  <c r="Q262" i="4"/>
  <c r="S262" i="4" s="1"/>
  <c r="T262" i="4"/>
  <c r="H263" i="4"/>
  <c r="AC262" i="4"/>
  <c r="AD262" i="4" l="1"/>
  <c r="AE262" i="4" s="1"/>
  <c r="AI262" i="4"/>
  <c r="AJ262" i="4" s="1"/>
  <c r="AG262" i="4"/>
  <c r="C263" i="4" s="1"/>
  <c r="AF262" i="4"/>
  <c r="AH262" i="4" s="1"/>
  <c r="D263" i="4" s="1"/>
  <c r="AK263" i="4"/>
  <c r="AL263" i="4"/>
  <c r="B263" i="4"/>
  <c r="K263" i="4"/>
  <c r="I263" i="4"/>
  <c r="O264" i="4"/>
  <c r="AM263" i="4" a="1"/>
  <c r="AN264" i="4" a="1"/>
  <c r="E263" i="4"/>
  <c r="F263" i="4" l="1"/>
  <c r="AN264" i="4"/>
  <c r="AM263" i="4"/>
  <c r="L263" i="4"/>
  <c r="U263" i="4" s="1"/>
  <c r="V263" i="4" s="1"/>
  <c r="M263" i="4" l="1"/>
  <c r="W263" i="4"/>
  <c r="X263" i="4" s="1"/>
  <c r="Y263" i="4"/>
  <c r="Z263" i="4"/>
  <c r="AA263" i="4" l="1"/>
  <c r="AB263" i="4" s="1"/>
  <c r="N263" i="4"/>
  <c r="Q263" i="4"/>
  <c r="P263" i="4"/>
  <c r="R263" i="4"/>
  <c r="G263" i="4" l="1"/>
  <c r="S263" i="4"/>
  <c r="AC263" i="4"/>
  <c r="H264" i="4"/>
  <c r="K264" i="4" l="1"/>
  <c r="AD263" i="4"/>
  <c r="AE263" i="4" s="1"/>
  <c r="AI263" i="4"/>
  <c r="AJ263" i="4" s="1"/>
  <c r="AG263" i="4"/>
  <c r="C264" i="4" s="1"/>
  <c r="AF263" i="4"/>
  <c r="AH263" i="4" s="1"/>
  <c r="D264" i="4" s="1"/>
  <c r="L264" i="4" s="1"/>
  <c r="U264" i="4" s="1"/>
  <c r="V264" i="4" s="1"/>
  <c r="T263" i="4"/>
  <c r="AK264" i="4" l="1"/>
  <c r="AL264" i="4"/>
  <c r="M264" i="4"/>
  <c r="B264" i="4"/>
  <c r="AN265" i="4" a="1"/>
  <c r="AM264" i="4" a="1"/>
  <c r="O265" i="4"/>
  <c r="AN265" i="4" l="1"/>
  <c r="AM264" i="4"/>
  <c r="Y264" i="4"/>
  <c r="I264" i="4"/>
  <c r="P264" i="4"/>
  <c r="N264" i="4"/>
  <c r="W264" i="4"/>
  <c r="Z264" i="4"/>
  <c r="R264" i="4"/>
  <c r="E264" i="4"/>
  <c r="F264" i="4" l="1"/>
  <c r="G264" i="4" s="1"/>
  <c r="X264" i="4"/>
  <c r="AA264" i="4" s="1"/>
  <c r="AB264" i="4" s="1"/>
  <c r="Q264" i="4"/>
  <c r="S264" i="4" s="1"/>
  <c r="H265" i="4"/>
  <c r="AC264" i="4"/>
  <c r="AD264" i="4" l="1"/>
  <c r="AE264" i="4" s="1"/>
  <c r="AI264" i="4"/>
  <c r="AJ264" i="4" s="1"/>
  <c r="AG264" i="4"/>
  <c r="C265" i="4" s="1"/>
  <c r="AF264" i="4"/>
  <c r="AH264" i="4" s="1"/>
  <c r="D265" i="4" s="1"/>
  <c r="K265" i="4"/>
  <c r="AK265" i="4"/>
  <c r="AL265" i="4"/>
  <c r="B265" i="4"/>
  <c r="I265" i="4"/>
  <c r="T264" i="4"/>
  <c r="E265" i="4"/>
  <c r="AM265" i="4" a="1"/>
  <c r="AN266" i="4" a="1"/>
  <c r="O266" i="4"/>
  <c r="L265" i="4" l="1"/>
  <c r="AN266" i="4"/>
  <c r="F265" i="4"/>
  <c r="AM265" i="4"/>
  <c r="U265" i="4"/>
  <c r="V265" i="4" s="1"/>
  <c r="M265" i="4"/>
  <c r="P265" i="4" l="1"/>
  <c r="N265" i="4"/>
  <c r="Q265" i="4"/>
  <c r="W265" i="4"/>
  <c r="X265" i="4" s="1"/>
  <c r="Y265" i="4"/>
  <c r="G265" i="4"/>
  <c r="R265" i="4"/>
  <c r="Z265" i="4"/>
  <c r="S265" i="4" l="1"/>
  <c r="T265" i="4"/>
  <c r="AA265" i="4"/>
  <c r="AB265" i="4" s="1"/>
  <c r="H266" i="4"/>
  <c r="AC265" i="4"/>
  <c r="AI265" i="4" l="1"/>
  <c r="AJ265" i="4" s="1"/>
  <c r="AD265" i="4"/>
  <c r="AE265" i="4" s="1"/>
  <c r="AF265" i="4"/>
  <c r="AG265" i="4"/>
  <c r="C266" i="4" s="1"/>
  <c r="K266" i="4"/>
  <c r="AK266" i="4"/>
  <c r="AL266" i="4"/>
  <c r="B266" i="4" l="1"/>
  <c r="AH265" i="4"/>
  <c r="D266" i="4" s="1"/>
  <c r="O267" i="4"/>
  <c r="AN267" i="4" a="1"/>
  <c r="AM266" i="4" a="1"/>
  <c r="AN267" i="4" l="1"/>
  <c r="AM266" i="4"/>
  <c r="L266" i="4"/>
  <c r="U266" i="4" s="1"/>
  <c r="V266" i="4" s="1"/>
  <c r="I266" i="4"/>
  <c r="E266" i="4"/>
  <c r="F266" i="4" l="1"/>
  <c r="M266" i="4"/>
  <c r="W266" i="4"/>
  <c r="X266" i="4" s="1"/>
  <c r="Y266" i="4"/>
  <c r="Z266" i="4"/>
  <c r="AA266" i="4" l="1"/>
  <c r="AB266" i="4" s="1"/>
  <c r="P266" i="4"/>
  <c r="N266" i="4"/>
  <c r="G266" i="4"/>
  <c r="R266" i="4"/>
  <c r="Q266" i="4" l="1"/>
  <c r="S266" i="4" s="1"/>
  <c r="AC266" i="4"/>
  <c r="H267" i="4"/>
  <c r="K267" i="4" l="1"/>
  <c r="AI266" i="4"/>
  <c r="AJ266" i="4" s="1"/>
  <c r="AD266" i="4"/>
  <c r="AE266" i="4" s="1"/>
  <c r="AG266" i="4"/>
  <c r="C267" i="4" s="1"/>
  <c r="AF266" i="4"/>
  <c r="AH266" i="4" s="1"/>
  <c r="D267" i="4" s="1"/>
  <c r="L267" i="4" s="1"/>
  <c r="T266" i="4"/>
  <c r="U267" i="4" l="1"/>
  <c r="V267" i="4" s="1"/>
  <c r="M267" i="4"/>
  <c r="AK267" i="4"/>
  <c r="AL267" i="4"/>
  <c r="B267" i="4"/>
  <c r="AM267" i="4" a="1"/>
  <c r="O268" i="4"/>
  <c r="AN268" i="4" a="1"/>
  <c r="AN268" i="4" l="1"/>
  <c r="AM267" i="4"/>
  <c r="I267" i="4"/>
  <c r="N267" i="4"/>
  <c r="P267" i="4"/>
  <c r="W267" i="4"/>
  <c r="Y267" i="4"/>
  <c r="R267" i="4"/>
  <c r="E267" i="4"/>
  <c r="Z267" i="4"/>
  <c r="F267" i="4" l="1"/>
  <c r="Q267" i="4"/>
  <c r="S267" i="4" s="1"/>
  <c r="H268" i="4"/>
  <c r="K268" i="4" l="1"/>
  <c r="T267" i="4"/>
  <c r="G267" i="4"/>
  <c r="X267" i="4"/>
  <c r="AA267" i="4" s="1"/>
  <c r="AB267" i="4" s="1"/>
  <c r="AC267" i="4"/>
  <c r="AG267" i="4" l="1"/>
  <c r="C268" i="4" s="1"/>
  <c r="AI267" i="4"/>
  <c r="AD267" i="4"/>
  <c r="AE267" i="4" s="1"/>
  <c r="AF267" i="4"/>
  <c r="AH267" i="4" l="1"/>
  <c r="D268" i="4" s="1"/>
  <c r="B268" i="4"/>
  <c r="AJ267" i="4"/>
  <c r="AL268" i="4"/>
  <c r="AK268" i="4"/>
  <c r="O269" i="4"/>
  <c r="AN269" i="4" a="1"/>
  <c r="AM268" i="4" a="1"/>
  <c r="AM268" i="4" l="1"/>
  <c r="AN269" i="4"/>
  <c r="I268" i="4"/>
  <c r="L268" i="4"/>
  <c r="U268" i="4" s="1"/>
  <c r="V268" i="4" s="1"/>
  <c r="M268" i="4"/>
  <c r="E268" i="4"/>
  <c r="F268" i="4" l="1"/>
  <c r="X268" i="4" s="1"/>
  <c r="P268" i="4"/>
  <c r="N268" i="4"/>
  <c r="Q268" i="4"/>
  <c r="W268" i="4"/>
  <c r="Y268" i="4"/>
  <c r="Z268" i="4"/>
  <c r="R268" i="4"/>
  <c r="S268" i="4" l="1"/>
  <c r="T268" i="4" s="1"/>
  <c r="AA268" i="4"/>
  <c r="AB268" i="4" s="1"/>
  <c r="G268" i="4"/>
  <c r="AC268" i="4"/>
  <c r="H269" i="4"/>
  <c r="AI268" i="4" l="1"/>
  <c r="AJ268" i="4" s="1"/>
  <c r="AD268" i="4"/>
  <c r="AE268" i="4" s="1"/>
  <c r="AG268" i="4"/>
  <c r="C269" i="4" s="1"/>
  <c r="AF268" i="4"/>
  <c r="AH268" i="4" s="1"/>
  <c r="D269" i="4" s="1"/>
  <c r="L269" i="4" s="1"/>
  <c r="U269" i="4" s="1"/>
  <c r="V269" i="4" s="1"/>
  <c r="K269" i="4"/>
  <c r="AL269" i="4"/>
  <c r="B269" i="4"/>
  <c r="AK269" i="4"/>
  <c r="Y269" i="4"/>
  <c r="I269" i="4"/>
  <c r="W269" i="4"/>
  <c r="AN270" i="4" a="1"/>
  <c r="E269" i="4"/>
  <c r="O270" i="4"/>
  <c r="Z269" i="4"/>
  <c r="AM269" i="4" a="1"/>
  <c r="F269" i="4" l="1"/>
  <c r="AM269" i="4"/>
  <c r="AN270" i="4"/>
  <c r="M269" i="4"/>
  <c r="P269" i="4" l="1"/>
  <c r="N269" i="4"/>
  <c r="Q269" i="4" s="1"/>
  <c r="X269" i="4"/>
  <c r="AA269" i="4" s="1"/>
  <c r="AB269" i="4" s="1"/>
  <c r="G269" i="4"/>
  <c r="R269" i="4"/>
  <c r="S269" i="4" l="1"/>
  <c r="T269" i="4" s="1"/>
  <c r="H270" i="4"/>
  <c r="AC269" i="4"/>
  <c r="K270" i="4" l="1"/>
  <c r="AD269" i="4"/>
  <c r="AE269" i="4" s="1"/>
  <c r="AI269" i="4"/>
  <c r="AJ269" i="4" s="1"/>
  <c r="AG269" i="4"/>
  <c r="C270" i="4" s="1"/>
  <c r="AF269" i="4"/>
  <c r="AH269" i="4" l="1"/>
  <c r="D270" i="4" s="1"/>
  <c r="AK270" i="4"/>
  <c r="L270" i="4"/>
  <c r="U270" i="4" s="1"/>
  <c r="V270" i="4" s="1"/>
  <c r="AL270" i="4"/>
  <c r="B270" i="4"/>
  <c r="AM270" i="4" a="1"/>
  <c r="AN271" i="4" a="1"/>
  <c r="O271" i="4"/>
  <c r="AN271" i="4" l="1"/>
  <c r="AM270" i="4"/>
  <c r="I270" i="4"/>
  <c r="Y270" i="4"/>
  <c r="W270" i="4"/>
  <c r="M270" i="4"/>
  <c r="E270" i="4"/>
  <c r="Z270" i="4"/>
  <c r="F270" i="4" l="1"/>
  <c r="X270" i="4" s="1"/>
  <c r="AA270" i="4" s="1"/>
  <c r="AB270" i="4" s="1"/>
  <c r="N270" i="4"/>
  <c r="P270" i="4"/>
  <c r="R270" i="4"/>
  <c r="Q270" i="4" l="1"/>
  <c r="S270" i="4" s="1"/>
  <c r="T270" i="4" s="1"/>
  <c r="G270" i="4"/>
  <c r="H271" i="4"/>
  <c r="AC270" i="4"/>
  <c r="K271" i="4" l="1"/>
  <c r="AI270" i="4"/>
  <c r="AJ270" i="4" s="1"/>
  <c r="AD270" i="4"/>
  <c r="AE270" i="4" s="1"/>
  <c r="AG270" i="4"/>
  <c r="C271" i="4" s="1"/>
  <c r="AF270" i="4"/>
  <c r="AH270" i="4" s="1"/>
  <c r="D271" i="4" s="1"/>
  <c r="L271" i="4" s="1"/>
  <c r="AK271" i="4" l="1"/>
  <c r="B271" i="4"/>
  <c r="AL271" i="4"/>
  <c r="U271" i="4"/>
  <c r="V271" i="4" s="1"/>
  <c r="M271" i="4"/>
  <c r="AM271" i="4" a="1"/>
  <c r="AN272" i="4" a="1"/>
  <c r="O272" i="4"/>
  <c r="AN272" i="4" l="1"/>
  <c r="AM271" i="4"/>
  <c r="I271" i="4"/>
  <c r="P271" i="4"/>
  <c r="N271" i="4"/>
  <c r="Y271" i="4"/>
  <c r="W271" i="4"/>
  <c r="E271" i="4"/>
  <c r="Z271" i="4"/>
  <c r="R271" i="4"/>
  <c r="F271" i="4" l="1"/>
  <c r="G271" i="4" s="1"/>
  <c r="X271" i="4"/>
  <c r="AA271" i="4"/>
  <c r="AB271" i="4" s="1"/>
  <c r="Q271" i="4"/>
  <c r="S271" i="4" s="1"/>
  <c r="T271" i="4" s="1"/>
  <c r="AC271" i="4"/>
  <c r="H272" i="4"/>
  <c r="K272" i="4" l="1"/>
  <c r="AF271" i="4"/>
  <c r="B272" i="4" s="1"/>
  <c r="AD271" i="4"/>
  <c r="AE271" i="4" s="1"/>
  <c r="AI271" i="4"/>
  <c r="AJ271" i="4" s="1"/>
  <c r="AG271" i="4"/>
  <c r="C272" i="4" s="1"/>
  <c r="AN273" i="4" a="1"/>
  <c r="O273" i="4"/>
  <c r="AN273" i="4" l="1"/>
  <c r="I272" i="4"/>
  <c r="AH271" i="4"/>
  <c r="D272" i="4" s="1"/>
  <c r="AK272" i="4"/>
  <c r="AL272" i="4"/>
  <c r="E272" i="4"/>
  <c r="AM272" i="4" a="1"/>
  <c r="F272" i="4" l="1"/>
  <c r="AM272" i="4"/>
  <c r="L272" i="4"/>
  <c r="U272" i="4" s="1"/>
  <c r="V272" i="4" s="1"/>
  <c r="M272" i="4"/>
  <c r="P272" i="4" l="1"/>
  <c r="N272" i="4"/>
  <c r="G272" i="4" s="1"/>
  <c r="W272" i="4"/>
  <c r="X272" i="4" s="1"/>
  <c r="Y272" i="4"/>
  <c r="Z272" i="4"/>
  <c r="R272" i="4"/>
  <c r="AA272" i="4" l="1"/>
  <c r="AB272" i="4" s="1"/>
  <c r="Q272" i="4"/>
  <c r="S272" i="4" s="1"/>
  <c r="H273" i="4"/>
  <c r="AC272" i="4"/>
  <c r="K273" i="4" l="1"/>
  <c r="AD272" i="4"/>
  <c r="AE272" i="4" s="1"/>
  <c r="AI272" i="4"/>
  <c r="AJ272" i="4" s="1"/>
  <c r="AG272" i="4"/>
  <c r="C273" i="4" s="1"/>
  <c r="AF272" i="4"/>
  <c r="AH272" i="4" s="1"/>
  <c r="D273" i="4" s="1"/>
  <c r="T272" i="4"/>
  <c r="B273" i="4" l="1"/>
  <c r="I273" i="4"/>
  <c r="L273" i="4"/>
  <c r="U273" i="4" s="1"/>
  <c r="V273" i="4" s="1"/>
  <c r="AK273" i="4"/>
  <c r="AL273" i="4"/>
  <c r="O274" i="4"/>
  <c r="AN274" i="4" a="1"/>
  <c r="AM273" i="4" a="1"/>
  <c r="E273" i="4"/>
  <c r="AN274" i="4" l="1"/>
  <c r="AM273" i="4"/>
  <c r="F273" i="4"/>
  <c r="M273" i="4"/>
  <c r="Y273" i="4"/>
  <c r="W273" i="4"/>
  <c r="X273" i="4" s="1"/>
  <c r="Z273" i="4"/>
  <c r="AA273" i="4" l="1"/>
  <c r="AB273" i="4" s="1"/>
  <c r="N273" i="4"/>
  <c r="P273" i="4"/>
  <c r="Q273" i="4"/>
  <c r="G273" i="4"/>
  <c r="R273" i="4"/>
  <c r="S273" i="4" l="1"/>
  <c r="T273" i="4" s="1"/>
  <c r="H274" i="4"/>
  <c r="AC273" i="4"/>
  <c r="K274" i="4" l="1"/>
  <c r="AI273" i="4"/>
  <c r="AJ273" i="4" s="1"/>
  <c r="AD273" i="4"/>
  <c r="AE273" i="4" s="1"/>
  <c r="AF273" i="4"/>
  <c r="B274" i="4" s="1"/>
  <c r="I274" i="4" s="1"/>
  <c r="AG273" i="4"/>
  <c r="C274" i="4" s="1"/>
  <c r="O275" i="4"/>
  <c r="AN275" i="4" a="1"/>
  <c r="E274" i="4"/>
  <c r="F274" i="4" l="1"/>
  <c r="AN275" i="4"/>
  <c r="AL274" i="4"/>
  <c r="AH273" i="4"/>
  <c r="D274" i="4" s="1"/>
  <c r="AK274" i="4"/>
  <c r="AM274" i="4" a="1"/>
  <c r="AM274" i="4" l="1"/>
  <c r="L274" i="4"/>
  <c r="U274" i="4" s="1"/>
  <c r="V274" i="4" s="1"/>
  <c r="M274" i="4"/>
  <c r="P274" i="4" l="1"/>
  <c r="N274" i="4"/>
  <c r="Q274" i="4" s="1"/>
  <c r="W274" i="4"/>
  <c r="X274" i="4" s="1"/>
  <c r="Y274" i="4"/>
  <c r="Z274" i="4"/>
  <c r="R274" i="4"/>
  <c r="S274" i="4" l="1"/>
  <c r="AA274" i="4"/>
  <c r="AB274" i="4" s="1"/>
  <c r="T274" i="4"/>
  <c r="G274" i="4"/>
  <c r="AC274" i="4"/>
  <c r="H275" i="4"/>
  <c r="AG274" i="4" l="1"/>
  <c r="C275" i="4" s="1"/>
  <c r="AD274" i="4"/>
  <c r="AE274" i="4" s="1"/>
  <c r="AF274" i="4"/>
  <c r="AI274" i="4"/>
  <c r="AJ274" i="4" s="1"/>
  <c r="K275" i="4"/>
  <c r="AK275" i="4"/>
  <c r="AL275" i="4"/>
  <c r="B275" i="4" l="1"/>
  <c r="AH274" i="4"/>
  <c r="D275" i="4" s="1"/>
  <c r="AM275" i="4" a="1"/>
  <c r="AN276" i="4" a="1"/>
  <c r="O276" i="4"/>
  <c r="AN276" i="4" l="1"/>
  <c r="AM275" i="4"/>
  <c r="I275" i="4"/>
  <c r="L275" i="4"/>
  <c r="U275" i="4" s="1"/>
  <c r="V275" i="4" s="1"/>
  <c r="M275" i="4"/>
  <c r="E275" i="4"/>
  <c r="F275" i="4" l="1"/>
  <c r="N275" i="4"/>
  <c r="P275" i="4"/>
  <c r="W275" i="4"/>
  <c r="X275" i="4" s="1"/>
  <c r="Y275" i="4"/>
  <c r="Z275" i="4"/>
  <c r="R275" i="4"/>
  <c r="AA275" i="4" l="1"/>
  <c r="AB275" i="4" s="1"/>
  <c r="Q275" i="4"/>
  <c r="S275" i="4" s="1"/>
  <c r="T275" i="4"/>
  <c r="G275" i="4"/>
  <c r="H276" i="4"/>
  <c r="AC275" i="4"/>
  <c r="K276" i="4" l="1"/>
  <c r="AD275" i="4"/>
  <c r="AE275" i="4" s="1"/>
  <c r="AG275" i="4"/>
  <c r="C276" i="4" s="1"/>
  <c r="AI275" i="4"/>
  <c r="AJ275" i="4" s="1"/>
  <c r="AF275" i="4"/>
  <c r="AH275" i="4" s="1"/>
  <c r="D276" i="4" s="1"/>
  <c r="L276" i="4" s="1"/>
  <c r="U276" i="4" s="1"/>
  <c r="V276" i="4" s="1"/>
  <c r="B276" i="4" l="1"/>
  <c r="W276" i="4" s="1"/>
  <c r="Y276" i="4"/>
  <c r="M276" i="4"/>
  <c r="I276" i="4"/>
  <c r="AL276" i="4"/>
  <c r="AK276" i="4"/>
  <c r="AN277" i="4" a="1"/>
  <c r="O277" i="4"/>
  <c r="E276" i="4"/>
  <c r="Z276" i="4"/>
  <c r="AM276" i="4" a="1"/>
  <c r="AN277" i="4" l="1"/>
  <c r="AM276" i="4"/>
  <c r="F276" i="4"/>
  <c r="N276" i="4"/>
  <c r="P276" i="4"/>
  <c r="X276" i="4"/>
  <c r="AA276" i="4" s="1"/>
  <c r="AB276" i="4" s="1"/>
  <c r="R276" i="4"/>
  <c r="Q276" i="4" l="1"/>
  <c r="S276" i="4" s="1"/>
  <c r="G276" i="4"/>
  <c r="AC276" i="4"/>
  <c r="H277" i="4"/>
  <c r="K277" i="4" l="1"/>
  <c r="AF276" i="4"/>
  <c r="B277" i="4" s="1"/>
  <c r="I277" i="4" s="1"/>
  <c r="AG276" i="4"/>
  <c r="C277" i="4" s="1"/>
  <c r="AI276" i="4"/>
  <c r="AJ276" i="4" s="1"/>
  <c r="AD276" i="4"/>
  <c r="AE276" i="4" s="1"/>
  <c r="T276" i="4"/>
  <c r="O278" i="4"/>
  <c r="E277" i="4"/>
  <c r="AN278" i="4" a="1"/>
  <c r="AN278" i="4" l="1"/>
  <c r="F277" i="4"/>
  <c r="AL277" i="4"/>
  <c r="AK277" i="4"/>
  <c r="AH276" i="4"/>
  <c r="D277" i="4" s="1"/>
  <c r="AM277" i="4" a="1"/>
  <c r="AM277" i="4" l="1"/>
  <c r="L277" i="4"/>
  <c r="U277" i="4" s="1"/>
  <c r="V277" i="4" s="1"/>
  <c r="W277" i="4" l="1"/>
  <c r="X277" i="4"/>
  <c r="Y277" i="4"/>
  <c r="M277" i="4"/>
  <c r="Z277" i="4"/>
  <c r="Q277" i="4" l="1"/>
  <c r="N277" i="4"/>
  <c r="P277" i="4"/>
  <c r="AA277" i="4"/>
  <c r="AB277" i="4" s="1"/>
  <c r="R277" i="4"/>
  <c r="G277" i="4" l="1"/>
  <c r="S277" i="4"/>
  <c r="AC277" i="4"/>
  <c r="H278" i="4"/>
  <c r="K278" i="4" l="1"/>
  <c r="AI277" i="4"/>
  <c r="AJ277" i="4" s="1"/>
  <c r="AF277" i="4"/>
  <c r="B278" i="4" s="1"/>
  <c r="I278" i="4" s="1"/>
  <c r="AG277" i="4"/>
  <c r="C278" i="4" s="1"/>
  <c r="AD277" i="4"/>
  <c r="AE277" i="4" s="1"/>
  <c r="T277" i="4"/>
  <c r="O279" i="4"/>
  <c r="AN279" i="4" a="1"/>
  <c r="E278" i="4"/>
  <c r="AL278" i="4" l="1"/>
  <c r="AK278" i="4"/>
  <c r="F278" i="4"/>
  <c r="AN279" i="4"/>
  <c r="AH277" i="4"/>
  <c r="D278" i="4" s="1"/>
  <c r="AM278" i="4" a="1"/>
  <c r="AM278" i="4" l="1"/>
  <c r="L278" i="4"/>
  <c r="U278" i="4" s="1"/>
  <c r="V278" i="4" s="1"/>
  <c r="M278" i="4"/>
  <c r="W278" i="4" l="1"/>
  <c r="X278" i="4" s="1"/>
  <c r="Y278" i="4"/>
  <c r="P278" i="4"/>
  <c r="N278" i="4"/>
  <c r="R278" i="4"/>
  <c r="Z278" i="4"/>
  <c r="AA278" i="4" l="1"/>
  <c r="AB278" i="4" s="1"/>
  <c r="G278" i="4"/>
  <c r="Q278" i="4"/>
  <c r="S278" i="4" s="1"/>
  <c r="T278" i="4" s="1"/>
  <c r="AC278" i="4"/>
  <c r="H279" i="4"/>
  <c r="K279" i="4" l="1"/>
  <c r="AD278" i="4"/>
  <c r="AE278" i="4" s="1"/>
  <c r="AG278" i="4"/>
  <c r="C279" i="4" s="1"/>
  <c r="AF278" i="4"/>
  <c r="B279" i="4" s="1"/>
  <c r="AI278" i="4"/>
  <c r="AJ278" i="4" s="1"/>
  <c r="O280" i="4"/>
  <c r="AN280" i="4" a="1"/>
  <c r="AN280" i="4" l="1"/>
  <c r="AK279" i="4"/>
  <c r="I279" i="4"/>
  <c r="AL279" i="4"/>
  <c r="AH278" i="4"/>
  <c r="D279" i="4" s="1"/>
  <c r="AM279" i="4" a="1"/>
  <c r="E279" i="4"/>
  <c r="F279" i="4" l="1"/>
  <c r="AM279" i="4"/>
  <c r="L279" i="4"/>
  <c r="U279" i="4" s="1"/>
  <c r="V279" i="4" s="1"/>
  <c r="M279" i="4"/>
  <c r="N279" i="4" l="1"/>
  <c r="P279" i="4"/>
  <c r="Q279" i="4"/>
  <c r="W279" i="4"/>
  <c r="X279" i="4" s="1"/>
  <c r="Y279" i="4"/>
  <c r="G279" i="4"/>
  <c r="R279" i="4"/>
  <c r="Z279" i="4"/>
  <c r="AA279" i="4" l="1"/>
  <c r="AB279" i="4" s="1"/>
  <c r="S279" i="4"/>
  <c r="H280" i="4"/>
  <c r="AC279" i="4"/>
  <c r="K280" i="4" l="1"/>
  <c r="AF279" i="4"/>
  <c r="AI279" i="4"/>
  <c r="AJ279" i="4" s="1"/>
  <c r="AD279" i="4"/>
  <c r="AE279" i="4" s="1"/>
  <c r="AG279" i="4"/>
  <c r="C280" i="4" s="1"/>
  <c r="T279" i="4"/>
  <c r="AH279" i="4" l="1"/>
  <c r="D280" i="4" s="1"/>
  <c r="L280" i="4" s="1"/>
  <c r="U280" i="4" s="1"/>
  <c r="V280" i="4" s="1"/>
  <c r="AL280" i="4"/>
  <c r="B280" i="4"/>
  <c r="M280" i="4"/>
  <c r="AK280" i="4"/>
  <c r="O281" i="4"/>
  <c r="AM280" i="4" a="1"/>
  <c r="AN281" i="4" a="1"/>
  <c r="AM280" i="4" l="1"/>
  <c r="AN281" i="4"/>
  <c r="P280" i="4"/>
  <c r="N280" i="4"/>
  <c r="I280" i="4"/>
  <c r="W280" i="4"/>
  <c r="Y280" i="4"/>
  <c r="Z280" i="4"/>
  <c r="R280" i="4"/>
  <c r="E280" i="4"/>
  <c r="F280" i="4" l="1"/>
  <c r="G280" i="4" s="1"/>
  <c r="Q280" i="4"/>
  <c r="S280" i="4" s="1"/>
  <c r="T280" i="4"/>
  <c r="H281" i="4"/>
  <c r="AC280" i="4"/>
  <c r="X280" i="4" l="1"/>
  <c r="AA280" i="4" s="1"/>
  <c r="AB280" i="4" s="1"/>
  <c r="K281" i="4"/>
  <c r="AI280" i="4"/>
  <c r="AJ280" i="4" s="1"/>
  <c r="AD280" i="4"/>
  <c r="AE280" i="4" s="1"/>
  <c r="AG280" i="4"/>
  <c r="C281" i="4" s="1"/>
  <c r="AF280" i="4"/>
  <c r="AH280" i="4" s="1"/>
  <c r="D281" i="4" s="1"/>
  <c r="L281" i="4" s="1"/>
  <c r="U281" i="4" s="1"/>
  <c r="V281" i="4" s="1"/>
  <c r="Y281" i="4" l="1"/>
  <c r="AL281" i="4"/>
  <c r="B281" i="4"/>
  <c r="AK281" i="4"/>
  <c r="W281" i="4"/>
  <c r="M281" i="4"/>
  <c r="Z281" i="4"/>
  <c r="O282" i="4"/>
  <c r="AN282" i="4" a="1"/>
  <c r="AM281" i="4" a="1"/>
  <c r="AM281" i="4" l="1"/>
  <c r="AN282" i="4"/>
  <c r="I281" i="4"/>
  <c r="P281" i="4"/>
  <c r="N281" i="4"/>
  <c r="E281" i="4"/>
  <c r="R281" i="4"/>
  <c r="F281" i="4" l="1"/>
  <c r="Q281" i="4"/>
  <c r="S281" i="4" s="1"/>
  <c r="T281" i="4" s="1"/>
  <c r="H282" i="4"/>
  <c r="AC281" i="4"/>
  <c r="G281" i="4" l="1"/>
  <c r="X281" i="4"/>
  <c r="AA281" i="4" s="1"/>
  <c r="AB281" i="4" s="1"/>
  <c r="K282" i="4"/>
  <c r="AI281" i="4"/>
  <c r="AJ281" i="4" s="1"/>
  <c r="AG281" i="4"/>
  <c r="C282" i="4" s="1"/>
  <c r="AF281" i="4"/>
  <c r="AH281" i="4" s="1"/>
  <c r="D282" i="4" s="1"/>
  <c r="L282" i="4" s="1"/>
  <c r="AD281" i="4"/>
  <c r="AE281" i="4" s="1"/>
  <c r="AL282" i="4" l="1"/>
  <c r="AK282" i="4"/>
  <c r="U282" i="4"/>
  <c r="V282" i="4" s="1"/>
  <c r="M282" i="4"/>
  <c r="B282" i="4"/>
  <c r="AN283" i="4" a="1"/>
  <c r="O283" i="4"/>
  <c r="AM282" i="4" a="1"/>
  <c r="AN283" i="4" l="1"/>
  <c r="AM282" i="4"/>
  <c r="I282" i="4"/>
  <c r="P282" i="4"/>
  <c r="N282" i="4"/>
  <c r="Y282" i="4"/>
  <c r="W282" i="4"/>
  <c r="R282" i="4"/>
  <c r="E282" i="4"/>
  <c r="Z282" i="4"/>
  <c r="F282" i="4" l="1"/>
  <c r="Q282" i="4"/>
  <c r="S282" i="4" s="1"/>
  <c r="H283" i="4"/>
  <c r="K283" i="4" l="1"/>
  <c r="T282" i="4"/>
  <c r="G282" i="4"/>
  <c r="X282" i="4"/>
  <c r="AA282" i="4" s="1"/>
  <c r="AB282" i="4" s="1"/>
  <c r="AC282" i="4"/>
  <c r="AD282" i="4" l="1"/>
  <c r="AE282" i="4" s="1"/>
  <c r="AG282" i="4"/>
  <c r="C283" i="4" s="1"/>
  <c r="AI282" i="4"/>
  <c r="AF282" i="4"/>
  <c r="AH282" i="4" l="1"/>
  <c r="D283" i="4" s="1"/>
  <c r="B283" i="4"/>
  <c r="AJ282" i="4"/>
  <c r="AL283" i="4"/>
  <c r="AK283" i="4"/>
  <c r="AN284" i="4" a="1"/>
  <c r="AM283" i="4" a="1"/>
  <c r="O284" i="4"/>
  <c r="AM283" i="4" l="1"/>
  <c r="AN284" i="4"/>
  <c r="I283" i="4"/>
  <c r="L283" i="4"/>
  <c r="U283" i="4" s="1"/>
  <c r="V283" i="4" s="1"/>
  <c r="M283" i="4"/>
  <c r="E283" i="4"/>
  <c r="F283" i="4" l="1"/>
  <c r="N283" i="4"/>
  <c r="P283" i="4"/>
  <c r="Q283" i="4"/>
  <c r="Y283" i="4"/>
  <c r="W283" i="4"/>
  <c r="X283" i="4"/>
  <c r="R283" i="4"/>
  <c r="Z283" i="4"/>
  <c r="S283" i="4" l="1"/>
  <c r="AA283" i="4"/>
  <c r="AB283" i="4" s="1"/>
  <c r="G283" i="4"/>
  <c r="H284" i="4"/>
  <c r="AC283" i="4"/>
  <c r="AI283" i="4" l="1"/>
  <c r="AJ283" i="4" s="1"/>
  <c r="AD283" i="4"/>
  <c r="AE283" i="4" s="1"/>
  <c r="AG283" i="4"/>
  <c r="C284" i="4" s="1"/>
  <c r="AF283" i="4"/>
  <c r="AH283" i="4" s="1"/>
  <c r="D284" i="4" s="1"/>
  <c r="K284" i="4"/>
  <c r="AL284" i="4"/>
  <c r="AK284" i="4"/>
  <c r="B284" i="4"/>
  <c r="I284" i="4" s="1"/>
  <c r="L284" i="4"/>
  <c r="U284" i="4" s="1"/>
  <c r="V284" i="4" s="1"/>
  <c r="Y284" i="4" s="1"/>
  <c r="T283" i="4"/>
  <c r="AN285" i="4" a="1"/>
  <c r="E284" i="4"/>
  <c r="O285" i="4"/>
  <c r="AM284" i="4" a="1"/>
  <c r="Z284" i="4"/>
  <c r="W284" i="4" l="1"/>
  <c r="M284" i="4"/>
  <c r="AM284" i="4"/>
  <c r="F284" i="4"/>
  <c r="AN285" i="4"/>
  <c r="N284" i="4" l="1"/>
  <c r="Q284" i="4" s="1"/>
  <c r="P284" i="4"/>
  <c r="X284" i="4"/>
  <c r="AA284" i="4" s="1"/>
  <c r="AB284" i="4" s="1"/>
  <c r="G284" i="4"/>
  <c r="R284" i="4"/>
  <c r="T284" i="4" l="1"/>
  <c r="S284" i="4"/>
  <c r="AC284" i="4"/>
  <c r="H285" i="4"/>
  <c r="K285" i="4" l="1"/>
  <c r="AI284" i="4"/>
  <c r="AD284" i="4"/>
  <c r="AE284" i="4" s="1"/>
  <c r="AG284" i="4"/>
  <c r="C285" i="4" s="1"/>
  <c r="AF284" i="4"/>
  <c r="AH284" i="4"/>
  <c r="D285" i="4" s="1"/>
  <c r="B285" i="4"/>
  <c r="AJ284" i="4"/>
  <c r="AK285" i="4"/>
  <c r="AL285" i="4"/>
  <c r="AM285" i="4" a="1"/>
  <c r="AN286" i="4" a="1"/>
  <c r="O286" i="4"/>
  <c r="AN286" i="4" l="1"/>
  <c r="AM285" i="4"/>
  <c r="I285" i="4"/>
  <c r="L285" i="4"/>
  <c r="U285" i="4" s="1"/>
  <c r="V285" i="4" s="1"/>
  <c r="M285" i="4"/>
  <c r="E285" i="4"/>
  <c r="F285" i="4" l="1"/>
  <c r="G285" i="4" s="1"/>
  <c r="N285" i="4"/>
  <c r="P285" i="4"/>
  <c r="Y285" i="4"/>
  <c r="W285" i="4"/>
  <c r="X285" i="4" s="1"/>
  <c r="R285" i="4"/>
  <c r="Z285" i="4"/>
  <c r="AA285" i="4" l="1"/>
  <c r="AB285" i="4" s="1"/>
  <c r="Q285" i="4"/>
  <c r="S285" i="4" s="1"/>
  <c r="T285" i="4"/>
  <c r="H286" i="4"/>
  <c r="AC285" i="4"/>
  <c r="K286" i="4" l="1"/>
  <c r="AD285" i="4"/>
  <c r="AE285" i="4" s="1"/>
  <c r="AI285" i="4"/>
  <c r="AJ285" i="4" s="1"/>
  <c r="AG285" i="4"/>
  <c r="C286" i="4" s="1"/>
  <c r="AF285" i="4"/>
  <c r="AH285" i="4" s="1"/>
  <c r="D286" i="4" s="1"/>
  <c r="AL286" i="4" l="1"/>
  <c r="AK286" i="4"/>
  <c r="L286" i="4"/>
  <c r="U286" i="4" s="1"/>
  <c r="V286" i="4" s="1"/>
  <c r="B286" i="4"/>
  <c r="AM286" i="4" a="1"/>
  <c r="O287" i="4"/>
  <c r="AN287" i="4" a="1"/>
  <c r="AN287" i="4" l="1"/>
  <c r="AM286" i="4"/>
  <c r="I286" i="4"/>
  <c r="W286" i="4"/>
  <c r="Y286" i="4"/>
  <c r="M286" i="4"/>
  <c r="E286" i="4"/>
  <c r="Z286" i="4"/>
  <c r="F286" i="4" l="1"/>
  <c r="N286" i="4"/>
  <c r="P286" i="4"/>
  <c r="R286" i="4"/>
  <c r="Q286" i="4" l="1"/>
  <c r="S286" i="4" s="1"/>
  <c r="T286" i="4" s="1"/>
  <c r="G286" i="4"/>
  <c r="X286" i="4"/>
  <c r="AA286" i="4" s="1"/>
  <c r="AB286" i="4" s="1"/>
  <c r="H287" i="4"/>
  <c r="AC286" i="4"/>
  <c r="AD286" i="4" l="1"/>
  <c r="AE286" i="4" s="1"/>
  <c r="AG286" i="4"/>
  <c r="C287" i="4" s="1"/>
  <c r="AI286" i="4"/>
  <c r="AJ286" i="4" s="1"/>
  <c r="AF286" i="4"/>
  <c r="AH286" i="4" s="1"/>
  <c r="D287" i="4" s="1"/>
  <c r="L287" i="4" s="1"/>
  <c r="U287" i="4" s="1"/>
  <c r="V287" i="4" s="1"/>
  <c r="AL287" i="4"/>
  <c r="K287" i="4"/>
  <c r="AK287" i="4"/>
  <c r="B287" i="4" l="1"/>
  <c r="Y287" i="4"/>
  <c r="W287" i="4"/>
  <c r="M287" i="4"/>
  <c r="AN288" i="4" a="1"/>
  <c r="AM287" i="4" a="1"/>
  <c r="O288" i="4"/>
  <c r="Z287" i="4"/>
  <c r="AM287" i="4" l="1"/>
  <c r="AN288" i="4"/>
  <c r="I287" i="4"/>
  <c r="P287" i="4"/>
  <c r="N287" i="4"/>
  <c r="E287" i="4"/>
  <c r="R287" i="4"/>
  <c r="F287" i="4" l="1"/>
  <c r="Q287" i="4"/>
  <c r="S287" i="4" s="1"/>
  <c r="AC287" i="4"/>
  <c r="H288" i="4"/>
  <c r="X287" i="4" l="1"/>
  <c r="AA287" i="4" s="1"/>
  <c r="AB287" i="4" s="1"/>
  <c r="G287" i="4"/>
  <c r="K288" i="4"/>
  <c r="AD287" i="4"/>
  <c r="AE287" i="4" s="1"/>
  <c r="AI287" i="4"/>
  <c r="AJ287" i="4" s="1"/>
  <c r="AG287" i="4"/>
  <c r="C288" i="4" s="1"/>
  <c r="AF287" i="4"/>
  <c r="AH287" i="4" s="1"/>
  <c r="D288" i="4" s="1"/>
  <c r="L288" i="4" s="1"/>
  <c r="U288" i="4" s="1"/>
  <c r="V288" i="4" s="1"/>
  <c r="T287" i="4"/>
  <c r="M288" i="4" l="1"/>
  <c r="B288" i="4"/>
  <c r="AK288" i="4"/>
  <c r="AL288" i="4"/>
  <c r="I288" i="4"/>
  <c r="AM288" i="4" a="1"/>
  <c r="AN289" i="4" a="1"/>
  <c r="O289" i="4"/>
  <c r="E288" i="4"/>
  <c r="AN289" i="4" l="1"/>
  <c r="N288" i="4"/>
  <c r="P288" i="4"/>
  <c r="Y288" i="4"/>
  <c r="W288" i="4"/>
  <c r="Q288" i="4"/>
  <c r="F288" i="4"/>
  <c r="AM288" i="4"/>
  <c r="Z288" i="4"/>
  <c r="R288" i="4"/>
  <c r="S288" i="4" l="1"/>
  <c r="X288" i="4"/>
  <c r="AA288" i="4" s="1"/>
  <c r="AB288" i="4" s="1"/>
  <c r="G288" i="4"/>
  <c r="T288" i="4"/>
  <c r="H289" i="4"/>
  <c r="AC288" i="4"/>
  <c r="K289" i="4" l="1"/>
  <c r="AF288" i="4"/>
  <c r="AI288" i="4"/>
  <c r="AG288" i="4"/>
  <c r="C289" i="4" s="1"/>
  <c r="AD288" i="4"/>
  <c r="AE288" i="4" s="1"/>
  <c r="AJ288" i="4" l="1"/>
  <c r="AK289" i="4"/>
  <c r="AL289" i="4"/>
  <c r="B289" i="4"/>
  <c r="AH288" i="4"/>
  <c r="D289" i="4" s="1"/>
  <c r="AM289" i="4" a="1"/>
  <c r="O290" i="4"/>
  <c r="AN290" i="4" a="1"/>
  <c r="AN290" i="4" l="1"/>
  <c r="AM289" i="4"/>
  <c r="L289" i="4"/>
  <c r="U289" i="4" s="1"/>
  <c r="V289" i="4" s="1"/>
  <c r="I289" i="4"/>
  <c r="E289" i="4"/>
  <c r="F289" i="4" l="1"/>
  <c r="Y289" i="4"/>
  <c r="W289" i="4"/>
  <c r="M289" i="4"/>
  <c r="Z289" i="4"/>
  <c r="X289" i="4" l="1"/>
  <c r="AA289" i="4" s="1"/>
  <c r="AB289" i="4" s="1"/>
  <c r="N289" i="4"/>
  <c r="Q289" i="4"/>
  <c r="P289" i="4"/>
  <c r="G289" i="4"/>
  <c r="R289" i="4"/>
  <c r="S289" i="4" l="1"/>
  <c r="T289" i="4" s="1"/>
  <c r="H290" i="4"/>
  <c r="AC289" i="4"/>
  <c r="K290" i="4" l="1"/>
  <c r="AD289" i="4"/>
  <c r="AE289" i="4" s="1"/>
  <c r="AI289" i="4"/>
  <c r="AJ289" i="4" s="1"/>
  <c r="AG289" i="4"/>
  <c r="C290" i="4" s="1"/>
  <c r="AF289" i="4"/>
  <c r="AH289" i="4" s="1"/>
  <c r="D290" i="4" s="1"/>
  <c r="L290" i="4" s="1"/>
  <c r="U290" i="4" l="1"/>
  <c r="V290" i="4" s="1"/>
  <c r="M290" i="4"/>
  <c r="B290" i="4"/>
  <c r="AK290" i="4"/>
  <c r="AL290" i="4"/>
  <c r="O291" i="4"/>
  <c r="AM290" i="4" a="1"/>
  <c r="AN291" i="4" a="1"/>
  <c r="AM290" i="4" l="1"/>
  <c r="AN291" i="4"/>
  <c r="I290" i="4"/>
  <c r="N290" i="4"/>
  <c r="P290" i="4"/>
  <c r="Y290" i="4"/>
  <c r="W290" i="4"/>
  <c r="R290" i="4"/>
  <c r="Z290" i="4"/>
  <c r="E290" i="4"/>
  <c r="F290" i="4" l="1"/>
  <c r="Q290" i="4"/>
  <c r="S290" i="4" s="1"/>
  <c r="H291" i="4"/>
  <c r="K291" i="4" l="1"/>
  <c r="T290" i="4"/>
  <c r="G290" i="4"/>
  <c r="X290" i="4"/>
  <c r="AA290" i="4" s="1"/>
  <c r="AB290" i="4" s="1"/>
  <c r="AC290" i="4"/>
  <c r="AI290" i="4" l="1"/>
  <c r="AG290" i="4"/>
  <c r="C291" i="4" s="1"/>
  <c r="AD290" i="4"/>
  <c r="AE290" i="4" s="1"/>
  <c r="AF290" i="4"/>
  <c r="AH290" i="4" l="1"/>
  <c r="D291" i="4" s="1"/>
  <c r="B291" i="4"/>
  <c r="AJ290" i="4"/>
  <c r="AL291" i="4"/>
  <c r="AK291" i="4"/>
  <c r="O292" i="4"/>
  <c r="AM291" i="4" a="1"/>
  <c r="AN292" i="4" a="1"/>
  <c r="AM291" i="4" l="1"/>
  <c r="AN292" i="4"/>
  <c r="L291" i="4"/>
  <c r="U291" i="4" s="1"/>
  <c r="V291" i="4" s="1"/>
  <c r="M291" i="4"/>
  <c r="I291" i="4"/>
  <c r="E291" i="4"/>
  <c r="F291" i="4" l="1"/>
  <c r="N291" i="4"/>
  <c r="P291" i="4"/>
  <c r="Q291" i="4"/>
  <c r="Y291" i="4"/>
  <c r="W291" i="4"/>
  <c r="X291" i="4"/>
  <c r="R291" i="4"/>
  <c r="Z291" i="4"/>
  <c r="AA291" i="4" l="1"/>
  <c r="AB291" i="4" s="1"/>
  <c r="S291" i="4"/>
  <c r="T291" i="4"/>
  <c r="G291" i="4"/>
  <c r="H292" i="4"/>
  <c r="AC291" i="4"/>
  <c r="K292" i="4" l="1"/>
  <c r="AI291" i="4"/>
  <c r="AJ291" i="4" s="1"/>
  <c r="AD291" i="4"/>
  <c r="AE291" i="4" s="1"/>
  <c r="AG291" i="4"/>
  <c r="C292" i="4" s="1"/>
  <c r="AF291" i="4"/>
  <c r="AH291" i="4" s="1"/>
  <c r="D292" i="4" s="1"/>
  <c r="L292" i="4" s="1"/>
  <c r="U292" i="4" s="1"/>
  <c r="V292" i="4" s="1"/>
  <c r="M292" i="4" l="1"/>
  <c r="AL292" i="4"/>
  <c r="AK292" i="4"/>
  <c r="B292" i="4"/>
  <c r="AM292" i="4" a="1"/>
  <c r="AN293" i="4" a="1"/>
  <c r="O293" i="4"/>
  <c r="AN293" i="4" l="1"/>
  <c r="AM292" i="4"/>
  <c r="Y292" i="4"/>
  <c r="N292" i="4"/>
  <c r="I292" i="4"/>
  <c r="W292" i="4"/>
  <c r="P292" i="4"/>
  <c r="Z292" i="4"/>
  <c r="E292" i="4"/>
  <c r="R292" i="4"/>
  <c r="F292" i="4" l="1"/>
  <c r="G292" i="4" s="1"/>
  <c r="Q292" i="4"/>
  <c r="S292" i="4" s="1"/>
  <c r="X292" i="4"/>
  <c r="AA292" i="4" s="1"/>
  <c r="AB292" i="4" s="1"/>
  <c r="H293" i="4"/>
  <c r="AC292" i="4"/>
  <c r="AD292" i="4" l="1"/>
  <c r="AE292" i="4" s="1"/>
  <c r="AI292" i="4"/>
  <c r="AJ292" i="4" s="1"/>
  <c r="AG292" i="4"/>
  <c r="C293" i="4" s="1"/>
  <c r="AF292" i="4"/>
  <c r="AH292" i="4" s="1"/>
  <c r="D293" i="4" s="1"/>
  <c r="K293" i="4"/>
  <c r="AL293" i="4"/>
  <c r="AK293" i="4"/>
  <c r="B293" i="4"/>
  <c r="I293" i="4"/>
  <c r="T292" i="4"/>
  <c r="O294" i="4"/>
  <c r="AN294" i="4" a="1"/>
  <c r="AM293" i="4" a="1"/>
  <c r="E293" i="4"/>
  <c r="L293" i="4" l="1"/>
  <c r="U293" i="4" s="1"/>
  <c r="V293" i="4" s="1"/>
  <c r="W293" i="4" s="1"/>
  <c r="AM293" i="4"/>
  <c r="AN294" i="4"/>
  <c r="F293" i="4"/>
  <c r="Y293" i="4"/>
  <c r="M293" i="4"/>
  <c r="Z293" i="4"/>
  <c r="X293" i="4" l="1"/>
  <c r="AA293" i="4" s="1"/>
  <c r="AB293" i="4" s="1"/>
  <c r="P293" i="4"/>
  <c r="N293" i="4"/>
  <c r="G293" i="4"/>
  <c r="R293" i="4"/>
  <c r="Q293" i="4" l="1"/>
  <c r="S293" i="4" s="1"/>
  <c r="AC293" i="4"/>
  <c r="H294" i="4"/>
  <c r="K294" i="4" l="1"/>
  <c r="AD293" i="4"/>
  <c r="AE293" i="4" s="1"/>
  <c r="AG293" i="4"/>
  <c r="C294" i="4" s="1"/>
  <c r="AI293" i="4"/>
  <c r="AJ293" i="4" s="1"/>
  <c r="AF293" i="4"/>
  <c r="AH293" i="4" s="1"/>
  <c r="D294" i="4" s="1"/>
  <c r="L294" i="4" s="1"/>
  <c r="U294" i="4" s="1"/>
  <c r="V294" i="4" s="1"/>
  <c r="T293" i="4"/>
  <c r="AL294" i="4" l="1"/>
  <c r="B294" i="4"/>
  <c r="Y294" i="4"/>
  <c r="W294" i="4"/>
  <c r="M294" i="4"/>
  <c r="AK294" i="4"/>
  <c r="O295" i="4"/>
  <c r="AN295" i="4" a="1"/>
  <c r="AM294" i="4" a="1"/>
  <c r="Z294" i="4"/>
  <c r="AN295" i="4" l="1"/>
  <c r="I294" i="4"/>
  <c r="AM294" i="4"/>
  <c r="N294" i="4"/>
  <c r="P294" i="4"/>
  <c r="E294" i="4"/>
  <c r="R294" i="4"/>
  <c r="F294" i="4" l="1"/>
  <c r="Q294" i="4"/>
  <c r="S294" i="4" s="1"/>
  <c r="T294" i="4"/>
  <c r="AC294" i="4"/>
  <c r="H295" i="4"/>
  <c r="X294" i="4" l="1"/>
  <c r="AA294" i="4" s="1"/>
  <c r="AB294" i="4" s="1"/>
  <c r="G294" i="4"/>
  <c r="K295" i="4"/>
  <c r="AF294" i="4"/>
  <c r="AD294" i="4"/>
  <c r="AE294" i="4" s="1"/>
  <c r="AG294" i="4"/>
  <c r="C295" i="4" s="1"/>
  <c r="AI294" i="4"/>
  <c r="AJ294" i="4" s="1"/>
  <c r="AH294" i="4" l="1"/>
  <c r="D295" i="4" s="1"/>
  <c r="AL295" i="4"/>
  <c r="L295" i="4"/>
  <c r="U295" i="4" s="1"/>
  <c r="V295" i="4" s="1"/>
  <c r="AK295" i="4"/>
  <c r="B295" i="4"/>
  <c r="O296" i="4"/>
  <c r="AM295" i="4" a="1"/>
  <c r="AN296" i="4" a="1"/>
  <c r="AM295" i="4" l="1"/>
  <c r="AN296" i="4"/>
  <c r="I295" i="4"/>
  <c r="W295" i="4"/>
  <c r="Y295" i="4"/>
  <c r="M295" i="4"/>
  <c r="E295" i="4"/>
  <c r="Z295" i="4"/>
  <c r="F295" i="4" l="1"/>
  <c r="P295" i="4"/>
  <c r="N295" i="4"/>
  <c r="Q295" i="4" s="1"/>
  <c r="R295" i="4"/>
  <c r="S295" i="4" l="1"/>
  <c r="G295" i="4"/>
  <c r="X295" i="4"/>
  <c r="AA295" i="4" s="1"/>
  <c r="AB295" i="4" s="1"/>
  <c r="H296" i="4"/>
  <c r="AC295" i="4"/>
  <c r="AD295" i="4" l="1"/>
  <c r="AE295" i="4" s="1"/>
  <c r="AI295" i="4"/>
  <c r="AJ295" i="4" s="1"/>
  <c r="AG295" i="4"/>
  <c r="C296" i="4" s="1"/>
  <c r="AF295" i="4"/>
  <c r="AH295" i="4" s="1"/>
  <c r="D296" i="4" s="1"/>
  <c r="L296" i="4" s="1"/>
  <c r="U296" i="4" s="1"/>
  <c r="V296" i="4" s="1"/>
  <c r="W296" i="4" s="1"/>
  <c r="K296" i="4"/>
  <c r="B296" i="4"/>
  <c r="I296" i="4"/>
  <c r="AK296" i="4"/>
  <c r="AL296" i="4"/>
  <c r="T295" i="4"/>
  <c r="AN297" i="4" a="1"/>
  <c r="E296" i="4"/>
  <c r="AM296" i="4" a="1"/>
  <c r="O297" i="4"/>
  <c r="AN297" i="4" l="1"/>
  <c r="AM296" i="4"/>
  <c r="F296" i="4"/>
  <c r="M296" i="4"/>
  <c r="X296" i="4"/>
  <c r="Y296" i="4"/>
  <c r="Z296" i="4"/>
  <c r="AA296" i="4" l="1"/>
  <c r="AB296" i="4" s="1"/>
  <c r="N296" i="4"/>
  <c r="P296" i="4"/>
  <c r="G296" i="4"/>
  <c r="R296" i="4"/>
  <c r="Q296" i="4" l="1"/>
  <c r="S296" i="4" s="1"/>
  <c r="AC296" i="4"/>
  <c r="H297" i="4"/>
  <c r="K297" i="4" l="1"/>
  <c r="AD296" i="4"/>
  <c r="AE296" i="4" s="1"/>
  <c r="AG296" i="4"/>
  <c r="C297" i="4" s="1"/>
  <c r="AI296" i="4"/>
  <c r="AJ296" i="4" s="1"/>
  <c r="AF296" i="4"/>
  <c r="B297" i="4" s="1"/>
  <c r="T296" i="4"/>
  <c r="AN298" i="4" a="1"/>
  <c r="O298" i="4"/>
  <c r="AN298" i="4" l="1"/>
  <c r="AK297" i="4"/>
  <c r="AL297" i="4"/>
  <c r="I297" i="4"/>
  <c r="AH296" i="4"/>
  <c r="D297" i="4" s="1"/>
  <c r="E297" i="4"/>
  <c r="AM297" i="4" a="1"/>
  <c r="AM297" i="4" l="1"/>
  <c r="F297" i="4"/>
  <c r="L297" i="4"/>
  <c r="U297" i="4" s="1"/>
  <c r="V297" i="4" s="1"/>
  <c r="M297" i="4"/>
  <c r="W297" i="4" l="1"/>
  <c r="Y297" i="4"/>
  <c r="X297" i="4"/>
  <c r="P297" i="4"/>
  <c r="N297" i="4"/>
  <c r="R297" i="4"/>
  <c r="Z297" i="4"/>
  <c r="Q297" i="4" l="1"/>
  <c r="S297" i="4" s="1"/>
  <c r="G297" i="4"/>
  <c r="AA297" i="4"/>
  <c r="AB297" i="4" s="1"/>
  <c r="AC297" i="4"/>
  <c r="H298" i="4"/>
  <c r="AD297" i="4" l="1"/>
  <c r="AE297" i="4" s="1"/>
  <c r="AI297" i="4"/>
  <c r="AJ297" i="4" s="1"/>
  <c r="AF297" i="4"/>
  <c r="AG297" i="4"/>
  <c r="AK298" i="4"/>
  <c r="C298" i="4"/>
  <c r="K298" i="4"/>
  <c r="AL298" i="4"/>
  <c r="B298" i="4"/>
  <c r="T297" i="4"/>
  <c r="AM298" i="4" a="1"/>
  <c r="AN299" i="4" a="1"/>
  <c r="O299" i="4"/>
  <c r="AN299" i="4" l="1"/>
  <c r="AM298" i="4"/>
  <c r="AH297" i="4"/>
  <c r="D298" i="4" s="1"/>
  <c r="I298" i="4"/>
  <c r="E298" i="4"/>
  <c r="F298" i="4" l="1"/>
  <c r="L298" i="4"/>
  <c r="U298" i="4" s="1"/>
  <c r="V298" i="4" s="1"/>
  <c r="M298" i="4"/>
  <c r="N298" i="4" l="1"/>
  <c r="Q298" i="4"/>
  <c r="P298" i="4"/>
  <c r="Y298" i="4"/>
  <c r="W298" i="4"/>
  <c r="X298" i="4" s="1"/>
  <c r="G298" i="4"/>
  <c r="R298" i="4"/>
  <c r="Z298" i="4"/>
  <c r="AA298" i="4" l="1"/>
  <c r="AB298" i="4" s="1"/>
  <c r="S298" i="4"/>
  <c r="T298" i="4"/>
  <c r="AC298" i="4"/>
  <c r="H299" i="4"/>
  <c r="K299" i="4" l="1"/>
  <c r="AI298" i="4"/>
  <c r="AJ298" i="4" s="1"/>
  <c r="AD298" i="4"/>
  <c r="AE298" i="4" s="1"/>
  <c r="AF298" i="4"/>
  <c r="AG298" i="4"/>
  <c r="C299" i="4" s="1"/>
  <c r="AL299" i="4" l="1"/>
  <c r="B299" i="4"/>
  <c r="AH298" i="4"/>
  <c r="D299" i="4" s="1"/>
  <c r="AK299" i="4"/>
  <c r="AN300" i="4" a="1"/>
  <c r="AM299" i="4" a="1"/>
  <c r="O300" i="4"/>
  <c r="AM299" i="4" l="1"/>
  <c r="AN300" i="4"/>
  <c r="L299" i="4"/>
  <c r="U299" i="4" s="1"/>
  <c r="V299" i="4" s="1"/>
  <c r="M299" i="4"/>
  <c r="I299" i="4"/>
  <c r="E299" i="4"/>
  <c r="F299" i="4" l="1"/>
  <c r="W299" i="4"/>
  <c r="Y299" i="4"/>
  <c r="N299" i="4"/>
  <c r="P299" i="4"/>
  <c r="R299" i="4"/>
  <c r="Z299" i="4"/>
  <c r="X299" i="4" l="1"/>
  <c r="AA299" i="4" s="1"/>
  <c r="AB299" i="4" s="1"/>
  <c r="Q299" i="4"/>
  <c r="S299" i="4" s="1"/>
  <c r="T299" i="4"/>
  <c r="G299" i="4"/>
  <c r="H300" i="4"/>
  <c r="AC299" i="4"/>
  <c r="AG299" i="4" l="1"/>
  <c r="C300" i="4" s="1"/>
  <c r="AI299" i="4"/>
  <c r="AJ299" i="4" s="1"/>
  <c r="AD299" i="4"/>
  <c r="AE299" i="4" s="1"/>
  <c r="AF299" i="4"/>
  <c r="AH299" i="4" s="1"/>
  <c r="D300" i="4" s="1"/>
  <c r="K300" i="4"/>
  <c r="AL300" i="4"/>
  <c r="B300" i="4"/>
  <c r="AK300" i="4"/>
  <c r="L300" i="4"/>
  <c r="U300" i="4" s="1"/>
  <c r="V300" i="4" s="1"/>
  <c r="Y300" i="4" s="1"/>
  <c r="O301" i="4"/>
  <c r="Z300" i="4"/>
  <c r="AN301" i="4" a="1"/>
  <c r="AM300" i="4" a="1"/>
  <c r="W300" i="4" l="1"/>
  <c r="AN301" i="4"/>
  <c r="AM300" i="4"/>
  <c r="I300" i="4"/>
  <c r="M300" i="4"/>
  <c r="E300" i="4"/>
  <c r="F300" i="4" l="1"/>
  <c r="P300" i="4"/>
  <c r="N300" i="4"/>
  <c r="R300" i="4"/>
  <c r="Q300" i="4" l="1"/>
  <c r="S300" i="4" s="1"/>
  <c r="T300" i="4"/>
  <c r="G300" i="4"/>
  <c r="X300" i="4"/>
  <c r="AA300" i="4" s="1"/>
  <c r="AB300" i="4" s="1"/>
  <c r="H301" i="4"/>
  <c r="AC300" i="4"/>
  <c r="AD300" i="4" l="1"/>
  <c r="AE300" i="4" s="1"/>
  <c r="AI300" i="4"/>
  <c r="AJ300" i="4" s="1"/>
  <c r="AF300" i="4"/>
  <c r="AG300" i="4"/>
  <c r="C301" i="4" s="1"/>
  <c r="K301" i="4"/>
  <c r="AK301" i="4"/>
  <c r="AL301" i="4"/>
  <c r="B301" i="4"/>
  <c r="I301" i="4"/>
  <c r="AM301" i="4" a="1"/>
  <c r="AN302" i="4" a="1"/>
  <c r="E301" i="4"/>
  <c r="O302" i="4"/>
  <c r="F301" i="4" l="1"/>
  <c r="AN302" i="4"/>
  <c r="AM301" i="4"/>
  <c r="AH300" i="4"/>
  <c r="D301" i="4" s="1"/>
  <c r="L301" i="4" l="1"/>
  <c r="U301" i="4" s="1"/>
  <c r="V301" i="4" s="1"/>
  <c r="M301" i="4" l="1"/>
  <c r="W301" i="4"/>
  <c r="Y301" i="4"/>
  <c r="X301" i="4"/>
  <c r="Z301" i="4"/>
  <c r="AA301" i="4" l="1"/>
  <c r="AB301" i="4" s="1"/>
  <c r="P301" i="4"/>
  <c r="N301" i="4"/>
  <c r="R301" i="4"/>
  <c r="G301" i="4" l="1"/>
  <c r="Q301" i="4"/>
  <c r="S301" i="4" s="1"/>
  <c r="AC301" i="4"/>
  <c r="H302" i="4"/>
  <c r="K302" i="4" l="1"/>
  <c r="AF301" i="4"/>
  <c r="AI301" i="4"/>
  <c r="AJ301" i="4" s="1"/>
  <c r="AD301" i="4"/>
  <c r="AE301" i="4" s="1"/>
  <c r="AG301" i="4"/>
  <c r="C302" i="4" s="1"/>
  <c r="T301" i="4"/>
  <c r="AK302" i="4" l="1"/>
  <c r="AH301" i="4"/>
  <c r="D302" i="4" s="1"/>
  <c r="L302" i="4" s="1"/>
  <c r="U302" i="4" s="1"/>
  <c r="V302" i="4" s="1"/>
  <c r="W302" i="4"/>
  <c r="B302" i="4"/>
  <c r="M302" i="4"/>
  <c r="AL302" i="4"/>
  <c r="AN303" i="4" a="1"/>
  <c r="AM302" i="4" a="1"/>
  <c r="O303" i="4"/>
  <c r="AM302" i="4" l="1"/>
  <c r="AN303" i="4"/>
  <c r="N302" i="4"/>
  <c r="P302" i="4"/>
  <c r="I302" i="4"/>
  <c r="Y302" i="4"/>
  <c r="Z302" i="4"/>
  <c r="E302" i="4"/>
  <c r="R302" i="4"/>
  <c r="F302" i="4" l="1"/>
  <c r="Q302" i="4"/>
  <c r="S302" i="4" s="1"/>
  <c r="T302" i="4"/>
  <c r="H303" i="4"/>
  <c r="K303" i="4" l="1"/>
  <c r="G302" i="4"/>
  <c r="X302" i="4"/>
  <c r="AA302" i="4" s="1"/>
  <c r="AB302" i="4" s="1"/>
  <c r="AC302" i="4"/>
  <c r="AG302" i="4" l="1"/>
  <c r="C303" i="4" s="1"/>
  <c r="AD302" i="4"/>
  <c r="AE302" i="4" s="1"/>
  <c r="AI302" i="4"/>
  <c r="AF302" i="4"/>
  <c r="AH302" i="4" l="1"/>
  <c r="D303" i="4" s="1"/>
  <c r="B303" i="4"/>
  <c r="AJ302" i="4"/>
  <c r="AL303" i="4"/>
  <c r="AK303" i="4"/>
  <c r="AM303" i="4" a="1"/>
  <c r="O304" i="4"/>
  <c r="AN304" i="4" a="1"/>
  <c r="AN304" i="4" l="1"/>
  <c r="AM303" i="4"/>
  <c r="I303" i="4"/>
  <c r="L303" i="4"/>
  <c r="U303" i="4" s="1"/>
  <c r="V303" i="4" s="1"/>
  <c r="E303" i="4"/>
  <c r="M303" i="4" l="1"/>
  <c r="N303" i="4" s="1"/>
  <c r="F303" i="4"/>
  <c r="W303" i="4"/>
  <c r="X303" i="4" s="1"/>
  <c r="Y303" i="4"/>
  <c r="Z303" i="4"/>
  <c r="Q303" i="4" l="1"/>
  <c r="P303" i="4"/>
  <c r="AA303" i="4"/>
  <c r="AB303" i="4" s="1"/>
  <c r="G303" i="4"/>
  <c r="R303" i="4"/>
  <c r="S303" i="4" l="1"/>
  <c r="T303" i="4"/>
  <c r="H304" i="4"/>
  <c r="AC303" i="4"/>
  <c r="AI303" i="4" l="1"/>
  <c r="AJ303" i="4" s="1"/>
  <c r="AF303" i="4"/>
  <c r="AD303" i="4"/>
  <c r="AE303" i="4" s="1"/>
  <c r="AG303" i="4"/>
  <c r="C304" i="4" s="1"/>
  <c r="K304" i="4"/>
  <c r="AL304" i="4"/>
  <c r="AK304" i="4"/>
  <c r="B304" i="4"/>
  <c r="O305" i="4"/>
  <c r="AN305" i="4" a="1"/>
  <c r="AM304" i="4" a="1"/>
  <c r="AH303" i="4" l="1"/>
  <c r="D304" i="4" s="1"/>
  <c r="AN305" i="4"/>
  <c r="AM304" i="4"/>
  <c r="I304" i="4"/>
  <c r="E304" i="4"/>
  <c r="L304" i="4" l="1"/>
  <c r="U304" i="4" s="1"/>
  <c r="V304" i="4" s="1"/>
  <c r="M304" i="4"/>
  <c r="F304" i="4"/>
  <c r="P304" i="4" l="1"/>
  <c r="N304" i="4"/>
  <c r="W304" i="4"/>
  <c r="Y304" i="4"/>
  <c r="X304" i="4"/>
  <c r="G304" i="4"/>
  <c r="R304" i="4"/>
  <c r="Z304" i="4"/>
  <c r="Q304" i="4" l="1"/>
  <c r="S304" i="4" s="1"/>
  <c r="AA304" i="4"/>
  <c r="AB304" i="4" s="1"/>
  <c r="AC304" i="4"/>
  <c r="H305" i="4"/>
  <c r="K305" i="4" l="1"/>
  <c r="AI304" i="4"/>
  <c r="AG304" i="4"/>
  <c r="C305" i="4" s="1"/>
  <c r="AD304" i="4"/>
  <c r="AE304" i="4" s="1"/>
  <c r="AF304" i="4"/>
  <c r="T304" i="4"/>
  <c r="B305" i="4"/>
  <c r="AH304" i="4"/>
  <c r="D305" i="4" s="1"/>
  <c r="AJ304" i="4"/>
  <c r="AL305" i="4"/>
  <c r="AK305" i="4"/>
  <c r="AN306" i="4" a="1"/>
  <c r="AM305" i="4" a="1"/>
  <c r="O306" i="4"/>
  <c r="AM305" i="4" l="1"/>
  <c r="AN306" i="4"/>
  <c r="L305" i="4"/>
  <c r="U305" i="4" s="1"/>
  <c r="V305" i="4" s="1"/>
  <c r="I305" i="4"/>
  <c r="E305" i="4"/>
  <c r="F305" i="4" l="1"/>
  <c r="W305" i="4"/>
  <c r="X305" i="4" s="1"/>
  <c r="Y305" i="4"/>
  <c r="M305" i="4"/>
  <c r="Z305" i="4"/>
  <c r="P305" i="4" l="1"/>
  <c r="N305" i="4"/>
  <c r="Q305" i="4"/>
  <c r="AA305" i="4"/>
  <c r="AB305" i="4" s="1"/>
  <c r="G305" i="4"/>
  <c r="R305" i="4"/>
  <c r="S305" i="4" l="1"/>
  <c r="AC305" i="4"/>
  <c r="H306" i="4"/>
  <c r="K306" i="4" l="1"/>
  <c r="AD305" i="4"/>
  <c r="AE305" i="4" s="1"/>
  <c r="AI305" i="4"/>
  <c r="AJ305" i="4" s="1"/>
  <c r="AG305" i="4"/>
  <c r="C306" i="4" s="1"/>
  <c r="AF305" i="4"/>
  <c r="AH305" i="4" s="1"/>
  <c r="D306" i="4" s="1"/>
  <c r="L306" i="4" s="1"/>
  <c r="U306" i="4" s="1"/>
  <c r="V306" i="4" s="1"/>
  <c r="T305" i="4"/>
  <c r="AK306" i="4" l="1"/>
  <c r="M306" i="4"/>
  <c r="B306" i="4"/>
  <c r="Y306" i="4" s="1"/>
  <c r="AL306" i="4"/>
  <c r="Z306" i="4"/>
  <c r="O307" i="4"/>
  <c r="AM306" i="4" a="1"/>
  <c r="AN307" i="4" a="1"/>
  <c r="AM306" i="4" l="1"/>
  <c r="AN307" i="4"/>
  <c r="I306" i="4"/>
  <c r="W306" i="4"/>
  <c r="N306" i="4"/>
  <c r="P306" i="4"/>
  <c r="E306" i="4"/>
  <c r="R306" i="4"/>
  <c r="F306" i="4" l="1"/>
  <c r="G306" i="4" s="1"/>
  <c r="Q306" i="4"/>
  <c r="S306" i="4" s="1"/>
  <c r="X306" i="4"/>
  <c r="AA306" i="4" s="1"/>
  <c r="AB306" i="4" s="1"/>
  <c r="AC306" i="4"/>
  <c r="H307" i="4"/>
  <c r="K307" i="4" l="1"/>
  <c r="AG306" i="4"/>
  <c r="C307" i="4" s="1"/>
  <c r="AI306" i="4"/>
  <c r="AJ306" i="4" s="1"/>
  <c r="AD306" i="4"/>
  <c r="AE306" i="4" s="1"/>
  <c r="AF306" i="4"/>
  <c r="AH306" i="4" s="1"/>
  <c r="D307" i="4" s="1"/>
  <c r="L307" i="4" s="1"/>
  <c r="U307" i="4" s="1"/>
  <c r="V307" i="4" s="1"/>
  <c r="T306" i="4"/>
  <c r="M307" i="4" l="1"/>
  <c r="B307" i="4"/>
  <c r="AL307" i="4"/>
  <c r="AK307" i="4"/>
  <c r="O308" i="4"/>
  <c r="AN308" i="4" a="1"/>
  <c r="AM307" i="4" a="1"/>
  <c r="AM307" i="4" l="1"/>
  <c r="AN308" i="4"/>
  <c r="I307" i="4"/>
  <c r="P307" i="4"/>
  <c r="N307" i="4"/>
  <c r="Y307" i="4"/>
  <c r="W307" i="4"/>
  <c r="R307" i="4"/>
  <c r="E307" i="4"/>
  <c r="Z307" i="4"/>
  <c r="F307" i="4" l="1"/>
  <c r="G307" i="4" s="1"/>
  <c r="Q307" i="4"/>
  <c r="S307" i="4" s="1"/>
  <c r="H308" i="4"/>
  <c r="K308" i="4" l="1"/>
  <c r="T307" i="4"/>
  <c r="X307" i="4"/>
  <c r="AA307" i="4" s="1"/>
  <c r="AB307" i="4" s="1"/>
  <c r="AC307" i="4"/>
  <c r="AD307" i="4" l="1"/>
  <c r="AE307" i="4" s="1"/>
  <c r="AI307" i="4"/>
  <c r="AG307" i="4"/>
  <c r="C308" i="4" s="1"/>
  <c r="AF307" i="4"/>
  <c r="AH307" i="4" l="1"/>
  <c r="D308" i="4" s="1"/>
  <c r="B308" i="4"/>
  <c r="AJ307" i="4"/>
  <c r="AL308" i="4"/>
  <c r="AK308" i="4"/>
  <c r="O309" i="4"/>
  <c r="AM308" i="4" a="1"/>
  <c r="AN309" i="4" a="1"/>
  <c r="AM308" i="4" l="1"/>
  <c r="AN309" i="4"/>
  <c r="I308" i="4"/>
  <c r="L308" i="4"/>
  <c r="U308" i="4" s="1"/>
  <c r="V308" i="4" s="1"/>
  <c r="M308" i="4"/>
  <c r="E308" i="4"/>
  <c r="F308" i="4" l="1"/>
  <c r="N308" i="4"/>
  <c r="P308" i="4"/>
  <c r="W308" i="4"/>
  <c r="X308" i="4" s="1"/>
  <c r="Y308" i="4"/>
  <c r="R308" i="4"/>
  <c r="Z308" i="4"/>
  <c r="AA308" i="4" l="1"/>
  <c r="AB308" i="4" s="1"/>
  <c r="Q308" i="4"/>
  <c r="S308" i="4" s="1"/>
  <c r="T308" i="4"/>
  <c r="G308" i="4"/>
  <c r="H309" i="4"/>
  <c r="AC308" i="4"/>
  <c r="K309" i="4" l="1"/>
  <c r="AD308" i="4"/>
  <c r="AE308" i="4" s="1"/>
  <c r="AI308" i="4"/>
  <c r="AJ308" i="4" s="1"/>
  <c r="AG308" i="4"/>
  <c r="C309" i="4" s="1"/>
  <c r="AF308" i="4"/>
  <c r="AH308" i="4" s="1"/>
  <c r="D309" i="4" s="1"/>
  <c r="L309" i="4" s="1"/>
  <c r="U309" i="4" s="1"/>
  <c r="V309" i="4" s="1"/>
  <c r="AK309" i="4" l="1"/>
  <c r="M309" i="4"/>
  <c r="AL309" i="4"/>
  <c r="B309" i="4"/>
  <c r="AM309" i="4" a="1"/>
  <c r="O310" i="4"/>
  <c r="AN310" i="4" a="1"/>
  <c r="AN310" i="4" l="1"/>
  <c r="AM309" i="4"/>
  <c r="I309" i="4"/>
  <c r="N309" i="4"/>
  <c r="P309" i="4"/>
  <c r="Y309" i="4"/>
  <c r="W309" i="4"/>
  <c r="R309" i="4"/>
  <c r="Z309" i="4"/>
  <c r="E309" i="4"/>
  <c r="F309" i="4" l="1"/>
  <c r="G309" i="4" s="1"/>
  <c r="Q309" i="4"/>
  <c r="S309" i="4" s="1"/>
  <c r="X309" i="4"/>
  <c r="AA309" i="4" s="1"/>
  <c r="AB309" i="4" s="1"/>
  <c r="H310" i="4"/>
  <c r="AC309" i="4"/>
  <c r="AG309" i="4" l="1"/>
  <c r="C310" i="4" s="1"/>
  <c r="AI309" i="4"/>
  <c r="AJ309" i="4" s="1"/>
  <c r="AD309" i="4"/>
  <c r="AE309" i="4" s="1"/>
  <c r="AF309" i="4"/>
  <c r="AH309" i="4" s="1"/>
  <c r="D310" i="4" s="1"/>
  <c r="L310" i="4" s="1"/>
  <c r="U310" i="4" s="1"/>
  <c r="V310" i="4" s="1"/>
  <c r="Y310" i="4" s="1"/>
  <c r="K310" i="4"/>
  <c r="AL310" i="4"/>
  <c r="AK310" i="4"/>
  <c r="B310" i="4"/>
  <c r="I310" i="4"/>
  <c r="M310" i="4"/>
  <c r="N310" i="4" s="1"/>
  <c r="W310" i="4"/>
  <c r="T309" i="4"/>
  <c r="AN311" i="4" a="1"/>
  <c r="AM310" i="4" a="1"/>
  <c r="E310" i="4"/>
  <c r="O311" i="4"/>
  <c r="Z310" i="4"/>
  <c r="P310" i="4" l="1"/>
  <c r="AM310" i="4"/>
  <c r="AN311" i="4"/>
  <c r="F310" i="4"/>
  <c r="Q310" i="4"/>
  <c r="R310" i="4"/>
  <c r="S310" i="4" l="1"/>
  <c r="G310" i="4"/>
  <c r="X310" i="4"/>
  <c r="AA310" i="4" s="1"/>
  <c r="AB310" i="4" s="1"/>
  <c r="H311" i="4"/>
  <c r="AC310" i="4"/>
  <c r="K311" i="4" l="1"/>
  <c r="T310" i="4"/>
  <c r="AD310" i="4"/>
  <c r="AE310" i="4" s="1"/>
  <c r="AG310" i="4"/>
  <c r="C311" i="4" s="1"/>
  <c r="AI310" i="4"/>
  <c r="AF310" i="4"/>
  <c r="AH310" i="4" l="1"/>
  <c r="D311" i="4" s="1"/>
  <c r="B311" i="4"/>
  <c r="AJ310" i="4"/>
  <c r="AL311" i="4"/>
  <c r="AK311" i="4"/>
  <c r="AN312" i="4" a="1"/>
  <c r="AM311" i="4" a="1"/>
  <c r="O312" i="4"/>
  <c r="AM311" i="4" l="1"/>
  <c r="AN312" i="4"/>
  <c r="I311" i="4"/>
  <c r="L311" i="4"/>
  <c r="U311" i="4" s="1"/>
  <c r="V311" i="4" s="1"/>
  <c r="E311" i="4"/>
  <c r="F311" i="4" l="1"/>
  <c r="X311" i="4" s="1"/>
  <c r="W311" i="4"/>
  <c r="Y311" i="4"/>
  <c r="M311" i="4"/>
  <c r="Z311" i="4"/>
  <c r="AA311" i="4" l="1"/>
  <c r="AB311" i="4" s="1"/>
  <c r="N311" i="4"/>
  <c r="P311" i="4"/>
  <c r="G311" i="4"/>
  <c r="R311" i="4"/>
  <c r="Q311" i="4" l="1"/>
  <c r="S311" i="4" s="1"/>
  <c r="AC311" i="4"/>
  <c r="H312" i="4"/>
  <c r="K312" i="4" l="1"/>
  <c r="AI311" i="4"/>
  <c r="AJ311" i="4" s="1"/>
  <c r="AD311" i="4"/>
  <c r="AE311" i="4" s="1"/>
  <c r="AG311" i="4"/>
  <c r="C312" i="4" s="1"/>
  <c r="AF311" i="4"/>
  <c r="B312" i="4" s="1"/>
  <c r="T311" i="4"/>
  <c r="AN313" i="4" a="1"/>
  <c r="O313" i="4"/>
  <c r="AN313" i="4" l="1"/>
  <c r="I312" i="4"/>
  <c r="AK312" i="4"/>
  <c r="AL312" i="4"/>
  <c r="AH311" i="4"/>
  <c r="D312" i="4" s="1"/>
  <c r="E312" i="4"/>
  <c r="AM312" i="4" a="1"/>
  <c r="AM312" i="4" l="1"/>
  <c r="F312" i="4"/>
  <c r="L312" i="4"/>
  <c r="U312" i="4" s="1"/>
  <c r="V312" i="4" s="1"/>
  <c r="W312" i="4" l="1"/>
  <c r="X312" i="4"/>
  <c r="Y312" i="4"/>
  <c r="M312" i="4"/>
  <c r="Z312" i="4"/>
  <c r="N312" i="4" l="1"/>
  <c r="P312" i="4"/>
  <c r="Q312" i="4"/>
  <c r="AA312" i="4"/>
  <c r="AB312" i="4" s="1"/>
  <c r="R312" i="4"/>
  <c r="S312" i="4" l="1"/>
  <c r="G312" i="4"/>
  <c r="AC312" i="4"/>
  <c r="H313" i="4"/>
  <c r="K313" i="4" l="1"/>
  <c r="AD312" i="4"/>
  <c r="AE312" i="4" s="1"/>
  <c r="AI312" i="4"/>
  <c r="AJ312" i="4" s="1"/>
  <c r="AF312" i="4"/>
  <c r="AH312" i="4" s="1"/>
  <c r="D313" i="4" s="1"/>
  <c r="L313" i="4" s="1"/>
  <c r="U313" i="4" s="1"/>
  <c r="V313" i="4" s="1"/>
  <c r="AG312" i="4"/>
  <c r="C313" i="4" s="1"/>
  <c r="T312" i="4"/>
  <c r="M313" i="4" l="1"/>
  <c r="AK313" i="4"/>
  <c r="B313" i="4"/>
  <c r="Y313" i="4" s="1"/>
  <c r="AL313" i="4"/>
  <c r="AN314" i="4" a="1"/>
  <c r="AM313" i="4" a="1"/>
  <c r="Z313" i="4"/>
  <c r="O314" i="4"/>
  <c r="AM313" i="4" l="1"/>
  <c r="AN314" i="4"/>
  <c r="I313" i="4"/>
  <c r="P313" i="4"/>
  <c r="N313" i="4"/>
  <c r="W313" i="4"/>
  <c r="E313" i="4"/>
  <c r="R313" i="4"/>
  <c r="F313" i="4" l="1"/>
  <c r="G313" i="4" s="1"/>
  <c r="X313" i="4"/>
  <c r="AA313" i="4" s="1"/>
  <c r="AB313" i="4" s="1"/>
  <c r="Q313" i="4"/>
  <c r="S313" i="4" s="1"/>
  <c r="AC313" i="4"/>
  <c r="H314" i="4"/>
  <c r="K314" i="4" l="1"/>
  <c r="AD313" i="4"/>
  <c r="AE313" i="4" s="1"/>
  <c r="AI313" i="4"/>
  <c r="AJ313" i="4" s="1"/>
  <c r="AG313" i="4"/>
  <c r="C314" i="4" s="1"/>
  <c r="AF313" i="4"/>
  <c r="AH313" i="4" s="1"/>
  <c r="D314" i="4" s="1"/>
  <c r="T313" i="4"/>
  <c r="M314" i="4" l="1"/>
  <c r="L314" i="4"/>
  <c r="U314" i="4" s="1"/>
  <c r="V314" i="4" s="1"/>
  <c r="B314" i="4"/>
  <c r="AL314" i="4"/>
  <c r="AK314" i="4"/>
  <c r="AN315" i="4" a="1"/>
  <c r="O315" i="4"/>
  <c r="AM314" i="4" a="1"/>
  <c r="AN315" i="4" l="1"/>
  <c r="W314" i="4"/>
  <c r="Y314" i="4"/>
  <c r="I314" i="4"/>
  <c r="P314" i="4"/>
  <c r="N314" i="4"/>
  <c r="AM314" i="4"/>
  <c r="Z314" i="4"/>
  <c r="R314" i="4"/>
  <c r="E314" i="4"/>
  <c r="F314" i="4" l="1"/>
  <c r="G314" i="4" s="1"/>
  <c r="Q314" i="4"/>
  <c r="S314" i="4" s="1"/>
  <c r="X314" i="4"/>
  <c r="AA314" i="4" s="1"/>
  <c r="AB314" i="4" s="1"/>
  <c r="AC314" i="4"/>
  <c r="H315" i="4"/>
  <c r="K315" i="4" l="1"/>
  <c r="AD314" i="4"/>
  <c r="AE314" i="4" s="1"/>
  <c r="AF314" i="4"/>
  <c r="AI314" i="4"/>
  <c r="AJ314" i="4" s="1"/>
  <c r="AG314" i="4"/>
  <c r="C315" i="4" s="1"/>
  <c r="T314" i="4"/>
  <c r="AH314" i="4" l="1"/>
  <c r="D315" i="4" s="1"/>
  <c r="B315" i="4"/>
  <c r="AL315" i="4"/>
  <c r="AK315" i="4"/>
  <c r="O316" i="4"/>
  <c r="AN316" i="4" a="1"/>
  <c r="AM315" i="4" a="1"/>
  <c r="AM315" i="4" l="1"/>
  <c r="AN316" i="4"/>
  <c r="I315" i="4"/>
  <c r="L315" i="4"/>
  <c r="U315" i="4" s="1"/>
  <c r="V315" i="4" s="1"/>
  <c r="E315" i="4"/>
  <c r="F315" i="4" l="1"/>
  <c r="M315" i="4"/>
  <c r="Y315" i="4"/>
  <c r="W315" i="4"/>
  <c r="X315" i="4"/>
  <c r="Z315" i="4"/>
  <c r="AA315" i="4" l="1"/>
  <c r="AB315" i="4" s="1"/>
  <c r="P315" i="4"/>
  <c r="N315" i="4"/>
  <c r="Q315" i="4"/>
  <c r="G315" i="4"/>
  <c r="R315" i="4"/>
  <c r="S315" i="4" l="1"/>
  <c r="T315" i="4" s="1"/>
  <c r="AC315" i="4"/>
  <c r="H316" i="4"/>
  <c r="K316" i="4" l="1"/>
  <c r="AG315" i="4"/>
  <c r="C316" i="4" s="1"/>
  <c r="AD315" i="4"/>
  <c r="AE315" i="4" s="1"/>
  <c r="AI315" i="4"/>
  <c r="AJ315" i="4" s="1"/>
  <c r="AF315" i="4"/>
  <c r="AH315" i="4" s="1"/>
  <c r="D316" i="4" s="1"/>
  <c r="M316" i="4" l="1"/>
  <c r="L316" i="4"/>
  <c r="U316" i="4" s="1"/>
  <c r="V316" i="4" s="1"/>
  <c r="AK316" i="4"/>
  <c r="AL316" i="4"/>
  <c r="B316" i="4"/>
  <c r="AN317" i="4" a="1"/>
  <c r="O317" i="4"/>
  <c r="AM316" i="4" a="1"/>
  <c r="AM316" i="4" l="1"/>
  <c r="AN317" i="4"/>
  <c r="Y316" i="4"/>
  <c r="W316" i="4"/>
  <c r="I316" i="4"/>
  <c r="P316" i="4"/>
  <c r="N316" i="4"/>
  <c r="Z316" i="4"/>
  <c r="E316" i="4"/>
  <c r="R316" i="4"/>
  <c r="F316" i="4" l="1"/>
  <c r="G316" i="4" s="1"/>
  <c r="Q316" i="4"/>
  <c r="S316" i="4" s="1"/>
  <c r="X316" i="4"/>
  <c r="AA316" i="4" s="1"/>
  <c r="AB316" i="4" s="1"/>
  <c r="H317" i="4"/>
  <c r="AC316" i="4"/>
  <c r="AD316" i="4" l="1"/>
  <c r="AE316" i="4" s="1"/>
  <c r="AF316" i="4"/>
  <c r="AG316" i="4"/>
  <c r="C317" i="4" s="1"/>
  <c r="AI316" i="4"/>
  <c r="AJ316" i="4" s="1"/>
  <c r="AL317" i="4"/>
  <c r="K317" i="4"/>
  <c r="AK317" i="4"/>
  <c r="B317" i="4"/>
  <c r="T316" i="4"/>
  <c r="I317" i="4"/>
  <c r="AN318" i="4" a="1"/>
  <c r="O318" i="4"/>
  <c r="AM317" i="4" a="1"/>
  <c r="E317" i="4"/>
  <c r="AM317" i="4" l="1"/>
  <c r="AN318" i="4"/>
  <c r="AH316" i="4"/>
  <c r="D317" i="4" s="1"/>
  <c r="F317" i="4"/>
  <c r="M317" i="4" l="1"/>
  <c r="L317" i="4"/>
  <c r="U317" i="4" s="1"/>
  <c r="V317" i="4" s="1"/>
  <c r="W317" i="4" l="1"/>
  <c r="X317" i="4" s="1"/>
  <c r="Y317" i="4"/>
  <c r="P317" i="4"/>
  <c r="N317" i="4"/>
  <c r="R317" i="4"/>
  <c r="Z317" i="4"/>
  <c r="Q317" i="4" l="1"/>
  <c r="S317" i="4" s="1"/>
  <c r="G317" i="4"/>
  <c r="AA317" i="4"/>
  <c r="AB317" i="4" s="1"/>
  <c r="H318" i="4"/>
  <c r="AC317" i="4"/>
  <c r="AD317" i="4" l="1"/>
  <c r="AE317" i="4" s="1"/>
  <c r="AF317" i="4"/>
  <c r="AI317" i="4"/>
  <c r="AJ317" i="4" s="1"/>
  <c r="AG317" i="4"/>
  <c r="C318" i="4" s="1"/>
  <c r="AL318" i="4"/>
  <c r="K318" i="4"/>
  <c r="B318" i="4"/>
  <c r="AK318" i="4"/>
  <c r="T317" i="4"/>
  <c r="AM318" i="4" a="1"/>
  <c r="O319" i="4"/>
  <c r="AN319" i="4" a="1"/>
  <c r="AN319" i="4" l="1"/>
  <c r="AM318" i="4"/>
  <c r="I318" i="4"/>
  <c r="AH317" i="4"/>
  <c r="D318" i="4" s="1"/>
  <c r="E318" i="4"/>
  <c r="F318" i="4" l="1"/>
  <c r="L318" i="4"/>
  <c r="U318" i="4" s="1"/>
  <c r="V318" i="4" s="1"/>
  <c r="M318" i="4"/>
  <c r="N318" i="4" l="1"/>
  <c r="Q318" i="4"/>
  <c r="P318" i="4"/>
  <c r="W318" i="4"/>
  <c r="X318" i="4"/>
  <c r="Y318" i="4"/>
  <c r="G318" i="4"/>
  <c r="R318" i="4"/>
  <c r="Z318" i="4"/>
  <c r="AA318" i="4" l="1"/>
  <c r="AB318" i="4" s="1"/>
  <c r="S318" i="4"/>
  <c r="T318" i="4"/>
  <c r="AC318" i="4"/>
  <c r="H319" i="4"/>
  <c r="K319" i="4" l="1"/>
  <c r="AD318" i="4"/>
  <c r="AE318" i="4" s="1"/>
  <c r="AF318" i="4"/>
  <c r="AI318" i="4"/>
  <c r="AJ318" i="4" s="1"/>
  <c r="AG318" i="4"/>
  <c r="C319" i="4" s="1"/>
  <c r="AH318" i="4" l="1"/>
  <c r="D319" i="4" s="1"/>
  <c r="AK319" i="4"/>
  <c r="B319" i="4"/>
  <c r="AL319" i="4"/>
  <c r="AM319" i="4" a="1"/>
  <c r="O320" i="4"/>
  <c r="AN320" i="4" a="1"/>
  <c r="AN320" i="4" l="1"/>
  <c r="AM319" i="4"/>
  <c r="I319" i="4"/>
  <c r="L319" i="4"/>
  <c r="U319" i="4" s="1"/>
  <c r="V319" i="4" s="1"/>
  <c r="E319" i="4"/>
  <c r="F319" i="4" l="1"/>
  <c r="W319" i="4"/>
  <c r="X319" i="4" s="1"/>
  <c r="Y319" i="4"/>
  <c r="M319" i="4"/>
  <c r="Z319" i="4"/>
  <c r="AA319" i="4" l="1"/>
  <c r="AB319" i="4" s="1"/>
  <c r="P319" i="4"/>
  <c r="N319" i="4"/>
  <c r="G319" i="4"/>
  <c r="R319" i="4"/>
  <c r="Q319" i="4" l="1"/>
  <c r="S319" i="4" s="1"/>
  <c r="AC319" i="4"/>
  <c r="H320" i="4"/>
  <c r="AL320" i="4" l="1"/>
  <c r="AK320" i="4"/>
  <c r="K320" i="4"/>
  <c r="AF319" i="4"/>
  <c r="AH319" i="4" s="1"/>
  <c r="D320" i="4" s="1"/>
  <c r="L320" i="4" s="1"/>
  <c r="U320" i="4" s="1"/>
  <c r="V320" i="4" s="1"/>
  <c r="AD319" i="4"/>
  <c r="AE319" i="4" s="1"/>
  <c r="AG319" i="4"/>
  <c r="C320" i="4" s="1"/>
  <c r="AI319" i="4"/>
  <c r="AJ319" i="4" s="1"/>
  <c r="T319" i="4"/>
  <c r="M320" i="4" l="1"/>
  <c r="B320" i="4"/>
  <c r="Y320" i="4" s="1"/>
  <c r="AM320" i="4" a="1"/>
  <c r="O321" i="4"/>
  <c r="AN321" i="4" a="1"/>
  <c r="Z320" i="4"/>
  <c r="AN321" i="4" l="1"/>
  <c r="AM320" i="4"/>
  <c r="N320" i="4"/>
  <c r="P320" i="4"/>
  <c r="I320" i="4"/>
  <c r="W320" i="4"/>
  <c r="R320" i="4"/>
  <c r="E320" i="4"/>
  <c r="F320" i="4" l="1"/>
  <c r="G320" i="4" s="1"/>
  <c r="Q320" i="4"/>
  <c r="S320" i="4" s="1"/>
  <c r="T320" i="4"/>
  <c r="X320" i="4"/>
  <c r="AA320" i="4" s="1"/>
  <c r="AB320" i="4" s="1"/>
  <c r="H321" i="4"/>
  <c r="AC320" i="4"/>
  <c r="AI320" i="4" l="1"/>
  <c r="AJ320" i="4" s="1"/>
  <c r="AF320" i="4"/>
  <c r="AD320" i="4"/>
  <c r="AE320" i="4" s="1"/>
  <c r="AG320" i="4"/>
  <c r="C321" i="4" s="1"/>
  <c r="K321" i="4"/>
  <c r="AL321" i="4"/>
  <c r="B321" i="4"/>
  <c r="AK321" i="4"/>
  <c r="I321" i="4"/>
  <c r="AN322" i="4" a="1"/>
  <c r="O322" i="4"/>
  <c r="E321" i="4"/>
  <c r="AM321" i="4" a="1"/>
  <c r="AM321" i="4" l="1"/>
  <c r="F321" i="4"/>
  <c r="AN322" i="4"/>
  <c r="AH320" i="4"/>
  <c r="D321" i="4" s="1"/>
  <c r="L321" i="4" l="1"/>
  <c r="U321" i="4" s="1"/>
  <c r="V321" i="4" s="1"/>
  <c r="W321" i="4" l="1"/>
  <c r="X321" i="4" s="1"/>
  <c r="Y321" i="4"/>
  <c r="M321" i="4"/>
  <c r="Z321" i="4"/>
  <c r="P321" i="4" l="1"/>
  <c r="N321" i="4"/>
  <c r="Q321" i="4"/>
  <c r="AA321" i="4"/>
  <c r="AB321" i="4" s="1"/>
  <c r="R321" i="4"/>
  <c r="S321" i="4" l="1"/>
  <c r="T321" i="4"/>
  <c r="G321" i="4"/>
  <c r="AC321" i="4"/>
  <c r="H322" i="4"/>
  <c r="K322" i="4" l="1"/>
  <c r="AG321" i="4"/>
  <c r="C322" i="4" s="1"/>
  <c r="AD321" i="4"/>
  <c r="AE321" i="4" s="1"/>
  <c r="AI321" i="4"/>
  <c r="AJ321" i="4" s="1"/>
  <c r="AF321" i="4"/>
  <c r="AH321" i="4" s="1"/>
  <c r="D322" i="4" s="1"/>
  <c r="B322" i="4" l="1"/>
  <c r="L322" i="4"/>
  <c r="U322" i="4" s="1"/>
  <c r="V322" i="4" s="1"/>
  <c r="AL322" i="4"/>
  <c r="AK322" i="4"/>
  <c r="O323" i="4"/>
  <c r="AN323" i="4" a="1"/>
  <c r="AM322" i="4" a="1"/>
  <c r="AM322" i="4" l="1"/>
  <c r="AN323" i="4"/>
  <c r="Y322" i="4"/>
  <c r="W322" i="4"/>
  <c r="I322" i="4"/>
  <c r="M322" i="4"/>
  <c r="Z322" i="4"/>
  <c r="E322" i="4"/>
  <c r="F322" i="4" l="1"/>
  <c r="X322" i="4"/>
  <c r="AA322" i="4" s="1"/>
  <c r="AB322" i="4" s="1"/>
  <c r="P322" i="4"/>
  <c r="N322" i="4"/>
  <c r="R322" i="4"/>
  <c r="Q322" i="4" l="1"/>
  <c r="S322" i="4" s="1"/>
  <c r="G322" i="4"/>
  <c r="AC322" i="4"/>
  <c r="H323" i="4"/>
  <c r="K323" i="4" l="1"/>
  <c r="AD322" i="4"/>
  <c r="AE322" i="4" s="1"/>
  <c r="AI322" i="4"/>
  <c r="AJ322" i="4" s="1"/>
  <c r="AG322" i="4"/>
  <c r="C323" i="4" s="1"/>
  <c r="AF322" i="4"/>
  <c r="AH322" i="4" s="1"/>
  <c r="D323" i="4" s="1"/>
  <c r="L323" i="4" s="1"/>
  <c r="U323" i="4" s="1"/>
  <c r="V323" i="4" s="1"/>
  <c r="T322" i="4"/>
  <c r="M323" i="4" l="1"/>
  <c r="B323" i="4"/>
  <c r="AK323" i="4"/>
  <c r="AL323" i="4"/>
  <c r="AM323" i="4" a="1"/>
  <c r="O324" i="4"/>
  <c r="AN324" i="4" a="1"/>
  <c r="AN324" i="4" l="1"/>
  <c r="AM323" i="4"/>
  <c r="I323" i="4"/>
  <c r="Y323" i="4"/>
  <c r="P323" i="4"/>
  <c r="N323" i="4"/>
  <c r="W323" i="4"/>
  <c r="E323" i="4"/>
  <c r="Z323" i="4"/>
  <c r="R323" i="4"/>
  <c r="F323" i="4" l="1"/>
  <c r="G323" i="4" s="1"/>
  <c r="X323" i="4"/>
  <c r="AA323" i="4" s="1"/>
  <c r="AB323" i="4" s="1"/>
  <c r="Q323" i="4"/>
  <c r="S323" i="4" s="1"/>
  <c r="T323" i="4" s="1"/>
  <c r="H324" i="4"/>
  <c r="AC323" i="4"/>
  <c r="AD323" i="4" l="1"/>
  <c r="AE323" i="4" s="1"/>
  <c r="AI323" i="4"/>
  <c r="AJ323" i="4" s="1"/>
  <c r="AF323" i="4"/>
  <c r="AG323" i="4"/>
  <c r="C324" i="4" s="1"/>
  <c r="K324" i="4"/>
  <c r="B324" i="4"/>
  <c r="AK324" i="4"/>
  <c r="AL324" i="4"/>
  <c r="AM324" i="4" a="1"/>
  <c r="O325" i="4"/>
  <c r="AN325" i="4" a="1"/>
  <c r="AN325" i="4" l="1"/>
  <c r="AM324" i="4"/>
  <c r="I324" i="4"/>
  <c r="AH323" i="4"/>
  <c r="D324" i="4" s="1"/>
  <c r="E324" i="4"/>
  <c r="F324" i="4" l="1"/>
  <c r="L324" i="4"/>
  <c r="U324" i="4" s="1"/>
  <c r="V324" i="4" s="1"/>
  <c r="M324" i="4"/>
  <c r="N324" i="4" l="1"/>
  <c r="P324" i="4"/>
  <c r="W324" i="4"/>
  <c r="Y324" i="4"/>
  <c r="X324" i="4"/>
  <c r="G324" i="4"/>
  <c r="R324" i="4"/>
  <c r="Z324" i="4"/>
  <c r="AA324" i="4" l="1"/>
  <c r="AB324" i="4" s="1"/>
  <c r="Q324" i="4"/>
  <c r="S324" i="4" s="1"/>
  <c r="AC324" i="4"/>
  <c r="H325" i="4"/>
  <c r="K325" i="4" l="1"/>
  <c r="AK325" i="4"/>
  <c r="AF324" i="4"/>
  <c r="AH324" i="4" s="1"/>
  <c r="D325" i="4" s="1"/>
  <c r="AG324" i="4"/>
  <c r="C325" i="4" s="1"/>
  <c r="AD324" i="4"/>
  <c r="AE324" i="4" s="1"/>
  <c r="AI324" i="4"/>
  <c r="AJ324" i="4" s="1"/>
  <c r="T324" i="4"/>
  <c r="M325" i="4" l="1"/>
  <c r="L325" i="4"/>
  <c r="U325" i="4" s="1"/>
  <c r="V325" i="4" s="1"/>
  <c r="B325" i="4"/>
  <c r="AL325" i="4"/>
  <c r="AM325" i="4" a="1"/>
  <c r="AN326" i="4" a="1"/>
  <c r="O326" i="4"/>
  <c r="AN326" i="4" l="1"/>
  <c r="AM325" i="4"/>
  <c r="I325" i="4"/>
  <c r="Y325" i="4"/>
  <c r="W325" i="4"/>
  <c r="P325" i="4"/>
  <c r="N325" i="4"/>
  <c r="E325" i="4"/>
  <c r="Z325" i="4"/>
  <c r="R325" i="4"/>
  <c r="F325" i="4" l="1"/>
  <c r="G325" i="4" s="1"/>
  <c r="X325" i="4"/>
  <c r="AA325" i="4" s="1"/>
  <c r="AB325" i="4" s="1"/>
  <c r="Q325" i="4"/>
  <c r="S325" i="4" s="1"/>
  <c r="AC325" i="4"/>
  <c r="H326" i="4"/>
  <c r="K326" i="4" l="1"/>
  <c r="AD325" i="4"/>
  <c r="AE325" i="4" s="1"/>
  <c r="AF325" i="4"/>
  <c r="AI325" i="4"/>
  <c r="AJ325" i="4" s="1"/>
  <c r="AG325" i="4"/>
  <c r="C326" i="4" s="1"/>
  <c r="T325" i="4"/>
  <c r="AH325" i="4" l="1"/>
  <c r="D326" i="4" s="1"/>
  <c r="AK326" i="4"/>
  <c r="AL326" i="4"/>
  <c r="B326" i="4"/>
  <c r="AM326" i="4" a="1"/>
  <c r="AN327" i="4" a="1"/>
  <c r="O327" i="4"/>
  <c r="AN327" i="4" l="1"/>
  <c r="AM326" i="4"/>
  <c r="I326" i="4"/>
  <c r="L326" i="4"/>
  <c r="U326" i="4" s="1"/>
  <c r="V326" i="4" s="1"/>
  <c r="E326" i="4"/>
  <c r="F326" i="4" l="1"/>
  <c r="Y326" i="4"/>
  <c r="W326" i="4"/>
  <c r="M326" i="4"/>
  <c r="Z326" i="4"/>
  <c r="N326" i="4" l="1"/>
  <c r="Q326" i="4" s="1"/>
  <c r="P326" i="4"/>
  <c r="X326" i="4"/>
  <c r="AA326" i="4" s="1"/>
  <c r="AB326" i="4" s="1"/>
  <c r="G326" i="4"/>
  <c r="R326" i="4"/>
  <c r="S326" i="4" l="1"/>
  <c r="T326" i="4" s="1"/>
  <c r="AC326" i="4"/>
  <c r="H327" i="4"/>
  <c r="K327" i="4" l="1"/>
  <c r="AI326" i="4"/>
  <c r="AJ326" i="4" s="1"/>
  <c r="AG326" i="4"/>
  <c r="C327" i="4" s="1"/>
  <c r="AF326" i="4"/>
  <c r="AH326" i="4" s="1"/>
  <c r="D327" i="4" s="1"/>
  <c r="L327" i="4" s="1"/>
  <c r="U327" i="4" s="1"/>
  <c r="V327" i="4" s="1"/>
  <c r="AD326" i="4"/>
  <c r="AE326" i="4" s="1"/>
  <c r="AL327" i="4" l="1"/>
  <c r="B327" i="4"/>
  <c r="M327" i="4"/>
  <c r="AK327" i="4"/>
  <c r="AN328" i="4" a="1"/>
  <c r="O328" i="4"/>
  <c r="AM327" i="4" a="1"/>
  <c r="AM327" i="4" l="1"/>
  <c r="AN328" i="4"/>
  <c r="C29" i="4"/>
  <c r="N327" i="4"/>
  <c r="P327" i="4"/>
  <c r="W327" i="4"/>
  <c r="I327" i="4"/>
  <c r="Y327" i="4"/>
  <c r="R327" i="4"/>
  <c r="Z327" i="4"/>
  <c r="E327" i="4"/>
  <c r="F327" i="4" l="1"/>
  <c r="G327" i="4" s="1"/>
  <c r="Q327" i="4"/>
  <c r="S327" i="4" s="1"/>
  <c r="X327" i="4"/>
  <c r="AA327" i="4" s="1"/>
  <c r="AB327" i="4" s="1"/>
  <c r="T327" i="4"/>
  <c r="H328" i="4"/>
  <c r="AC327" i="4"/>
  <c r="AI327" i="4" l="1"/>
  <c r="AJ327" i="4" s="1"/>
  <c r="AD327" i="4"/>
  <c r="AE327" i="4" s="1"/>
  <c r="AG327" i="4"/>
  <c r="C328" i="4" s="1"/>
  <c r="AF327" i="4"/>
  <c r="K328" i="4"/>
  <c r="B328" i="4"/>
  <c r="I328" i="4"/>
  <c r="AK328" i="4"/>
  <c r="AL328" i="4"/>
  <c r="AM328" i="4" a="1"/>
  <c r="O329" i="4"/>
  <c r="AN329" i="4" a="1"/>
  <c r="E328" i="4"/>
  <c r="F328" i="4" l="1"/>
  <c r="AN329" i="4"/>
  <c r="AM328" i="4"/>
  <c r="AH327" i="4"/>
  <c r="D328" i="4" s="1"/>
  <c r="L328" i="4" l="1"/>
  <c r="U328" i="4" s="1"/>
  <c r="V328" i="4" s="1"/>
  <c r="M328" i="4"/>
  <c r="P328" i="4" l="1"/>
  <c r="N328" i="4"/>
  <c r="Y328" i="4"/>
  <c r="W328" i="4"/>
  <c r="X328" i="4"/>
  <c r="R328" i="4"/>
  <c r="Z328" i="4"/>
  <c r="G328" i="4" l="1"/>
  <c r="AA328" i="4"/>
  <c r="AB328" i="4" s="1"/>
  <c r="Q328" i="4"/>
  <c r="S328" i="4" s="1"/>
  <c r="AC328" i="4"/>
  <c r="H329" i="4"/>
  <c r="K329" i="4" l="1"/>
  <c r="AK329" i="4"/>
  <c r="AL329" i="4"/>
  <c r="L329" i="4"/>
  <c r="U329" i="4" s="1"/>
  <c r="V329" i="4" s="1"/>
  <c r="M329" i="4"/>
  <c r="AG328" i="4"/>
  <c r="C329" i="4" s="1"/>
  <c r="AI328" i="4"/>
  <c r="AJ328" i="4" s="1"/>
  <c r="AD328" i="4"/>
  <c r="AE328" i="4" s="1"/>
  <c r="AF328" i="4"/>
  <c r="AH328" i="4" s="1"/>
  <c r="D329" i="4" s="1"/>
  <c r="T328" i="4"/>
  <c r="B329" i="4" l="1"/>
  <c r="AM329" i="4" a="1"/>
  <c r="AN330" i="4" a="1"/>
  <c r="O330" i="4"/>
  <c r="AN330" i="4" l="1"/>
  <c r="AM329" i="4"/>
  <c r="I329" i="4"/>
  <c r="N329" i="4"/>
  <c r="P329" i="4"/>
  <c r="Y329" i="4"/>
  <c r="W329" i="4"/>
  <c r="E329" i="4"/>
  <c r="R329" i="4"/>
  <c r="Z329" i="4"/>
  <c r="F329" i="4" l="1"/>
  <c r="Q329" i="4"/>
  <c r="S329" i="4" s="1"/>
  <c r="T329" i="4"/>
  <c r="H330" i="4"/>
  <c r="K330" i="4" l="1"/>
  <c r="G329" i="4"/>
  <c r="C30" i="4" s="1"/>
  <c r="X329" i="4"/>
  <c r="AA329" i="4" s="1"/>
  <c r="AB329" i="4" s="1"/>
  <c r="AC329" i="4"/>
  <c r="AI329" i="4" l="1"/>
  <c r="AG329" i="4"/>
  <c r="C330" i="4" s="1"/>
  <c r="AD329" i="4"/>
  <c r="AE329" i="4" s="1"/>
  <c r="AF329" i="4"/>
  <c r="AH329" i="4" l="1"/>
  <c r="D330" i="4" s="1"/>
  <c r="B330" i="4"/>
  <c r="AJ329" i="4"/>
  <c r="AL330" i="4"/>
  <c r="AK330" i="4"/>
  <c r="AN331" i="4" a="1"/>
  <c r="O331" i="4"/>
  <c r="AM330" i="4" a="1"/>
  <c r="AM330" i="4" l="1"/>
  <c r="AN331" i="4"/>
  <c r="I330" i="4"/>
  <c r="L330" i="4"/>
  <c r="U330" i="4" s="1"/>
  <c r="V330" i="4" s="1"/>
  <c r="M330" i="4"/>
  <c r="E330" i="4"/>
  <c r="F330" i="4" l="1"/>
  <c r="W330" i="4"/>
  <c r="X330" i="4" s="1"/>
  <c r="Y330" i="4"/>
  <c r="N330" i="4"/>
  <c r="P330" i="4"/>
  <c r="Q330" i="4"/>
  <c r="Z330" i="4"/>
  <c r="R330" i="4"/>
  <c r="AA330" i="4" l="1"/>
  <c r="AB330" i="4" s="1"/>
  <c r="S330" i="4"/>
  <c r="T330" i="4"/>
  <c r="G330" i="4"/>
  <c r="AC330" i="4"/>
  <c r="H331" i="4"/>
  <c r="K331" i="4" l="1"/>
  <c r="AL331" i="4"/>
  <c r="AK331" i="4"/>
  <c r="L331" i="4"/>
  <c r="U331" i="4" s="1"/>
  <c r="V331" i="4" s="1"/>
  <c r="AI330" i="4"/>
  <c r="AJ330" i="4" s="1"/>
  <c r="AD330" i="4"/>
  <c r="AE330" i="4" s="1"/>
  <c r="AG330" i="4"/>
  <c r="C331" i="4" s="1"/>
  <c r="AF330" i="4"/>
  <c r="AH330" i="4" s="1"/>
  <c r="D331" i="4" s="1"/>
  <c r="M331" i="4" l="1"/>
  <c r="B331" i="4"/>
  <c r="AM331" i="4" a="1"/>
  <c r="AN332" i="4" a="1"/>
  <c r="O332" i="4"/>
  <c r="AN332" i="4" l="1"/>
  <c r="AM331" i="4"/>
  <c r="I331" i="4"/>
  <c r="N331" i="4"/>
  <c r="P331" i="4"/>
  <c r="W331" i="4"/>
  <c r="Y331" i="4"/>
  <c r="Z331" i="4"/>
  <c r="E331" i="4"/>
  <c r="R331" i="4"/>
  <c r="F331" i="4" l="1"/>
  <c r="G331" i="4" s="1"/>
  <c r="Q331" i="4"/>
  <c r="S331" i="4" s="1"/>
  <c r="X331" i="4"/>
  <c r="AA331" i="4" s="1"/>
  <c r="AB331" i="4" s="1"/>
  <c r="T331" i="4"/>
  <c r="AC331" i="4"/>
  <c r="H332" i="4"/>
  <c r="K332" i="4" l="1"/>
  <c r="AD331" i="4"/>
  <c r="AE331" i="4" s="1"/>
  <c r="AI331" i="4"/>
  <c r="AJ331" i="4" s="1"/>
  <c r="AG331" i="4"/>
  <c r="C332" i="4" s="1"/>
  <c r="AF331" i="4"/>
  <c r="AH331" i="4" s="1"/>
  <c r="D332" i="4" s="1"/>
  <c r="L332" i="4" s="1"/>
  <c r="U332" i="4" s="1"/>
  <c r="V332" i="4" s="1"/>
  <c r="M332" i="4" l="1"/>
  <c r="AK332" i="4"/>
  <c r="B332" i="4"/>
  <c r="W332" i="4" s="1"/>
  <c r="AL332" i="4"/>
  <c r="AN333" i="4" a="1"/>
  <c r="O333" i="4"/>
  <c r="AM332" i="4" a="1"/>
  <c r="AM332" i="4" l="1"/>
  <c r="AN333" i="4"/>
  <c r="Y332" i="4"/>
  <c r="I332" i="4"/>
  <c r="N332" i="4"/>
  <c r="P332" i="4"/>
  <c r="E332" i="4"/>
  <c r="Z332" i="4"/>
  <c r="R332" i="4"/>
  <c r="F332" i="4" l="1"/>
  <c r="Q332" i="4"/>
  <c r="S332" i="4" s="1"/>
  <c r="T332" i="4"/>
  <c r="H333" i="4"/>
  <c r="K333" i="4" l="1"/>
  <c r="G332" i="4"/>
  <c r="X332" i="4"/>
  <c r="AA332" i="4" s="1"/>
  <c r="AB332" i="4" s="1"/>
  <c r="AC332" i="4"/>
  <c r="AG332" i="4" l="1"/>
  <c r="C333" i="4" s="1"/>
  <c r="AI332" i="4"/>
  <c r="AD332" i="4"/>
  <c r="AE332" i="4" s="1"/>
  <c r="AF332" i="4"/>
  <c r="AH332" i="4" l="1"/>
  <c r="D333" i="4" s="1"/>
  <c r="B333" i="4"/>
  <c r="AJ332" i="4"/>
  <c r="AL333" i="4"/>
  <c r="AK333" i="4"/>
  <c r="AM333" i="4" a="1"/>
  <c r="AN334" i="4" a="1"/>
  <c r="O334" i="4"/>
  <c r="AN334" i="4" l="1"/>
  <c r="AM333" i="4"/>
  <c r="I333" i="4"/>
  <c r="L333" i="4"/>
  <c r="U333" i="4" s="1"/>
  <c r="V333" i="4" s="1"/>
  <c r="M333" i="4"/>
  <c r="E333" i="4"/>
  <c r="F333" i="4" l="1"/>
  <c r="P333" i="4"/>
  <c r="N333" i="4"/>
  <c r="W333" i="4"/>
  <c r="X333" i="4" s="1"/>
  <c r="Y333" i="4"/>
  <c r="R333" i="4"/>
  <c r="Z333" i="4"/>
  <c r="AA333" i="4" l="1"/>
  <c r="AB333" i="4" s="1"/>
  <c r="Q333" i="4"/>
  <c r="S333" i="4" s="1"/>
  <c r="G333" i="4"/>
  <c r="AC333" i="4"/>
  <c r="H334" i="4"/>
  <c r="K334" i="4" l="1"/>
  <c r="AD333" i="4"/>
  <c r="AE333" i="4" s="1"/>
  <c r="AG333" i="4"/>
  <c r="C334" i="4" s="1"/>
  <c r="AI333" i="4"/>
  <c r="AJ333" i="4" s="1"/>
  <c r="AF333" i="4"/>
  <c r="AH333" i="4" s="1"/>
  <c r="D334" i="4" s="1"/>
  <c r="L334" i="4" s="1"/>
  <c r="U334" i="4" s="1"/>
  <c r="V334" i="4" s="1"/>
  <c r="T333" i="4"/>
  <c r="M334" i="4" l="1"/>
  <c r="AK334" i="4"/>
  <c r="B334" i="4"/>
  <c r="AL334" i="4"/>
  <c r="AM334" i="4" a="1"/>
  <c r="O335" i="4"/>
  <c r="AN335" i="4" a="1"/>
  <c r="AN335" i="4" l="1"/>
  <c r="AM334" i="4"/>
  <c r="I334" i="4"/>
  <c r="P334" i="4"/>
  <c r="N334" i="4"/>
  <c r="Y334" i="4"/>
  <c r="W334" i="4"/>
  <c r="E334" i="4"/>
  <c r="R334" i="4"/>
  <c r="Z334" i="4"/>
  <c r="F334" i="4" l="1"/>
  <c r="G334" i="4" s="1"/>
  <c r="Q334" i="4"/>
  <c r="S334" i="4" s="1"/>
  <c r="X334" i="4"/>
  <c r="AA334" i="4" s="1"/>
  <c r="AB334" i="4" s="1"/>
  <c r="T334" i="4"/>
  <c r="H335" i="4"/>
  <c r="AC334" i="4"/>
  <c r="AI334" i="4" l="1"/>
  <c r="AJ334" i="4" s="1"/>
  <c r="AD334" i="4"/>
  <c r="AE334" i="4" s="1"/>
  <c r="AF334" i="4"/>
  <c r="AG334" i="4"/>
  <c r="C335" i="4" s="1"/>
  <c r="K335" i="4"/>
  <c r="AL335" i="4"/>
  <c r="B335" i="4"/>
  <c r="AK335" i="4"/>
  <c r="I335" i="4"/>
  <c r="AN336" i="4" a="1"/>
  <c r="O336" i="4"/>
  <c r="AM335" i="4" a="1"/>
  <c r="E335" i="4"/>
  <c r="AM335" i="4" l="1"/>
  <c r="AN336" i="4"/>
  <c r="AH334" i="4"/>
  <c r="D335" i="4" s="1"/>
  <c r="F335" i="4"/>
  <c r="L335" i="4" l="1"/>
  <c r="U335" i="4" s="1"/>
  <c r="V335" i="4" s="1"/>
  <c r="M335" i="4"/>
  <c r="N335" i="4" l="1"/>
  <c r="P335" i="4"/>
  <c r="Q335" i="4"/>
  <c r="W335" i="4"/>
  <c r="X335" i="4" s="1"/>
  <c r="Y335" i="4"/>
  <c r="R335" i="4"/>
  <c r="Z335" i="4"/>
  <c r="AA335" i="4" l="1"/>
  <c r="AB335" i="4" s="1"/>
  <c r="S335" i="4"/>
  <c r="T335" i="4"/>
  <c r="G335" i="4"/>
  <c r="AC335" i="4"/>
  <c r="H336" i="4"/>
  <c r="K336" i="4" l="1"/>
  <c r="AG335" i="4"/>
  <c r="C336" i="4" s="1"/>
  <c r="AF335" i="4"/>
  <c r="AH335" i="4" s="1"/>
  <c r="D336" i="4" s="1"/>
  <c r="L336" i="4" s="1"/>
  <c r="U336" i="4" s="1"/>
  <c r="V336" i="4" s="1"/>
  <c r="AI335" i="4"/>
  <c r="AJ335" i="4" s="1"/>
  <c r="AD335" i="4"/>
  <c r="AE335" i="4" s="1"/>
  <c r="AK336" i="4" l="1"/>
  <c r="AL336" i="4"/>
  <c r="M336" i="4"/>
  <c r="B336" i="4"/>
  <c r="AM336" i="4" a="1"/>
  <c r="O337" i="4"/>
  <c r="AN337" i="4" a="1"/>
  <c r="AN337" i="4" l="1"/>
  <c r="AM336" i="4"/>
  <c r="I336" i="4"/>
  <c r="Y336" i="4"/>
  <c r="W336" i="4"/>
  <c r="P336" i="4"/>
  <c r="N336" i="4"/>
  <c r="Z336" i="4"/>
  <c r="R336" i="4"/>
  <c r="E336" i="4"/>
  <c r="F336" i="4" l="1"/>
  <c r="G336" i="4" s="1"/>
  <c r="Q336" i="4"/>
  <c r="S336" i="4" s="1"/>
  <c r="H337" i="4"/>
  <c r="K337" i="4" l="1"/>
  <c r="T336" i="4"/>
  <c r="X336" i="4"/>
  <c r="AA336" i="4" s="1"/>
  <c r="AB336" i="4" s="1"/>
  <c r="AC336" i="4"/>
  <c r="AG336" i="4" l="1"/>
  <c r="C337" i="4" s="1"/>
  <c r="AD336" i="4"/>
  <c r="AE336" i="4" s="1"/>
  <c r="AI336" i="4"/>
  <c r="AF336" i="4"/>
  <c r="AH336" i="4" l="1"/>
  <c r="D337" i="4" s="1"/>
  <c r="B337" i="4"/>
  <c r="AJ336" i="4"/>
  <c r="AK337" i="4"/>
  <c r="AL337" i="4"/>
  <c r="AM337" i="4" a="1"/>
  <c r="AN338" i="4" a="1"/>
  <c r="O338" i="4"/>
  <c r="AN338" i="4" l="1"/>
  <c r="AM337" i="4"/>
  <c r="I337" i="4"/>
  <c r="L337" i="4"/>
  <c r="U337" i="4" s="1"/>
  <c r="V337" i="4" s="1"/>
  <c r="M337" i="4"/>
  <c r="E337" i="4"/>
  <c r="F337" i="4" l="1"/>
  <c r="P337" i="4"/>
  <c r="N337" i="4"/>
  <c r="Q337" i="4"/>
  <c r="W337" i="4"/>
  <c r="X337" i="4" s="1"/>
  <c r="Y337" i="4"/>
  <c r="R337" i="4"/>
  <c r="Z337" i="4"/>
  <c r="AA337" i="4" l="1"/>
  <c r="AB337" i="4" s="1"/>
  <c r="S337" i="4"/>
  <c r="T337" i="4"/>
  <c r="G337" i="4"/>
  <c r="AC337" i="4"/>
  <c r="H338" i="4"/>
  <c r="K338" i="4" l="1"/>
  <c r="AD337" i="4"/>
  <c r="AE337" i="4" s="1"/>
  <c r="AG337" i="4"/>
  <c r="C338" i="4" s="1"/>
  <c r="AI337" i="4"/>
  <c r="AJ337" i="4" s="1"/>
  <c r="AF337" i="4"/>
  <c r="AH337" i="4" s="1"/>
  <c r="D338" i="4" s="1"/>
  <c r="L338" i="4" s="1"/>
  <c r="U338" i="4" s="1"/>
  <c r="V338" i="4" s="1"/>
  <c r="M338" i="4" l="1"/>
  <c r="B338" i="4"/>
  <c r="AL338" i="4"/>
  <c r="AK338" i="4"/>
  <c r="AN339" i="4" a="1"/>
  <c r="O339" i="4"/>
  <c r="AM338" i="4" a="1"/>
  <c r="AM338" i="4" l="1"/>
  <c r="AN339" i="4"/>
  <c r="I338" i="4"/>
  <c r="Y338" i="4"/>
  <c r="P338" i="4"/>
  <c r="N338" i="4"/>
  <c r="W338" i="4"/>
  <c r="E338" i="4"/>
  <c r="Z338" i="4"/>
  <c r="R338" i="4"/>
  <c r="F338" i="4" l="1"/>
  <c r="G338" i="4" s="1"/>
  <c r="X338" i="4"/>
  <c r="AA338" i="4" s="1"/>
  <c r="AB338" i="4" s="1"/>
  <c r="Q338" i="4"/>
  <c r="S338" i="4" s="1"/>
  <c r="AC338" i="4"/>
  <c r="H339" i="4"/>
  <c r="K339" i="4" l="1"/>
  <c r="AG338" i="4"/>
  <c r="C339" i="4" s="1"/>
  <c r="AD338" i="4"/>
  <c r="AE338" i="4" s="1"/>
  <c r="AF338" i="4"/>
  <c r="AH338" i="4" s="1"/>
  <c r="D339" i="4" s="1"/>
  <c r="L339" i="4" s="1"/>
  <c r="U339" i="4" s="1"/>
  <c r="V339" i="4" s="1"/>
  <c r="AI338" i="4"/>
  <c r="AJ338" i="4" s="1"/>
  <c r="T338" i="4"/>
  <c r="M339" i="4" l="1"/>
  <c r="B339" i="4"/>
  <c r="AL339" i="4"/>
  <c r="AK339" i="4"/>
  <c r="AN340" i="4" a="1"/>
  <c r="O340" i="4"/>
  <c r="AM339" i="4" a="1"/>
  <c r="AM339" i="4" l="1"/>
  <c r="AN340" i="4"/>
  <c r="I339" i="4"/>
  <c r="P339" i="4"/>
  <c r="N339" i="4"/>
  <c r="Y339" i="4"/>
  <c r="W339" i="4"/>
  <c r="R339" i="4"/>
  <c r="E339" i="4"/>
  <c r="Z339" i="4"/>
  <c r="F339" i="4" l="1"/>
  <c r="G339" i="4" s="1"/>
  <c r="Q339" i="4"/>
  <c r="S339" i="4" s="1"/>
  <c r="X339" i="4"/>
  <c r="AA339" i="4" s="1"/>
  <c r="AB339" i="4" s="1"/>
  <c r="T339" i="4"/>
  <c r="H340" i="4"/>
  <c r="AC339" i="4"/>
  <c r="AF339" i="4" l="1"/>
  <c r="AI339" i="4"/>
  <c r="AJ339" i="4" s="1"/>
  <c r="AD339" i="4"/>
  <c r="AE339" i="4" s="1"/>
  <c r="AG339" i="4"/>
  <c r="C340" i="4" s="1"/>
  <c r="K340" i="4"/>
  <c r="AK340" i="4"/>
  <c r="AL340" i="4"/>
  <c r="B340" i="4"/>
  <c r="AM340" i="4" a="1"/>
  <c r="O341" i="4"/>
  <c r="AN341" i="4" a="1"/>
  <c r="AN341" i="4" l="1"/>
  <c r="AM340" i="4"/>
  <c r="I340" i="4"/>
  <c r="AH339" i="4"/>
  <c r="D340" i="4" s="1"/>
  <c r="E340" i="4"/>
  <c r="F340" i="4" l="1"/>
  <c r="L340" i="4"/>
  <c r="U340" i="4" s="1"/>
  <c r="V340" i="4" s="1"/>
  <c r="M340" i="4"/>
  <c r="P340" i="4" l="1"/>
  <c r="N340" i="4"/>
  <c r="Y340" i="4"/>
  <c r="W340" i="4"/>
  <c r="X340" i="4"/>
  <c r="G340" i="4"/>
  <c r="R340" i="4"/>
  <c r="Z340" i="4"/>
  <c r="AA340" i="4" l="1"/>
  <c r="AB340" i="4" s="1"/>
  <c r="Q340" i="4"/>
  <c r="S340" i="4" s="1"/>
  <c r="T340" i="4" s="1"/>
  <c r="AC340" i="4"/>
  <c r="H341" i="4"/>
  <c r="K341" i="4" l="1"/>
  <c r="AD340" i="4"/>
  <c r="AE340" i="4" s="1"/>
  <c r="AI340" i="4"/>
  <c r="AJ340" i="4" s="1"/>
  <c r="AF340" i="4"/>
  <c r="AH340" i="4" s="1"/>
  <c r="D341" i="4" s="1"/>
  <c r="L341" i="4" s="1"/>
  <c r="U341" i="4" s="1"/>
  <c r="V341" i="4" s="1"/>
  <c r="AG340" i="4"/>
  <c r="C341" i="4" s="1"/>
  <c r="M341" i="4" l="1"/>
  <c r="AK341" i="4"/>
  <c r="AL341" i="4"/>
  <c r="B341" i="4"/>
  <c r="AM341" i="4" a="1"/>
  <c r="O342" i="4"/>
  <c r="AN342" i="4" a="1"/>
  <c r="AN342" i="4" l="1"/>
  <c r="AM341" i="4"/>
  <c r="I341" i="4"/>
  <c r="N341" i="4"/>
  <c r="P341" i="4"/>
  <c r="W341" i="4"/>
  <c r="Y341" i="4"/>
  <c r="Z341" i="4"/>
  <c r="E341" i="4"/>
  <c r="R341" i="4"/>
  <c r="F341" i="4" l="1"/>
  <c r="Q341" i="4"/>
  <c r="S341" i="4" s="1"/>
  <c r="T341" i="4"/>
  <c r="H342" i="4"/>
  <c r="K342" i="4" l="1"/>
  <c r="G341" i="4"/>
  <c r="X341" i="4"/>
  <c r="AA341" i="4" s="1"/>
  <c r="AB341" i="4" s="1"/>
  <c r="AC341" i="4"/>
  <c r="AD341" i="4" l="1"/>
  <c r="AE341" i="4" s="1"/>
  <c r="AG341" i="4"/>
  <c r="C342" i="4" s="1"/>
  <c r="AI341" i="4"/>
  <c r="AF341" i="4"/>
  <c r="AJ341" i="4" l="1"/>
  <c r="AL342" i="4"/>
  <c r="AK342" i="4"/>
  <c r="AH341" i="4"/>
  <c r="D342" i="4" s="1"/>
  <c r="B342" i="4"/>
  <c r="AM342" i="4" a="1"/>
  <c r="AN343" i="4" a="1"/>
  <c r="O343" i="4"/>
  <c r="AN343" i="4" l="1"/>
  <c r="AM342" i="4"/>
  <c r="I342" i="4"/>
  <c r="L342" i="4"/>
  <c r="U342" i="4" s="1"/>
  <c r="V342" i="4" s="1"/>
  <c r="E342" i="4"/>
  <c r="F342" i="4" l="1"/>
  <c r="M342" i="4"/>
  <c r="W342" i="4"/>
  <c r="Y342" i="4"/>
  <c r="X342" i="4"/>
  <c r="Z342" i="4"/>
  <c r="AA342" i="4" l="1"/>
  <c r="AB342" i="4" s="1"/>
  <c r="N342" i="4"/>
  <c r="P342" i="4"/>
  <c r="Q342" i="4"/>
  <c r="G342" i="4"/>
  <c r="R342" i="4"/>
  <c r="S342" i="4" l="1"/>
  <c r="T342" i="4"/>
  <c r="AC342" i="4"/>
  <c r="H343" i="4"/>
  <c r="K343" i="4" l="1"/>
  <c r="AI342" i="4"/>
  <c r="AJ342" i="4" s="1"/>
  <c r="AD342" i="4"/>
  <c r="AE342" i="4" s="1"/>
  <c r="AF342" i="4"/>
  <c r="AG342" i="4"/>
  <c r="C343" i="4" s="1"/>
  <c r="AL343" i="4" l="1"/>
  <c r="AK343" i="4"/>
  <c r="AH342" i="4"/>
  <c r="D343" i="4" s="1"/>
  <c r="B343" i="4"/>
  <c r="AM343" i="4" a="1"/>
  <c r="AN344" i="4" a="1"/>
  <c r="O344" i="4"/>
  <c r="AN344" i="4" l="1"/>
  <c r="AM343" i="4"/>
  <c r="I343" i="4"/>
  <c r="L343" i="4"/>
  <c r="U343" i="4" s="1"/>
  <c r="V343" i="4" s="1"/>
  <c r="M343" i="4"/>
  <c r="E343" i="4"/>
  <c r="F343" i="4" l="1"/>
  <c r="G343" i="4" s="1"/>
  <c r="P343" i="4"/>
  <c r="N343" i="4"/>
  <c r="Q343" i="4"/>
  <c r="W343" i="4"/>
  <c r="Y343" i="4"/>
  <c r="X343" i="4"/>
  <c r="R343" i="4"/>
  <c r="Z343" i="4"/>
  <c r="S343" i="4" l="1"/>
  <c r="T343" i="4"/>
  <c r="AA343" i="4"/>
  <c r="AB343" i="4" s="1"/>
  <c r="H344" i="4"/>
  <c r="AC343" i="4"/>
  <c r="AD343" i="4" l="1"/>
  <c r="AE343" i="4" s="1"/>
  <c r="AG343" i="4"/>
  <c r="C344" i="4" s="1"/>
  <c r="AI343" i="4"/>
  <c r="AJ343" i="4" s="1"/>
  <c r="AF343" i="4"/>
  <c r="AH343" i="4" s="1"/>
  <c r="D344" i="4" s="1"/>
  <c r="K344" i="4"/>
  <c r="B344" i="4"/>
  <c r="AL344" i="4"/>
  <c r="AK344" i="4"/>
  <c r="I344" i="4"/>
  <c r="O345" i="4"/>
  <c r="AN345" i="4" a="1"/>
  <c r="AM344" i="4" a="1"/>
  <c r="E344" i="4"/>
  <c r="F344" i="4" l="1"/>
  <c r="AM344" i="4"/>
  <c r="AN345" i="4"/>
  <c r="L344" i="4"/>
  <c r="U344" i="4" l="1"/>
  <c r="V344" i="4" s="1"/>
  <c r="M344" i="4"/>
  <c r="P344" i="4" l="1"/>
  <c r="N344" i="4"/>
  <c r="Y344" i="4"/>
  <c r="X344" i="4"/>
  <c r="W344" i="4"/>
  <c r="R344" i="4"/>
  <c r="Z344" i="4"/>
  <c r="AA344" i="4" l="1"/>
  <c r="AB344" i="4" s="1"/>
  <c r="Q344" i="4"/>
  <c r="S344" i="4" s="1"/>
  <c r="T344" i="4"/>
  <c r="G344" i="4"/>
  <c r="AC344" i="4"/>
  <c r="H345" i="4"/>
  <c r="K345" i="4" l="1"/>
  <c r="B345" i="4"/>
  <c r="AK345" i="4"/>
  <c r="I345" i="4"/>
  <c r="AI344" i="4"/>
  <c r="AJ344" i="4" s="1"/>
  <c r="AF344" i="4"/>
  <c r="AG344" i="4"/>
  <c r="C345" i="4" s="1"/>
  <c r="AD344" i="4"/>
  <c r="AE344" i="4" s="1"/>
  <c r="AN346" i="4" a="1"/>
  <c r="O346" i="4"/>
  <c r="E345" i="4"/>
  <c r="F345" i="4" l="1"/>
  <c r="AN346" i="4"/>
  <c r="AH344" i="4"/>
  <c r="D345" i="4" s="1"/>
  <c r="AL345" i="4"/>
  <c r="AM345" i="4" a="1"/>
  <c r="AM345" i="4" l="1"/>
  <c r="L345" i="4"/>
  <c r="U345" i="4" s="1"/>
  <c r="V345" i="4" s="1"/>
  <c r="M345" i="4"/>
  <c r="Y345" i="4" l="1"/>
  <c r="W345" i="4"/>
  <c r="X345" i="4" s="1"/>
  <c r="P345" i="4"/>
  <c r="N345" i="4"/>
  <c r="Q345" i="4"/>
  <c r="Z345" i="4"/>
  <c r="R345" i="4"/>
  <c r="S345" i="4" l="1"/>
  <c r="T345" i="4"/>
  <c r="G345" i="4"/>
  <c r="AA345" i="4"/>
  <c r="AB345" i="4" s="1"/>
  <c r="H346" i="4"/>
  <c r="AC345" i="4"/>
  <c r="AI345" i="4" l="1"/>
  <c r="AJ345" i="4" s="1"/>
  <c r="AF345" i="4"/>
  <c r="AD345" i="4"/>
  <c r="AE345" i="4" s="1"/>
  <c r="AG345" i="4"/>
  <c r="C346" i="4" s="1"/>
  <c r="K346" i="4"/>
  <c r="AL346" i="4"/>
  <c r="AK346" i="4"/>
  <c r="B346" i="4"/>
  <c r="I346" i="4"/>
  <c r="AM346" i="4" a="1"/>
  <c r="E346" i="4"/>
  <c r="O347" i="4"/>
  <c r="AN347" i="4" a="1"/>
  <c r="AN347" i="4" l="1"/>
  <c r="F346" i="4"/>
  <c r="AM346" i="4"/>
  <c r="AH345" i="4"/>
  <c r="D346" i="4" s="1"/>
  <c r="L346" i="4" l="1"/>
  <c r="U346" i="4" s="1"/>
  <c r="V346" i="4" s="1"/>
  <c r="M346" i="4"/>
  <c r="P346" i="4" l="1"/>
  <c r="N346" i="4"/>
  <c r="Y346" i="4"/>
  <c r="W346" i="4"/>
  <c r="X346" i="4"/>
  <c r="R346" i="4"/>
  <c r="Z346" i="4"/>
  <c r="AA346" i="4" l="1"/>
  <c r="AB346" i="4" s="1"/>
  <c r="G346" i="4"/>
  <c r="Q346" i="4"/>
  <c r="S346" i="4" s="1"/>
  <c r="AC346" i="4"/>
  <c r="H347" i="4"/>
  <c r="K347" i="4" l="1"/>
  <c r="AI346" i="4"/>
  <c r="AJ346" i="4" s="1"/>
  <c r="AD346" i="4"/>
  <c r="AE346" i="4" s="1"/>
  <c r="AG346" i="4"/>
  <c r="C347" i="4" s="1"/>
  <c r="AF346" i="4"/>
  <c r="AH346" i="4" s="1"/>
  <c r="D347" i="4" s="1"/>
  <c r="L347" i="4" s="1"/>
  <c r="U347" i="4" s="1"/>
  <c r="V347" i="4" s="1"/>
  <c r="T346" i="4"/>
  <c r="M347" i="4" l="1"/>
  <c r="B347" i="4"/>
  <c r="AK347" i="4"/>
  <c r="AL347" i="4"/>
  <c r="AM347" i="4" a="1"/>
  <c r="O348" i="4"/>
  <c r="AN348" i="4" a="1"/>
  <c r="AN348" i="4" l="1"/>
  <c r="AM347" i="4"/>
  <c r="I347" i="4"/>
  <c r="N347" i="4"/>
  <c r="P347" i="4"/>
  <c r="Y347" i="4"/>
  <c r="W347" i="4"/>
  <c r="E347" i="4"/>
  <c r="R347" i="4"/>
  <c r="Z347" i="4"/>
  <c r="F347" i="4" l="1"/>
  <c r="Q347" i="4"/>
  <c r="S347" i="4" s="1"/>
  <c r="T347" i="4"/>
  <c r="H348" i="4"/>
  <c r="K348" i="4" l="1"/>
  <c r="X347" i="4"/>
  <c r="AA347" i="4" s="1"/>
  <c r="AB347" i="4" s="1"/>
  <c r="G347" i="4"/>
  <c r="AC347" i="4"/>
  <c r="AI347" i="4" l="1"/>
  <c r="AD347" i="4"/>
  <c r="AE347" i="4" s="1"/>
  <c r="AG347" i="4"/>
  <c r="C348" i="4" s="1"/>
  <c r="AF347" i="4"/>
  <c r="AH347" i="4" l="1"/>
  <c r="D348" i="4" s="1"/>
  <c r="B348" i="4"/>
  <c r="AJ347" i="4"/>
  <c r="AK348" i="4"/>
  <c r="AL348" i="4"/>
  <c r="O349" i="4"/>
  <c r="AN349" i="4" a="1"/>
  <c r="AM348" i="4" a="1"/>
  <c r="AM348" i="4" l="1"/>
  <c r="AN349" i="4"/>
  <c r="I348" i="4"/>
  <c r="L348" i="4"/>
  <c r="U348" i="4" s="1"/>
  <c r="V348" i="4" s="1"/>
  <c r="M348" i="4"/>
  <c r="E348" i="4"/>
  <c r="F348" i="4" l="1"/>
  <c r="G348" i="4" s="1"/>
  <c r="P348" i="4"/>
  <c r="N348" i="4"/>
  <c r="W348" i="4"/>
  <c r="Y348" i="4"/>
  <c r="X348" i="4"/>
  <c r="R348" i="4"/>
  <c r="Z348" i="4"/>
  <c r="AA348" i="4" l="1"/>
  <c r="AB348" i="4" s="1"/>
  <c r="Q348" i="4"/>
  <c r="S348" i="4" s="1"/>
  <c r="AC348" i="4"/>
  <c r="H349" i="4"/>
  <c r="K349" i="4" l="1"/>
  <c r="AD348" i="4"/>
  <c r="AE348" i="4" s="1"/>
  <c r="AI348" i="4"/>
  <c r="AJ348" i="4" s="1"/>
  <c r="AG348" i="4"/>
  <c r="C349" i="4" s="1"/>
  <c r="AF348" i="4"/>
  <c r="AH348" i="4" s="1"/>
  <c r="D349" i="4" s="1"/>
  <c r="L349" i="4" s="1"/>
  <c r="U349" i="4" s="1"/>
  <c r="V349" i="4" s="1"/>
  <c r="T348" i="4"/>
  <c r="W349" i="4" l="1"/>
  <c r="M349" i="4"/>
  <c r="B349" i="4"/>
  <c r="AK349" i="4"/>
  <c r="AL349" i="4"/>
  <c r="AN350" i="4" a="1"/>
  <c r="O350" i="4"/>
  <c r="AM349" i="4" a="1"/>
  <c r="AM349" i="4" l="1"/>
  <c r="AN350" i="4"/>
  <c r="I349" i="4"/>
  <c r="Y349" i="4"/>
  <c r="P349" i="4"/>
  <c r="N349" i="4"/>
  <c r="E349" i="4"/>
  <c r="Z349" i="4"/>
  <c r="R349" i="4"/>
  <c r="F349" i="4" l="1"/>
  <c r="Q349" i="4"/>
  <c r="S349" i="4" s="1"/>
  <c r="T349" i="4" s="1"/>
  <c r="H350" i="4"/>
  <c r="K350" i="4" l="1"/>
  <c r="G349" i="4"/>
  <c r="X349" i="4"/>
  <c r="AA349" i="4" s="1"/>
  <c r="AB349" i="4" s="1"/>
  <c r="AC349" i="4"/>
  <c r="AI349" i="4" l="1"/>
  <c r="AD349" i="4"/>
  <c r="AE349" i="4" s="1"/>
  <c r="AG349" i="4"/>
  <c r="C350" i="4" s="1"/>
  <c r="AF349" i="4"/>
  <c r="AH349" i="4" l="1"/>
  <c r="D350" i="4" s="1"/>
  <c r="B350" i="4"/>
  <c r="AJ349" i="4"/>
  <c r="AK350" i="4"/>
  <c r="AL350" i="4"/>
  <c r="O351" i="4"/>
  <c r="AN351" i="4" a="1"/>
  <c r="AM350" i="4" a="1"/>
  <c r="AM350" i="4" l="1"/>
  <c r="AN351" i="4"/>
  <c r="I350" i="4"/>
  <c r="L350" i="4"/>
  <c r="U350" i="4" s="1"/>
  <c r="V350" i="4" s="1"/>
  <c r="M350" i="4"/>
  <c r="E350" i="4"/>
  <c r="F350" i="4" l="1"/>
  <c r="W350" i="4"/>
  <c r="X350" i="4" s="1"/>
  <c r="Y350" i="4"/>
  <c r="P350" i="4"/>
  <c r="N350" i="4"/>
  <c r="Q350" i="4" s="1"/>
  <c r="Z350" i="4"/>
  <c r="R350" i="4"/>
  <c r="S350" i="4" l="1"/>
  <c r="T350" i="4" s="1"/>
  <c r="AA350" i="4"/>
  <c r="AB350" i="4" s="1"/>
  <c r="G350" i="4"/>
  <c r="H351" i="4"/>
  <c r="AC350" i="4"/>
  <c r="AI350" i="4" l="1"/>
  <c r="AJ350" i="4" s="1"/>
  <c r="AD350" i="4"/>
  <c r="AE350" i="4" s="1"/>
  <c r="AG350" i="4"/>
  <c r="C351" i="4" s="1"/>
  <c r="AF350" i="4"/>
  <c r="AH350" i="4" s="1"/>
  <c r="D351" i="4" s="1"/>
  <c r="B351" i="4"/>
  <c r="I351" i="4"/>
  <c r="K351" i="4"/>
  <c r="AL351" i="4"/>
  <c r="AK351" i="4"/>
  <c r="O352" i="4"/>
  <c r="AN352" i="4" a="1"/>
  <c r="AM351" i="4" a="1"/>
  <c r="E351" i="4"/>
  <c r="F351" i="4" l="1"/>
  <c r="AM351" i="4"/>
  <c r="AN352" i="4"/>
  <c r="L351" i="4"/>
  <c r="U351" i="4" l="1"/>
  <c r="V351" i="4" s="1"/>
  <c r="M351" i="4"/>
  <c r="N351" i="4" l="1"/>
  <c r="Q351" i="4"/>
  <c r="P351" i="4"/>
  <c r="Y351" i="4"/>
  <c r="W351" i="4"/>
  <c r="X351" i="4" s="1"/>
  <c r="R351" i="4"/>
  <c r="Z351" i="4"/>
  <c r="AA351" i="4" l="1"/>
  <c r="AB351" i="4" s="1"/>
  <c r="S351" i="4"/>
  <c r="T351" i="4"/>
  <c r="G351" i="4"/>
  <c r="AC351" i="4"/>
  <c r="H352" i="4"/>
  <c r="K352" i="4" l="1"/>
  <c r="AG351" i="4"/>
  <c r="C352" i="4" s="1"/>
  <c r="AI351" i="4"/>
  <c r="AJ351" i="4" s="1"/>
  <c r="AF351" i="4"/>
  <c r="AH351" i="4" s="1"/>
  <c r="D352" i="4" s="1"/>
  <c r="L352" i="4" s="1"/>
  <c r="U352" i="4" s="1"/>
  <c r="V352" i="4" s="1"/>
  <c r="AD351" i="4"/>
  <c r="AE351" i="4" s="1"/>
  <c r="M352" i="4" l="1"/>
  <c r="B352" i="4"/>
  <c r="AK352" i="4"/>
  <c r="AL352" i="4"/>
  <c r="AN353" i="4" a="1"/>
  <c r="O353" i="4"/>
  <c r="AM352" i="4" a="1"/>
  <c r="AM352" i="4" l="1"/>
  <c r="AN353" i="4"/>
  <c r="I352" i="4"/>
  <c r="P352" i="4"/>
  <c r="N352" i="4"/>
  <c r="Y352" i="4"/>
  <c r="W352" i="4"/>
  <c r="E352" i="4"/>
  <c r="Z352" i="4"/>
  <c r="R352" i="4"/>
  <c r="F352" i="4" l="1"/>
  <c r="G352" i="4" s="1"/>
  <c r="X352" i="4"/>
  <c r="AA352" i="4" s="1"/>
  <c r="AB352" i="4" s="1"/>
  <c r="Q352" i="4"/>
  <c r="S352" i="4" s="1"/>
  <c r="T352" i="4" s="1"/>
  <c r="H353" i="4"/>
  <c r="AC352" i="4"/>
  <c r="AI352" i="4" l="1"/>
  <c r="AJ352" i="4" s="1"/>
  <c r="AD352" i="4"/>
  <c r="AE352" i="4" s="1"/>
  <c r="AG352" i="4"/>
  <c r="C353" i="4" s="1"/>
  <c r="AF352" i="4"/>
  <c r="AH352" i="4" s="1"/>
  <c r="D353" i="4" s="1"/>
  <c r="K353" i="4"/>
  <c r="B353" i="4"/>
  <c r="AK353" i="4"/>
  <c r="AL353" i="4"/>
  <c r="I353" i="4"/>
  <c r="L353" i="4"/>
  <c r="U353" i="4" s="1"/>
  <c r="V353" i="4" s="1"/>
  <c r="W353" i="4" s="1"/>
  <c r="Y353" i="4"/>
  <c r="M353" i="4"/>
  <c r="N353" i="4" s="1"/>
  <c r="P353" i="4"/>
  <c r="AN354" i="4" a="1"/>
  <c r="O354" i="4"/>
  <c r="AM353" i="4" a="1"/>
  <c r="Z353" i="4"/>
  <c r="E353" i="4"/>
  <c r="R353" i="4"/>
  <c r="F353" i="4" l="1"/>
  <c r="G353" i="4" s="1"/>
  <c r="AM353" i="4"/>
  <c r="AN354" i="4"/>
  <c r="X353" i="4"/>
  <c r="AA353" i="4" s="1"/>
  <c r="AB353" i="4" s="1"/>
  <c r="Q353" i="4"/>
  <c r="S353" i="4" s="1"/>
  <c r="AC353" i="4"/>
  <c r="H354" i="4"/>
  <c r="K354" i="4" l="1"/>
  <c r="AD353" i="4"/>
  <c r="AE353" i="4" s="1"/>
  <c r="AI353" i="4"/>
  <c r="AJ353" i="4" s="1"/>
  <c r="AG353" i="4"/>
  <c r="C354" i="4" s="1"/>
  <c r="AF353" i="4"/>
  <c r="AH353" i="4" s="1"/>
  <c r="D354" i="4" s="1"/>
  <c r="L354" i="4" s="1"/>
  <c r="U354" i="4" s="1"/>
  <c r="V354" i="4" s="1"/>
  <c r="T353" i="4"/>
  <c r="M354" i="4" l="1"/>
  <c r="B354" i="4"/>
  <c r="AL354" i="4"/>
  <c r="AK354" i="4"/>
  <c r="O355" i="4"/>
  <c r="AN355" i="4" a="1"/>
  <c r="AM354" i="4" a="1"/>
  <c r="AM354" i="4" l="1"/>
  <c r="AN355" i="4"/>
  <c r="I354" i="4"/>
  <c r="W354" i="4"/>
  <c r="N354" i="4"/>
  <c r="P354" i="4"/>
  <c r="Y354" i="4"/>
  <c r="R354" i="4"/>
  <c r="Z354" i="4"/>
  <c r="E354" i="4"/>
  <c r="F354" i="4" l="1"/>
  <c r="G354" i="4" s="1"/>
  <c r="Q354" i="4"/>
  <c r="S354" i="4" s="1"/>
  <c r="T354" i="4"/>
  <c r="H355" i="4"/>
  <c r="K355" i="4" l="1"/>
  <c r="X354" i="4"/>
  <c r="AA354" i="4" s="1"/>
  <c r="AB354" i="4" s="1"/>
  <c r="AC354" i="4"/>
  <c r="AI354" i="4" l="1"/>
  <c r="AD354" i="4"/>
  <c r="AE354" i="4" s="1"/>
  <c r="AG354" i="4"/>
  <c r="C355" i="4" s="1"/>
  <c r="AF354" i="4"/>
  <c r="AH354" i="4" l="1"/>
  <c r="D355" i="4" s="1"/>
  <c r="B355" i="4"/>
  <c r="AJ354" i="4"/>
  <c r="AK355" i="4"/>
  <c r="AL355" i="4"/>
  <c r="O356" i="4"/>
  <c r="AN356" i="4" a="1"/>
  <c r="AM355" i="4" a="1"/>
  <c r="AM355" i="4" l="1"/>
  <c r="AN356" i="4"/>
  <c r="I355" i="4"/>
  <c r="L355" i="4"/>
  <c r="U355" i="4" s="1"/>
  <c r="V355" i="4" s="1"/>
  <c r="W355" i="4" s="1"/>
  <c r="M355" i="4"/>
  <c r="E355" i="4"/>
  <c r="F355" i="4" l="1"/>
  <c r="G355" i="4" s="1"/>
  <c r="N355" i="4"/>
  <c r="P355" i="4"/>
  <c r="Q355" i="4"/>
  <c r="Y355" i="4"/>
  <c r="X355" i="4"/>
  <c r="Z355" i="4"/>
  <c r="R355" i="4"/>
  <c r="AA355" i="4" l="1"/>
  <c r="AB355" i="4" s="1"/>
  <c r="S355" i="4"/>
  <c r="AC355" i="4"/>
  <c r="H356" i="4"/>
  <c r="K356" i="4" l="1"/>
  <c r="AI355" i="4"/>
  <c r="AJ355" i="4" s="1"/>
  <c r="AD355" i="4"/>
  <c r="AE355" i="4" s="1"/>
  <c r="AG355" i="4"/>
  <c r="C356" i="4" s="1"/>
  <c r="AF355" i="4"/>
  <c r="AH355" i="4" s="1"/>
  <c r="D356" i="4" s="1"/>
  <c r="T355" i="4"/>
  <c r="AK356" i="4" l="1"/>
  <c r="AL356" i="4"/>
  <c r="B356" i="4"/>
  <c r="L356" i="4"/>
  <c r="U356" i="4" s="1"/>
  <c r="V356" i="4" s="1"/>
  <c r="AN357" i="4" a="1"/>
  <c r="O357" i="4"/>
  <c r="AM356" i="4" a="1"/>
  <c r="AM356" i="4" l="1"/>
  <c r="AN357" i="4"/>
  <c r="Y356" i="4"/>
  <c r="W356" i="4"/>
  <c r="I356" i="4"/>
  <c r="M356" i="4"/>
  <c r="E356" i="4"/>
  <c r="Z356" i="4"/>
  <c r="F356" i="4" l="1"/>
  <c r="P356" i="4"/>
  <c r="N356" i="4"/>
  <c r="X356" i="4"/>
  <c r="AA356" i="4" s="1"/>
  <c r="AB356" i="4" s="1"/>
  <c r="R356" i="4"/>
  <c r="Q356" i="4" l="1"/>
  <c r="S356" i="4" s="1"/>
  <c r="G356" i="4"/>
  <c r="AC356" i="4"/>
  <c r="H357" i="4"/>
  <c r="K357" i="4" l="1"/>
  <c r="AD356" i="4"/>
  <c r="AE356" i="4" s="1"/>
  <c r="AI356" i="4"/>
  <c r="AJ356" i="4" s="1"/>
  <c r="AG356" i="4"/>
  <c r="C357" i="4" s="1"/>
  <c r="AF356" i="4"/>
  <c r="AH356" i="4" s="1"/>
  <c r="D357" i="4" s="1"/>
  <c r="L357" i="4" s="1"/>
  <c r="U357" i="4" s="1"/>
  <c r="V357" i="4" s="1"/>
  <c r="T356" i="4"/>
  <c r="AK357" i="4" l="1"/>
  <c r="M357" i="4"/>
  <c r="B357" i="4"/>
  <c r="AL357" i="4"/>
  <c r="AM357" i="4" a="1"/>
  <c r="O358" i="4"/>
  <c r="AN358" i="4" a="1"/>
  <c r="AN358" i="4" l="1"/>
  <c r="AM357" i="4"/>
  <c r="I357" i="4"/>
  <c r="N357" i="4"/>
  <c r="P357" i="4"/>
  <c r="W357" i="4"/>
  <c r="Y357" i="4"/>
  <c r="R357" i="4"/>
  <c r="Z357" i="4"/>
  <c r="E357" i="4"/>
  <c r="F357" i="4" l="1"/>
  <c r="G357" i="4" s="1"/>
  <c r="Q357" i="4"/>
  <c r="S357" i="4" s="1"/>
  <c r="X357" i="4"/>
  <c r="AA357" i="4" s="1"/>
  <c r="AB357" i="4" s="1"/>
  <c r="T357" i="4"/>
  <c r="AC357" i="4"/>
  <c r="H358" i="4"/>
  <c r="K358" i="4" l="1"/>
  <c r="AI357" i="4"/>
  <c r="AJ357" i="4" s="1"/>
  <c r="AD357" i="4"/>
  <c r="AE357" i="4" s="1"/>
  <c r="AG357" i="4"/>
  <c r="C358" i="4" s="1"/>
  <c r="AF357" i="4"/>
  <c r="AH357" i="4" s="1"/>
  <c r="D358" i="4" s="1"/>
  <c r="L358" i="4" s="1"/>
  <c r="U358" i="4" s="1"/>
  <c r="V358" i="4" s="1"/>
  <c r="M358" i="4" l="1"/>
  <c r="B358" i="4"/>
  <c r="AK358" i="4"/>
  <c r="AL358" i="4"/>
  <c r="AN359" i="4" a="1"/>
  <c r="O359" i="4"/>
  <c r="AM358" i="4" a="1"/>
  <c r="AM358" i="4" l="1"/>
  <c r="AN359" i="4"/>
  <c r="N358" i="4"/>
  <c r="P358" i="4"/>
  <c r="I358" i="4"/>
  <c r="Y358" i="4"/>
  <c r="W358" i="4"/>
  <c r="R358" i="4"/>
  <c r="Z358" i="4"/>
  <c r="E358" i="4"/>
  <c r="F358" i="4" l="1"/>
  <c r="G358" i="4" s="1"/>
  <c r="Q358" i="4"/>
  <c r="S358" i="4" s="1"/>
  <c r="H359" i="4"/>
  <c r="K359" i="4" l="1"/>
  <c r="T358" i="4"/>
  <c r="X358" i="4"/>
  <c r="AA358" i="4" s="1"/>
  <c r="AB358" i="4" s="1"/>
  <c r="AC358" i="4"/>
  <c r="AG358" i="4" l="1"/>
  <c r="C359" i="4" s="1"/>
  <c r="AI358" i="4"/>
  <c r="AD358" i="4"/>
  <c r="AE358" i="4" s="1"/>
  <c r="AF358" i="4"/>
  <c r="AJ358" i="4" l="1"/>
  <c r="AK359" i="4"/>
  <c r="AL359" i="4"/>
  <c r="B359" i="4"/>
  <c r="AH358" i="4"/>
  <c r="D359" i="4" s="1"/>
  <c r="AM359" i="4" a="1"/>
  <c r="O360" i="4"/>
  <c r="AN360" i="4" a="1"/>
  <c r="AN360" i="4" l="1"/>
  <c r="AM359" i="4"/>
  <c r="L359" i="4"/>
  <c r="U359" i="4" s="1"/>
  <c r="V359" i="4" s="1"/>
  <c r="M359" i="4"/>
  <c r="I359" i="4"/>
  <c r="E359" i="4"/>
  <c r="F359" i="4" l="1"/>
  <c r="Y359" i="4"/>
  <c r="W359" i="4"/>
  <c r="X359" i="4" s="1"/>
  <c r="P359" i="4"/>
  <c r="N359" i="4"/>
  <c r="Q359" i="4" s="1"/>
  <c r="Z359" i="4"/>
  <c r="R359" i="4"/>
  <c r="S359" i="4" l="1"/>
  <c r="AA359" i="4"/>
  <c r="AB359" i="4" s="1"/>
  <c r="T359" i="4"/>
  <c r="G359" i="4"/>
  <c r="H360" i="4"/>
  <c r="AC359" i="4"/>
  <c r="AF359" i="4" l="1"/>
  <c r="AD359" i="4"/>
  <c r="AE359" i="4" s="1"/>
  <c r="AI359" i="4"/>
  <c r="AJ359" i="4" s="1"/>
  <c r="AG359" i="4"/>
  <c r="C360" i="4" s="1"/>
  <c r="K360" i="4"/>
  <c r="B360" i="4"/>
  <c r="AK360" i="4"/>
  <c r="AL360" i="4"/>
  <c r="I360" i="4"/>
  <c r="O361" i="4"/>
  <c r="AN361" i="4" a="1"/>
  <c r="AM360" i="4" a="1"/>
  <c r="E360" i="4"/>
  <c r="F360" i="4" l="1"/>
  <c r="AM360" i="4"/>
  <c r="AN361" i="4"/>
  <c r="AH359" i="4"/>
  <c r="D360" i="4" s="1"/>
  <c r="L360" i="4" l="1"/>
  <c r="U360" i="4" s="1"/>
  <c r="V360" i="4" s="1"/>
  <c r="M360" i="4"/>
  <c r="P360" i="4" l="1"/>
  <c r="N360" i="4"/>
  <c r="Y360" i="4"/>
  <c r="W360" i="4"/>
  <c r="X360" i="4"/>
  <c r="R360" i="4"/>
  <c r="Z360" i="4"/>
  <c r="AA360" i="4" l="1"/>
  <c r="AB360" i="4" s="1"/>
  <c r="G360" i="4"/>
  <c r="Q360" i="4"/>
  <c r="S360" i="4" s="1"/>
  <c r="AC360" i="4"/>
  <c r="H361" i="4"/>
  <c r="K361" i="4" l="1"/>
  <c r="AI360" i="4"/>
  <c r="AJ360" i="4" s="1"/>
  <c r="AD360" i="4"/>
  <c r="AE360" i="4" s="1"/>
  <c r="AG360" i="4"/>
  <c r="C361" i="4" s="1"/>
  <c r="AF360" i="4"/>
  <c r="AH360" i="4" s="1"/>
  <c r="D361" i="4" s="1"/>
  <c r="L361" i="4" s="1"/>
  <c r="T360" i="4"/>
  <c r="U361" i="4" l="1"/>
  <c r="V361" i="4" s="1"/>
  <c r="M361" i="4"/>
  <c r="AK361" i="4"/>
  <c r="B361" i="4"/>
  <c r="AL361" i="4"/>
  <c r="N361" i="4"/>
  <c r="P361" i="4"/>
  <c r="AM361" i="4" a="1"/>
  <c r="AN362" i="4" a="1"/>
  <c r="O362" i="4"/>
  <c r="R361" i="4"/>
  <c r="AN362" i="4" l="1"/>
  <c r="AM361" i="4"/>
  <c r="I361" i="4"/>
  <c r="W361" i="4"/>
  <c r="Y361" i="4"/>
  <c r="Z361" i="4"/>
  <c r="E361" i="4"/>
  <c r="F361" i="4" l="1"/>
  <c r="G361" i="4" s="1"/>
  <c r="Q361" i="4"/>
  <c r="S361" i="4" s="1"/>
  <c r="X361" i="4"/>
  <c r="AA361" i="4" s="1"/>
  <c r="AB361" i="4" s="1"/>
  <c r="H362" i="4"/>
  <c r="AC361" i="4"/>
  <c r="AI361" i="4" l="1"/>
  <c r="AJ361" i="4" s="1"/>
  <c r="AG361" i="4"/>
  <c r="C362" i="4" s="1"/>
  <c r="AD361" i="4"/>
  <c r="AE361" i="4" s="1"/>
  <c r="AF361" i="4"/>
  <c r="K362" i="4"/>
  <c r="B362" i="4"/>
  <c r="T361" i="4"/>
  <c r="AL362" i="4"/>
  <c r="I362" i="4"/>
  <c r="AK362" i="4"/>
  <c r="AH361" i="4"/>
  <c r="D362" i="4" s="1"/>
  <c r="L362" i="4" s="1"/>
  <c r="U362" i="4" s="1"/>
  <c r="V362" i="4" s="1"/>
  <c r="O363" i="4"/>
  <c r="AN363" i="4" a="1"/>
  <c r="E362" i="4"/>
  <c r="AM362" i="4" a="1"/>
  <c r="AN363" i="4" l="1"/>
  <c r="AM362" i="4"/>
  <c r="F362" i="4"/>
  <c r="W362" i="4"/>
  <c r="X362" i="4" s="1"/>
  <c r="Y362" i="4"/>
  <c r="M362" i="4"/>
  <c r="Z362" i="4"/>
  <c r="AA362" i="4" l="1"/>
  <c r="AB362" i="4" s="1"/>
  <c r="P362" i="4"/>
  <c r="N362" i="4"/>
  <c r="G362" i="4"/>
  <c r="R362" i="4"/>
  <c r="Q362" i="4" l="1"/>
  <c r="S362" i="4" s="1"/>
  <c r="AC362" i="4"/>
  <c r="H363" i="4"/>
  <c r="K363" i="4" l="1"/>
  <c r="AI362" i="4"/>
  <c r="AJ362" i="4" s="1"/>
  <c r="AD362" i="4"/>
  <c r="AE362" i="4" s="1"/>
  <c r="AF362" i="4"/>
  <c r="B363" i="4" s="1"/>
  <c r="AG362" i="4"/>
  <c r="C363" i="4" s="1"/>
  <c r="T362" i="4"/>
  <c r="AN364" i="4" a="1"/>
  <c r="O364" i="4"/>
  <c r="AK363" i="4" l="1"/>
  <c r="AN364" i="4"/>
  <c r="AH362" i="4"/>
  <c r="D363" i="4" s="1"/>
  <c r="AL363" i="4"/>
  <c r="I363" i="4"/>
  <c r="AM363" i="4" a="1"/>
  <c r="E363" i="4"/>
  <c r="F363" i="4" l="1"/>
  <c r="AM363" i="4"/>
  <c r="L363" i="4"/>
  <c r="U363" i="4" s="1"/>
  <c r="V363" i="4" s="1"/>
  <c r="M363" i="4"/>
  <c r="W363" i="4" l="1"/>
  <c r="Y363" i="4"/>
  <c r="X363" i="4"/>
  <c r="N363" i="4"/>
  <c r="P363" i="4"/>
  <c r="Q363" i="4"/>
  <c r="G363" i="4"/>
  <c r="R363" i="4"/>
  <c r="Z363" i="4"/>
  <c r="S363" i="4" l="1"/>
  <c r="AA363" i="4"/>
  <c r="AB363" i="4" s="1"/>
  <c r="AC363" i="4"/>
  <c r="H364" i="4"/>
  <c r="AF363" i="4" l="1"/>
  <c r="AI363" i="4"/>
  <c r="AJ363" i="4" s="1"/>
  <c r="AG363" i="4"/>
  <c r="C364" i="4" s="1"/>
  <c r="AD363" i="4"/>
  <c r="AE363" i="4" s="1"/>
  <c r="K364" i="4"/>
  <c r="AL364" i="4"/>
  <c r="AK364" i="4"/>
  <c r="T363" i="4"/>
  <c r="B364" i="4" l="1"/>
  <c r="AH363" i="4"/>
  <c r="D364" i="4" s="1"/>
  <c r="AM364" i="4" a="1"/>
  <c r="AN365" i="4" a="1"/>
  <c r="O365" i="4"/>
  <c r="AN365" i="4" l="1"/>
  <c r="AM364" i="4"/>
  <c r="L364" i="4"/>
  <c r="U364" i="4" s="1"/>
  <c r="V364" i="4" s="1"/>
  <c r="M364" i="4"/>
  <c r="I364" i="4"/>
  <c r="E364" i="4"/>
  <c r="F364" i="4" l="1"/>
  <c r="N364" i="4"/>
  <c r="P364" i="4"/>
  <c r="W364" i="4"/>
  <c r="X364" i="4" s="1"/>
  <c r="Y364" i="4"/>
  <c r="Z364" i="4"/>
  <c r="R364" i="4"/>
  <c r="AA364" i="4" l="1"/>
  <c r="AB364" i="4" s="1"/>
  <c r="Q364" i="4"/>
  <c r="S364" i="4" s="1"/>
  <c r="G364" i="4"/>
  <c r="H365" i="4"/>
  <c r="AC364" i="4"/>
  <c r="K365" i="4" l="1"/>
  <c r="AD364" i="4"/>
  <c r="AE364" i="4" s="1"/>
  <c r="AG364" i="4"/>
  <c r="C365" i="4" s="1"/>
  <c r="AI364" i="4"/>
  <c r="AJ364" i="4" s="1"/>
  <c r="AF364" i="4"/>
  <c r="AH364" i="4" s="1"/>
  <c r="D365" i="4" s="1"/>
  <c r="L365" i="4" s="1"/>
  <c r="U365" i="4" s="1"/>
  <c r="V365" i="4" s="1"/>
  <c r="T364" i="4"/>
  <c r="B365" i="4" l="1"/>
  <c r="M365" i="4"/>
  <c r="AL365" i="4"/>
  <c r="AK365" i="4"/>
  <c r="AN366" i="4" a="1"/>
  <c r="AM365" i="4" a="1"/>
  <c r="O366" i="4"/>
  <c r="AM365" i="4" l="1"/>
  <c r="AN366" i="4"/>
  <c r="P365" i="4"/>
  <c r="N365" i="4"/>
  <c r="Y365" i="4"/>
  <c r="I365" i="4"/>
  <c r="W365" i="4"/>
  <c r="R365" i="4"/>
  <c r="E365" i="4"/>
  <c r="Z365" i="4"/>
  <c r="F365" i="4" l="1"/>
  <c r="Q365" i="4"/>
  <c r="S365" i="4" s="1"/>
  <c r="T365" i="4"/>
  <c r="H366" i="4"/>
  <c r="K366" i="4" l="1"/>
  <c r="G365" i="4"/>
  <c r="X365" i="4"/>
  <c r="AA365" i="4" s="1"/>
  <c r="AB365" i="4" s="1"/>
  <c r="AC365" i="4"/>
  <c r="AD365" i="4" l="1"/>
  <c r="AE365" i="4" s="1"/>
  <c r="AI365" i="4"/>
  <c r="AG365" i="4"/>
  <c r="C366" i="4" s="1"/>
  <c r="AF365" i="4"/>
  <c r="AJ365" i="4" l="1"/>
  <c r="AK366" i="4"/>
  <c r="AL366" i="4"/>
  <c r="AH365" i="4"/>
  <c r="D366" i="4" s="1"/>
  <c r="B366" i="4"/>
  <c r="AN367" i="4" a="1"/>
  <c r="AM366" i="4" a="1"/>
  <c r="O367" i="4"/>
  <c r="AM366" i="4" l="1"/>
  <c r="AN367" i="4"/>
  <c r="L366" i="4"/>
  <c r="U366" i="4" s="1"/>
  <c r="V366" i="4" s="1"/>
  <c r="M366" i="4"/>
  <c r="I366" i="4"/>
  <c r="E366" i="4"/>
  <c r="F366" i="4" l="1"/>
  <c r="N366" i="4"/>
  <c r="Q366" i="4"/>
  <c r="P366" i="4"/>
  <c r="W366" i="4"/>
  <c r="X366" i="4"/>
  <c r="Y366" i="4"/>
  <c r="Z366" i="4"/>
  <c r="R366" i="4"/>
  <c r="AA366" i="4" l="1"/>
  <c r="AB366" i="4" s="1"/>
  <c r="S366" i="4"/>
  <c r="G366" i="4"/>
  <c r="AC366" i="4"/>
  <c r="H367" i="4"/>
  <c r="K367" i="4" l="1"/>
  <c r="AI366" i="4"/>
  <c r="AJ366" i="4" s="1"/>
  <c r="AD366" i="4"/>
  <c r="AE366" i="4" s="1"/>
  <c r="AG366" i="4"/>
  <c r="C367" i="4" s="1"/>
  <c r="AF366" i="4"/>
  <c r="AH366" i="4" s="1"/>
  <c r="D367" i="4" s="1"/>
  <c r="L367" i="4" s="1"/>
  <c r="U367" i="4" s="1"/>
  <c r="V367" i="4" s="1"/>
  <c r="T366" i="4"/>
  <c r="Y367" i="4" l="1"/>
  <c r="B367" i="4"/>
  <c r="AL367" i="4"/>
  <c r="W367" i="4"/>
  <c r="AK367" i="4"/>
  <c r="M367" i="4"/>
  <c r="Z367" i="4"/>
  <c r="AM367" i="4" a="1"/>
  <c r="AN368" i="4" a="1"/>
  <c r="O368" i="4"/>
  <c r="AN368" i="4" l="1"/>
  <c r="I367" i="4"/>
  <c r="AM367" i="4"/>
  <c r="P367" i="4"/>
  <c r="N367" i="4"/>
  <c r="E367" i="4"/>
  <c r="R367" i="4"/>
  <c r="F367" i="4" l="1"/>
  <c r="Q367" i="4"/>
  <c r="S367" i="4"/>
  <c r="AC367" i="4"/>
  <c r="H368" i="4"/>
  <c r="X367" i="4" l="1"/>
  <c r="AA367" i="4" s="1"/>
  <c r="AB367" i="4" s="1"/>
  <c r="G367" i="4"/>
  <c r="K368" i="4"/>
  <c r="AD367" i="4"/>
  <c r="AE367" i="4" s="1"/>
  <c r="AG367" i="4"/>
  <c r="C368" i="4" s="1"/>
  <c r="AI367" i="4"/>
  <c r="AJ367" i="4" s="1"/>
  <c r="AF367" i="4"/>
  <c r="AH367" i="4" s="1"/>
  <c r="D368" i="4" s="1"/>
  <c r="L368" i="4" s="1"/>
  <c r="U368" i="4" s="1"/>
  <c r="V368" i="4" s="1"/>
  <c r="T367" i="4"/>
  <c r="M368" i="4" l="1"/>
  <c r="AK368" i="4"/>
  <c r="AL368" i="4"/>
  <c r="B368" i="4"/>
  <c r="AM368" i="4" a="1"/>
  <c r="O369" i="4"/>
  <c r="AN369" i="4" a="1"/>
  <c r="AN369" i="4" l="1"/>
  <c r="AM368" i="4"/>
  <c r="P368" i="4"/>
  <c r="I368" i="4"/>
  <c r="Y368" i="4"/>
  <c r="W368" i="4"/>
  <c r="N368" i="4"/>
  <c r="R368" i="4"/>
  <c r="E368" i="4"/>
  <c r="Z368" i="4"/>
  <c r="F368" i="4" l="1"/>
  <c r="G368" i="4" s="1"/>
  <c r="X368" i="4"/>
  <c r="AA368" i="4" s="1"/>
  <c r="AB368" i="4" s="1"/>
  <c r="Q368" i="4"/>
  <c r="S368" i="4" s="1"/>
  <c r="H369" i="4"/>
  <c r="AC368" i="4"/>
  <c r="K369" i="4" l="1"/>
  <c r="AI368" i="4"/>
  <c r="AJ368" i="4" s="1"/>
  <c r="AD368" i="4"/>
  <c r="AE368" i="4" s="1"/>
  <c r="AG368" i="4"/>
  <c r="C369" i="4" s="1"/>
  <c r="AF368" i="4"/>
  <c r="AH368" i="4" s="1"/>
  <c r="D369" i="4" s="1"/>
  <c r="L369" i="4" s="1"/>
  <c r="U369" i="4" s="1"/>
  <c r="V369" i="4" s="1"/>
  <c r="T368" i="4"/>
  <c r="M369" i="4" l="1"/>
  <c r="AK369" i="4"/>
  <c r="AL369" i="4"/>
  <c r="B369" i="4"/>
  <c r="O370" i="4"/>
  <c r="AM369" i="4" a="1"/>
  <c r="AN370" i="4" a="1"/>
  <c r="AN370" i="4" l="1"/>
  <c r="AM369" i="4"/>
  <c r="I369" i="4"/>
  <c r="P369" i="4"/>
  <c r="N369" i="4"/>
  <c r="W369" i="4"/>
  <c r="Y369" i="4"/>
  <c r="R369" i="4"/>
  <c r="E369" i="4"/>
  <c r="Z369" i="4"/>
  <c r="F369" i="4" l="1"/>
  <c r="G369" i="4" s="1"/>
  <c r="Q369" i="4"/>
  <c r="S369" i="4" s="1"/>
  <c r="X369" i="4"/>
  <c r="AA369" i="4" s="1"/>
  <c r="AB369" i="4" s="1"/>
  <c r="AC369" i="4"/>
  <c r="H370" i="4"/>
  <c r="AI369" i="4" l="1"/>
  <c r="AJ369" i="4" s="1"/>
  <c r="AG369" i="4"/>
  <c r="C370" i="4" s="1"/>
  <c r="AD369" i="4"/>
  <c r="AE369" i="4" s="1"/>
  <c r="AF369" i="4"/>
  <c r="AH369" i="4" s="1"/>
  <c r="D370" i="4" s="1"/>
  <c r="K370" i="4"/>
  <c r="B370" i="4"/>
  <c r="AK370" i="4"/>
  <c r="AL370" i="4"/>
  <c r="I370" i="4"/>
  <c r="L370" i="4"/>
  <c r="U370" i="4" s="1"/>
  <c r="V370" i="4" s="1"/>
  <c r="Y370" i="4" s="1"/>
  <c r="M370" i="4"/>
  <c r="N370" i="4" s="1"/>
  <c r="P370" i="4"/>
  <c r="T369" i="4"/>
  <c r="AM370" i="4" a="1"/>
  <c r="Z370" i="4"/>
  <c r="E370" i="4"/>
  <c r="R370" i="4"/>
  <c r="O371" i="4"/>
  <c r="AN371" i="4" a="1"/>
  <c r="W370" i="4" l="1"/>
  <c r="AM370" i="4"/>
  <c r="AN371" i="4"/>
  <c r="Q370" i="4"/>
  <c r="S370" i="4" s="1"/>
  <c r="F370" i="4"/>
  <c r="T370" i="4"/>
  <c r="H371" i="4"/>
  <c r="K371" i="4" l="1"/>
  <c r="G370" i="4"/>
  <c r="X370" i="4"/>
  <c r="AA370" i="4" s="1"/>
  <c r="AB370" i="4" s="1"/>
  <c r="AC370" i="4"/>
  <c r="AD370" i="4" l="1"/>
  <c r="AE370" i="4" s="1"/>
  <c r="AI370" i="4"/>
  <c r="AG370" i="4"/>
  <c r="C371" i="4" s="1"/>
  <c r="AF370" i="4"/>
  <c r="AH370" i="4" l="1"/>
  <c r="D371" i="4" s="1"/>
  <c r="B371" i="4"/>
  <c r="AJ370" i="4"/>
  <c r="AK371" i="4"/>
  <c r="AL371" i="4"/>
  <c r="AM371" i="4" a="1"/>
  <c r="O372" i="4"/>
  <c r="AN372" i="4" a="1"/>
  <c r="AN372" i="4" l="1"/>
  <c r="AM371" i="4"/>
  <c r="I371" i="4"/>
  <c r="L371" i="4"/>
  <c r="U371" i="4" s="1"/>
  <c r="V371" i="4" s="1"/>
  <c r="M371" i="4"/>
  <c r="E371" i="4"/>
  <c r="F371" i="4" l="1"/>
  <c r="W371" i="4"/>
  <c r="Y371" i="4"/>
  <c r="X371" i="4"/>
  <c r="P371" i="4"/>
  <c r="N371" i="4"/>
  <c r="Q371" i="4"/>
  <c r="Z371" i="4"/>
  <c r="R371" i="4"/>
  <c r="AA371" i="4" l="1"/>
  <c r="AB371" i="4" s="1"/>
  <c r="S371" i="4"/>
  <c r="G371" i="4"/>
  <c r="T371" i="4"/>
  <c r="AC371" i="4"/>
  <c r="H372" i="4"/>
  <c r="K372" i="4" l="1"/>
  <c r="AI371" i="4"/>
  <c r="AJ371" i="4" s="1"/>
  <c r="AD371" i="4"/>
  <c r="AE371" i="4" s="1"/>
  <c r="AG371" i="4"/>
  <c r="C372" i="4" s="1"/>
  <c r="AF371" i="4"/>
  <c r="AH371" i="4" s="1"/>
  <c r="D372" i="4" s="1"/>
  <c r="L372" i="4" s="1"/>
  <c r="U372" i="4" s="1"/>
  <c r="V372" i="4" s="1"/>
  <c r="AK372" i="4" l="1"/>
  <c r="AL372" i="4"/>
  <c r="B372" i="4"/>
  <c r="M372" i="4"/>
  <c r="AM372" i="4" a="1"/>
  <c r="O373" i="4"/>
  <c r="AN373" i="4" a="1"/>
  <c r="AN373" i="4" l="1"/>
  <c r="AM372" i="4"/>
  <c r="N372" i="4"/>
  <c r="P372" i="4"/>
  <c r="I372" i="4"/>
  <c r="Y372" i="4"/>
  <c r="W372" i="4"/>
  <c r="R372" i="4"/>
  <c r="Z372" i="4"/>
  <c r="E372" i="4"/>
  <c r="F372" i="4" l="1"/>
  <c r="G372" i="4" s="1"/>
  <c r="Q372" i="4"/>
  <c r="S372" i="4" s="1"/>
  <c r="X372" i="4"/>
  <c r="AA372" i="4" s="1"/>
  <c r="AB372" i="4" s="1"/>
  <c r="T372" i="4"/>
  <c r="H373" i="4"/>
  <c r="AC372" i="4"/>
  <c r="AI372" i="4" l="1"/>
  <c r="AJ372" i="4" s="1"/>
  <c r="AD372" i="4"/>
  <c r="AE372" i="4" s="1"/>
  <c r="AG372" i="4"/>
  <c r="C373" i="4" s="1"/>
  <c r="AF372" i="4"/>
  <c r="K373" i="4"/>
  <c r="AL373" i="4"/>
  <c r="AK373" i="4"/>
  <c r="B373" i="4" l="1"/>
  <c r="AH372" i="4"/>
  <c r="D373" i="4" s="1"/>
  <c r="AM373" i="4" a="1"/>
  <c r="O374" i="4"/>
  <c r="AN374" i="4" a="1"/>
  <c r="AN374" i="4" l="1"/>
  <c r="AM373" i="4"/>
  <c r="L373" i="4"/>
  <c r="U373" i="4" s="1"/>
  <c r="V373" i="4" s="1"/>
  <c r="I373" i="4"/>
  <c r="E373" i="4"/>
  <c r="F373" i="4" l="1"/>
  <c r="Y373" i="4"/>
  <c r="W373" i="4"/>
  <c r="M373" i="4"/>
  <c r="Z373" i="4"/>
  <c r="X373" i="4" l="1"/>
  <c r="P373" i="4"/>
  <c r="N373" i="4"/>
  <c r="Q373" i="4" s="1"/>
  <c r="AA373" i="4"/>
  <c r="AB373" i="4" s="1"/>
  <c r="G373" i="4"/>
  <c r="R373" i="4"/>
  <c r="S373" i="4" l="1"/>
  <c r="H374" i="4"/>
  <c r="AC373" i="4"/>
  <c r="K374" i="4" l="1"/>
  <c r="AD373" i="4"/>
  <c r="AE373" i="4" s="1"/>
  <c r="AI373" i="4"/>
  <c r="AJ373" i="4" s="1"/>
  <c r="AG373" i="4"/>
  <c r="C374" i="4" s="1"/>
  <c r="AF373" i="4"/>
  <c r="AH373" i="4" s="1"/>
  <c r="D374" i="4" s="1"/>
  <c r="L374" i="4" s="1"/>
  <c r="U374" i="4" s="1"/>
  <c r="V374" i="4" s="1"/>
  <c r="T373" i="4"/>
  <c r="AK374" i="4" l="1"/>
  <c r="AL374" i="4"/>
  <c r="M374" i="4"/>
  <c r="B374" i="4"/>
  <c r="AM374" i="4" a="1"/>
  <c r="O375" i="4"/>
  <c r="AN375" i="4" a="1"/>
  <c r="AN375" i="4" l="1"/>
  <c r="AM374" i="4"/>
  <c r="I374" i="4"/>
  <c r="Y374" i="4"/>
  <c r="N374" i="4"/>
  <c r="P374" i="4"/>
  <c r="W374" i="4"/>
  <c r="E374" i="4"/>
  <c r="Z374" i="4"/>
  <c r="R374" i="4"/>
  <c r="F374" i="4" l="1"/>
  <c r="G374" i="4" s="1"/>
  <c r="X374" i="4"/>
  <c r="AA374" i="4" s="1"/>
  <c r="AB374" i="4" s="1"/>
  <c r="Q374" i="4"/>
  <c r="S374" i="4" s="1"/>
  <c r="AC374" i="4"/>
  <c r="H375" i="4"/>
  <c r="K375" i="4" l="1"/>
  <c r="AD374" i="4"/>
  <c r="AE374" i="4" s="1"/>
  <c r="AI374" i="4"/>
  <c r="AJ374" i="4" s="1"/>
  <c r="AG374" i="4"/>
  <c r="C375" i="4" s="1"/>
  <c r="AF374" i="4"/>
  <c r="T374" i="4"/>
  <c r="AK375" i="4" l="1"/>
  <c r="AH374" i="4"/>
  <c r="D375" i="4" s="1"/>
  <c r="B375" i="4"/>
  <c r="AL375" i="4"/>
  <c r="O376" i="4"/>
  <c r="AM375" i="4" a="1"/>
  <c r="AN376" i="4" a="1"/>
  <c r="AM375" i="4" l="1"/>
  <c r="AN376" i="4"/>
  <c r="I375" i="4"/>
  <c r="L375" i="4"/>
  <c r="U375" i="4" s="1"/>
  <c r="V375" i="4" s="1"/>
  <c r="M375" i="4"/>
  <c r="E375" i="4"/>
  <c r="F375" i="4" l="1"/>
  <c r="N375" i="4"/>
  <c r="P375" i="4"/>
  <c r="Q375" i="4"/>
  <c r="Y375" i="4"/>
  <c r="W375" i="4"/>
  <c r="X375" i="4" s="1"/>
  <c r="R375" i="4"/>
  <c r="Z375" i="4"/>
  <c r="AA375" i="4" l="1"/>
  <c r="AB375" i="4" s="1"/>
  <c r="S375" i="4"/>
  <c r="T375" i="4"/>
  <c r="G375" i="4"/>
  <c r="AC375" i="4"/>
  <c r="H376" i="4"/>
  <c r="K376" i="4" l="1"/>
  <c r="AI375" i="4"/>
  <c r="AJ375" i="4" s="1"/>
  <c r="AG375" i="4"/>
  <c r="C376" i="4" s="1"/>
  <c r="AD375" i="4"/>
  <c r="AE375" i="4" s="1"/>
  <c r="AF375" i="4"/>
  <c r="AH375" i="4" s="1"/>
  <c r="D376" i="4" s="1"/>
  <c r="L376" i="4" s="1"/>
  <c r="U376" i="4" s="1"/>
  <c r="B376" i="4" l="1"/>
  <c r="M376" i="4"/>
  <c r="V376" i="4"/>
  <c r="AK376" i="4"/>
  <c r="AL376" i="4"/>
  <c r="O377" i="4"/>
  <c r="AN377" i="4" a="1"/>
  <c r="AM376" i="4" a="1"/>
  <c r="AM376" i="4" l="1"/>
  <c r="AN377" i="4"/>
  <c r="W376" i="4"/>
  <c r="Y376" i="4"/>
  <c r="N376" i="4"/>
  <c r="P376" i="4"/>
  <c r="I376" i="4"/>
  <c r="Z376" i="4"/>
  <c r="R376" i="4"/>
  <c r="E376" i="4"/>
  <c r="F376" i="4" l="1"/>
  <c r="G376" i="4" s="1"/>
  <c r="Q376" i="4"/>
  <c r="S376" i="4" s="1"/>
  <c r="X376" i="4"/>
  <c r="AA376" i="4" s="1"/>
  <c r="AB376" i="4" s="1"/>
  <c r="T376" i="4"/>
  <c r="H377" i="4"/>
  <c r="AC376" i="4"/>
  <c r="AI376" i="4" l="1"/>
  <c r="AJ376" i="4" s="1"/>
  <c r="AD376" i="4"/>
  <c r="AE376" i="4" s="1"/>
  <c r="AG376" i="4"/>
  <c r="C377" i="4" s="1"/>
  <c r="AF376" i="4"/>
  <c r="AH376" i="4" s="1"/>
  <c r="D377" i="4" s="1"/>
  <c r="K377" i="4"/>
  <c r="AK377" i="4"/>
  <c r="B377" i="4"/>
  <c r="AL377" i="4"/>
  <c r="I377" i="4"/>
  <c r="AN378" i="4" a="1"/>
  <c r="E377" i="4"/>
  <c r="O378" i="4"/>
  <c r="AM377" i="4" a="1"/>
  <c r="L377" i="4" l="1"/>
  <c r="U377" i="4" s="1"/>
  <c r="V377" i="4" s="1"/>
  <c r="AN378" i="4"/>
  <c r="F377" i="4"/>
  <c r="AM377" i="4"/>
  <c r="M377" i="4"/>
  <c r="Y377" i="4" l="1"/>
  <c r="W377" i="4"/>
  <c r="X377" i="4" s="1"/>
  <c r="N377" i="4"/>
  <c r="P377" i="4"/>
  <c r="Z377" i="4"/>
  <c r="R377" i="4"/>
  <c r="AA377" i="4" l="1"/>
  <c r="AB377" i="4" s="1"/>
  <c r="G377" i="4"/>
  <c r="Q377" i="4"/>
  <c r="S377" i="4" s="1"/>
  <c r="H378" i="4"/>
  <c r="AC377" i="4"/>
  <c r="K378" i="4" l="1"/>
  <c r="AI377" i="4"/>
  <c r="AJ377" i="4" s="1"/>
  <c r="AG377" i="4"/>
  <c r="C378" i="4" s="1"/>
  <c r="AD377" i="4"/>
  <c r="AE377" i="4" s="1"/>
  <c r="AF377" i="4"/>
  <c r="AH377" i="4" s="1"/>
  <c r="D378" i="4" s="1"/>
  <c r="L378" i="4" s="1"/>
  <c r="U378" i="4" s="1"/>
  <c r="V378" i="4" s="1"/>
  <c r="T377" i="4"/>
  <c r="B378" i="4" l="1"/>
  <c r="W378" i="4" s="1"/>
  <c r="AL378" i="4"/>
  <c r="M378" i="4"/>
  <c r="AK378" i="4"/>
  <c r="O379" i="4"/>
  <c r="AN379" i="4" a="1"/>
  <c r="AM378" i="4" a="1"/>
  <c r="Y378" i="4" l="1"/>
  <c r="AM378" i="4"/>
  <c r="AN379" i="4"/>
  <c r="N378" i="4"/>
  <c r="P378" i="4"/>
  <c r="I378" i="4"/>
  <c r="Z378" i="4"/>
  <c r="R378" i="4"/>
  <c r="E378" i="4"/>
  <c r="F378" i="4" l="1"/>
  <c r="Q378" i="4"/>
  <c r="S378" i="4" s="1"/>
  <c r="T378" i="4"/>
  <c r="H379" i="4"/>
  <c r="K379" i="4" l="1"/>
  <c r="G378" i="4"/>
  <c r="X378" i="4"/>
  <c r="AA378" i="4" s="1"/>
  <c r="AB378" i="4" s="1"/>
  <c r="AC378" i="4"/>
  <c r="AI378" i="4" l="1"/>
  <c r="AD378" i="4"/>
  <c r="AE378" i="4" s="1"/>
  <c r="AG378" i="4"/>
  <c r="C379" i="4" s="1"/>
  <c r="AF378" i="4"/>
  <c r="AH378" i="4" l="1"/>
  <c r="D379" i="4" s="1"/>
  <c r="B379" i="4"/>
  <c r="AJ378" i="4"/>
  <c r="AK379" i="4"/>
  <c r="AL379" i="4"/>
  <c r="O380" i="4"/>
  <c r="AM379" i="4" a="1"/>
  <c r="AN380" i="4" a="1"/>
  <c r="AM379" i="4" l="1"/>
  <c r="AN380" i="4"/>
  <c r="L379" i="4"/>
  <c r="U379" i="4" s="1"/>
  <c r="V379" i="4" s="1"/>
  <c r="M379" i="4"/>
  <c r="W379" i="4"/>
  <c r="I379" i="4"/>
  <c r="E379" i="4"/>
  <c r="F379" i="4" l="1"/>
  <c r="G379" i="4" s="1"/>
  <c r="N379" i="4"/>
  <c r="Q379" i="4"/>
  <c r="P379" i="4"/>
  <c r="Y379" i="4"/>
  <c r="Z379" i="4"/>
  <c r="R379" i="4"/>
  <c r="S379" i="4" l="1"/>
  <c r="X379" i="4"/>
  <c r="AA379" i="4" s="1"/>
  <c r="AB379" i="4" s="1"/>
  <c r="AC379" i="4"/>
  <c r="H380" i="4"/>
  <c r="AD379" i="4" l="1"/>
  <c r="AE379" i="4" s="1"/>
  <c r="AI379" i="4"/>
  <c r="AJ379" i="4" s="1"/>
  <c r="AG379" i="4"/>
  <c r="C380" i="4" s="1"/>
  <c r="AF379" i="4"/>
  <c r="K380" i="4"/>
  <c r="AL380" i="4"/>
  <c r="AK380" i="4"/>
  <c r="B380" i="4"/>
  <c r="I380" i="4"/>
  <c r="T379" i="4"/>
  <c r="AN381" i="4" a="1"/>
  <c r="AM380" i="4" a="1"/>
  <c r="O381" i="4"/>
  <c r="E380" i="4"/>
  <c r="AN381" i="4" l="1"/>
  <c r="AM380" i="4"/>
  <c r="F380" i="4"/>
  <c r="AH379" i="4"/>
  <c r="D380" i="4" s="1"/>
  <c r="L380" i="4" l="1"/>
  <c r="U380" i="4" s="1"/>
  <c r="V380" i="4" s="1"/>
  <c r="M380" i="4" l="1"/>
  <c r="P380" i="4"/>
  <c r="N380" i="4"/>
  <c r="Q380" i="4"/>
  <c r="W380" i="4"/>
  <c r="X380" i="4" s="1"/>
  <c r="Y380" i="4"/>
  <c r="R380" i="4"/>
  <c r="Z380" i="4"/>
  <c r="AA380" i="4" l="1"/>
  <c r="AB380" i="4" s="1"/>
  <c r="S380" i="4"/>
  <c r="T380" i="4"/>
  <c r="G380" i="4"/>
  <c r="H381" i="4"/>
  <c r="AC380" i="4"/>
  <c r="K381" i="4" l="1"/>
  <c r="AD380" i="4"/>
  <c r="AE380" i="4" s="1"/>
  <c r="AI380" i="4"/>
  <c r="AJ380" i="4" s="1"/>
  <c r="AG380" i="4"/>
  <c r="C381" i="4" s="1"/>
  <c r="AF380" i="4"/>
  <c r="AH380" i="4" s="1"/>
  <c r="D381" i="4" s="1"/>
  <c r="L381" i="4" s="1"/>
  <c r="B381" i="4" l="1"/>
  <c r="U381" i="4"/>
  <c r="V381" i="4" s="1"/>
  <c r="M381" i="4"/>
  <c r="AL381" i="4"/>
  <c r="AK381" i="4"/>
  <c r="O382" i="4"/>
  <c r="AN382" i="4" a="1"/>
  <c r="AM381" i="4" a="1"/>
  <c r="AN382" i="4" l="1"/>
  <c r="I381" i="4"/>
  <c r="AM381" i="4"/>
  <c r="W381" i="4"/>
  <c r="Y381" i="4"/>
  <c r="P381" i="4"/>
  <c r="N381" i="4"/>
  <c r="Z381" i="4"/>
  <c r="E381" i="4"/>
  <c r="R381" i="4"/>
  <c r="F381" i="4" l="1"/>
  <c r="Q381" i="4"/>
  <c r="S381" i="4" s="1"/>
  <c r="AC381" i="4"/>
  <c r="H382" i="4"/>
  <c r="X381" i="4" l="1"/>
  <c r="AA381" i="4" s="1"/>
  <c r="AB381" i="4" s="1"/>
  <c r="G381" i="4"/>
  <c r="AF381" i="4"/>
  <c r="AI381" i="4"/>
  <c r="AJ381" i="4" s="1"/>
  <c r="AD381" i="4"/>
  <c r="AE381" i="4" s="1"/>
  <c r="AG381" i="4"/>
  <c r="C382" i="4" s="1"/>
  <c r="K382" i="4"/>
  <c r="AL382" i="4"/>
  <c r="AK382" i="4"/>
  <c r="B382" i="4"/>
  <c r="I382" i="4"/>
  <c r="T381" i="4"/>
  <c r="E382" i="4"/>
  <c r="AN383" i="4" a="1"/>
  <c r="AM382" i="4" a="1"/>
  <c r="O383" i="4"/>
  <c r="AM382" i="4" l="1"/>
  <c r="AN383" i="4"/>
  <c r="F382" i="4"/>
  <c r="AH381" i="4"/>
  <c r="D382" i="4" s="1"/>
  <c r="L382" i="4" l="1"/>
  <c r="U382" i="4" s="1"/>
  <c r="V382" i="4" s="1"/>
  <c r="M382" i="4"/>
  <c r="N382" i="4" l="1"/>
  <c r="P382" i="4"/>
  <c r="Q382" i="4"/>
  <c r="Y382" i="4"/>
  <c r="W382" i="4"/>
  <c r="X382" i="4" s="1"/>
  <c r="Z382" i="4"/>
  <c r="R382" i="4"/>
  <c r="AA382" i="4" l="1"/>
  <c r="AB382" i="4" s="1"/>
  <c r="S382" i="4"/>
  <c r="G382" i="4"/>
  <c r="H383" i="4"/>
  <c r="AC382" i="4"/>
  <c r="K383" i="4" l="1"/>
  <c r="AD382" i="4"/>
  <c r="AE382" i="4" s="1"/>
  <c r="AF382" i="4"/>
  <c r="AH382" i="4" s="1"/>
  <c r="D383" i="4" s="1"/>
  <c r="L383" i="4" s="1"/>
  <c r="U383" i="4" s="1"/>
  <c r="V383" i="4" s="1"/>
  <c r="AG382" i="4"/>
  <c r="C383" i="4" s="1"/>
  <c r="AI382" i="4"/>
  <c r="AJ382" i="4" s="1"/>
  <c r="T382" i="4"/>
  <c r="M383" i="4" l="1"/>
  <c r="AL383" i="4"/>
  <c r="B383" i="4"/>
  <c r="Y383" i="4" s="1"/>
  <c r="AK383" i="4"/>
  <c r="O384" i="4"/>
  <c r="AM383" i="4" a="1"/>
  <c r="AN384" i="4" a="1"/>
  <c r="Z383" i="4"/>
  <c r="AM383" i="4" l="1"/>
  <c r="AN384" i="4"/>
  <c r="I383" i="4"/>
  <c r="P383" i="4"/>
  <c r="N383" i="4"/>
  <c r="W383" i="4"/>
  <c r="E383" i="4"/>
  <c r="R383" i="4"/>
  <c r="F383" i="4" l="1"/>
  <c r="Q383" i="4"/>
  <c r="S383" i="4" s="1"/>
  <c r="H384" i="4"/>
  <c r="K384" i="4" l="1"/>
  <c r="T383" i="4"/>
  <c r="X383" i="4"/>
  <c r="AA383" i="4" s="1"/>
  <c r="AB383" i="4" s="1"/>
  <c r="G383" i="4"/>
  <c r="AC383" i="4"/>
  <c r="AI383" i="4" l="1"/>
  <c r="AD383" i="4"/>
  <c r="AE383" i="4" s="1"/>
  <c r="AG383" i="4"/>
  <c r="C384" i="4" s="1"/>
  <c r="AF383" i="4"/>
  <c r="AH383" i="4" l="1"/>
  <c r="D384" i="4" s="1"/>
  <c r="B384" i="4"/>
  <c r="AJ383" i="4"/>
  <c r="AK384" i="4"/>
  <c r="AL384" i="4"/>
  <c r="AN385" i="4" a="1"/>
  <c r="AM384" i="4" a="1"/>
  <c r="O385" i="4"/>
  <c r="AN385" i="4" l="1"/>
  <c r="AM384" i="4"/>
  <c r="I384" i="4"/>
  <c r="L384" i="4"/>
  <c r="U384" i="4" s="1"/>
  <c r="V384" i="4" s="1"/>
  <c r="M384" i="4"/>
  <c r="E384" i="4"/>
  <c r="F384" i="4" l="1"/>
  <c r="N384" i="4"/>
  <c r="Q384" i="4" s="1"/>
  <c r="P384" i="4"/>
  <c r="Y384" i="4"/>
  <c r="W384" i="4"/>
  <c r="X384" i="4"/>
  <c r="R384" i="4"/>
  <c r="Z384" i="4"/>
  <c r="S384" i="4" l="1"/>
  <c r="AA384" i="4"/>
  <c r="AB384" i="4" s="1"/>
  <c r="G384" i="4"/>
  <c r="H385" i="4"/>
  <c r="AC384" i="4"/>
  <c r="AD384" i="4" l="1"/>
  <c r="AE384" i="4" s="1"/>
  <c r="AI384" i="4"/>
  <c r="AJ384" i="4" s="1"/>
  <c r="AG384" i="4"/>
  <c r="C385" i="4" s="1"/>
  <c r="AF384" i="4"/>
  <c r="AH384" i="4" s="1"/>
  <c r="D385" i="4" s="1"/>
  <c r="K385" i="4"/>
  <c r="B385" i="4"/>
  <c r="AK385" i="4"/>
  <c r="AL385" i="4"/>
  <c r="I385" i="4"/>
  <c r="T384" i="4"/>
  <c r="AM385" i="4" a="1"/>
  <c r="AN386" i="4" a="1"/>
  <c r="E385" i="4"/>
  <c r="O386" i="4"/>
  <c r="AM385" i="4" l="1"/>
  <c r="AN386" i="4"/>
  <c r="F385" i="4"/>
  <c r="L385" i="4"/>
  <c r="U385" i="4" l="1"/>
  <c r="V385" i="4" s="1"/>
  <c r="M385" i="4"/>
  <c r="N385" i="4" l="1"/>
  <c r="P385" i="4"/>
  <c r="Q385" i="4"/>
  <c r="W385" i="4"/>
  <c r="X385" i="4"/>
  <c r="Y385" i="4"/>
  <c r="R385" i="4"/>
  <c r="Z385" i="4"/>
  <c r="S385" i="4" l="1"/>
  <c r="AA385" i="4"/>
  <c r="AB385" i="4" s="1"/>
  <c r="G385" i="4"/>
  <c r="AC385" i="4"/>
  <c r="H386" i="4"/>
  <c r="K386" i="4" l="1"/>
  <c r="AG385" i="4"/>
  <c r="C386" i="4" s="1"/>
  <c r="AI385" i="4"/>
  <c r="AJ385" i="4" s="1"/>
  <c r="AD385" i="4"/>
  <c r="AE385" i="4" s="1"/>
  <c r="AF385" i="4"/>
  <c r="AH385" i="4" s="1"/>
  <c r="D386" i="4" s="1"/>
  <c r="L386" i="4" s="1"/>
  <c r="U386" i="4" s="1"/>
  <c r="V386" i="4" s="1"/>
  <c r="T385" i="4"/>
  <c r="AL386" i="4" l="1"/>
  <c r="AK386" i="4"/>
  <c r="M386" i="4"/>
  <c r="B386" i="4"/>
  <c r="W386" i="4" s="1"/>
  <c r="AM386" i="4" a="1"/>
  <c r="AN387" i="4" a="1"/>
  <c r="O387" i="4"/>
  <c r="AN387" i="4" l="1"/>
  <c r="AM386" i="4"/>
  <c r="N386" i="4"/>
  <c r="P386" i="4"/>
  <c r="I386" i="4"/>
  <c r="Y386" i="4"/>
  <c r="R386" i="4"/>
  <c r="Z386" i="4"/>
  <c r="E386" i="4"/>
  <c r="F386" i="4" l="1"/>
  <c r="Q386" i="4"/>
  <c r="S386" i="4" s="1"/>
  <c r="T386" i="4" s="1"/>
  <c r="H387" i="4"/>
  <c r="K387" i="4" l="1"/>
  <c r="G386" i="4"/>
  <c r="X386" i="4"/>
  <c r="AA386" i="4" s="1"/>
  <c r="AB386" i="4" s="1"/>
  <c r="AC386" i="4"/>
  <c r="AD386" i="4" l="1"/>
  <c r="AE386" i="4" s="1"/>
  <c r="AI386" i="4"/>
  <c r="AG386" i="4"/>
  <c r="C387" i="4" s="1"/>
  <c r="AF386" i="4"/>
  <c r="AJ386" i="4" l="1"/>
  <c r="AK387" i="4"/>
  <c r="AL387" i="4"/>
  <c r="AH386" i="4"/>
  <c r="D387" i="4" s="1"/>
  <c r="B387" i="4"/>
  <c r="AM387" i="4" a="1"/>
  <c r="AN388" i="4" a="1"/>
  <c r="O388" i="4"/>
  <c r="AN388" i="4" l="1"/>
  <c r="AM387" i="4"/>
  <c r="I387" i="4"/>
  <c r="L387" i="4"/>
  <c r="U387" i="4" s="1"/>
  <c r="V387" i="4" s="1"/>
  <c r="M387" i="4"/>
  <c r="E387" i="4"/>
  <c r="F387" i="4" l="1"/>
  <c r="N387" i="4"/>
  <c r="P387" i="4"/>
  <c r="Y387" i="4"/>
  <c r="W387" i="4"/>
  <c r="Z387" i="4"/>
  <c r="R387" i="4"/>
  <c r="Q387" i="4" l="1"/>
  <c r="S387" i="4" s="1"/>
  <c r="X387" i="4"/>
  <c r="AA387" i="4" s="1"/>
  <c r="AB387" i="4" s="1"/>
  <c r="G387" i="4"/>
  <c r="AC387" i="4"/>
  <c r="H388" i="4"/>
  <c r="K388" i="4" l="1"/>
  <c r="AD387" i="4"/>
  <c r="AE387" i="4" s="1"/>
  <c r="AI387" i="4"/>
  <c r="AJ387" i="4" s="1"/>
  <c r="AG387" i="4"/>
  <c r="C388" i="4" s="1"/>
  <c r="AF387" i="4"/>
  <c r="AH387" i="4" s="1"/>
  <c r="D388" i="4" s="1"/>
  <c r="L388" i="4" s="1"/>
  <c r="U388" i="4" s="1"/>
  <c r="V388" i="4" s="1"/>
  <c r="T387" i="4"/>
  <c r="AL388" i="4" l="1"/>
  <c r="AK388" i="4"/>
  <c r="B388" i="4"/>
  <c r="W388" i="4" s="1"/>
  <c r="M388" i="4"/>
  <c r="O389" i="4"/>
  <c r="AN389" i="4" a="1"/>
  <c r="AM388" i="4" a="1"/>
  <c r="AN389" i="4" l="1"/>
  <c r="AM388" i="4"/>
  <c r="N388" i="4"/>
  <c r="P388" i="4"/>
  <c r="I388" i="4"/>
  <c r="Y388" i="4"/>
  <c r="R388" i="4"/>
  <c r="Z388" i="4"/>
  <c r="E388" i="4"/>
  <c r="F388" i="4" l="1"/>
  <c r="Q388" i="4"/>
  <c r="S388" i="4" s="1"/>
  <c r="T388" i="4" s="1"/>
  <c r="H389" i="4"/>
  <c r="K389" i="4" l="1"/>
  <c r="G388" i="4"/>
  <c r="X388" i="4"/>
  <c r="AA388" i="4" s="1"/>
  <c r="AB388" i="4" s="1"/>
  <c r="AC388" i="4"/>
  <c r="AG388" i="4" l="1"/>
  <c r="C389" i="4" s="1"/>
  <c r="AI388" i="4"/>
  <c r="AD388" i="4"/>
  <c r="AE388" i="4" s="1"/>
  <c r="AF388" i="4"/>
  <c r="AJ388" i="4" l="1"/>
  <c r="AK389" i="4"/>
  <c r="AL389" i="4"/>
  <c r="B389" i="4"/>
  <c r="AH388" i="4"/>
  <c r="D389" i="4" s="1"/>
  <c r="AN390" i="4" a="1"/>
  <c r="AM389" i="4" a="1"/>
  <c r="O390" i="4"/>
  <c r="AN390" i="4" l="1"/>
  <c r="AM389" i="4"/>
  <c r="L389" i="4"/>
  <c r="U389" i="4" s="1"/>
  <c r="V389" i="4" s="1"/>
  <c r="M389" i="4"/>
  <c r="I389" i="4"/>
  <c r="E389" i="4"/>
  <c r="F389" i="4" l="1"/>
  <c r="N389" i="4"/>
  <c r="P389" i="4"/>
  <c r="Q389" i="4"/>
  <c r="Y389" i="4"/>
  <c r="W389" i="4"/>
  <c r="X389" i="4" s="1"/>
  <c r="Z389" i="4"/>
  <c r="R389" i="4"/>
  <c r="AA389" i="4" l="1"/>
  <c r="AB389" i="4" s="1"/>
  <c r="S389" i="4"/>
  <c r="G389" i="4"/>
  <c r="AC389" i="4"/>
  <c r="H390" i="4"/>
  <c r="K390" i="4" l="1"/>
  <c r="AD389" i="4"/>
  <c r="AE389" i="4" s="1"/>
  <c r="AI389" i="4"/>
  <c r="AJ389" i="4" s="1"/>
  <c r="AG389" i="4"/>
  <c r="C390" i="4" s="1"/>
  <c r="AF389" i="4"/>
  <c r="AH389" i="4" s="1"/>
  <c r="D390" i="4" s="1"/>
  <c r="L390" i="4" s="1"/>
  <c r="T389" i="4"/>
  <c r="B390" i="4" l="1"/>
  <c r="AL390" i="4"/>
  <c r="U390" i="4"/>
  <c r="V390" i="4" s="1"/>
  <c r="M390" i="4"/>
  <c r="AK390" i="4"/>
  <c r="AN391" i="4" a="1"/>
  <c r="O391" i="4"/>
  <c r="AM390" i="4" a="1"/>
  <c r="AN391" i="4" l="1"/>
  <c r="I390" i="4"/>
  <c r="AM390" i="4"/>
  <c r="P390" i="4"/>
  <c r="N390" i="4"/>
  <c r="Y390" i="4"/>
  <c r="W390" i="4"/>
  <c r="R390" i="4"/>
  <c r="E390" i="4"/>
  <c r="Z390" i="4"/>
  <c r="F390" i="4" l="1"/>
  <c r="Q390" i="4"/>
  <c r="S390" i="4" s="1"/>
  <c r="H391" i="4"/>
  <c r="AC390" i="4"/>
  <c r="X390" i="4" l="1"/>
  <c r="AA390" i="4" s="1"/>
  <c r="AB390" i="4" s="1"/>
  <c r="G390" i="4"/>
  <c r="K391" i="4"/>
  <c r="AI390" i="4"/>
  <c r="AJ390" i="4" s="1"/>
  <c r="AD390" i="4"/>
  <c r="AE390" i="4" s="1"/>
  <c r="AF390" i="4"/>
  <c r="AH390" i="4" s="1"/>
  <c r="D391" i="4" s="1"/>
  <c r="L391" i="4" s="1"/>
  <c r="U391" i="4" s="1"/>
  <c r="AG390" i="4"/>
  <c r="C391" i="4" s="1"/>
  <c r="T390" i="4"/>
  <c r="B391" i="4" l="1"/>
  <c r="AL391" i="4"/>
  <c r="V391" i="4"/>
  <c r="M391" i="4"/>
  <c r="AK391" i="4"/>
  <c r="AN392" i="4" a="1"/>
  <c r="O392" i="4"/>
  <c r="AM391" i="4" a="1"/>
  <c r="AN392" i="4" l="1"/>
  <c r="I391" i="4"/>
  <c r="AM391" i="4"/>
  <c r="P391" i="4"/>
  <c r="N391" i="4"/>
  <c r="Y391" i="4"/>
  <c r="W391" i="4"/>
  <c r="Z391" i="4"/>
  <c r="E391" i="4"/>
  <c r="R391" i="4"/>
  <c r="F391" i="4" l="1"/>
  <c r="G391" i="4" s="1"/>
  <c r="X391" i="4"/>
  <c r="Q391" i="4"/>
  <c r="AA391" i="4"/>
  <c r="AB391" i="4" s="1"/>
  <c r="S391" i="4"/>
  <c r="T391" i="4"/>
  <c r="H392" i="4"/>
  <c r="AC391" i="4"/>
  <c r="K392" i="4" l="1"/>
  <c r="AG391" i="4"/>
  <c r="C392" i="4" s="1"/>
  <c r="AF391" i="4"/>
  <c r="AH391" i="4" s="1"/>
  <c r="D392" i="4" s="1"/>
  <c r="L392" i="4" s="1"/>
  <c r="U392" i="4" s="1"/>
  <c r="V392" i="4" s="1"/>
  <c r="AD391" i="4"/>
  <c r="AE391" i="4" s="1"/>
  <c r="AI391" i="4"/>
  <c r="AJ391" i="4" s="1"/>
  <c r="Y392" i="4" l="1"/>
  <c r="B392" i="4"/>
  <c r="M392" i="4"/>
  <c r="AK392" i="4"/>
  <c r="AL392" i="4"/>
  <c r="Z392" i="4"/>
  <c r="AN393" i="4" a="1"/>
  <c r="O393" i="4"/>
  <c r="AM392" i="4" a="1"/>
  <c r="AN393" i="4" l="1"/>
  <c r="I392" i="4"/>
  <c r="W392" i="4"/>
  <c r="AM392" i="4"/>
  <c r="N392" i="4"/>
  <c r="P392" i="4"/>
  <c r="R392" i="4"/>
  <c r="E392" i="4"/>
  <c r="F392" i="4" l="1"/>
  <c r="Q392" i="4"/>
  <c r="S392" i="4" s="1"/>
  <c r="H393" i="4"/>
  <c r="AC392" i="4"/>
  <c r="X392" i="4" l="1"/>
  <c r="AA392" i="4" s="1"/>
  <c r="AB392" i="4" s="1"/>
  <c r="G392" i="4"/>
  <c r="K393" i="4"/>
  <c r="AD392" i="4"/>
  <c r="AE392" i="4" s="1"/>
  <c r="AG392" i="4"/>
  <c r="C393" i="4" s="1"/>
  <c r="AI392" i="4"/>
  <c r="AJ392" i="4" s="1"/>
  <c r="AF392" i="4"/>
  <c r="AH392" i="4" s="1"/>
  <c r="D393" i="4" s="1"/>
  <c r="L393" i="4" s="1"/>
  <c r="U393" i="4" s="1"/>
  <c r="V393" i="4" s="1"/>
  <c r="T392" i="4"/>
  <c r="AK393" i="4" l="1"/>
  <c r="M393" i="4"/>
  <c r="AL393" i="4"/>
  <c r="B393" i="4"/>
  <c r="AM393" i="4" a="1"/>
  <c r="AN394" i="4" a="1"/>
  <c r="O394" i="4"/>
  <c r="AN394" i="4" l="1"/>
  <c r="AM393" i="4"/>
  <c r="P393" i="4"/>
  <c r="N393" i="4"/>
  <c r="I393" i="4"/>
  <c r="Y393" i="4"/>
  <c r="W393" i="4"/>
  <c r="R393" i="4"/>
  <c r="Z393" i="4"/>
  <c r="E393" i="4"/>
  <c r="F393" i="4" l="1"/>
  <c r="G393" i="4" s="1"/>
  <c r="X393" i="4"/>
  <c r="AA393" i="4" s="1"/>
  <c r="AB393" i="4" s="1"/>
  <c r="Q393" i="4"/>
  <c r="S393" i="4" s="1"/>
  <c r="AC393" i="4"/>
  <c r="H394" i="4"/>
  <c r="K394" i="4" l="1"/>
  <c r="AI393" i="4"/>
  <c r="AJ393" i="4" s="1"/>
  <c r="AD393" i="4"/>
  <c r="AE393" i="4" s="1"/>
  <c r="AG393" i="4"/>
  <c r="C394" i="4" s="1"/>
  <c r="AF393" i="4"/>
  <c r="B394" i="4" s="1"/>
  <c r="T393" i="4"/>
  <c r="AN395" i="4" a="1"/>
  <c r="O395" i="4"/>
  <c r="AK394" i="4" l="1"/>
  <c r="AL394" i="4"/>
  <c r="AN395" i="4"/>
  <c r="I394" i="4"/>
  <c r="AH393" i="4"/>
  <c r="D394" i="4" s="1"/>
  <c r="AM394" i="4" a="1"/>
  <c r="E394" i="4"/>
  <c r="AM394" i="4" l="1"/>
  <c r="F394" i="4"/>
  <c r="L394" i="4"/>
  <c r="U394" i="4" s="1"/>
  <c r="V394" i="4" s="1"/>
  <c r="W394" i="4" l="1"/>
  <c r="X394" i="4" s="1"/>
  <c r="Y394" i="4"/>
  <c r="M394" i="4"/>
  <c r="Z394" i="4"/>
  <c r="P394" i="4" l="1"/>
  <c r="N394" i="4"/>
  <c r="AA394" i="4"/>
  <c r="AB394" i="4" s="1"/>
  <c r="R394" i="4"/>
  <c r="Q394" i="4" l="1"/>
  <c r="S394" i="4" s="1"/>
  <c r="G394" i="4"/>
  <c r="AC394" i="4"/>
  <c r="H395" i="4"/>
  <c r="K395" i="4" l="1"/>
  <c r="AG394" i="4"/>
  <c r="C395" i="4" s="1"/>
  <c r="AI394" i="4"/>
  <c r="AJ394" i="4" s="1"/>
  <c r="AD394" i="4"/>
  <c r="AE394" i="4" s="1"/>
  <c r="AF394" i="4"/>
  <c r="T394" i="4"/>
  <c r="AH394" i="4" l="1"/>
  <c r="D395" i="4" s="1"/>
  <c r="AL395" i="4"/>
  <c r="B395" i="4"/>
  <c r="AK395" i="4"/>
  <c r="AM395" i="4" a="1"/>
  <c r="AN396" i="4" a="1"/>
  <c r="O396" i="4"/>
  <c r="AN396" i="4" l="1"/>
  <c r="AM395" i="4"/>
  <c r="I395" i="4"/>
  <c r="L395" i="4"/>
  <c r="U395" i="4" s="1"/>
  <c r="V395" i="4"/>
  <c r="M395" i="4"/>
  <c r="E395" i="4"/>
  <c r="F395" i="4" l="1"/>
  <c r="N395" i="4"/>
  <c r="P395" i="4"/>
  <c r="Q395" i="4"/>
  <c r="Y395" i="4"/>
  <c r="W395" i="4"/>
  <c r="X395" i="4"/>
  <c r="Z395" i="4"/>
  <c r="R395" i="4"/>
  <c r="S395" i="4" l="1"/>
  <c r="AA395" i="4"/>
  <c r="AB395" i="4" s="1"/>
  <c r="G395" i="4"/>
  <c r="H396" i="4"/>
  <c r="AC395" i="4"/>
  <c r="AD395" i="4" l="1"/>
  <c r="AE395" i="4" s="1"/>
  <c r="AI395" i="4"/>
  <c r="AJ395" i="4" s="1"/>
  <c r="AG395" i="4"/>
  <c r="C396" i="4" s="1"/>
  <c r="AF395" i="4"/>
  <c r="AH395" i="4" s="1"/>
  <c r="D396" i="4" s="1"/>
  <c r="AL396" i="4"/>
  <c r="B396" i="4"/>
  <c r="K396" i="4"/>
  <c r="AK396" i="4"/>
  <c r="I396" i="4"/>
  <c r="L396" i="4"/>
  <c r="U396" i="4" s="1"/>
  <c r="V396" i="4" s="1"/>
  <c r="Y396" i="4" s="1"/>
  <c r="M396" i="4"/>
  <c r="N396" i="4"/>
  <c r="P396" i="4"/>
  <c r="W396" i="4"/>
  <c r="T395" i="4"/>
  <c r="Z396" i="4"/>
  <c r="AM396" i="4" a="1"/>
  <c r="R396" i="4"/>
  <c r="AN397" i="4" a="1"/>
  <c r="E396" i="4"/>
  <c r="O397" i="4"/>
  <c r="AM396" i="4" l="1"/>
  <c r="AN397" i="4"/>
  <c r="F396" i="4"/>
  <c r="Q396" i="4"/>
  <c r="S396" i="4" s="1"/>
  <c r="H397" i="4"/>
  <c r="K397" i="4" l="1"/>
  <c r="T396" i="4"/>
  <c r="G396" i="4"/>
  <c r="X396" i="4"/>
  <c r="AA396" i="4" s="1"/>
  <c r="AB396" i="4" s="1"/>
  <c r="AC396" i="4"/>
  <c r="AD396" i="4" l="1"/>
  <c r="AE396" i="4" s="1"/>
  <c r="AG396" i="4"/>
  <c r="C397" i="4" s="1"/>
  <c r="AI396" i="4"/>
  <c r="AF396" i="4"/>
  <c r="AH396" i="4" l="1"/>
  <c r="D397" i="4" s="1"/>
  <c r="B397" i="4"/>
  <c r="AJ396" i="4"/>
  <c r="AK397" i="4"/>
  <c r="AL397" i="4"/>
  <c r="O398" i="4"/>
  <c r="AM397" i="4" a="1"/>
  <c r="AN398" i="4" a="1"/>
  <c r="AM397" i="4" l="1"/>
  <c r="AN398" i="4"/>
  <c r="I397" i="4"/>
  <c r="L397" i="4"/>
  <c r="U397" i="4" s="1"/>
  <c r="V397" i="4" s="1"/>
  <c r="M397" i="4"/>
  <c r="E397" i="4"/>
  <c r="F397" i="4" l="1"/>
  <c r="X397" i="4" s="1"/>
  <c r="W397" i="4"/>
  <c r="Y397" i="4"/>
  <c r="N397" i="4"/>
  <c r="P397" i="4"/>
  <c r="Q397" i="4"/>
  <c r="Z397" i="4"/>
  <c r="R397" i="4"/>
  <c r="AA397" i="4" l="1"/>
  <c r="AB397" i="4" s="1"/>
  <c r="S397" i="4"/>
  <c r="G397" i="4"/>
  <c r="AC397" i="4"/>
  <c r="H398" i="4"/>
  <c r="K398" i="4" l="1"/>
  <c r="AD397" i="4"/>
  <c r="AE397" i="4" s="1"/>
  <c r="AI397" i="4"/>
  <c r="AJ397" i="4" s="1"/>
  <c r="AG397" i="4"/>
  <c r="C398" i="4" s="1"/>
  <c r="AF397" i="4"/>
  <c r="B398" i="4" s="1"/>
  <c r="T397" i="4"/>
  <c r="AN399" i="4" a="1"/>
  <c r="O399" i="4"/>
  <c r="AN399" i="4" l="1"/>
  <c r="AK398" i="4"/>
  <c r="I398" i="4"/>
  <c r="AL398" i="4"/>
  <c r="AH397" i="4"/>
  <c r="D398" i="4" s="1"/>
  <c r="E398" i="4"/>
  <c r="AM398" i="4" a="1"/>
  <c r="AM398" i="4" l="1"/>
  <c r="F398" i="4"/>
  <c r="L398" i="4"/>
  <c r="U398" i="4" s="1"/>
  <c r="V398" i="4" s="1"/>
  <c r="M398" i="4"/>
  <c r="P398" i="4" l="1"/>
  <c r="N398" i="4"/>
  <c r="G398" i="4" s="1"/>
  <c r="W398" i="4"/>
  <c r="X398" i="4" s="1"/>
  <c r="Y398" i="4"/>
  <c r="R398" i="4"/>
  <c r="Z398" i="4"/>
  <c r="AA398" i="4" l="1"/>
  <c r="AB398" i="4" s="1"/>
  <c r="Q398" i="4"/>
  <c r="S398" i="4" s="1"/>
  <c r="H399" i="4"/>
  <c r="AC398" i="4"/>
  <c r="K399" i="4" l="1"/>
  <c r="AI398" i="4"/>
  <c r="AJ398" i="4" s="1"/>
  <c r="AF398" i="4"/>
  <c r="B399" i="4" s="1"/>
  <c r="I399" i="4" s="1"/>
  <c r="AD398" i="4"/>
  <c r="AE398" i="4" s="1"/>
  <c r="AG398" i="4"/>
  <c r="C399" i="4" s="1"/>
  <c r="T398" i="4"/>
  <c r="O400" i="4"/>
  <c r="AN400" i="4" a="1"/>
  <c r="E399" i="4"/>
  <c r="AL399" i="4" l="1"/>
  <c r="AN400" i="4"/>
  <c r="F399" i="4"/>
  <c r="AH398" i="4"/>
  <c r="D399" i="4" s="1"/>
  <c r="AK399" i="4"/>
  <c r="AM399" i="4" a="1"/>
  <c r="AM399" i="4" l="1"/>
  <c r="L399" i="4"/>
  <c r="U399" i="4" s="1"/>
  <c r="V399" i="4" s="1"/>
  <c r="M399" i="4"/>
  <c r="N399" i="4" l="1"/>
  <c r="P399" i="4"/>
  <c r="Q399" i="4"/>
  <c r="W399" i="4"/>
  <c r="Y399" i="4"/>
  <c r="X399" i="4"/>
  <c r="R399" i="4"/>
  <c r="Z399" i="4"/>
  <c r="S399" i="4" l="1"/>
  <c r="AA399" i="4"/>
  <c r="AB399" i="4" s="1"/>
  <c r="T399" i="4"/>
  <c r="G399" i="4"/>
  <c r="H400" i="4"/>
  <c r="AC399" i="4"/>
  <c r="AD399" i="4" l="1"/>
  <c r="AE399" i="4" s="1"/>
  <c r="AI399" i="4"/>
  <c r="AJ399" i="4" s="1"/>
  <c r="AF399" i="4"/>
  <c r="AG399" i="4"/>
  <c r="C400" i="4" s="1"/>
  <c r="K400" i="4"/>
  <c r="B400" i="4"/>
  <c r="AL400" i="4"/>
  <c r="AK400" i="4"/>
  <c r="I400" i="4"/>
  <c r="AM400" i="4" a="1"/>
  <c r="O401" i="4"/>
  <c r="AN401" i="4" a="1"/>
  <c r="E400" i="4"/>
  <c r="AH399" i="4" l="1"/>
  <c r="D400" i="4" s="1"/>
  <c r="AN401" i="4"/>
  <c r="AM400" i="4"/>
  <c r="F400" i="4"/>
  <c r="L400" i="4" l="1"/>
  <c r="U400" i="4" s="1"/>
  <c r="V400" i="4" s="1"/>
  <c r="M400" i="4" l="1"/>
  <c r="Y400" i="4"/>
  <c r="W400" i="4"/>
  <c r="X400" i="4"/>
  <c r="Z400" i="4"/>
  <c r="AA400" i="4" l="1"/>
  <c r="AB400" i="4" s="1"/>
  <c r="P400" i="4"/>
  <c r="N400" i="4"/>
  <c r="Q400" i="4"/>
  <c r="R400" i="4"/>
  <c r="S400" i="4" l="1"/>
  <c r="T400" i="4"/>
  <c r="G400" i="4"/>
  <c r="AC400" i="4"/>
  <c r="H401" i="4"/>
  <c r="K401" i="4" l="1"/>
  <c r="AI400" i="4"/>
  <c r="AJ400" i="4" s="1"/>
  <c r="AG400" i="4"/>
  <c r="C401" i="4" s="1"/>
  <c r="AF400" i="4"/>
  <c r="AH400" i="4" s="1"/>
  <c r="D401" i="4" s="1"/>
  <c r="L401" i="4" s="1"/>
  <c r="U401" i="4" s="1"/>
  <c r="V401" i="4" s="1"/>
  <c r="AD400" i="4"/>
  <c r="AE400" i="4" s="1"/>
  <c r="M401" i="4" l="1"/>
  <c r="AK401" i="4"/>
  <c r="AL401" i="4"/>
  <c r="B401" i="4"/>
  <c r="AM401" i="4" a="1"/>
  <c r="O402" i="4"/>
  <c r="AN402" i="4" a="1"/>
  <c r="AN402" i="4" l="1"/>
  <c r="AM401" i="4"/>
  <c r="I401" i="4"/>
  <c r="Y401" i="4"/>
  <c r="P401" i="4"/>
  <c r="N401" i="4"/>
  <c r="W401" i="4"/>
  <c r="Z401" i="4"/>
  <c r="E401" i="4"/>
  <c r="R401" i="4"/>
  <c r="F401" i="4" l="1"/>
  <c r="G401" i="4" s="1"/>
  <c r="X401" i="4"/>
  <c r="AA401" i="4" s="1"/>
  <c r="AB401" i="4" s="1"/>
  <c r="Q401" i="4"/>
  <c r="S401" i="4" s="1"/>
  <c r="AC401" i="4"/>
  <c r="H402" i="4"/>
  <c r="K402" i="4" l="1"/>
  <c r="AD401" i="4"/>
  <c r="AE401" i="4" s="1"/>
  <c r="AG401" i="4"/>
  <c r="C402" i="4" s="1"/>
  <c r="AF401" i="4"/>
  <c r="AH401" i="4" s="1"/>
  <c r="D402" i="4" s="1"/>
  <c r="L402" i="4" s="1"/>
  <c r="U402" i="4" s="1"/>
  <c r="V402" i="4" s="1"/>
  <c r="AI401" i="4"/>
  <c r="AJ401" i="4" s="1"/>
  <c r="T401" i="4"/>
  <c r="B402" i="4" l="1"/>
  <c r="M402" i="4"/>
  <c r="AL402" i="4"/>
  <c r="AK402" i="4"/>
  <c r="AM402" i="4" a="1"/>
  <c r="O403" i="4"/>
  <c r="AN403" i="4" a="1"/>
  <c r="AN403" i="4" l="1"/>
  <c r="AM402" i="4"/>
  <c r="P402" i="4"/>
  <c r="N402" i="4"/>
  <c r="I402" i="4"/>
  <c r="Y402" i="4"/>
  <c r="W402" i="4"/>
  <c r="R402" i="4"/>
  <c r="E402" i="4"/>
  <c r="Z402" i="4"/>
  <c r="F402" i="4" l="1"/>
  <c r="G402" i="4" s="1"/>
  <c r="Q402" i="4"/>
  <c r="S402" i="4" s="1"/>
  <c r="T402" i="4"/>
  <c r="X402" i="4"/>
  <c r="AA402" i="4" s="1"/>
  <c r="AB402" i="4" s="1"/>
  <c r="AC402" i="4"/>
  <c r="H403" i="4"/>
  <c r="K403" i="4" l="1"/>
  <c r="AI402" i="4"/>
  <c r="AJ402" i="4" s="1"/>
  <c r="AF402" i="4"/>
  <c r="AD402" i="4"/>
  <c r="AE402" i="4" s="1"/>
  <c r="AG402" i="4"/>
  <c r="C403" i="4" s="1"/>
  <c r="AH402" i="4" l="1"/>
  <c r="D403" i="4" s="1"/>
  <c r="AL403" i="4"/>
  <c r="B403" i="4"/>
  <c r="AK403" i="4"/>
  <c r="O404" i="4"/>
  <c r="AN404" i="4" a="1"/>
  <c r="AM403" i="4" a="1"/>
  <c r="AM403" i="4" l="1"/>
  <c r="AN404" i="4"/>
  <c r="I403" i="4"/>
  <c r="L403" i="4"/>
  <c r="U403" i="4" s="1"/>
  <c r="V403" i="4" s="1"/>
  <c r="M403" i="4"/>
  <c r="E403" i="4"/>
  <c r="F403" i="4" l="1"/>
  <c r="N403" i="4"/>
  <c r="P403" i="4"/>
  <c r="Y403" i="4"/>
  <c r="W403" i="4"/>
  <c r="X403" i="4"/>
  <c r="Z403" i="4"/>
  <c r="R403" i="4"/>
  <c r="AA403" i="4" l="1"/>
  <c r="AB403" i="4" s="1"/>
  <c r="Q403" i="4"/>
  <c r="S403" i="4" s="1"/>
  <c r="G403" i="4"/>
  <c r="AC403" i="4"/>
  <c r="H404" i="4"/>
  <c r="K404" i="4" l="1"/>
  <c r="AI403" i="4"/>
  <c r="AJ403" i="4" s="1"/>
  <c r="AG403" i="4"/>
  <c r="C404" i="4" s="1"/>
  <c r="AF403" i="4"/>
  <c r="AH403" i="4" s="1"/>
  <c r="D404" i="4" s="1"/>
  <c r="L404" i="4" s="1"/>
  <c r="U404" i="4" s="1"/>
  <c r="V404" i="4" s="1"/>
  <c r="AD403" i="4"/>
  <c r="AE403" i="4" s="1"/>
  <c r="T403" i="4"/>
  <c r="M404" i="4" l="1"/>
  <c r="B404" i="4"/>
  <c r="AK404" i="4"/>
  <c r="AL404" i="4"/>
  <c r="O405" i="4"/>
  <c r="AN405" i="4" a="1"/>
  <c r="AM404" i="4" a="1"/>
  <c r="AM404" i="4" l="1"/>
  <c r="AN405" i="4"/>
  <c r="I404" i="4"/>
  <c r="N404" i="4"/>
  <c r="P404" i="4"/>
  <c r="Y404" i="4"/>
  <c r="W404" i="4"/>
  <c r="E404" i="4"/>
  <c r="R404" i="4"/>
  <c r="Z404" i="4"/>
  <c r="F404" i="4" l="1"/>
  <c r="G404" i="4" s="1"/>
  <c r="Q404" i="4"/>
  <c r="S404" i="4" s="1"/>
  <c r="X404" i="4"/>
  <c r="AA404" i="4" s="1"/>
  <c r="AB404" i="4" s="1"/>
  <c r="H405" i="4"/>
  <c r="AC404" i="4"/>
  <c r="AI404" i="4" l="1"/>
  <c r="AJ404" i="4" s="1"/>
  <c r="AG404" i="4"/>
  <c r="C405" i="4" s="1"/>
  <c r="AF404" i="4"/>
  <c r="AH404" i="4" s="1"/>
  <c r="D405" i="4" s="1"/>
  <c r="AD404" i="4"/>
  <c r="AE404" i="4" s="1"/>
  <c r="K405" i="4"/>
  <c r="B405" i="4"/>
  <c r="I405" i="4"/>
  <c r="AK405" i="4"/>
  <c r="AL405" i="4"/>
  <c r="T404" i="4"/>
  <c r="AN406" i="4" a="1"/>
  <c r="O406" i="4"/>
  <c r="E405" i="4"/>
  <c r="AM405" i="4" a="1"/>
  <c r="AM405" i="4" l="1"/>
  <c r="F405" i="4"/>
  <c r="AN406" i="4"/>
  <c r="L405" i="4"/>
  <c r="U405" i="4" l="1"/>
  <c r="V405" i="4" s="1"/>
  <c r="M405" i="4"/>
  <c r="P405" i="4" l="1"/>
  <c r="N405" i="4"/>
  <c r="Q405" i="4"/>
  <c r="W405" i="4"/>
  <c r="X405" i="4" s="1"/>
  <c r="Y405" i="4"/>
  <c r="R405" i="4"/>
  <c r="Z405" i="4"/>
  <c r="AA405" i="4" l="1"/>
  <c r="AB405" i="4" s="1"/>
  <c r="S405" i="4"/>
  <c r="G405" i="4"/>
  <c r="T405" i="4"/>
  <c r="AC405" i="4"/>
  <c r="H406" i="4"/>
  <c r="K406" i="4" l="1"/>
  <c r="AD405" i="4"/>
  <c r="AE405" i="4" s="1"/>
  <c r="AI405" i="4"/>
  <c r="AJ405" i="4" s="1"/>
  <c r="AF405" i="4"/>
  <c r="B406" i="4" s="1"/>
  <c r="AG405" i="4"/>
  <c r="C406" i="4" s="1"/>
  <c r="AN407" i="4" a="1"/>
  <c r="O407" i="4"/>
  <c r="AN407" i="4" l="1"/>
  <c r="I406" i="4"/>
  <c r="AK406" i="4"/>
  <c r="AH405" i="4"/>
  <c r="D406" i="4" s="1"/>
  <c r="AL406" i="4"/>
  <c r="E406" i="4"/>
  <c r="AM406" i="4" a="1"/>
  <c r="AM406" i="4" l="1"/>
  <c r="F406" i="4"/>
  <c r="L406" i="4"/>
  <c r="U406" i="4" s="1"/>
  <c r="V406" i="4" s="1"/>
  <c r="M406" i="4"/>
  <c r="N406" i="4" l="1"/>
  <c r="P406" i="4"/>
  <c r="W406" i="4"/>
  <c r="X406" i="4" s="1"/>
  <c r="Y406" i="4"/>
  <c r="R406" i="4"/>
  <c r="Z406" i="4"/>
  <c r="AA406" i="4" l="1"/>
  <c r="AB406" i="4" s="1"/>
  <c r="Q406" i="4"/>
  <c r="S406" i="4" s="1"/>
  <c r="G406" i="4"/>
  <c r="AC406" i="4"/>
  <c r="H407" i="4"/>
  <c r="K407" i="4" l="1"/>
  <c r="AG406" i="4"/>
  <c r="C407" i="4" s="1"/>
  <c r="AF406" i="4"/>
  <c r="AH406" i="4" s="1"/>
  <c r="D407" i="4" s="1"/>
  <c r="L407" i="4" s="1"/>
  <c r="U407" i="4" s="1"/>
  <c r="V407" i="4" s="1"/>
  <c r="AD406" i="4"/>
  <c r="AE406" i="4" s="1"/>
  <c r="AI406" i="4"/>
  <c r="AJ406" i="4" s="1"/>
  <c r="T406" i="4"/>
  <c r="AK407" i="4" l="1"/>
  <c r="B407" i="4"/>
  <c r="M407" i="4"/>
  <c r="AL407" i="4"/>
  <c r="AM407" i="4" a="1"/>
  <c r="AN408" i="4" a="1"/>
  <c r="O408" i="4"/>
  <c r="AN408" i="4" l="1"/>
  <c r="AM407" i="4"/>
  <c r="P407" i="4"/>
  <c r="N407" i="4"/>
  <c r="Y407" i="4"/>
  <c r="I407" i="4"/>
  <c r="W407" i="4"/>
  <c r="R407" i="4"/>
  <c r="Z407" i="4"/>
  <c r="E407" i="4"/>
  <c r="F407" i="4" l="1"/>
  <c r="G407" i="4" s="1"/>
  <c r="Q407" i="4"/>
  <c r="S407" i="4" s="1"/>
  <c r="X407" i="4"/>
  <c r="AA407" i="4" s="1"/>
  <c r="AB407" i="4" s="1"/>
  <c r="H408" i="4"/>
  <c r="AC407" i="4"/>
  <c r="AG407" i="4" l="1"/>
  <c r="C408" i="4" s="1"/>
  <c r="AD407" i="4"/>
  <c r="AE407" i="4" s="1"/>
  <c r="AI407" i="4"/>
  <c r="AJ407" i="4" s="1"/>
  <c r="AF407" i="4"/>
  <c r="AH407" i="4" s="1"/>
  <c r="D408" i="4" s="1"/>
  <c r="K408" i="4"/>
  <c r="AL408" i="4"/>
  <c r="AK408" i="4"/>
  <c r="B408" i="4"/>
  <c r="T407" i="4"/>
  <c r="L408" i="4"/>
  <c r="U408" i="4" s="1"/>
  <c r="V408" i="4" s="1"/>
  <c r="AM408" i="4" a="1"/>
  <c r="AN409" i="4" a="1"/>
  <c r="O409" i="4"/>
  <c r="AN409" i="4" l="1"/>
  <c r="AM408" i="4"/>
  <c r="I408" i="4"/>
  <c r="W408" i="4"/>
  <c r="Y408" i="4"/>
  <c r="M408" i="4"/>
  <c r="E408" i="4"/>
  <c r="Z408" i="4"/>
  <c r="F408" i="4" l="1"/>
  <c r="X408" i="4" s="1"/>
  <c r="AA408" i="4" s="1"/>
  <c r="AB408" i="4" s="1"/>
  <c r="N408" i="4"/>
  <c r="P408" i="4"/>
  <c r="Q408" i="4"/>
  <c r="R408" i="4"/>
  <c r="S408" i="4" l="1"/>
  <c r="G408" i="4"/>
  <c r="H409" i="4"/>
  <c r="AC408" i="4"/>
  <c r="K409" i="4" l="1"/>
  <c r="AD408" i="4"/>
  <c r="AE408" i="4" s="1"/>
  <c r="AI408" i="4"/>
  <c r="AJ408" i="4" s="1"/>
  <c r="AF408" i="4"/>
  <c r="B409" i="4" s="1"/>
  <c r="I409" i="4" s="1"/>
  <c r="AG408" i="4"/>
  <c r="C409" i="4" s="1"/>
  <c r="T408" i="4"/>
  <c r="O410" i="4"/>
  <c r="AN410" i="4" a="1"/>
  <c r="E409" i="4"/>
  <c r="F409" i="4" l="1"/>
  <c r="AN410" i="4"/>
  <c r="AL409" i="4"/>
  <c r="AK409" i="4"/>
  <c r="AH408" i="4"/>
  <c r="D409" i="4" s="1"/>
  <c r="AM409" i="4" a="1"/>
  <c r="AM409" i="4" l="1"/>
  <c r="L409" i="4"/>
  <c r="U409" i="4" s="1"/>
  <c r="V409" i="4" s="1"/>
  <c r="M409" i="4"/>
  <c r="N409" i="4" l="1"/>
  <c r="P409" i="4"/>
  <c r="Q409" i="4"/>
  <c r="W409" i="4"/>
  <c r="X409" i="4" s="1"/>
  <c r="Y409" i="4"/>
  <c r="R409" i="4"/>
  <c r="Z409" i="4"/>
  <c r="AA409" i="4" l="1"/>
  <c r="AB409" i="4" s="1"/>
  <c r="S409" i="4"/>
  <c r="T409" i="4"/>
  <c r="G409" i="4"/>
  <c r="H410" i="4"/>
  <c r="AC409" i="4"/>
  <c r="AF409" i="4" l="1"/>
  <c r="AI409" i="4"/>
  <c r="AJ409" i="4" s="1"/>
  <c r="AD409" i="4"/>
  <c r="AE409" i="4" s="1"/>
  <c r="AG409" i="4"/>
  <c r="C410" i="4" s="1"/>
  <c r="AL410" i="4"/>
  <c r="B410" i="4"/>
  <c r="K410" i="4"/>
  <c r="AK410" i="4"/>
  <c r="I410" i="4"/>
  <c r="AN411" i="4" a="1"/>
  <c r="O411" i="4"/>
  <c r="E410" i="4"/>
  <c r="AM410" i="4" a="1"/>
  <c r="AM410" i="4" l="1"/>
  <c r="F410" i="4"/>
  <c r="AN411" i="4"/>
  <c r="AH409" i="4"/>
  <c r="D410" i="4" s="1"/>
  <c r="L410" i="4" l="1"/>
  <c r="U410" i="4" s="1"/>
  <c r="V410" i="4" s="1"/>
  <c r="M410" i="4" l="1"/>
  <c r="W410" i="4"/>
  <c r="X410" i="4"/>
  <c r="Y410" i="4"/>
  <c r="Z410" i="4"/>
  <c r="AA410" i="4" l="1"/>
  <c r="AB410" i="4" s="1"/>
  <c r="P410" i="4"/>
  <c r="N410" i="4"/>
  <c r="R410" i="4"/>
  <c r="G410" i="4" l="1"/>
  <c r="Q410" i="4"/>
  <c r="S410" i="4" s="1"/>
  <c r="H411" i="4"/>
  <c r="AC410" i="4"/>
  <c r="K411" i="4" l="1"/>
  <c r="AD410" i="4"/>
  <c r="AE410" i="4" s="1"/>
  <c r="AI410" i="4"/>
  <c r="AJ410" i="4" s="1"/>
  <c r="AF410" i="4"/>
  <c r="AG410" i="4"/>
  <c r="C411" i="4" s="1"/>
  <c r="T410" i="4"/>
  <c r="AL411" i="4" l="1"/>
  <c r="AH410" i="4"/>
  <c r="D411" i="4" s="1"/>
  <c r="B411" i="4"/>
  <c r="AK411" i="4"/>
  <c r="AN412" i="4" a="1"/>
  <c r="AM411" i="4" a="1"/>
  <c r="O412" i="4"/>
  <c r="AM411" i="4" l="1"/>
  <c r="AN412" i="4"/>
  <c r="I411" i="4"/>
  <c r="L411" i="4"/>
  <c r="U411" i="4" s="1"/>
  <c r="V411" i="4" s="1"/>
  <c r="E411" i="4"/>
  <c r="F411" i="4" l="1"/>
  <c r="M411" i="4"/>
  <c r="W411" i="4"/>
  <c r="Y411" i="4"/>
  <c r="Z411" i="4"/>
  <c r="X411" i="4" l="1"/>
  <c r="AA411" i="4" s="1"/>
  <c r="AB411" i="4" s="1"/>
  <c r="N411" i="4"/>
  <c r="P411" i="4"/>
  <c r="G411" i="4"/>
  <c r="R411" i="4"/>
  <c r="Q411" i="4" l="1"/>
  <c r="S411" i="4" s="1"/>
  <c r="T411" i="4" s="1"/>
  <c r="H412" i="4"/>
  <c r="AC411" i="4"/>
  <c r="K412" i="4" l="1"/>
  <c r="AG411" i="4"/>
  <c r="C412" i="4" s="1"/>
  <c r="AD411" i="4"/>
  <c r="AE411" i="4" s="1"/>
  <c r="AI411" i="4"/>
  <c r="AJ411" i="4" s="1"/>
  <c r="AF411" i="4"/>
  <c r="AH411" i="4" s="1"/>
  <c r="D412" i="4" s="1"/>
  <c r="L412" i="4" s="1"/>
  <c r="U412" i="4" s="1"/>
  <c r="V412" i="4" s="1"/>
  <c r="B412" i="4" l="1"/>
  <c r="Y412" i="4" s="1"/>
  <c r="M412" i="4"/>
  <c r="AL412" i="4"/>
  <c r="AK412" i="4"/>
  <c r="Z412" i="4"/>
  <c r="AN413" i="4" a="1"/>
  <c r="AM412" i="4" a="1"/>
  <c r="O413" i="4"/>
  <c r="AM412" i="4" l="1"/>
  <c r="AN413" i="4"/>
  <c r="P412" i="4"/>
  <c r="N412" i="4"/>
  <c r="I412" i="4"/>
  <c r="W412" i="4"/>
  <c r="E412" i="4"/>
  <c r="R412" i="4"/>
  <c r="F412" i="4" l="1"/>
  <c r="G412" i="4" s="1"/>
  <c r="Q412" i="4"/>
  <c r="S412" i="4" s="1"/>
  <c r="T412" i="4" s="1"/>
  <c r="H413" i="4"/>
  <c r="K413" i="4" l="1"/>
  <c r="X412" i="4"/>
  <c r="AA412" i="4" s="1"/>
  <c r="AB412" i="4" s="1"/>
  <c r="AC412" i="4"/>
  <c r="AG412" i="4" l="1"/>
  <c r="C413" i="4" s="1"/>
  <c r="AD412" i="4"/>
  <c r="AE412" i="4" s="1"/>
  <c r="AI412" i="4"/>
  <c r="AF412" i="4"/>
  <c r="AH412" i="4" l="1"/>
  <c r="D413" i="4" s="1"/>
  <c r="B413" i="4"/>
  <c r="AJ412" i="4"/>
  <c r="AL413" i="4"/>
  <c r="AK413" i="4"/>
  <c r="O414" i="4"/>
  <c r="AM413" i="4" a="1"/>
  <c r="AN414" i="4" a="1"/>
  <c r="AM413" i="4" l="1"/>
  <c r="AN414" i="4"/>
  <c r="I413" i="4"/>
  <c r="L413" i="4"/>
  <c r="U413" i="4" s="1"/>
  <c r="V413" i="4" s="1"/>
  <c r="E413" i="4"/>
  <c r="F413" i="4" l="1"/>
  <c r="X413" i="4" s="1"/>
  <c r="M413" i="4"/>
  <c r="W413" i="4"/>
  <c r="Y413" i="4"/>
  <c r="Z413" i="4"/>
  <c r="AA413" i="4" l="1"/>
  <c r="AB413" i="4" s="1"/>
  <c r="N413" i="4"/>
  <c r="P413" i="4"/>
  <c r="G413" i="4"/>
  <c r="R413" i="4"/>
  <c r="T413" i="4" l="1"/>
  <c r="Q413" i="4"/>
  <c r="S413" i="4" s="1"/>
  <c r="H414" i="4"/>
  <c r="AC413" i="4"/>
  <c r="K414" i="4" l="1"/>
  <c r="AI413" i="4"/>
  <c r="AJ413" i="4" s="1"/>
  <c r="AD413" i="4"/>
  <c r="AE413" i="4" s="1"/>
  <c r="AG413" i="4"/>
  <c r="C414" i="4" s="1"/>
  <c r="AF413" i="4"/>
  <c r="AH413" i="4" s="1"/>
  <c r="D414" i="4" s="1"/>
  <c r="AK414" i="4" l="1"/>
  <c r="AL414" i="4"/>
  <c r="L414" i="4"/>
  <c r="U414" i="4" s="1"/>
  <c r="V414" i="4" s="1"/>
  <c r="B414" i="4"/>
  <c r="AM414" i="4" a="1"/>
  <c r="O415" i="4"/>
  <c r="AN415" i="4" a="1"/>
  <c r="AN415" i="4" l="1"/>
  <c r="AM414" i="4"/>
  <c r="Y414" i="4"/>
  <c r="W414" i="4"/>
  <c r="I414" i="4"/>
  <c r="M414" i="4"/>
  <c r="E414" i="4"/>
  <c r="Z414" i="4"/>
  <c r="F414" i="4" l="1"/>
  <c r="X414" i="4" s="1"/>
  <c r="AA414" i="4" s="1"/>
  <c r="AB414" i="4" s="1"/>
  <c r="N414" i="4"/>
  <c r="P414" i="4"/>
  <c r="R414" i="4"/>
  <c r="Q414" i="4" l="1"/>
  <c r="S414" i="4" s="1"/>
  <c r="G414" i="4"/>
  <c r="AC414" i="4"/>
  <c r="H415" i="4"/>
  <c r="K415" i="4" l="1"/>
  <c r="AI414" i="4"/>
  <c r="AJ414" i="4" s="1"/>
  <c r="AG414" i="4"/>
  <c r="C415" i="4" s="1"/>
  <c r="AD414" i="4"/>
  <c r="AE414" i="4" s="1"/>
  <c r="AF414" i="4"/>
  <c r="B415" i="4" s="1"/>
  <c r="T414" i="4"/>
  <c r="AN416" i="4" a="1"/>
  <c r="O416" i="4"/>
  <c r="I415" i="4" l="1"/>
  <c r="AN416" i="4"/>
  <c r="AK415" i="4"/>
  <c r="AL415" i="4"/>
  <c r="AH414" i="4"/>
  <c r="D415" i="4" s="1"/>
  <c r="E415" i="4"/>
  <c r="AM415" i="4" a="1"/>
  <c r="F415" i="4" l="1"/>
  <c r="AM415" i="4"/>
  <c r="L415" i="4"/>
  <c r="U415" i="4" s="1"/>
  <c r="V415" i="4" s="1"/>
  <c r="M415" i="4"/>
  <c r="P415" i="4" l="1"/>
  <c r="N415" i="4"/>
  <c r="Q415" i="4"/>
  <c r="W415" i="4"/>
  <c r="X415" i="4"/>
  <c r="Y415" i="4"/>
  <c r="Z415" i="4"/>
  <c r="R415" i="4"/>
  <c r="AA415" i="4" l="1"/>
  <c r="AB415" i="4" s="1"/>
  <c r="S415" i="4"/>
  <c r="G415" i="4"/>
  <c r="AC415" i="4"/>
  <c r="H416" i="4"/>
  <c r="K416" i="4" l="1"/>
  <c r="AI415" i="4"/>
  <c r="AJ415" i="4" s="1"/>
  <c r="AF415" i="4"/>
  <c r="B416" i="4" s="1"/>
  <c r="I416" i="4" s="1"/>
  <c r="AD415" i="4"/>
  <c r="AE415" i="4" s="1"/>
  <c r="AG415" i="4"/>
  <c r="C416" i="4" s="1"/>
  <c r="T415" i="4"/>
  <c r="O417" i="4"/>
  <c r="E416" i="4"/>
  <c r="AN417" i="4" a="1"/>
  <c r="F416" i="4" l="1"/>
  <c r="AN417" i="4"/>
  <c r="AL416" i="4"/>
  <c r="AK416" i="4"/>
  <c r="AH415" i="4"/>
  <c r="D416" i="4" s="1"/>
  <c r="AM416" i="4" a="1"/>
  <c r="AM416" i="4" l="1"/>
  <c r="L416" i="4"/>
  <c r="U416" i="4" s="1"/>
  <c r="V416" i="4" s="1"/>
  <c r="W416" i="4" l="1"/>
  <c r="Y416" i="4"/>
  <c r="X416" i="4"/>
  <c r="M416" i="4"/>
  <c r="Z416" i="4"/>
  <c r="P416" i="4" l="1"/>
  <c r="N416" i="4"/>
  <c r="AA416" i="4"/>
  <c r="AB416" i="4" s="1"/>
  <c r="R416" i="4"/>
  <c r="G416" i="4" l="1"/>
  <c r="Q416" i="4"/>
  <c r="S416" i="4" s="1"/>
  <c r="AC416" i="4"/>
  <c r="H417" i="4"/>
  <c r="K417" i="4" l="1"/>
  <c r="AG416" i="4"/>
  <c r="C417" i="4" s="1"/>
  <c r="AI416" i="4"/>
  <c r="AJ416" i="4" s="1"/>
  <c r="AD416" i="4"/>
  <c r="AE416" i="4" s="1"/>
  <c r="AF416" i="4"/>
  <c r="B417" i="4" s="1"/>
  <c r="T416" i="4"/>
  <c r="AN418" i="4" a="1"/>
  <c r="O418" i="4"/>
  <c r="AN418" i="4" l="1"/>
  <c r="I417" i="4"/>
  <c r="AL417" i="4"/>
  <c r="AK417" i="4"/>
  <c r="AH416" i="4"/>
  <c r="D417" i="4" s="1"/>
  <c r="AM417" i="4" a="1"/>
  <c r="E417" i="4"/>
  <c r="AM417" i="4" l="1"/>
  <c r="F417" i="4"/>
  <c r="L417" i="4"/>
  <c r="U417" i="4" s="1"/>
  <c r="V417" i="4" s="1"/>
  <c r="M417" i="4"/>
  <c r="Y417" i="4" l="1"/>
  <c r="W417" i="4"/>
  <c r="X417" i="4"/>
  <c r="N417" i="4"/>
  <c r="Q417" i="4"/>
  <c r="P417" i="4"/>
  <c r="G417" i="4"/>
  <c r="R417" i="4"/>
  <c r="Z417" i="4"/>
  <c r="S417" i="4" l="1"/>
  <c r="AA417" i="4"/>
  <c r="AB417" i="4" s="1"/>
  <c r="H418" i="4"/>
  <c r="AC417" i="4"/>
  <c r="AI417" i="4" l="1"/>
  <c r="AJ417" i="4" s="1"/>
  <c r="AD417" i="4"/>
  <c r="AE417" i="4" s="1"/>
  <c r="AF417" i="4"/>
  <c r="AG417" i="4"/>
  <c r="C418" i="4" s="1"/>
  <c r="K418" i="4"/>
  <c r="B418" i="4"/>
  <c r="AL418" i="4"/>
  <c r="AK418" i="4"/>
  <c r="I418" i="4"/>
  <c r="T417" i="4"/>
  <c r="O419" i="4"/>
  <c r="AM418" i="4" a="1"/>
  <c r="E418" i="4"/>
  <c r="AN419" i="4" a="1"/>
  <c r="AM418" i="4" l="1"/>
  <c r="AN419" i="4"/>
  <c r="F418" i="4"/>
  <c r="AH417" i="4"/>
  <c r="D418" i="4" s="1"/>
  <c r="L418" i="4" l="1"/>
  <c r="U418" i="4" s="1"/>
  <c r="V418" i="4" s="1"/>
  <c r="M418" i="4"/>
  <c r="P418" i="4" l="1"/>
  <c r="N418" i="4"/>
  <c r="Q418" i="4"/>
  <c r="W418" i="4"/>
  <c r="X418" i="4" s="1"/>
  <c r="Y418" i="4"/>
  <c r="Z418" i="4"/>
  <c r="R418" i="4"/>
  <c r="AA418" i="4" l="1"/>
  <c r="AB418" i="4" s="1"/>
  <c r="S418" i="4"/>
  <c r="T418" i="4"/>
  <c r="G418" i="4"/>
  <c r="AC418" i="4"/>
  <c r="H419" i="4"/>
  <c r="K419" i="4" l="1"/>
  <c r="AI418" i="4"/>
  <c r="AJ418" i="4" s="1"/>
  <c r="AD418" i="4"/>
  <c r="AE418" i="4" s="1"/>
  <c r="AF418" i="4"/>
  <c r="AG418" i="4"/>
  <c r="C419" i="4" s="1"/>
  <c r="AH418" i="4" l="1"/>
  <c r="D419" i="4" s="1"/>
  <c r="L419" i="4" s="1"/>
  <c r="U419" i="4" s="1"/>
  <c r="V419" i="4" s="1"/>
  <c r="AK419" i="4"/>
  <c r="M419" i="4"/>
  <c r="B419" i="4"/>
  <c r="AL419" i="4"/>
  <c r="AM419" i="4" a="1"/>
  <c r="AN420" i="4" a="1"/>
  <c r="O420" i="4"/>
  <c r="AN420" i="4" l="1"/>
  <c r="AM419" i="4"/>
  <c r="N419" i="4"/>
  <c r="P419" i="4"/>
  <c r="I419" i="4"/>
  <c r="W419" i="4"/>
  <c r="Y419" i="4"/>
  <c r="R419" i="4"/>
  <c r="E419" i="4"/>
  <c r="Z419" i="4"/>
  <c r="F419" i="4" l="1"/>
  <c r="Q419" i="4"/>
  <c r="S419" i="4" s="1"/>
  <c r="T419" i="4"/>
  <c r="H420" i="4"/>
  <c r="K420" i="4" l="1"/>
  <c r="G419" i="4"/>
  <c r="X419" i="4"/>
  <c r="AA419" i="4" s="1"/>
  <c r="AB419" i="4" s="1"/>
  <c r="AC419" i="4"/>
  <c r="AD419" i="4" l="1"/>
  <c r="AE419" i="4" s="1"/>
  <c r="AI419" i="4"/>
  <c r="AG419" i="4"/>
  <c r="C420" i="4" s="1"/>
  <c r="AF419" i="4"/>
  <c r="AH419" i="4" l="1"/>
  <c r="D420" i="4" s="1"/>
  <c r="B420" i="4"/>
  <c r="AJ419" i="4"/>
  <c r="AL420" i="4"/>
  <c r="AK420" i="4"/>
  <c r="O421" i="4"/>
  <c r="AN421" i="4" a="1"/>
  <c r="AM420" i="4" a="1"/>
  <c r="AM420" i="4" l="1"/>
  <c r="AN421" i="4"/>
  <c r="I420" i="4"/>
  <c r="L420" i="4"/>
  <c r="U420" i="4" s="1"/>
  <c r="V420" i="4" s="1"/>
  <c r="E420" i="4"/>
  <c r="F420" i="4" l="1"/>
  <c r="X420" i="4" s="1"/>
  <c r="W420" i="4"/>
  <c r="Y420" i="4"/>
  <c r="M420" i="4"/>
  <c r="Z420" i="4"/>
  <c r="AA420" i="4" l="1"/>
  <c r="AB420" i="4" s="1"/>
  <c r="N420" i="4"/>
  <c r="P420" i="4"/>
  <c r="Q420" i="4"/>
  <c r="G420" i="4"/>
  <c r="R420" i="4"/>
  <c r="S420" i="4" l="1"/>
  <c r="AC420" i="4"/>
  <c r="H421" i="4"/>
  <c r="K421" i="4" l="1"/>
  <c r="AI420" i="4"/>
  <c r="AJ420" i="4" s="1"/>
  <c r="AD420" i="4"/>
  <c r="AE420" i="4" s="1"/>
  <c r="AG420" i="4"/>
  <c r="C421" i="4" s="1"/>
  <c r="AF420" i="4"/>
  <c r="AH420" i="4" s="1"/>
  <c r="D421" i="4" s="1"/>
  <c r="T420" i="4"/>
  <c r="AL421" i="4" l="1"/>
  <c r="L421" i="4"/>
  <c r="U421" i="4" s="1"/>
  <c r="V421" i="4" s="1"/>
  <c r="B421" i="4"/>
  <c r="AK421" i="4"/>
  <c r="O422" i="4"/>
  <c r="AM421" i="4" a="1"/>
  <c r="AN422" i="4" a="1"/>
  <c r="M421" i="4" l="1"/>
  <c r="AM421" i="4"/>
  <c r="AN422" i="4"/>
  <c r="I421" i="4"/>
  <c r="W421" i="4"/>
  <c r="Y421" i="4"/>
  <c r="P421" i="4"/>
  <c r="N421" i="4"/>
  <c r="R421" i="4"/>
  <c r="Z421" i="4"/>
  <c r="E421" i="4"/>
  <c r="F421" i="4" l="1"/>
  <c r="Q421" i="4"/>
  <c r="S421" i="4" s="1"/>
  <c r="T421" i="4" s="1"/>
  <c r="H422" i="4"/>
  <c r="K422" i="4" l="1"/>
  <c r="G421" i="4"/>
  <c r="X421" i="4"/>
  <c r="AA421" i="4" s="1"/>
  <c r="AB421" i="4" s="1"/>
  <c r="AC421" i="4"/>
  <c r="AI421" i="4" l="1"/>
  <c r="AD421" i="4"/>
  <c r="AE421" i="4" s="1"/>
  <c r="AG421" i="4"/>
  <c r="C422" i="4" s="1"/>
  <c r="AF421" i="4"/>
  <c r="B422" i="4" l="1"/>
  <c r="AH421" i="4"/>
  <c r="D422" i="4" s="1"/>
  <c r="AJ421" i="4"/>
  <c r="AL422" i="4"/>
  <c r="AK422" i="4"/>
  <c r="O423" i="4"/>
  <c r="AM422" i="4" a="1"/>
  <c r="AN423" i="4" a="1"/>
  <c r="AM422" i="4" l="1"/>
  <c r="AN423" i="4"/>
  <c r="L422" i="4"/>
  <c r="U422" i="4" s="1"/>
  <c r="V422" i="4" s="1"/>
  <c r="M422" i="4"/>
  <c r="I422" i="4"/>
  <c r="E422" i="4"/>
  <c r="F422" i="4" l="1"/>
  <c r="G422" i="4" s="1"/>
  <c r="P422" i="4"/>
  <c r="N422" i="4"/>
  <c r="Y422" i="4"/>
  <c r="W422" i="4"/>
  <c r="Z422" i="4"/>
  <c r="R422" i="4"/>
  <c r="Q422" i="4" l="1"/>
  <c r="S422" i="4" s="1"/>
  <c r="X422" i="4"/>
  <c r="AA422" i="4" s="1"/>
  <c r="AB422" i="4" s="1"/>
  <c r="AC422" i="4"/>
  <c r="H423" i="4"/>
  <c r="K423" i="4" l="1"/>
  <c r="AI422" i="4"/>
  <c r="AJ422" i="4" s="1"/>
  <c r="AD422" i="4"/>
  <c r="AE422" i="4" s="1"/>
  <c r="AG422" i="4"/>
  <c r="C423" i="4" s="1"/>
  <c r="AF422" i="4"/>
  <c r="AH422" i="4" s="1"/>
  <c r="D423" i="4" s="1"/>
  <c r="L423" i="4" s="1"/>
  <c r="U423" i="4" s="1"/>
  <c r="V423" i="4" s="1"/>
  <c r="T422" i="4"/>
  <c r="AK423" i="4" l="1"/>
  <c r="B423" i="4"/>
  <c r="M423" i="4"/>
  <c r="AL423" i="4"/>
  <c r="Y423" i="4"/>
  <c r="O424" i="4"/>
  <c r="AM423" i="4" a="1"/>
  <c r="AN424" i="4" a="1"/>
  <c r="Z423" i="4"/>
  <c r="AM423" i="4" l="1"/>
  <c r="AN424" i="4"/>
  <c r="P423" i="4"/>
  <c r="N423" i="4"/>
  <c r="I423" i="4"/>
  <c r="W423" i="4"/>
  <c r="E423" i="4"/>
  <c r="R423" i="4"/>
  <c r="F423" i="4" l="1"/>
  <c r="G423" i="4" s="1"/>
  <c r="X423" i="4"/>
  <c r="AA423" i="4" s="1"/>
  <c r="AB423" i="4" s="1"/>
  <c r="Q423" i="4"/>
  <c r="S423" i="4" s="1"/>
  <c r="H424" i="4"/>
  <c r="AC423" i="4"/>
  <c r="K424" i="4" l="1"/>
  <c r="AD423" i="4"/>
  <c r="AE423" i="4" s="1"/>
  <c r="AI423" i="4"/>
  <c r="AJ423" i="4" s="1"/>
  <c r="AG423" i="4"/>
  <c r="C424" i="4" s="1"/>
  <c r="AF423" i="4"/>
  <c r="AH423" i="4" s="1"/>
  <c r="D424" i="4" s="1"/>
  <c r="T423" i="4"/>
  <c r="AL424" i="4" l="1"/>
  <c r="AK424" i="4"/>
  <c r="L424" i="4"/>
  <c r="U424" i="4" s="1"/>
  <c r="V424" i="4" s="1"/>
  <c r="B424" i="4"/>
  <c r="AM424" i="4" a="1"/>
  <c r="O425" i="4"/>
  <c r="AN425" i="4" a="1"/>
  <c r="AN425" i="4" l="1"/>
  <c r="AM424" i="4"/>
  <c r="I424" i="4"/>
  <c r="Y424" i="4"/>
  <c r="W424" i="4"/>
  <c r="M424" i="4"/>
  <c r="E424" i="4"/>
  <c r="Z424" i="4"/>
  <c r="F424" i="4" l="1"/>
  <c r="N424" i="4"/>
  <c r="P424" i="4"/>
  <c r="Q424" i="4"/>
  <c r="X424" i="4"/>
  <c r="AA424" i="4" s="1"/>
  <c r="AB424" i="4" s="1"/>
  <c r="R424" i="4"/>
  <c r="S424" i="4" l="1"/>
  <c r="G424" i="4"/>
  <c r="AC424" i="4"/>
  <c r="H425" i="4"/>
  <c r="K425" i="4" l="1"/>
  <c r="AG424" i="4"/>
  <c r="C425" i="4" s="1"/>
  <c r="AD424" i="4"/>
  <c r="AE424" i="4" s="1"/>
  <c r="AI424" i="4"/>
  <c r="AJ424" i="4" s="1"/>
  <c r="AF424" i="4"/>
  <c r="AH424" i="4" s="1"/>
  <c r="D425" i="4" s="1"/>
  <c r="L425" i="4" s="1"/>
  <c r="U425" i="4" s="1"/>
  <c r="V425" i="4" s="1"/>
  <c r="T424" i="4"/>
  <c r="Y425" i="4" l="1"/>
  <c r="B425" i="4"/>
  <c r="W425" i="4"/>
  <c r="M425" i="4"/>
  <c r="AK425" i="4"/>
  <c r="AL425" i="4"/>
  <c r="Z425" i="4"/>
  <c r="O426" i="4"/>
  <c r="AN426" i="4" a="1"/>
  <c r="AM425" i="4" a="1"/>
  <c r="AN426" i="4" l="1"/>
  <c r="I425" i="4"/>
  <c r="AM425" i="4"/>
  <c r="P425" i="4"/>
  <c r="N425" i="4"/>
  <c r="R425" i="4"/>
  <c r="E425" i="4"/>
  <c r="F425" i="4" l="1"/>
  <c r="X425" i="4" s="1"/>
  <c r="AA425" i="4" s="1"/>
  <c r="AB425" i="4" s="1"/>
  <c r="Q425" i="4"/>
  <c r="S425" i="4" s="1"/>
  <c r="AC425" i="4"/>
  <c r="H426" i="4"/>
  <c r="G425" i="4" l="1"/>
  <c r="K426" i="4"/>
  <c r="AG425" i="4"/>
  <c r="C426" i="4" s="1"/>
  <c r="AI425" i="4"/>
  <c r="AJ425" i="4" s="1"/>
  <c r="AD425" i="4"/>
  <c r="AE425" i="4" s="1"/>
  <c r="AF425" i="4"/>
  <c r="AH425" i="4" s="1"/>
  <c r="D426" i="4" s="1"/>
  <c r="T425" i="4"/>
  <c r="AK426" i="4" l="1"/>
  <c r="AL426" i="4"/>
  <c r="L426" i="4"/>
  <c r="U426" i="4" s="1"/>
  <c r="V426" i="4" s="1"/>
  <c r="B426" i="4"/>
  <c r="AM426" i="4" a="1"/>
  <c r="O427" i="4"/>
  <c r="AN427" i="4" a="1"/>
  <c r="AN427" i="4" l="1"/>
  <c r="AM426" i="4"/>
  <c r="I426" i="4"/>
  <c r="Y426" i="4"/>
  <c r="W426" i="4"/>
  <c r="M426" i="4"/>
  <c r="Z426" i="4"/>
  <c r="E426" i="4"/>
  <c r="F426" i="4" l="1"/>
  <c r="X426" i="4" s="1"/>
  <c r="AA426" i="4" s="1"/>
  <c r="AB426" i="4" s="1"/>
  <c r="P426" i="4"/>
  <c r="N426" i="4"/>
  <c r="Q426" i="4" s="1"/>
  <c r="R426" i="4"/>
  <c r="S426" i="4" l="1"/>
  <c r="G426" i="4"/>
  <c r="AC426" i="4"/>
  <c r="H427" i="4"/>
  <c r="K427" i="4" l="1"/>
  <c r="AG426" i="4"/>
  <c r="C427" i="4" s="1"/>
  <c r="AI426" i="4"/>
  <c r="AJ426" i="4" s="1"/>
  <c r="AD426" i="4"/>
  <c r="AE426" i="4" s="1"/>
  <c r="AF426" i="4"/>
  <c r="T426" i="4"/>
  <c r="AL427" i="4" l="1"/>
  <c r="AK427" i="4"/>
  <c r="B427" i="4"/>
  <c r="AH426" i="4"/>
  <c r="D427" i="4" s="1"/>
  <c r="AM427" i="4" a="1"/>
  <c r="O428" i="4"/>
  <c r="AN428" i="4" a="1"/>
  <c r="AN428" i="4" l="1"/>
  <c r="AM427" i="4"/>
  <c r="L427" i="4"/>
  <c r="U427" i="4" s="1"/>
  <c r="V427" i="4" s="1"/>
  <c r="I427" i="4"/>
  <c r="E427" i="4"/>
  <c r="F427" i="4" l="1"/>
  <c r="Y427" i="4"/>
  <c r="W427" i="4"/>
  <c r="M427" i="4"/>
  <c r="Z427" i="4"/>
  <c r="X427" i="4" l="1"/>
  <c r="AA427" i="4" s="1"/>
  <c r="AB427" i="4" s="1"/>
  <c r="N427" i="4"/>
  <c r="G427" i="4" s="1"/>
  <c r="Q427" i="4"/>
  <c r="P427" i="4"/>
  <c r="R427" i="4"/>
  <c r="S427" i="4" l="1"/>
  <c r="T427" i="4" s="1"/>
  <c r="AC427" i="4"/>
  <c r="H428" i="4"/>
  <c r="K428" i="4" l="1"/>
  <c r="AD427" i="4"/>
  <c r="AE427" i="4" s="1"/>
  <c r="AI427" i="4"/>
  <c r="AJ427" i="4" s="1"/>
  <c r="AG427" i="4"/>
  <c r="C428" i="4" s="1"/>
  <c r="AF427" i="4"/>
  <c r="AH427" i="4" s="1"/>
  <c r="D428" i="4" s="1"/>
  <c r="L428" i="4" s="1"/>
  <c r="U428" i="4" s="1"/>
  <c r="V428" i="4" s="1"/>
  <c r="AL428" i="4" l="1"/>
  <c r="M428" i="4"/>
  <c r="AK428" i="4"/>
  <c r="B428" i="4"/>
  <c r="AM428" i="4" a="1"/>
  <c r="O429" i="4"/>
  <c r="AN429" i="4" a="1"/>
  <c r="AN429" i="4" l="1"/>
  <c r="AM428" i="4"/>
  <c r="I428" i="4"/>
  <c r="Y428" i="4"/>
  <c r="P428" i="4"/>
  <c r="N428" i="4"/>
  <c r="W428" i="4"/>
  <c r="E428" i="4"/>
  <c r="Z428" i="4"/>
  <c r="R428" i="4"/>
  <c r="F428" i="4" l="1"/>
  <c r="G428" i="4" s="1"/>
  <c r="Q428" i="4"/>
  <c r="S428" i="4" s="1"/>
  <c r="H429" i="4"/>
  <c r="K429" i="4" l="1"/>
  <c r="T428" i="4"/>
  <c r="X428" i="4"/>
  <c r="AA428" i="4" s="1"/>
  <c r="AB428" i="4" s="1"/>
  <c r="AC428" i="4"/>
  <c r="AD428" i="4" l="1"/>
  <c r="AE428" i="4" s="1"/>
  <c r="AG428" i="4"/>
  <c r="C429" i="4" s="1"/>
  <c r="AI428" i="4"/>
  <c r="AF428" i="4"/>
  <c r="AH428" i="4" l="1"/>
  <c r="D429" i="4" s="1"/>
  <c r="B429" i="4"/>
  <c r="AJ428" i="4"/>
  <c r="AL429" i="4"/>
  <c r="AK429" i="4"/>
  <c r="AN430" i="4" a="1"/>
  <c r="O430" i="4"/>
  <c r="AM429" i="4" a="1"/>
  <c r="AM429" i="4" l="1"/>
  <c r="AN430" i="4"/>
  <c r="L429" i="4"/>
  <c r="U429" i="4" s="1"/>
  <c r="V429" i="4" s="1"/>
  <c r="I429" i="4"/>
  <c r="E429" i="4"/>
  <c r="F429" i="4" l="1"/>
  <c r="W429" i="4"/>
  <c r="X429" i="4" s="1"/>
  <c r="Y429" i="4"/>
  <c r="M429" i="4"/>
  <c r="Z429" i="4"/>
  <c r="AA429" i="4" l="1"/>
  <c r="AB429" i="4" s="1"/>
  <c r="N429" i="4"/>
  <c r="P429" i="4"/>
  <c r="G429" i="4"/>
  <c r="R429" i="4"/>
  <c r="Q429" i="4" l="1"/>
  <c r="S429" i="4" s="1"/>
  <c r="AC429" i="4"/>
  <c r="H430" i="4"/>
  <c r="K430" i="4" l="1"/>
  <c r="AD429" i="4"/>
  <c r="AE429" i="4" s="1"/>
  <c r="AI429" i="4"/>
  <c r="AJ429" i="4" s="1"/>
  <c r="AG429" i="4"/>
  <c r="C430" i="4" s="1"/>
  <c r="AF429" i="4"/>
  <c r="AH429" i="4" s="1"/>
  <c r="D430" i="4" s="1"/>
  <c r="L430" i="4" s="1"/>
  <c r="U430" i="4" s="1"/>
  <c r="V430" i="4" s="1"/>
  <c r="T429" i="4"/>
  <c r="AL430" i="4" l="1"/>
  <c r="B430" i="4"/>
  <c r="Y430" i="4"/>
  <c r="AK430" i="4"/>
  <c r="M430" i="4"/>
  <c r="O431" i="4"/>
  <c r="AN431" i="4" a="1"/>
  <c r="Z430" i="4"/>
  <c r="AM430" i="4" a="1"/>
  <c r="AN431" i="4" l="1"/>
  <c r="I430" i="4"/>
  <c r="W430" i="4"/>
  <c r="AM430" i="4"/>
  <c r="P430" i="4"/>
  <c r="N430" i="4"/>
  <c r="R430" i="4"/>
  <c r="E430" i="4"/>
  <c r="F430" i="4" l="1"/>
  <c r="G430" i="4" s="1"/>
  <c r="Q430" i="4"/>
  <c r="S430" i="4"/>
  <c r="T430" i="4"/>
  <c r="H431" i="4"/>
  <c r="AC430" i="4"/>
  <c r="X430" i="4" l="1"/>
  <c r="AA430" i="4" s="1"/>
  <c r="AB430" i="4" s="1"/>
  <c r="K431" i="4"/>
  <c r="AD430" i="4"/>
  <c r="AE430" i="4" s="1"/>
  <c r="AI430" i="4"/>
  <c r="AJ430" i="4" s="1"/>
  <c r="AF430" i="4"/>
  <c r="AG430" i="4"/>
  <c r="C431" i="4" s="1"/>
  <c r="AL431" i="4" l="1"/>
  <c r="AK431" i="4"/>
  <c r="AH430" i="4"/>
  <c r="D431" i="4" s="1"/>
  <c r="B431" i="4"/>
  <c r="AM431" i="4" a="1"/>
  <c r="O432" i="4"/>
  <c r="AN432" i="4" a="1"/>
  <c r="AN432" i="4" l="1"/>
  <c r="AM431" i="4"/>
  <c r="I431" i="4"/>
  <c r="L431" i="4"/>
  <c r="U431" i="4" s="1"/>
  <c r="V431" i="4" s="1"/>
  <c r="M431" i="4"/>
  <c r="E431" i="4"/>
  <c r="F431" i="4" l="1"/>
  <c r="W431" i="4"/>
  <c r="Y431" i="4"/>
  <c r="N431" i="4"/>
  <c r="P431" i="4"/>
  <c r="R431" i="4"/>
  <c r="Z431" i="4"/>
  <c r="Q431" i="4" l="1"/>
  <c r="S431" i="4" s="1"/>
  <c r="T431" i="4" s="1"/>
  <c r="X431" i="4"/>
  <c r="AA431" i="4" s="1"/>
  <c r="AB431" i="4" s="1"/>
  <c r="G431" i="4"/>
  <c r="AC431" i="4"/>
  <c r="H432" i="4"/>
  <c r="AD431" i="4" l="1"/>
  <c r="AE431" i="4" s="1"/>
  <c r="AG431" i="4"/>
  <c r="C432" i="4" s="1"/>
  <c r="AI431" i="4"/>
  <c r="AJ431" i="4" s="1"/>
  <c r="AF431" i="4"/>
  <c r="AH431" i="4" s="1"/>
  <c r="D432" i="4" s="1"/>
  <c r="K432" i="4"/>
  <c r="AL432" i="4"/>
  <c r="AK432" i="4"/>
  <c r="B432" i="4"/>
  <c r="L432" i="4"/>
  <c r="U432" i="4" s="1"/>
  <c r="V432" i="4" s="1"/>
  <c r="Y432" i="4" s="1"/>
  <c r="M432" i="4"/>
  <c r="N432" i="4"/>
  <c r="P432" i="4"/>
  <c r="Z432" i="4"/>
  <c r="R432" i="4"/>
  <c r="O433" i="4"/>
  <c r="AN433" i="4" a="1"/>
  <c r="AM432" i="4" a="1"/>
  <c r="W432" i="4" l="1"/>
  <c r="AN433" i="4"/>
  <c r="AM432" i="4"/>
  <c r="I432" i="4"/>
  <c r="E432" i="4"/>
  <c r="F432" i="4" l="1"/>
  <c r="Q432" i="4"/>
  <c r="S432" i="4" s="1"/>
  <c r="H433" i="4"/>
  <c r="K433" i="4" l="1"/>
  <c r="T432" i="4"/>
  <c r="G432" i="4"/>
  <c r="X432" i="4"/>
  <c r="AA432" i="4" s="1"/>
  <c r="AB432" i="4" s="1"/>
  <c r="AC432" i="4"/>
  <c r="AD432" i="4" l="1"/>
  <c r="AE432" i="4" s="1"/>
  <c r="AI432" i="4"/>
  <c r="AF432" i="4"/>
  <c r="AG432" i="4"/>
  <c r="C433" i="4" s="1"/>
  <c r="AH432" i="4" l="1"/>
  <c r="D433" i="4" s="1"/>
  <c r="B433" i="4"/>
  <c r="AJ432" i="4"/>
  <c r="AL433" i="4"/>
  <c r="AK433" i="4"/>
  <c r="O434" i="4"/>
  <c r="AM433" i="4" a="1"/>
  <c r="AN434" i="4" a="1"/>
  <c r="AM433" i="4" l="1"/>
  <c r="AN434" i="4"/>
  <c r="I433" i="4"/>
  <c r="L433" i="4"/>
  <c r="U433" i="4" s="1"/>
  <c r="V433" i="4" s="1"/>
  <c r="M433" i="4"/>
  <c r="E433" i="4"/>
  <c r="F433" i="4" l="1"/>
  <c r="P433" i="4"/>
  <c r="N433" i="4"/>
  <c r="W433" i="4"/>
  <c r="Y433" i="4"/>
  <c r="R433" i="4"/>
  <c r="Z433" i="4"/>
  <c r="G433" i="4" l="1"/>
  <c r="X433" i="4"/>
  <c r="AA433" i="4" s="1"/>
  <c r="AB433" i="4" s="1"/>
  <c r="Q433" i="4"/>
  <c r="S433" i="4" s="1"/>
  <c r="T433" i="4" s="1"/>
  <c r="H434" i="4"/>
  <c r="AC433" i="4"/>
  <c r="K434" i="4" l="1"/>
  <c r="AD433" i="4"/>
  <c r="AE433" i="4" s="1"/>
  <c r="AI433" i="4"/>
  <c r="AJ433" i="4" s="1"/>
  <c r="AG433" i="4"/>
  <c r="C434" i="4" s="1"/>
  <c r="AF433" i="4"/>
  <c r="AH433" i="4" s="1"/>
  <c r="D434" i="4" s="1"/>
  <c r="L434" i="4" s="1"/>
  <c r="U434" i="4" s="1"/>
  <c r="V434" i="4" s="1"/>
  <c r="AL434" i="4" l="1"/>
  <c r="B434" i="4"/>
  <c r="W434" i="4"/>
  <c r="Y434" i="4"/>
  <c r="M434" i="4"/>
  <c r="AK434" i="4"/>
  <c r="Z434" i="4"/>
  <c r="AN435" i="4" a="1"/>
  <c r="O435" i="4"/>
  <c r="AM434" i="4" a="1"/>
  <c r="AN435" i="4" l="1"/>
  <c r="I434" i="4"/>
  <c r="AM434" i="4"/>
  <c r="N434" i="4"/>
  <c r="P434" i="4"/>
  <c r="R434" i="4"/>
  <c r="E434" i="4"/>
  <c r="F434" i="4" l="1"/>
  <c r="Q434" i="4"/>
  <c r="S434" i="4"/>
  <c r="T434" i="4"/>
  <c r="AC434" i="4"/>
  <c r="H435" i="4"/>
  <c r="X434" i="4" l="1"/>
  <c r="AA434" i="4" s="1"/>
  <c r="AB434" i="4" s="1"/>
  <c r="G434" i="4"/>
  <c r="K435" i="4"/>
  <c r="AF434" i="4"/>
  <c r="B435" i="4" s="1"/>
  <c r="I435" i="4" s="1"/>
  <c r="AI434" i="4"/>
  <c r="AJ434" i="4" s="1"/>
  <c r="AD434" i="4"/>
  <c r="AE434" i="4" s="1"/>
  <c r="AG434" i="4"/>
  <c r="C435" i="4" s="1"/>
  <c r="O436" i="4"/>
  <c r="E435" i="4"/>
  <c r="AN436" i="4" a="1"/>
  <c r="F435" i="4" l="1"/>
  <c r="AN436" i="4"/>
  <c r="AK435" i="4"/>
  <c r="AL435" i="4"/>
  <c r="AH434" i="4"/>
  <c r="D435" i="4" s="1"/>
  <c r="AM435" i="4" a="1"/>
  <c r="AM435" i="4" l="1"/>
  <c r="L435" i="4"/>
  <c r="U435" i="4" s="1"/>
  <c r="V435" i="4" s="1"/>
  <c r="M435" i="4"/>
  <c r="P435" i="4" l="1"/>
  <c r="N435" i="4"/>
  <c r="Q435" i="4" s="1"/>
  <c r="Y435" i="4"/>
  <c r="W435" i="4"/>
  <c r="X435" i="4" s="1"/>
  <c r="Z435" i="4"/>
  <c r="R435" i="4"/>
  <c r="AA435" i="4" l="1"/>
  <c r="AB435" i="4" s="1"/>
  <c r="S435" i="4"/>
  <c r="T435" i="4"/>
  <c r="G435" i="4"/>
  <c r="AC435" i="4"/>
  <c r="H436" i="4"/>
  <c r="K436" i="4" l="1"/>
  <c r="AI435" i="4"/>
  <c r="AJ435" i="4" s="1"/>
  <c r="AG435" i="4"/>
  <c r="C436" i="4" s="1"/>
  <c r="AF435" i="4"/>
  <c r="AH435" i="4" s="1"/>
  <c r="D436" i="4" s="1"/>
  <c r="L436" i="4" s="1"/>
  <c r="U436" i="4" s="1"/>
  <c r="V436" i="4" s="1"/>
  <c r="AD435" i="4"/>
  <c r="AE435" i="4" s="1"/>
  <c r="AL436" i="4" l="1"/>
  <c r="M436" i="4"/>
  <c r="AK436" i="4"/>
  <c r="B436" i="4"/>
  <c r="AM436" i="4" a="1"/>
  <c r="O437" i="4"/>
  <c r="AN437" i="4" a="1"/>
  <c r="AN437" i="4" l="1"/>
  <c r="AM436" i="4"/>
  <c r="I436" i="4"/>
  <c r="P436" i="4"/>
  <c r="N436" i="4"/>
  <c r="W436" i="4"/>
  <c r="Y436" i="4"/>
  <c r="R436" i="4"/>
  <c r="Z436" i="4"/>
  <c r="E436" i="4"/>
  <c r="F436" i="4" l="1"/>
  <c r="Q436" i="4"/>
  <c r="S436" i="4" s="1"/>
  <c r="H437" i="4"/>
  <c r="K437" i="4" l="1"/>
  <c r="T436" i="4"/>
  <c r="G436" i="4"/>
  <c r="X436" i="4"/>
  <c r="AA436" i="4" s="1"/>
  <c r="AB436" i="4" s="1"/>
  <c r="AC436" i="4"/>
  <c r="AD436" i="4" l="1"/>
  <c r="AE436" i="4" s="1"/>
  <c r="AI436" i="4"/>
  <c r="AG436" i="4"/>
  <c r="C437" i="4" s="1"/>
  <c r="AF436" i="4"/>
  <c r="AH436" i="4" l="1"/>
  <c r="D437" i="4" s="1"/>
  <c r="B437" i="4"/>
  <c r="AJ436" i="4"/>
  <c r="AL437" i="4"/>
  <c r="AK437" i="4"/>
  <c r="O438" i="4"/>
  <c r="AM437" i="4" a="1"/>
  <c r="AN438" i="4" a="1"/>
  <c r="AM437" i="4" l="1"/>
  <c r="AN438" i="4"/>
  <c r="I437" i="4"/>
  <c r="L437" i="4"/>
  <c r="U437" i="4" s="1"/>
  <c r="V437" i="4" s="1"/>
  <c r="E437" i="4"/>
  <c r="F437" i="4" l="1"/>
  <c r="M437" i="4"/>
  <c r="W437" i="4"/>
  <c r="Y437" i="4"/>
  <c r="X437" i="4"/>
  <c r="Z437" i="4"/>
  <c r="AA437" i="4" l="1"/>
  <c r="AB437" i="4" s="1"/>
  <c r="P437" i="4"/>
  <c r="N437" i="4"/>
  <c r="G437" i="4"/>
  <c r="R437" i="4"/>
  <c r="Q437" i="4" l="1"/>
  <c r="S437" i="4" s="1"/>
  <c r="AC437" i="4"/>
  <c r="H438" i="4"/>
  <c r="K438" i="4" l="1"/>
  <c r="AD437" i="4"/>
  <c r="AE437" i="4" s="1"/>
  <c r="AI437" i="4"/>
  <c r="AJ437" i="4" s="1"/>
  <c r="AG437" i="4"/>
  <c r="C438" i="4" s="1"/>
  <c r="AF437" i="4"/>
  <c r="AH437" i="4" s="1"/>
  <c r="D438" i="4" s="1"/>
  <c r="L438" i="4" s="1"/>
  <c r="T437" i="4"/>
  <c r="AL438" i="4" l="1"/>
  <c r="U438" i="4"/>
  <c r="V438" i="4" s="1"/>
  <c r="M438" i="4"/>
  <c r="B438" i="4"/>
  <c r="AK438" i="4"/>
  <c r="AN439" i="4" a="1"/>
  <c r="O439" i="4"/>
  <c r="AM438" i="4" a="1"/>
  <c r="AM438" i="4" l="1"/>
  <c r="AN439" i="4"/>
  <c r="I438" i="4"/>
  <c r="N438" i="4"/>
  <c r="P438" i="4"/>
  <c r="Y438" i="4"/>
  <c r="W438" i="4"/>
  <c r="E438" i="4"/>
  <c r="Z438" i="4"/>
  <c r="R438" i="4"/>
  <c r="F438" i="4" l="1"/>
  <c r="G438" i="4" s="1"/>
  <c r="Q438" i="4"/>
  <c r="S438" i="4" s="1"/>
  <c r="T438" i="4"/>
  <c r="H439" i="4"/>
  <c r="AC438" i="4"/>
  <c r="X438" i="4" l="1"/>
  <c r="AA438" i="4" s="1"/>
  <c r="AB438" i="4" s="1"/>
  <c r="AG438" i="4"/>
  <c r="C439" i="4" s="1"/>
  <c r="AD438" i="4"/>
  <c r="AE438" i="4" s="1"/>
  <c r="AI438" i="4"/>
  <c r="AJ438" i="4" s="1"/>
  <c r="AF438" i="4"/>
  <c r="AH438" i="4" s="1"/>
  <c r="D439" i="4" s="1"/>
  <c r="L439" i="4" s="1"/>
  <c r="U439" i="4" s="1"/>
  <c r="V439" i="4" s="1"/>
  <c r="K439" i="4"/>
  <c r="AL439" i="4"/>
  <c r="AK439" i="4"/>
  <c r="B439" i="4"/>
  <c r="O440" i="4"/>
  <c r="AN440" i="4" a="1"/>
  <c r="AM439" i="4" a="1"/>
  <c r="AN440" i="4" l="1"/>
  <c r="AM439" i="4"/>
  <c r="W439" i="4"/>
  <c r="Y439" i="4"/>
  <c r="M439" i="4"/>
  <c r="I439" i="4"/>
  <c r="E439" i="4"/>
  <c r="Z439" i="4"/>
  <c r="F439" i="4" l="1"/>
  <c r="N439" i="4"/>
  <c r="P439" i="4"/>
  <c r="Q439" i="4"/>
  <c r="R439" i="4"/>
  <c r="S439" i="4" l="1"/>
  <c r="G439" i="4"/>
  <c r="X439" i="4"/>
  <c r="AA439" i="4" s="1"/>
  <c r="AB439" i="4" s="1"/>
  <c r="AC439" i="4"/>
  <c r="H440" i="4"/>
  <c r="AI439" i="4" l="1"/>
  <c r="AJ439" i="4" s="1"/>
  <c r="AG439" i="4"/>
  <c r="C440" i="4" s="1"/>
  <c r="AD439" i="4"/>
  <c r="AE439" i="4" s="1"/>
  <c r="AF439" i="4"/>
  <c r="AH439" i="4" s="1"/>
  <c r="D440" i="4" s="1"/>
  <c r="L440" i="4" s="1"/>
  <c r="U440" i="4" s="1"/>
  <c r="V440" i="4" s="1"/>
  <c r="W440" i="4" s="1"/>
  <c r="K440" i="4"/>
  <c r="B440" i="4"/>
  <c r="I440" i="4"/>
  <c r="T439" i="4"/>
  <c r="AN441" i="4" a="1"/>
  <c r="E440" i="4"/>
  <c r="O441" i="4"/>
  <c r="AN441" i="4" l="1"/>
  <c r="F440" i="4"/>
  <c r="X440" i="4"/>
  <c r="Y440" i="4"/>
  <c r="AK440" i="4"/>
  <c r="AL440" i="4"/>
  <c r="M440" i="4"/>
  <c r="Z440" i="4"/>
  <c r="AM440" i="4" a="1"/>
  <c r="AM440" i="4" l="1"/>
  <c r="P440" i="4"/>
  <c r="N440" i="4"/>
  <c r="Q440" i="4"/>
  <c r="AA440" i="4"/>
  <c r="AB440" i="4" s="1"/>
  <c r="G440" i="4"/>
  <c r="R440" i="4"/>
  <c r="S440" i="4" l="1"/>
  <c r="T440" i="4" s="1"/>
  <c r="AC440" i="4"/>
  <c r="H441" i="4"/>
  <c r="K441" i="4" l="1"/>
  <c r="AI440" i="4"/>
  <c r="AJ440" i="4" s="1"/>
  <c r="AD440" i="4"/>
  <c r="AE440" i="4" s="1"/>
  <c r="AG440" i="4"/>
  <c r="C441" i="4" s="1"/>
  <c r="AF440" i="4"/>
  <c r="AH440" i="4" s="1"/>
  <c r="D441" i="4" s="1"/>
  <c r="L441" i="4" s="1"/>
  <c r="U441" i="4" l="1"/>
  <c r="V441" i="4" s="1"/>
  <c r="M441" i="4"/>
  <c r="B441" i="4"/>
  <c r="AL441" i="4"/>
  <c r="AK441" i="4"/>
  <c r="AN442" i="4" a="1"/>
  <c r="O442" i="4"/>
  <c r="AM441" i="4" a="1"/>
  <c r="AN442" i="4" l="1"/>
  <c r="AM441" i="4"/>
  <c r="I441" i="4"/>
  <c r="N441" i="4"/>
  <c r="P441" i="4"/>
  <c r="Y441" i="4"/>
  <c r="W441" i="4"/>
  <c r="E441" i="4"/>
  <c r="Z441" i="4"/>
  <c r="R441" i="4"/>
  <c r="F441" i="4" l="1"/>
  <c r="G441" i="4" s="1"/>
  <c r="Q441" i="4"/>
  <c r="S441" i="4" s="1"/>
  <c r="X441" i="4"/>
  <c r="AA441" i="4" s="1"/>
  <c r="AB441" i="4" s="1"/>
  <c r="H442" i="4"/>
  <c r="AC441" i="4"/>
  <c r="AG441" i="4" l="1"/>
  <c r="C442" i="4" s="1"/>
  <c r="AI441" i="4"/>
  <c r="AJ441" i="4" s="1"/>
  <c r="AD441" i="4"/>
  <c r="AE441" i="4" s="1"/>
  <c r="AF441" i="4"/>
  <c r="AH441" i="4" s="1"/>
  <c r="D442" i="4" s="1"/>
  <c r="K442" i="4"/>
  <c r="B442" i="4"/>
  <c r="AK442" i="4"/>
  <c r="AL442" i="4"/>
  <c r="I442" i="4"/>
  <c r="T441" i="4"/>
  <c r="O443" i="4"/>
  <c r="AM442" i="4" a="1"/>
  <c r="AN443" i="4" a="1"/>
  <c r="E442" i="4"/>
  <c r="AN443" i="4" l="1"/>
  <c r="AM442" i="4"/>
  <c r="F442" i="4"/>
  <c r="L442" i="4"/>
  <c r="U442" i="4" l="1"/>
  <c r="V442" i="4" s="1"/>
  <c r="M442" i="4"/>
  <c r="W442" i="4" l="1"/>
  <c r="Y442" i="4"/>
  <c r="X442" i="4"/>
  <c r="P442" i="4"/>
  <c r="N442" i="4"/>
  <c r="Q442" i="4"/>
  <c r="Z442" i="4"/>
  <c r="R442" i="4"/>
  <c r="AA442" i="4" l="1"/>
  <c r="AB442" i="4" s="1"/>
  <c r="S442" i="4"/>
  <c r="T442" i="4"/>
  <c r="G442" i="4"/>
  <c r="AC442" i="4"/>
  <c r="H443" i="4"/>
  <c r="K443" i="4" l="1"/>
  <c r="AI442" i="4"/>
  <c r="AJ442" i="4" s="1"/>
  <c r="AD442" i="4"/>
  <c r="AE442" i="4" s="1"/>
  <c r="AG442" i="4"/>
  <c r="C443" i="4" s="1"/>
  <c r="AF442" i="4"/>
  <c r="AH442" i="4" s="1"/>
  <c r="D443" i="4" s="1"/>
  <c r="AK443" i="4" l="1"/>
  <c r="AL443" i="4"/>
  <c r="L443" i="4"/>
  <c r="U443" i="4" s="1"/>
  <c r="V443" i="4" s="1"/>
  <c r="B443" i="4"/>
  <c r="M443" i="4"/>
  <c r="AM443" i="4" a="1"/>
  <c r="AN444" i="4" a="1"/>
  <c r="O444" i="4"/>
  <c r="AN444" i="4" l="1"/>
  <c r="AM443" i="4"/>
  <c r="N443" i="4"/>
  <c r="P443" i="4"/>
  <c r="I443" i="4"/>
  <c r="Y443" i="4"/>
  <c r="W443" i="4"/>
  <c r="R443" i="4"/>
  <c r="Z443" i="4"/>
  <c r="E443" i="4"/>
  <c r="F443" i="4" l="1"/>
  <c r="G443" i="4" s="1"/>
  <c r="Q443" i="4"/>
  <c r="S443" i="4" s="1"/>
  <c r="X443" i="4"/>
  <c r="AA443" i="4" s="1"/>
  <c r="AB443" i="4" s="1"/>
  <c r="T443" i="4"/>
  <c r="AC443" i="4"/>
  <c r="H444" i="4"/>
  <c r="AG443" i="4" l="1"/>
  <c r="C444" i="4" s="1"/>
  <c r="AI443" i="4"/>
  <c r="AJ443" i="4" s="1"/>
  <c r="AD443" i="4"/>
  <c r="AE443" i="4" s="1"/>
  <c r="AF443" i="4"/>
  <c r="AH443" i="4" s="1"/>
  <c r="D444" i="4" s="1"/>
  <c r="K444" i="4"/>
  <c r="AL444" i="4"/>
  <c r="AK444" i="4"/>
  <c r="B444" i="4"/>
  <c r="I444" i="4"/>
  <c r="L444" i="4"/>
  <c r="U444" i="4" s="1"/>
  <c r="V444" i="4" s="1"/>
  <c r="Y444" i="4" s="1"/>
  <c r="W444" i="4"/>
  <c r="Z444" i="4"/>
  <c r="AN445" i="4" a="1"/>
  <c r="E444" i="4"/>
  <c r="O445" i="4"/>
  <c r="AM444" i="4" a="1"/>
  <c r="AN445" i="4" l="1"/>
  <c r="AM444" i="4"/>
  <c r="F444" i="4"/>
  <c r="X444" i="4"/>
  <c r="AA444" i="4" s="1"/>
  <c r="AB444" i="4" s="1"/>
  <c r="M444" i="4"/>
  <c r="P444" i="4" l="1"/>
  <c r="N444" i="4"/>
  <c r="Q444" i="4" s="1"/>
  <c r="R444" i="4"/>
  <c r="S444" i="4" l="1"/>
  <c r="T444" i="4" s="1"/>
  <c r="G444" i="4"/>
  <c r="AC444" i="4"/>
  <c r="H445" i="4"/>
  <c r="K445" i="4" l="1"/>
  <c r="AI444" i="4"/>
  <c r="AJ444" i="4" s="1"/>
  <c r="AD444" i="4"/>
  <c r="AE444" i="4" s="1"/>
  <c r="AG444" i="4"/>
  <c r="C445" i="4" s="1"/>
  <c r="AF444" i="4"/>
  <c r="AH444" i="4" s="1"/>
  <c r="D445" i="4" s="1"/>
  <c r="L445" i="4" s="1"/>
  <c r="U445" i="4" s="1"/>
  <c r="V445" i="4" s="1"/>
  <c r="AK445" i="4" l="1"/>
  <c r="AL445" i="4"/>
  <c r="M445" i="4"/>
  <c r="B445" i="4"/>
  <c r="Y445" i="4" s="1"/>
  <c r="Z445" i="4"/>
  <c r="AN446" i="4" a="1"/>
  <c r="O446" i="4"/>
  <c r="AM445" i="4" a="1"/>
  <c r="AN446" i="4" l="1"/>
  <c r="AM445" i="4"/>
  <c r="I445" i="4"/>
  <c r="N445" i="4"/>
  <c r="P445" i="4"/>
  <c r="W445" i="4"/>
  <c r="R445" i="4"/>
  <c r="E445" i="4"/>
  <c r="F445" i="4" l="1"/>
  <c r="G445" i="4" s="1"/>
  <c r="Q445" i="4"/>
  <c r="S445" i="4" s="1"/>
  <c r="H446" i="4"/>
  <c r="AC445" i="4"/>
  <c r="X445" i="4" l="1"/>
  <c r="AA445" i="4" s="1"/>
  <c r="AB445" i="4" s="1"/>
  <c r="AI445" i="4"/>
  <c r="AJ445" i="4" s="1"/>
  <c r="AG445" i="4"/>
  <c r="C446" i="4" s="1"/>
  <c r="AD445" i="4"/>
  <c r="AE445" i="4" s="1"/>
  <c r="AF445" i="4"/>
  <c r="AH445" i="4" s="1"/>
  <c r="D446" i="4" s="1"/>
  <c r="L446" i="4" s="1"/>
  <c r="U446" i="4" s="1"/>
  <c r="V446" i="4" s="1"/>
  <c r="K446" i="4"/>
  <c r="AK446" i="4"/>
  <c r="AL446" i="4"/>
  <c r="B446" i="4"/>
  <c r="M446" i="4"/>
  <c r="W446" i="4"/>
  <c r="Y446" i="4"/>
  <c r="P446" i="4"/>
  <c r="N446" i="4"/>
  <c r="I446" i="4"/>
  <c r="T445" i="4"/>
  <c r="O447" i="4"/>
  <c r="AN447" i="4" a="1"/>
  <c r="R446" i="4"/>
  <c r="E446" i="4"/>
  <c r="AM446" i="4" a="1"/>
  <c r="Z446" i="4"/>
  <c r="AN447" i="4" l="1"/>
  <c r="F446" i="4"/>
  <c r="Q446" i="4"/>
  <c r="S446" i="4" s="1"/>
  <c r="AM446" i="4"/>
  <c r="H447" i="4"/>
  <c r="K447" i="4" l="1"/>
  <c r="T446" i="4"/>
  <c r="X446" i="4"/>
  <c r="AA446" i="4" s="1"/>
  <c r="AB446" i="4" s="1"/>
  <c r="G446" i="4"/>
  <c r="AC446" i="4"/>
  <c r="AD446" i="4" l="1"/>
  <c r="AE446" i="4" s="1"/>
  <c r="AG446" i="4"/>
  <c r="C447" i="4" s="1"/>
  <c r="AI446" i="4"/>
  <c r="AF446" i="4"/>
  <c r="AH446" i="4" l="1"/>
  <c r="D447" i="4" s="1"/>
  <c r="B447" i="4"/>
  <c r="AJ446" i="4"/>
  <c r="AK447" i="4"/>
  <c r="AL447" i="4"/>
  <c r="O448" i="4"/>
  <c r="AM447" i="4" a="1"/>
  <c r="AN448" i="4" a="1"/>
  <c r="AM447" i="4" l="1"/>
  <c r="AN448" i="4"/>
  <c r="I447" i="4"/>
  <c r="L447" i="4"/>
  <c r="U447" i="4" s="1"/>
  <c r="V447" i="4" s="1"/>
  <c r="M447" i="4"/>
  <c r="E447" i="4"/>
  <c r="F447" i="4" l="1"/>
  <c r="P447" i="4"/>
  <c r="N447" i="4"/>
  <c r="Y447" i="4"/>
  <c r="W447" i="4"/>
  <c r="X447" i="4" s="1"/>
  <c r="R447" i="4"/>
  <c r="Z447" i="4"/>
  <c r="AA447" i="4" l="1"/>
  <c r="AB447" i="4" s="1"/>
  <c r="Q447" i="4"/>
  <c r="S447" i="4" s="1"/>
  <c r="T447" i="4" s="1"/>
  <c r="G447" i="4"/>
  <c r="H448" i="4"/>
  <c r="AC447" i="4"/>
  <c r="K448" i="4" l="1"/>
  <c r="AD447" i="4"/>
  <c r="AE447" i="4" s="1"/>
  <c r="AI447" i="4"/>
  <c r="AJ447" i="4" s="1"/>
  <c r="AG447" i="4"/>
  <c r="C448" i="4" s="1"/>
  <c r="AF447" i="4"/>
  <c r="AH447" i="4" s="1"/>
  <c r="D448" i="4" s="1"/>
  <c r="L448" i="4" s="1"/>
  <c r="B448" i="4" l="1"/>
  <c r="AK448" i="4"/>
  <c r="AL448" i="4"/>
  <c r="U448" i="4"/>
  <c r="V448" i="4" s="1"/>
  <c r="M448" i="4"/>
  <c r="AN449" i="4" a="1"/>
  <c r="O449" i="4"/>
  <c r="AM448" i="4" a="1"/>
  <c r="AM448" i="4" l="1"/>
  <c r="AN449" i="4"/>
  <c r="I448" i="4"/>
  <c r="N448" i="4"/>
  <c r="P448" i="4"/>
  <c r="W448" i="4"/>
  <c r="Y448" i="4"/>
  <c r="R448" i="4"/>
  <c r="E448" i="4"/>
  <c r="Z448" i="4"/>
  <c r="F448" i="4" l="1"/>
  <c r="Q448" i="4"/>
  <c r="S448" i="4" s="1"/>
  <c r="H449" i="4"/>
  <c r="AC448" i="4"/>
  <c r="X448" i="4" l="1"/>
  <c r="AA448" i="4" s="1"/>
  <c r="AB448" i="4" s="1"/>
  <c r="G448" i="4"/>
  <c r="K449" i="4"/>
  <c r="AD448" i="4"/>
  <c r="AE448" i="4" s="1"/>
  <c r="AI448" i="4"/>
  <c r="AJ448" i="4" s="1"/>
  <c r="AG448" i="4"/>
  <c r="C449" i="4" s="1"/>
  <c r="AF448" i="4"/>
  <c r="AH448" i="4" s="1"/>
  <c r="D449" i="4" s="1"/>
  <c r="L449" i="4" s="1"/>
  <c r="U449" i="4" s="1"/>
  <c r="V449" i="4" s="1"/>
  <c r="T448" i="4"/>
  <c r="AL449" i="4" l="1"/>
  <c r="AK449" i="4"/>
  <c r="M449" i="4"/>
  <c r="B449" i="4"/>
  <c r="AM449" i="4" a="1"/>
  <c r="O450" i="4"/>
  <c r="AN450" i="4" a="1"/>
  <c r="AN450" i="4" l="1"/>
  <c r="AM449" i="4"/>
  <c r="W449" i="4"/>
  <c r="I449" i="4"/>
  <c r="P449" i="4"/>
  <c r="N449" i="4"/>
  <c r="Y449" i="4"/>
  <c r="Z449" i="4"/>
  <c r="R449" i="4"/>
  <c r="E449" i="4"/>
  <c r="F449" i="4" l="1"/>
  <c r="G449" i="4" s="1"/>
  <c r="Q449" i="4"/>
  <c r="S449" i="4" s="1"/>
  <c r="T449" i="4" s="1"/>
  <c r="AC449" i="4"/>
  <c r="H450" i="4"/>
  <c r="X449" i="4" l="1"/>
  <c r="AA449" i="4" s="1"/>
  <c r="AB449" i="4" s="1"/>
  <c r="K450" i="4"/>
  <c r="AD449" i="4"/>
  <c r="AE449" i="4" s="1"/>
  <c r="AG449" i="4"/>
  <c r="C450" i="4" s="1"/>
  <c r="AI449" i="4"/>
  <c r="AJ449" i="4" s="1"/>
  <c r="AF449" i="4"/>
  <c r="AH449" i="4" s="1"/>
  <c r="D450" i="4" s="1"/>
  <c r="L450" i="4" s="1"/>
  <c r="U450" i="4" s="1"/>
  <c r="V450" i="4" s="1"/>
  <c r="AL450" i="4" l="1"/>
  <c r="M450" i="4"/>
  <c r="AK450" i="4"/>
  <c r="B450" i="4"/>
  <c r="AM450" i="4" a="1"/>
  <c r="AN451" i="4" a="1"/>
  <c r="O451" i="4"/>
  <c r="AN451" i="4" l="1"/>
  <c r="AM450" i="4"/>
  <c r="I450" i="4"/>
  <c r="N450" i="4"/>
  <c r="P450" i="4"/>
  <c r="Y450" i="4"/>
  <c r="W450" i="4"/>
  <c r="R450" i="4"/>
  <c r="Z450" i="4"/>
  <c r="E450" i="4"/>
  <c r="F450" i="4" l="1"/>
  <c r="G450" i="4" s="1"/>
  <c r="Q450" i="4"/>
  <c r="S450" i="4" s="1"/>
  <c r="X450" i="4"/>
  <c r="AA450" i="4" s="1"/>
  <c r="AB450" i="4" s="1"/>
  <c r="T450" i="4"/>
  <c r="AC450" i="4"/>
  <c r="H451" i="4"/>
  <c r="K451" i="4" l="1"/>
  <c r="AD450" i="4"/>
  <c r="AE450" i="4" s="1"/>
  <c r="AI450" i="4"/>
  <c r="AJ450" i="4" s="1"/>
  <c r="AG450" i="4"/>
  <c r="C451" i="4" s="1"/>
  <c r="AF450" i="4"/>
  <c r="AH450" i="4" s="1"/>
  <c r="D451" i="4" s="1"/>
  <c r="AL451" i="4" l="1"/>
  <c r="L451" i="4"/>
  <c r="U451" i="4" s="1"/>
  <c r="V451" i="4" s="1"/>
  <c r="B451" i="4"/>
  <c r="AK451" i="4"/>
  <c r="AN452" i="4" a="1"/>
  <c r="AM451" i="4" a="1"/>
  <c r="O452" i="4"/>
  <c r="AM451" i="4" l="1"/>
  <c r="AN452" i="4"/>
  <c r="I451" i="4"/>
  <c r="W451" i="4"/>
  <c r="Y451" i="4"/>
  <c r="M451" i="4"/>
  <c r="E451" i="4"/>
  <c r="Z451" i="4"/>
  <c r="F451" i="4" l="1"/>
  <c r="P451" i="4"/>
  <c r="N451" i="4"/>
  <c r="R451" i="4"/>
  <c r="Q451" i="4" l="1"/>
  <c r="S451" i="4" s="1"/>
  <c r="X451" i="4"/>
  <c r="AA451" i="4" s="1"/>
  <c r="AB451" i="4" s="1"/>
  <c r="G451" i="4"/>
  <c r="AC451" i="4"/>
  <c r="H452" i="4"/>
  <c r="AD451" i="4" l="1"/>
  <c r="AE451" i="4" s="1"/>
  <c r="AI451" i="4"/>
  <c r="AJ451" i="4" s="1"/>
  <c r="AG451" i="4"/>
  <c r="C452" i="4" s="1"/>
  <c r="AF451" i="4"/>
  <c r="AH451" i="4" s="1"/>
  <c r="D452" i="4" s="1"/>
  <c r="L452" i="4" s="1"/>
  <c r="U452" i="4" s="1"/>
  <c r="V452" i="4" s="1"/>
  <c r="K452" i="4"/>
  <c r="AL452" i="4"/>
  <c r="B452" i="4"/>
  <c r="AK452" i="4"/>
  <c r="I452" i="4"/>
  <c r="Y452" i="4"/>
  <c r="W452" i="4"/>
  <c r="T451" i="4"/>
  <c r="AM452" i="4" a="1"/>
  <c r="O453" i="4"/>
  <c r="AN453" i="4" a="1"/>
  <c r="Z452" i="4"/>
  <c r="E452" i="4"/>
  <c r="M452" i="4" l="1"/>
  <c r="F452" i="4"/>
  <c r="AN453" i="4"/>
  <c r="AM452" i="4"/>
  <c r="P452" i="4" l="1"/>
  <c r="N452" i="4"/>
  <c r="G452" i="4"/>
  <c r="X452" i="4"/>
  <c r="AA452" i="4" s="1"/>
  <c r="AB452" i="4" s="1"/>
  <c r="R452" i="4"/>
  <c r="Q452" i="4" l="1"/>
  <c r="S452" i="4" s="1"/>
  <c r="AC452" i="4"/>
  <c r="H453" i="4"/>
  <c r="K453" i="4" l="1"/>
  <c r="AD452" i="4"/>
  <c r="AE452" i="4" s="1"/>
  <c r="AF452" i="4"/>
  <c r="AG452" i="4"/>
  <c r="C453" i="4" s="1"/>
  <c r="AI452" i="4"/>
  <c r="T452" i="4"/>
  <c r="AH452" i="4"/>
  <c r="D453" i="4" s="1"/>
  <c r="B453" i="4"/>
  <c r="AJ452" i="4"/>
  <c r="AK453" i="4"/>
  <c r="AL453" i="4"/>
  <c r="AN454" i="4" a="1"/>
  <c r="AM453" i="4" a="1"/>
  <c r="O454" i="4"/>
  <c r="AN454" i="4" l="1"/>
  <c r="AM453" i="4"/>
  <c r="I453" i="4"/>
  <c r="L453" i="4"/>
  <c r="U453" i="4" s="1"/>
  <c r="V453" i="4" s="1"/>
  <c r="E453" i="4"/>
  <c r="F453" i="4" l="1"/>
  <c r="Y453" i="4"/>
  <c r="W453" i="4"/>
  <c r="M453" i="4"/>
  <c r="Z453" i="4"/>
  <c r="X453" i="4" l="1"/>
  <c r="AA453" i="4" s="1"/>
  <c r="AB453" i="4" s="1"/>
  <c r="N453" i="4"/>
  <c r="Q453" i="4"/>
  <c r="P453" i="4"/>
  <c r="G453" i="4"/>
  <c r="R453" i="4"/>
  <c r="S453" i="4" l="1"/>
  <c r="T453" i="4"/>
  <c r="AC453" i="4"/>
  <c r="H454" i="4"/>
  <c r="K454" i="4" l="1"/>
  <c r="AI453" i="4"/>
  <c r="AJ453" i="4" s="1"/>
  <c r="AF453" i="4"/>
  <c r="B454" i="4" s="1"/>
  <c r="AD453" i="4"/>
  <c r="AE453" i="4" s="1"/>
  <c r="AG453" i="4"/>
  <c r="C454" i="4" s="1"/>
  <c r="O455" i="4"/>
  <c r="AN455" i="4" a="1"/>
  <c r="AN455" i="4" l="1"/>
  <c r="I454" i="4"/>
  <c r="AH453" i="4"/>
  <c r="D454" i="4" s="1"/>
  <c r="AL454" i="4"/>
  <c r="AK454" i="4"/>
  <c r="AM454" i="4" a="1"/>
  <c r="E454" i="4"/>
  <c r="AM454" i="4" l="1"/>
  <c r="F454" i="4"/>
  <c r="L454" i="4"/>
  <c r="U454" i="4" s="1"/>
  <c r="V454" i="4" s="1"/>
  <c r="M454" i="4"/>
  <c r="N454" i="4" l="1"/>
  <c r="P454" i="4"/>
  <c r="Q454" i="4"/>
  <c r="W454" i="4"/>
  <c r="X454" i="4" s="1"/>
  <c r="Y454" i="4"/>
  <c r="G454" i="4"/>
  <c r="Z454" i="4"/>
  <c r="R454" i="4"/>
  <c r="AA454" i="4" l="1"/>
  <c r="AB454" i="4" s="1"/>
  <c r="S454" i="4"/>
  <c r="T454" i="4"/>
  <c r="H455" i="4"/>
  <c r="AC454" i="4"/>
  <c r="K455" i="4" l="1"/>
  <c r="AI454" i="4"/>
  <c r="AJ454" i="4" s="1"/>
  <c r="AD454" i="4"/>
  <c r="AE454" i="4" s="1"/>
  <c r="AF454" i="4"/>
  <c r="AG454" i="4"/>
  <c r="C455" i="4" s="1"/>
  <c r="AH454" i="4" l="1"/>
  <c r="D455" i="4" s="1"/>
  <c r="L455" i="4" s="1"/>
  <c r="U455" i="4" s="1"/>
  <c r="V455" i="4" s="1"/>
  <c r="AL455" i="4"/>
  <c r="B455" i="4"/>
  <c r="Y455" i="4" s="1"/>
  <c r="M455" i="4"/>
  <c r="AK455" i="4"/>
  <c r="AN456" i="4" a="1"/>
  <c r="Z455" i="4"/>
  <c r="AM455" i="4" a="1"/>
  <c r="O456" i="4"/>
  <c r="AM455" i="4" l="1"/>
  <c r="AN456" i="4"/>
  <c r="N455" i="4"/>
  <c r="P455" i="4"/>
  <c r="I455" i="4"/>
  <c r="W455" i="4"/>
  <c r="R455" i="4"/>
  <c r="E455" i="4"/>
  <c r="F455" i="4" l="1"/>
  <c r="Q455" i="4"/>
  <c r="S455" i="4" s="1"/>
  <c r="T455" i="4"/>
  <c r="H456" i="4"/>
  <c r="K456" i="4" l="1"/>
  <c r="X455" i="4"/>
  <c r="AA455" i="4" s="1"/>
  <c r="AB455" i="4" s="1"/>
  <c r="G455" i="4"/>
  <c r="AC455" i="4"/>
  <c r="AI455" i="4" l="1"/>
  <c r="AD455" i="4"/>
  <c r="AE455" i="4" s="1"/>
  <c r="AG455" i="4"/>
  <c r="C456" i="4" s="1"/>
  <c r="AF455" i="4"/>
  <c r="AH455" i="4" l="1"/>
  <c r="D456" i="4" s="1"/>
  <c r="B456" i="4"/>
  <c r="AJ455" i="4"/>
  <c r="AK456" i="4"/>
  <c r="AL456" i="4"/>
  <c r="O457" i="4"/>
  <c r="AM456" i="4" a="1"/>
  <c r="AN457" i="4" a="1"/>
  <c r="AM456" i="4" l="1"/>
  <c r="AN457" i="4"/>
  <c r="I456" i="4"/>
  <c r="L456" i="4"/>
  <c r="U456" i="4" s="1"/>
  <c r="V456" i="4" s="1"/>
  <c r="W456" i="4" s="1"/>
  <c r="M456" i="4"/>
  <c r="E456" i="4"/>
  <c r="F456" i="4" l="1"/>
  <c r="N456" i="4"/>
  <c r="P456" i="4"/>
  <c r="Q456" i="4"/>
  <c r="Y456" i="4"/>
  <c r="Z456" i="4"/>
  <c r="R456" i="4"/>
  <c r="S456" i="4" l="1"/>
  <c r="T456" i="4" s="1"/>
  <c r="X456" i="4"/>
  <c r="AA456" i="4" s="1"/>
  <c r="AB456" i="4" s="1"/>
  <c r="G456" i="4"/>
  <c r="AC456" i="4"/>
  <c r="H457" i="4"/>
  <c r="AI456" i="4" l="1"/>
  <c r="AJ456" i="4" s="1"/>
  <c r="AD456" i="4"/>
  <c r="AE456" i="4" s="1"/>
  <c r="AG456" i="4"/>
  <c r="C457" i="4" s="1"/>
  <c r="AF456" i="4"/>
  <c r="AH456" i="4" s="1"/>
  <c r="D457" i="4" s="1"/>
  <c r="L457" i="4" s="1"/>
  <c r="U457" i="4" s="1"/>
  <c r="V457" i="4" s="1"/>
  <c r="W457" i="4" s="1"/>
  <c r="K457" i="4"/>
  <c r="B457" i="4"/>
  <c r="AK457" i="4"/>
  <c r="AL457" i="4"/>
  <c r="I457" i="4"/>
  <c r="O458" i="4"/>
  <c r="E457" i="4"/>
  <c r="AM457" i="4" a="1"/>
  <c r="AN458" i="4" a="1"/>
  <c r="AN458" i="4" l="1"/>
  <c r="F457" i="4"/>
  <c r="AM457" i="4"/>
  <c r="Y457" i="4"/>
  <c r="M457" i="4"/>
  <c r="Z457" i="4"/>
  <c r="P457" i="4" l="1"/>
  <c r="N457" i="4"/>
  <c r="Q457" i="4"/>
  <c r="X457" i="4"/>
  <c r="AA457" i="4" s="1"/>
  <c r="AB457" i="4" s="1"/>
  <c r="G457" i="4"/>
  <c r="R457" i="4"/>
  <c r="S457" i="4" l="1"/>
  <c r="T457" i="4"/>
  <c r="AC457" i="4"/>
  <c r="H458" i="4"/>
  <c r="K458" i="4" l="1"/>
  <c r="AD457" i="4"/>
  <c r="AE457" i="4" s="1"/>
  <c r="AI457" i="4"/>
  <c r="AJ457" i="4" s="1"/>
  <c r="AG457" i="4"/>
  <c r="C458" i="4" s="1"/>
  <c r="AF457" i="4"/>
  <c r="AH457" i="4" s="1"/>
  <c r="D458" i="4" s="1"/>
  <c r="AK458" i="4" l="1"/>
  <c r="L458" i="4"/>
  <c r="U458" i="4" s="1"/>
  <c r="V458" i="4" s="1"/>
  <c r="AL458" i="4"/>
  <c r="B458" i="4"/>
  <c r="AM458" i="4" a="1"/>
  <c r="O459" i="4"/>
  <c r="AN459" i="4" a="1"/>
  <c r="AN459" i="4" l="1"/>
  <c r="AM458" i="4"/>
  <c r="W458" i="4"/>
  <c r="Y458" i="4"/>
  <c r="I458" i="4"/>
  <c r="M458" i="4"/>
  <c r="Z458" i="4"/>
  <c r="E458" i="4"/>
  <c r="F458" i="4" l="1"/>
  <c r="P458" i="4"/>
  <c r="N458" i="4"/>
  <c r="R458" i="4"/>
  <c r="Q458" i="4" l="1"/>
  <c r="S458" i="4" s="1"/>
  <c r="G458" i="4"/>
  <c r="X458" i="4"/>
  <c r="AA458" i="4" s="1"/>
  <c r="AB458" i="4" s="1"/>
  <c r="H459" i="4"/>
  <c r="AC458" i="4"/>
  <c r="AI458" i="4" l="1"/>
  <c r="AJ458" i="4" s="1"/>
  <c r="AD458" i="4"/>
  <c r="AE458" i="4" s="1"/>
  <c r="AG458" i="4"/>
  <c r="C459" i="4" s="1"/>
  <c r="AF458" i="4"/>
  <c r="AH458" i="4" s="1"/>
  <c r="D459" i="4" s="1"/>
  <c r="K459" i="4"/>
  <c r="AK459" i="4"/>
  <c r="AL459" i="4"/>
  <c r="B459" i="4"/>
  <c r="I459" i="4"/>
  <c r="T458" i="4"/>
  <c r="E459" i="4"/>
  <c r="O460" i="4"/>
  <c r="AM459" i="4" a="1"/>
  <c r="AN460" i="4" a="1"/>
  <c r="L459" i="4" l="1"/>
  <c r="U459" i="4" s="1"/>
  <c r="V459" i="4" s="1"/>
  <c r="Y459" i="4" s="1"/>
  <c r="AN460" i="4"/>
  <c r="AM459" i="4"/>
  <c r="F459" i="4"/>
  <c r="W459" i="4"/>
  <c r="X459" i="4" s="1"/>
  <c r="M459" i="4"/>
  <c r="Z459" i="4"/>
  <c r="AA459" i="4" l="1"/>
  <c r="AB459" i="4" s="1"/>
  <c r="P459" i="4"/>
  <c r="N459" i="4"/>
  <c r="Q459" i="4"/>
  <c r="G459" i="4"/>
  <c r="R459" i="4"/>
  <c r="S459" i="4" l="1"/>
  <c r="AC459" i="4"/>
  <c r="H460" i="4"/>
  <c r="K460" i="4" l="1"/>
  <c r="AI459" i="4"/>
  <c r="AJ459" i="4" s="1"/>
  <c r="AD459" i="4"/>
  <c r="AE459" i="4" s="1"/>
  <c r="AF459" i="4"/>
  <c r="AG459" i="4"/>
  <c r="C460" i="4" s="1"/>
  <c r="T459" i="4"/>
  <c r="AH459" i="4" l="1"/>
  <c r="D460" i="4" s="1"/>
  <c r="L460" i="4" s="1"/>
  <c r="U460" i="4" s="1"/>
  <c r="V460" i="4" s="1"/>
  <c r="M460" i="4"/>
  <c r="AL460" i="4"/>
  <c r="B460" i="4"/>
  <c r="AK460" i="4"/>
  <c r="AM460" i="4" a="1"/>
  <c r="O461" i="4"/>
  <c r="AN461" i="4" a="1"/>
  <c r="AN461" i="4" l="1"/>
  <c r="AM460" i="4"/>
  <c r="I460" i="4"/>
  <c r="P460" i="4"/>
  <c r="N460" i="4"/>
  <c r="W460" i="4"/>
  <c r="Y460" i="4"/>
  <c r="E460" i="4"/>
  <c r="Z460" i="4"/>
  <c r="R460" i="4"/>
  <c r="F460" i="4" l="1"/>
  <c r="Q460" i="4"/>
  <c r="S460" i="4" s="1"/>
  <c r="H461" i="4"/>
  <c r="K461" i="4" l="1"/>
  <c r="T460" i="4"/>
  <c r="G460" i="4"/>
  <c r="X460" i="4"/>
  <c r="AA460" i="4" s="1"/>
  <c r="AB460" i="4" s="1"/>
  <c r="AC460" i="4"/>
  <c r="AI460" i="4" l="1"/>
  <c r="AD460" i="4"/>
  <c r="AE460" i="4" s="1"/>
  <c r="AG460" i="4"/>
  <c r="C461" i="4" s="1"/>
  <c r="AF460" i="4"/>
  <c r="AH460" i="4" l="1"/>
  <c r="D461" i="4" s="1"/>
  <c r="B461" i="4"/>
  <c r="AJ460" i="4"/>
  <c r="AL461" i="4"/>
  <c r="AK461" i="4"/>
  <c r="AN462" i="4" a="1"/>
  <c r="AM461" i="4" a="1"/>
  <c r="O462" i="4"/>
  <c r="AN462" i="4" l="1"/>
  <c r="AM461" i="4"/>
  <c r="I461" i="4"/>
  <c r="L461" i="4"/>
  <c r="U461" i="4" s="1"/>
  <c r="V461" i="4" s="1"/>
  <c r="E461" i="4"/>
  <c r="F461" i="4" l="1"/>
  <c r="Y461" i="4"/>
  <c r="W461" i="4"/>
  <c r="X461" i="4"/>
  <c r="M461" i="4"/>
  <c r="Z461" i="4"/>
  <c r="AA461" i="4" l="1"/>
  <c r="AB461" i="4" s="1"/>
  <c r="P461" i="4"/>
  <c r="N461" i="4"/>
  <c r="G461" i="4" s="1"/>
  <c r="R461" i="4"/>
  <c r="Q461" i="4" l="1"/>
  <c r="S461" i="4" s="1"/>
  <c r="AC461" i="4"/>
  <c r="H462" i="4"/>
  <c r="K462" i="4" l="1"/>
  <c r="AD461" i="4"/>
  <c r="AE461" i="4" s="1"/>
  <c r="AF461" i="4"/>
  <c r="B462" i="4" s="1"/>
  <c r="I462" i="4" s="1"/>
  <c r="AG461" i="4"/>
  <c r="C462" i="4" s="1"/>
  <c r="AI461" i="4"/>
  <c r="AJ461" i="4" s="1"/>
  <c r="T461" i="4"/>
  <c r="O463" i="4"/>
  <c r="E462" i="4"/>
  <c r="AN463" i="4" a="1"/>
  <c r="AN463" i="4" l="1"/>
  <c r="F462" i="4"/>
  <c r="AK462" i="4"/>
  <c r="AH461" i="4"/>
  <c r="D462" i="4" s="1"/>
  <c r="AL462" i="4"/>
  <c r="AM462" i="4" a="1"/>
  <c r="AM462" i="4" l="1"/>
  <c r="L462" i="4"/>
  <c r="U462" i="4" s="1"/>
  <c r="V462" i="4" s="1"/>
  <c r="M462" i="4"/>
  <c r="P462" i="4" l="1"/>
  <c r="N462" i="4"/>
  <c r="Q462" i="4" s="1"/>
  <c r="W462" i="4"/>
  <c r="X462" i="4" s="1"/>
  <c r="Y462" i="4"/>
  <c r="R462" i="4"/>
  <c r="Z462" i="4"/>
  <c r="S462" i="4" l="1"/>
  <c r="AA462" i="4"/>
  <c r="AB462" i="4" s="1"/>
  <c r="T462" i="4"/>
  <c r="G462" i="4"/>
  <c r="H463" i="4"/>
  <c r="AC462" i="4"/>
  <c r="AD462" i="4" l="1"/>
  <c r="AE462" i="4" s="1"/>
  <c r="AG462" i="4"/>
  <c r="C463" i="4" s="1"/>
  <c r="AI462" i="4"/>
  <c r="AJ462" i="4" s="1"/>
  <c r="AF462" i="4"/>
  <c r="AH462" i="4" s="1"/>
  <c r="D463" i="4" s="1"/>
  <c r="K463" i="4"/>
  <c r="B463" i="4"/>
  <c r="AL463" i="4"/>
  <c r="AK463" i="4"/>
  <c r="I463" i="4"/>
  <c r="L463" i="4"/>
  <c r="U463" i="4" s="1"/>
  <c r="V463" i="4" s="1"/>
  <c r="Y463" i="4" s="1"/>
  <c r="E463" i="4"/>
  <c r="O464" i="4"/>
  <c r="AM463" i="4" a="1"/>
  <c r="Z463" i="4"/>
  <c r="AN464" i="4" a="1"/>
  <c r="W463" i="4" l="1"/>
  <c r="X463" i="4" s="1"/>
  <c r="AA463" i="4" s="1"/>
  <c r="AB463" i="4" s="1"/>
  <c r="AN464" i="4"/>
  <c r="F463" i="4"/>
  <c r="AM463" i="4"/>
  <c r="M463" i="4"/>
  <c r="N463" i="4" l="1"/>
  <c r="P463" i="4"/>
  <c r="R463" i="4"/>
  <c r="G463" i="4" l="1"/>
  <c r="Q463" i="4"/>
  <c r="S463" i="4" s="1"/>
  <c r="H464" i="4"/>
  <c r="AC463" i="4"/>
  <c r="K464" i="4" l="1"/>
  <c r="AD463" i="4"/>
  <c r="AE463" i="4" s="1"/>
  <c r="AG463" i="4"/>
  <c r="C464" i="4" s="1"/>
  <c r="AI463" i="4"/>
  <c r="AJ463" i="4" s="1"/>
  <c r="AF463" i="4"/>
  <c r="AH463" i="4" s="1"/>
  <c r="D464" i="4" s="1"/>
  <c r="T463" i="4"/>
  <c r="L464" i="4" l="1"/>
  <c r="U464" i="4" s="1"/>
  <c r="V464" i="4" s="1"/>
  <c r="AK464" i="4"/>
  <c r="B464" i="4"/>
  <c r="AL464" i="4"/>
  <c r="AN465" i="4" a="1"/>
  <c r="AM464" i="4" a="1"/>
  <c r="O465" i="4"/>
  <c r="AM464" i="4" l="1"/>
  <c r="AN465" i="4"/>
  <c r="I464" i="4"/>
  <c r="W464" i="4"/>
  <c r="Y464" i="4"/>
  <c r="M464" i="4"/>
  <c r="E464" i="4"/>
  <c r="Z464" i="4"/>
  <c r="F464" i="4" l="1"/>
  <c r="P464" i="4"/>
  <c r="N464" i="4"/>
  <c r="Q464" i="4" s="1"/>
  <c r="R464" i="4"/>
  <c r="S464" i="4" l="1"/>
  <c r="T464" i="4" s="1"/>
  <c r="G464" i="4"/>
  <c r="X464" i="4"/>
  <c r="AA464" i="4" s="1"/>
  <c r="AB464" i="4" s="1"/>
  <c r="AC464" i="4"/>
  <c r="H465" i="4"/>
  <c r="AI464" i="4" l="1"/>
  <c r="AJ464" i="4" s="1"/>
  <c r="AD464" i="4"/>
  <c r="AE464" i="4" s="1"/>
  <c r="AG464" i="4"/>
  <c r="C465" i="4" s="1"/>
  <c r="AF464" i="4"/>
  <c r="AH464" i="4" s="1"/>
  <c r="D465" i="4" s="1"/>
  <c r="K465" i="4"/>
  <c r="AL465" i="4"/>
  <c r="B465" i="4"/>
  <c r="AK465" i="4"/>
  <c r="I465" i="4"/>
  <c r="O466" i="4"/>
  <c r="AM465" i="4" a="1"/>
  <c r="E465" i="4"/>
  <c r="AN466" i="4" a="1"/>
  <c r="L465" i="4" l="1"/>
  <c r="U465" i="4" s="1"/>
  <c r="V465" i="4" s="1"/>
  <c r="W465" i="4" s="1"/>
  <c r="AM465" i="4"/>
  <c r="AN466" i="4"/>
  <c r="F465" i="4"/>
  <c r="Y465" i="4"/>
  <c r="M465" i="4"/>
  <c r="Z465" i="4"/>
  <c r="N465" i="4" l="1"/>
  <c r="G465" i="4" s="1"/>
  <c r="P465" i="4"/>
  <c r="X465" i="4"/>
  <c r="AA465" i="4" s="1"/>
  <c r="AB465" i="4" s="1"/>
  <c r="R465" i="4"/>
  <c r="Q465" i="4" l="1"/>
  <c r="S465" i="4" s="1"/>
  <c r="H466" i="4"/>
  <c r="AC465" i="4"/>
  <c r="K466" i="4" l="1"/>
  <c r="AI465" i="4"/>
  <c r="AJ465" i="4" s="1"/>
  <c r="AF465" i="4"/>
  <c r="B466" i="4" s="1"/>
  <c r="I466" i="4" s="1"/>
  <c r="AD465" i="4"/>
  <c r="AE465" i="4" s="1"/>
  <c r="AG465" i="4"/>
  <c r="C466" i="4" s="1"/>
  <c r="T465" i="4"/>
  <c r="E466" i="4"/>
  <c r="O467" i="4"/>
  <c r="AN467" i="4" a="1"/>
  <c r="AN467" i="4" l="1"/>
  <c r="F466" i="4"/>
  <c r="AL466" i="4"/>
  <c r="AK466" i="4"/>
  <c r="AH465" i="4"/>
  <c r="D466" i="4" s="1"/>
  <c r="AM466" i="4" a="1"/>
  <c r="AM466" i="4" l="1"/>
  <c r="L466" i="4"/>
  <c r="U466" i="4" s="1"/>
  <c r="M466" i="4"/>
  <c r="V466" i="4"/>
  <c r="Y466" i="4" l="1"/>
  <c r="W466" i="4"/>
  <c r="X466" i="4"/>
  <c r="P466" i="4"/>
  <c r="N466" i="4"/>
  <c r="Q466" i="4" s="1"/>
  <c r="Z466" i="4"/>
  <c r="R466" i="4"/>
  <c r="S466" i="4" l="1"/>
  <c r="AA466" i="4"/>
  <c r="AB466" i="4" s="1"/>
  <c r="T466" i="4"/>
  <c r="G466" i="4"/>
  <c r="AC466" i="4"/>
  <c r="H467" i="4"/>
  <c r="AF466" i="4" l="1"/>
  <c r="AI466" i="4"/>
  <c r="AJ466" i="4" s="1"/>
  <c r="AG466" i="4"/>
  <c r="C467" i="4" s="1"/>
  <c r="AD466" i="4"/>
  <c r="AE466" i="4" s="1"/>
  <c r="AK467" i="4"/>
  <c r="AL467" i="4"/>
  <c r="K467" i="4"/>
  <c r="AH466" i="4" l="1"/>
  <c r="D467" i="4" s="1"/>
  <c r="L467" i="4" s="1"/>
  <c r="U467" i="4" s="1"/>
  <c r="V467" i="4" s="1"/>
  <c r="B467" i="4"/>
  <c r="M467" i="4"/>
  <c r="O468" i="4"/>
  <c r="AM467" i="4" a="1"/>
  <c r="AN468" i="4" a="1"/>
  <c r="AN468" i="4" l="1"/>
  <c r="AM467" i="4"/>
  <c r="I467" i="4"/>
  <c r="Y467" i="4"/>
  <c r="N467" i="4"/>
  <c r="P467" i="4"/>
  <c r="W467" i="4"/>
  <c r="E467" i="4"/>
  <c r="Z467" i="4"/>
  <c r="R467" i="4"/>
  <c r="F467" i="4" l="1"/>
  <c r="G467" i="4" s="1"/>
  <c r="Q467" i="4"/>
  <c r="S467" i="4" s="1"/>
  <c r="H468" i="4"/>
  <c r="AC467" i="4"/>
  <c r="X467" i="4" l="1"/>
  <c r="AA467" i="4" s="1"/>
  <c r="AB467" i="4" s="1"/>
  <c r="K468" i="4"/>
  <c r="AG467" i="4"/>
  <c r="C468" i="4" s="1"/>
  <c r="AD467" i="4"/>
  <c r="AE467" i="4" s="1"/>
  <c r="AI467" i="4"/>
  <c r="AJ467" i="4" s="1"/>
  <c r="AF467" i="4"/>
  <c r="AH467" i="4" s="1"/>
  <c r="D468" i="4" s="1"/>
  <c r="L468" i="4" s="1"/>
  <c r="U468" i="4" s="1"/>
  <c r="V468" i="4" s="1"/>
  <c r="T467" i="4"/>
  <c r="AK468" i="4" l="1"/>
  <c r="M468" i="4"/>
  <c r="AL468" i="4"/>
  <c r="B468" i="4"/>
  <c r="AM468" i="4" a="1"/>
  <c r="O469" i="4"/>
  <c r="AN469" i="4" a="1"/>
  <c r="AN469" i="4" l="1"/>
  <c r="AM468" i="4"/>
  <c r="I468" i="4"/>
  <c r="P468" i="4"/>
  <c r="N468" i="4"/>
  <c r="Y468" i="4"/>
  <c r="W468" i="4"/>
  <c r="R468" i="4"/>
  <c r="Z468" i="4"/>
  <c r="E468" i="4"/>
  <c r="F468" i="4" l="1"/>
  <c r="G468" i="4" s="1"/>
  <c r="Q468" i="4"/>
  <c r="S468" i="4" s="1"/>
  <c r="H469" i="4"/>
  <c r="K469" i="4" l="1"/>
  <c r="X468" i="4"/>
  <c r="AA468" i="4" s="1"/>
  <c r="AB468" i="4" s="1"/>
  <c r="T468" i="4"/>
  <c r="AC468" i="4"/>
  <c r="AI468" i="4" l="1"/>
  <c r="AD468" i="4"/>
  <c r="AE468" i="4" s="1"/>
  <c r="AG468" i="4"/>
  <c r="C469" i="4" s="1"/>
  <c r="AF468" i="4"/>
  <c r="AH468" i="4" l="1"/>
  <c r="D469" i="4" s="1"/>
  <c r="B469" i="4"/>
  <c r="AJ468" i="4"/>
  <c r="AL469" i="4"/>
  <c r="AK469" i="4"/>
  <c r="AN470" i="4" a="1"/>
  <c r="AM469" i="4" a="1"/>
  <c r="O470" i="4"/>
  <c r="AM469" i="4" l="1"/>
  <c r="AN470" i="4"/>
  <c r="L469" i="4"/>
  <c r="U469" i="4" s="1"/>
  <c r="V469" i="4" s="1"/>
  <c r="I469" i="4"/>
  <c r="E469" i="4"/>
  <c r="F469" i="4" l="1"/>
  <c r="W469" i="4"/>
  <c r="X469" i="4" s="1"/>
  <c r="Y469" i="4"/>
  <c r="M469" i="4"/>
  <c r="Z469" i="4"/>
  <c r="P469" i="4" l="1"/>
  <c r="N469" i="4"/>
  <c r="Q469" i="4"/>
  <c r="AA469" i="4"/>
  <c r="AB469" i="4" s="1"/>
  <c r="G469" i="4"/>
  <c r="R469" i="4"/>
  <c r="S469" i="4" l="1"/>
  <c r="T469" i="4"/>
  <c r="AC469" i="4"/>
  <c r="H470" i="4"/>
  <c r="K470" i="4" l="1"/>
  <c r="AD469" i="4"/>
  <c r="AE469" i="4" s="1"/>
  <c r="AI469" i="4"/>
  <c r="AJ469" i="4" s="1"/>
  <c r="AG469" i="4"/>
  <c r="C470" i="4" s="1"/>
  <c r="AF469" i="4"/>
  <c r="AH469" i="4" s="1"/>
  <c r="D470" i="4" s="1"/>
  <c r="L470" i="4" s="1"/>
  <c r="U470" i="4" s="1"/>
  <c r="V470" i="4" s="1"/>
  <c r="AK470" i="4" l="1"/>
  <c r="AL470" i="4"/>
  <c r="B470" i="4"/>
  <c r="M470" i="4"/>
  <c r="AN471" i="4" a="1"/>
  <c r="O471" i="4"/>
  <c r="AM470" i="4" a="1"/>
  <c r="AM470" i="4" l="1"/>
  <c r="AN471" i="4"/>
  <c r="N470" i="4"/>
  <c r="P470" i="4"/>
  <c r="I470" i="4"/>
  <c r="Y470" i="4"/>
  <c r="W470" i="4"/>
  <c r="R470" i="4"/>
  <c r="Z470" i="4"/>
  <c r="E470" i="4"/>
  <c r="F470" i="4" l="1"/>
  <c r="G470" i="4" s="1"/>
  <c r="Q470" i="4"/>
  <c r="S470" i="4" s="1"/>
  <c r="X470" i="4"/>
  <c r="AA470" i="4" s="1"/>
  <c r="AB470" i="4" s="1"/>
  <c r="H471" i="4"/>
  <c r="AC470" i="4"/>
  <c r="AD470" i="4" l="1"/>
  <c r="AE470" i="4" s="1"/>
  <c r="AI470" i="4"/>
  <c r="AJ470" i="4" s="1"/>
  <c r="AG470" i="4"/>
  <c r="C471" i="4" s="1"/>
  <c r="AF470" i="4"/>
  <c r="AH470" i="4" s="1"/>
  <c r="D471" i="4" s="1"/>
  <c r="L471" i="4" s="1"/>
  <c r="K471" i="4"/>
  <c r="AL471" i="4"/>
  <c r="AK471" i="4"/>
  <c r="B471" i="4"/>
  <c r="I471" i="4"/>
  <c r="T470" i="4"/>
  <c r="E471" i="4"/>
  <c r="AM471" i="4" a="1"/>
  <c r="O472" i="4"/>
  <c r="AN472" i="4" a="1"/>
  <c r="AN472" i="4" l="1"/>
  <c r="F471" i="4"/>
  <c r="AM471" i="4"/>
  <c r="U471" i="4"/>
  <c r="V471" i="4" s="1"/>
  <c r="M471" i="4"/>
  <c r="W471" i="4" l="1"/>
  <c r="X471" i="4" s="1"/>
  <c r="Y471" i="4"/>
  <c r="N471" i="4"/>
  <c r="Q471" i="4"/>
  <c r="P471" i="4"/>
  <c r="G471" i="4"/>
  <c r="R471" i="4"/>
  <c r="Z471" i="4"/>
  <c r="S471" i="4" l="1"/>
  <c r="T471" i="4" s="1"/>
  <c r="AA471" i="4"/>
  <c r="AB471" i="4" s="1"/>
  <c r="AC471" i="4"/>
  <c r="H472" i="4"/>
  <c r="AI471" i="4" l="1"/>
  <c r="AJ471" i="4" s="1"/>
  <c r="AD471" i="4"/>
  <c r="AE471" i="4" s="1"/>
  <c r="AF471" i="4"/>
  <c r="AH471" i="4" s="1"/>
  <c r="D472" i="4" s="1"/>
  <c r="L472" i="4" s="1"/>
  <c r="AG471" i="4"/>
  <c r="C472" i="4" s="1"/>
  <c r="K472" i="4"/>
  <c r="B472" i="4"/>
  <c r="AK472" i="4"/>
  <c r="AL472" i="4"/>
  <c r="I472" i="4"/>
  <c r="O473" i="4"/>
  <c r="E472" i="4"/>
  <c r="AN473" i="4" a="1"/>
  <c r="AM472" i="4" a="1"/>
  <c r="F472" i="4" l="1"/>
  <c r="AM472" i="4"/>
  <c r="AN473" i="4"/>
  <c r="U472" i="4"/>
  <c r="V472" i="4" s="1"/>
  <c r="M472" i="4"/>
  <c r="P472" i="4" l="1"/>
  <c r="N472" i="4"/>
  <c r="Y472" i="4"/>
  <c r="W472" i="4"/>
  <c r="X472" i="4" s="1"/>
  <c r="G472" i="4"/>
  <c r="R472" i="4"/>
  <c r="Z472" i="4"/>
  <c r="AA472" i="4" l="1"/>
  <c r="AB472" i="4" s="1"/>
  <c r="Q472" i="4"/>
  <c r="S472" i="4" s="1"/>
  <c r="T472" i="4"/>
  <c r="H473" i="4"/>
  <c r="AC472" i="4"/>
  <c r="K473" i="4" l="1"/>
  <c r="AI472" i="4"/>
  <c r="AJ472" i="4" s="1"/>
  <c r="AD472" i="4"/>
  <c r="AE472" i="4" s="1"/>
  <c r="AG472" i="4"/>
  <c r="C473" i="4" s="1"/>
  <c r="AF472" i="4"/>
  <c r="AH472" i="4" s="1"/>
  <c r="D473" i="4" s="1"/>
  <c r="AK473" i="4" l="1"/>
  <c r="AL473" i="4"/>
  <c r="B473" i="4"/>
  <c r="L473" i="4"/>
  <c r="U473" i="4" s="1"/>
  <c r="V473" i="4" s="1"/>
  <c r="AM473" i="4" a="1"/>
  <c r="O474" i="4"/>
  <c r="AN474" i="4" a="1"/>
  <c r="AN474" i="4" l="1"/>
  <c r="AM473" i="4"/>
  <c r="W473" i="4"/>
  <c r="Y473" i="4"/>
  <c r="I473" i="4"/>
  <c r="M473" i="4"/>
  <c r="Z473" i="4"/>
  <c r="E473" i="4"/>
  <c r="F473" i="4" l="1"/>
  <c r="P473" i="4"/>
  <c r="N473" i="4"/>
  <c r="R473" i="4"/>
  <c r="Q473" i="4" l="1"/>
  <c r="S473" i="4" s="1"/>
  <c r="T473" i="4" s="1"/>
  <c r="G473" i="4"/>
  <c r="X473" i="4"/>
  <c r="AA473" i="4" s="1"/>
  <c r="AB473" i="4" s="1"/>
  <c r="AC473" i="4"/>
  <c r="H474" i="4"/>
  <c r="AD473" i="4" l="1"/>
  <c r="AE473" i="4" s="1"/>
  <c r="AI473" i="4"/>
  <c r="AJ473" i="4" s="1"/>
  <c r="AG473" i="4"/>
  <c r="C474" i="4" s="1"/>
  <c r="AF473" i="4"/>
  <c r="AH473" i="4" s="1"/>
  <c r="D474" i="4" s="1"/>
  <c r="L474" i="4" s="1"/>
  <c r="U474" i="4" s="1"/>
  <c r="V474" i="4" s="1"/>
  <c r="K474" i="4"/>
  <c r="AK474" i="4"/>
  <c r="AL474" i="4"/>
  <c r="B474" i="4"/>
  <c r="I474" i="4"/>
  <c r="AM474" i="4" a="1"/>
  <c r="AN475" i="4" a="1"/>
  <c r="E474" i="4"/>
  <c r="O475" i="4"/>
  <c r="F474" i="4" l="1"/>
  <c r="AN475" i="4"/>
  <c r="AM474" i="4"/>
  <c r="W474" i="4"/>
  <c r="X474" i="4" s="1"/>
  <c r="Y474" i="4"/>
  <c r="M474" i="4"/>
  <c r="Z474" i="4"/>
  <c r="AA474" i="4" l="1"/>
  <c r="AB474" i="4" s="1"/>
  <c r="P474" i="4"/>
  <c r="N474" i="4"/>
  <c r="R474" i="4"/>
  <c r="G474" i="4" l="1"/>
  <c r="Q474" i="4"/>
  <c r="S474" i="4" s="1"/>
  <c r="AC474" i="4"/>
  <c r="H475" i="4"/>
  <c r="K475" i="4" l="1"/>
  <c r="AI474" i="4"/>
  <c r="AJ474" i="4" s="1"/>
  <c r="AD474" i="4"/>
  <c r="AE474" i="4" s="1"/>
  <c r="AG474" i="4"/>
  <c r="C475" i="4" s="1"/>
  <c r="AF474" i="4"/>
  <c r="T474" i="4"/>
  <c r="AK475" i="4" l="1"/>
  <c r="B475" i="4"/>
  <c r="AH474" i="4"/>
  <c r="D475" i="4" s="1"/>
  <c r="AL475" i="4"/>
  <c r="O476" i="4"/>
  <c r="AN476" i="4" a="1"/>
  <c r="AM475" i="4" a="1"/>
  <c r="AM475" i="4" l="1"/>
  <c r="AN476" i="4"/>
  <c r="L475" i="4"/>
  <c r="U475" i="4" s="1"/>
  <c r="V475" i="4" s="1"/>
  <c r="I475" i="4"/>
  <c r="E475" i="4"/>
  <c r="F475" i="4" l="1"/>
  <c r="W475" i="4"/>
  <c r="Y475" i="4"/>
  <c r="M475" i="4"/>
  <c r="Z475" i="4"/>
  <c r="N475" i="4" l="1"/>
  <c r="Q475" i="4" s="1"/>
  <c r="P475" i="4"/>
  <c r="G475" i="4"/>
  <c r="X475" i="4"/>
  <c r="AA475" i="4" s="1"/>
  <c r="AB475" i="4" s="1"/>
  <c r="R475" i="4"/>
  <c r="S475" i="4" l="1"/>
  <c r="T475" i="4" s="1"/>
  <c r="H476" i="4"/>
  <c r="AC475" i="4"/>
  <c r="K476" i="4" l="1"/>
  <c r="AI475" i="4"/>
  <c r="AJ475" i="4" s="1"/>
  <c r="AD475" i="4"/>
  <c r="AE475" i="4" s="1"/>
  <c r="AF475" i="4"/>
  <c r="B476" i="4" s="1"/>
  <c r="I476" i="4" s="1"/>
  <c r="AG475" i="4"/>
  <c r="C476" i="4" s="1"/>
  <c r="E476" i="4"/>
  <c r="AN477" i="4" a="1"/>
  <c r="O477" i="4"/>
  <c r="AN477" i="4" l="1"/>
  <c r="F476" i="4"/>
  <c r="AL476" i="4"/>
  <c r="AK476" i="4"/>
  <c r="AH475" i="4"/>
  <c r="D476" i="4" s="1"/>
  <c r="AM476" i="4" a="1"/>
  <c r="AM476" i="4" l="1"/>
  <c r="L476" i="4"/>
  <c r="U476" i="4" s="1"/>
  <c r="V476" i="4" s="1"/>
  <c r="M476" i="4"/>
  <c r="P476" i="4" l="1"/>
  <c r="N476" i="4"/>
  <c r="Y476" i="4"/>
  <c r="W476" i="4"/>
  <c r="X476" i="4" s="1"/>
  <c r="Z476" i="4"/>
  <c r="R476" i="4"/>
  <c r="AA476" i="4" l="1"/>
  <c r="AB476" i="4" s="1"/>
  <c r="G476" i="4"/>
  <c r="Q476" i="4"/>
  <c r="S476" i="4" s="1"/>
  <c r="H477" i="4"/>
  <c r="AC476" i="4"/>
  <c r="K477" i="4" l="1"/>
  <c r="AD476" i="4"/>
  <c r="AE476" i="4" s="1"/>
  <c r="AG476" i="4"/>
  <c r="C477" i="4" s="1"/>
  <c r="AI476" i="4"/>
  <c r="AJ476" i="4" s="1"/>
  <c r="AF476" i="4"/>
  <c r="B477" i="4" s="1"/>
  <c r="T476" i="4"/>
  <c r="O478" i="4"/>
  <c r="AN478" i="4" a="1"/>
  <c r="I477" i="4" l="1"/>
  <c r="AK477" i="4"/>
  <c r="AL477" i="4"/>
  <c r="AN478" i="4"/>
  <c r="AH476" i="4"/>
  <c r="D477" i="4" s="1"/>
  <c r="E477" i="4"/>
  <c r="AM477" i="4" a="1"/>
  <c r="AM477" i="4" l="1"/>
  <c r="F477" i="4"/>
  <c r="L477" i="4"/>
  <c r="U477" i="4" s="1"/>
  <c r="V477" i="4" s="1"/>
  <c r="M477" i="4"/>
  <c r="P477" i="4" l="1"/>
  <c r="N477" i="4"/>
  <c r="Q477" i="4" s="1"/>
  <c r="Y477" i="4"/>
  <c r="W477" i="4"/>
  <c r="X477" i="4" s="1"/>
  <c r="Z477" i="4"/>
  <c r="R477" i="4"/>
  <c r="S477" i="4" l="1"/>
  <c r="G477" i="4"/>
  <c r="AA477" i="4"/>
  <c r="AB477" i="4" s="1"/>
  <c r="AC477" i="4"/>
  <c r="H478" i="4"/>
  <c r="K478" i="4" l="1"/>
  <c r="AF477" i="4"/>
  <c r="AD477" i="4"/>
  <c r="AE477" i="4" s="1"/>
  <c r="AI477" i="4"/>
  <c r="AJ477" i="4" s="1"/>
  <c r="AG477" i="4"/>
  <c r="C478" i="4" s="1"/>
  <c r="T477" i="4"/>
  <c r="AL478" i="4" l="1"/>
  <c r="AK478" i="4"/>
  <c r="B478" i="4"/>
  <c r="AH477" i="4"/>
  <c r="D478" i="4" s="1"/>
  <c r="AM478" i="4" a="1"/>
  <c r="AN479" i="4" a="1"/>
  <c r="O479" i="4"/>
  <c r="AN479" i="4" l="1"/>
  <c r="AM478" i="4"/>
  <c r="L478" i="4"/>
  <c r="U478" i="4" s="1"/>
  <c r="V478" i="4" s="1"/>
  <c r="M478" i="4"/>
  <c r="I478" i="4"/>
  <c r="E478" i="4"/>
  <c r="F478" i="4" l="1"/>
  <c r="N478" i="4"/>
  <c r="Q478" i="4"/>
  <c r="P478" i="4"/>
  <c r="W478" i="4"/>
  <c r="X478" i="4" s="1"/>
  <c r="Y478" i="4"/>
  <c r="R478" i="4"/>
  <c r="Z478" i="4"/>
  <c r="S478" i="4" l="1"/>
  <c r="T478" i="4" s="1"/>
  <c r="AA478" i="4"/>
  <c r="AB478" i="4" s="1"/>
  <c r="G478" i="4"/>
  <c r="H479" i="4"/>
  <c r="AC478" i="4"/>
  <c r="AD478" i="4" l="1"/>
  <c r="AE478" i="4" s="1"/>
  <c r="AI478" i="4"/>
  <c r="AJ478" i="4" s="1"/>
  <c r="AG478" i="4"/>
  <c r="C479" i="4" s="1"/>
  <c r="AF478" i="4"/>
  <c r="AH478" i="4" s="1"/>
  <c r="D479" i="4" s="1"/>
  <c r="K479" i="4"/>
  <c r="AK479" i="4"/>
  <c r="B479" i="4"/>
  <c r="AL479" i="4"/>
  <c r="I479" i="4"/>
  <c r="E479" i="4"/>
  <c r="AN480" i="4" a="1"/>
  <c r="AM479" i="4" a="1"/>
  <c r="O480" i="4"/>
  <c r="L479" i="4" l="1"/>
  <c r="U479" i="4" s="1"/>
  <c r="V479" i="4" s="1"/>
  <c r="W479" i="4" s="1"/>
  <c r="AM479" i="4"/>
  <c r="F479" i="4"/>
  <c r="AN480" i="4"/>
  <c r="Y479" i="4"/>
  <c r="X479" i="4"/>
  <c r="M479" i="4"/>
  <c r="Z479" i="4"/>
  <c r="P479" i="4" l="1"/>
  <c r="N479" i="4"/>
  <c r="AA479" i="4"/>
  <c r="AB479" i="4" s="1"/>
  <c r="G479" i="4"/>
  <c r="R479" i="4"/>
  <c r="Q479" i="4" l="1"/>
  <c r="S479" i="4" s="1"/>
  <c r="AC479" i="4"/>
  <c r="H480" i="4"/>
  <c r="K480" i="4" l="1"/>
  <c r="AF479" i="4"/>
  <c r="AH479" i="4" s="1"/>
  <c r="D480" i="4" s="1"/>
  <c r="L480" i="4" s="1"/>
  <c r="U480" i="4" s="1"/>
  <c r="V480" i="4" s="1"/>
  <c r="AG479" i="4"/>
  <c r="C480" i="4" s="1"/>
  <c r="AI479" i="4"/>
  <c r="AJ479" i="4" s="1"/>
  <c r="AD479" i="4"/>
  <c r="AE479" i="4" s="1"/>
  <c r="T479" i="4"/>
  <c r="AK480" i="4" l="1"/>
  <c r="M480" i="4"/>
  <c r="B480" i="4"/>
  <c r="Y480" i="4" s="1"/>
  <c r="AL480" i="4"/>
  <c r="Z480" i="4"/>
  <c r="AM480" i="4" a="1"/>
  <c r="O481" i="4"/>
  <c r="AN481" i="4" a="1"/>
  <c r="AN481" i="4" l="1"/>
  <c r="AM480" i="4"/>
  <c r="I480" i="4"/>
  <c r="P480" i="4"/>
  <c r="N480" i="4"/>
  <c r="W480" i="4"/>
  <c r="E480" i="4"/>
  <c r="R480" i="4"/>
  <c r="F480" i="4" l="1"/>
  <c r="G480" i="4" s="1"/>
  <c r="Q480" i="4"/>
  <c r="S480" i="4" s="1"/>
  <c r="H481" i="4"/>
  <c r="K481" i="4" l="1"/>
  <c r="T480" i="4"/>
  <c r="X480" i="4"/>
  <c r="AA480" i="4" s="1"/>
  <c r="AB480" i="4" s="1"/>
  <c r="AC480" i="4"/>
  <c r="AI480" i="4" l="1"/>
  <c r="AD480" i="4"/>
  <c r="AE480" i="4" s="1"/>
  <c r="AG480" i="4"/>
  <c r="C481" i="4" s="1"/>
  <c r="AF480" i="4"/>
  <c r="AH480" i="4" l="1"/>
  <c r="D481" i="4" s="1"/>
  <c r="B481" i="4"/>
  <c r="AJ480" i="4"/>
  <c r="AL481" i="4"/>
  <c r="AK481" i="4"/>
  <c r="AN482" i="4" a="1"/>
  <c r="O482" i="4"/>
  <c r="AM481" i="4" a="1"/>
  <c r="AM481" i="4" l="1"/>
  <c r="AN482" i="4"/>
  <c r="I481" i="4"/>
  <c r="L481" i="4"/>
  <c r="U481" i="4" s="1"/>
  <c r="V481" i="4" s="1"/>
  <c r="E481" i="4"/>
  <c r="F481" i="4" l="1"/>
  <c r="Y481" i="4"/>
  <c r="W481" i="4"/>
  <c r="X481" i="4" s="1"/>
  <c r="M481" i="4"/>
  <c r="Z481" i="4"/>
  <c r="AA481" i="4" l="1"/>
  <c r="AB481" i="4" s="1"/>
  <c r="P481" i="4"/>
  <c r="N481" i="4"/>
  <c r="R481" i="4"/>
  <c r="G481" i="4" l="1"/>
  <c r="Q481" i="4"/>
  <c r="S481" i="4" s="1"/>
  <c r="AC481" i="4"/>
  <c r="H482" i="4"/>
  <c r="K482" i="4" l="1"/>
  <c r="AD481" i="4"/>
  <c r="AE481" i="4" s="1"/>
  <c r="AI481" i="4"/>
  <c r="AJ481" i="4" s="1"/>
  <c r="AG481" i="4"/>
  <c r="C482" i="4" s="1"/>
  <c r="AF481" i="4"/>
  <c r="AH481" i="4" s="1"/>
  <c r="D482" i="4" s="1"/>
  <c r="L482" i="4" s="1"/>
  <c r="T481" i="4"/>
  <c r="AL482" i="4" l="1"/>
  <c r="AK482" i="4"/>
  <c r="U482" i="4"/>
  <c r="V482" i="4" s="1"/>
  <c r="M482" i="4"/>
  <c r="B482" i="4"/>
  <c r="AM482" i="4" a="1"/>
  <c r="AN483" i="4" a="1"/>
  <c r="O483" i="4"/>
  <c r="AN483" i="4" l="1"/>
  <c r="AM482" i="4"/>
  <c r="I482" i="4"/>
  <c r="P482" i="4"/>
  <c r="N482" i="4"/>
  <c r="W482" i="4"/>
  <c r="Y482" i="4"/>
  <c r="E482" i="4"/>
  <c r="Z482" i="4"/>
  <c r="R482" i="4"/>
  <c r="F482" i="4" l="1"/>
  <c r="G482" i="4" s="1"/>
  <c r="Q482" i="4"/>
  <c r="S482" i="4" s="1"/>
  <c r="H483" i="4"/>
  <c r="AC482" i="4"/>
  <c r="X482" i="4" l="1"/>
  <c r="AA482" i="4" s="1"/>
  <c r="AB482" i="4" s="1"/>
  <c r="K483" i="4"/>
  <c r="AG482" i="4"/>
  <c r="C483" i="4" s="1"/>
  <c r="AI482" i="4"/>
  <c r="AJ482" i="4" s="1"/>
  <c r="AD482" i="4"/>
  <c r="AE482" i="4" s="1"/>
  <c r="AF482" i="4"/>
  <c r="AH482" i="4" s="1"/>
  <c r="D483" i="4" s="1"/>
  <c r="L483" i="4" s="1"/>
  <c r="U483" i="4" s="1"/>
  <c r="V483" i="4" s="1"/>
  <c r="T482" i="4"/>
  <c r="AK483" i="4" l="1"/>
  <c r="M483" i="4"/>
  <c r="B483" i="4"/>
  <c r="AL483" i="4"/>
  <c r="O484" i="4"/>
  <c r="AM483" i="4" a="1"/>
  <c r="AN484" i="4" a="1"/>
  <c r="AM483" i="4" l="1"/>
  <c r="AN484" i="4"/>
  <c r="I483" i="4"/>
  <c r="Y483" i="4"/>
  <c r="N483" i="4"/>
  <c r="P483" i="4"/>
  <c r="W483" i="4"/>
  <c r="Z483" i="4"/>
  <c r="R483" i="4"/>
  <c r="E483" i="4"/>
  <c r="F483" i="4" l="1"/>
  <c r="G483" i="4" s="1"/>
  <c r="Q483" i="4"/>
  <c r="S483" i="4" s="1"/>
  <c r="T483" i="4"/>
  <c r="H484" i="4"/>
  <c r="AC483" i="4"/>
  <c r="X483" i="4" l="1"/>
  <c r="AA483" i="4" s="1"/>
  <c r="AB483" i="4" s="1"/>
  <c r="AD483" i="4"/>
  <c r="AE483" i="4" s="1"/>
  <c r="AI483" i="4"/>
  <c r="AJ483" i="4" s="1"/>
  <c r="AG483" i="4"/>
  <c r="C484" i="4" s="1"/>
  <c r="AF483" i="4"/>
  <c r="AH483" i="4" s="1"/>
  <c r="D484" i="4" s="1"/>
  <c r="K484" i="4"/>
  <c r="B484" i="4"/>
  <c r="AL484" i="4"/>
  <c r="AK484" i="4"/>
  <c r="L484" i="4"/>
  <c r="U484" i="4" s="1"/>
  <c r="V484" i="4" s="1"/>
  <c r="I484" i="4"/>
  <c r="W484" i="4"/>
  <c r="Y484" i="4"/>
  <c r="M484" i="4"/>
  <c r="N484" i="4" s="1"/>
  <c r="P484" i="4"/>
  <c r="R484" i="4"/>
  <c r="AM484" i="4" a="1"/>
  <c r="O485" i="4"/>
  <c r="E484" i="4"/>
  <c r="Z484" i="4"/>
  <c r="AN485" i="4" a="1"/>
  <c r="AM484" i="4" l="1"/>
  <c r="AN485" i="4"/>
  <c r="F484" i="4"/>
  <c r="G484" i="4" s="1"/>
  <c r="X484" i="4"/>
  <c r="AA484" i="4" s="1"/>
  <c r="AB484" i="4" s="1"/>
  <c r="Q484" i="4"/>
  <c r="S484" i="4" s="1"/>
  <c r="T484" i="4" s="1"/>
  <c r="AC484" i="4"/>
  <c r="H485" i="4"/>
  <c r="AD484" i="4" l="1"/>
  <c r="AE484" i="4" s="1"/>
  <c r="AI484" i="4"/>
  <c r="AJ484" i="4" s="1"/>
  <c r="AF484" i="4"/>
  <c r="AG484" i="4"/>
  <c r="C485" i="4" s="1"/>
  <c r="K485" i="4"/>
  <c r="AK485" i="4"/>
  <c r="AL485" i="4"/>
  <c r="B485" i="4" l="1"/>
  <c r="AH484" i="4"/>
  <c r="D485" i="4" s="1"/>
  <c r="AM485" i="4" a="1"/>
  <c r="AN486" i="4" a="1"/>
  <c r="O486" i="4"/>
  <c r="AN486" i="4" l="1"/>
  <c r="AM485" i="4"/>
  <c r="L485" i="4"/>
  <c r="U485" i="4" s="1"/>
  <c r="V485" i="4" s="1"/>
  <c r="M485" i="4"/>
  <c r="I485" i="4"/>
  <c r="E485" i="4"/>
  <c r="F485" i="4" l="1"/>
  <c r="N485" i="4"/>
  <c r="P485" i="4"/>
  <c r="Y485" i="4"/>
  <c r="W485" i="4"/>
  <c r="X485" i="4"/>
  <c r="Z485" i="4"/>
  <c r="R485" i="4"/>
  <c r="AA485" i="4" l="1"/>
  <c r="AB485" i="4" s="1"/>
  <c r="Q485" i="4"/>
  <c r="S485" i="4" s="1"/>
  <c r="T485" i="4"/>
  <c r="G485" i="4"/>
  <c r="H486" i="4"/>
  <c r="AC485" i="4"/>
  <c r="K486" i="4" l="1"/>
  <c r="AF485" i="4"/>
  <c r="AG485" i="4"/>
  <c r="C486" i="4" s="1"/>
  <c r="AD485" i="4"/>
  <c r="AE485" i="4" s="1"/>
  <c r="AI485" i="4"/>
  <c r="AJ485" i="4" s="1"/>
  <c r="AH485" i="4" l="1"/>
  <c r="D486" i="4" s="1"/>
  <c r="L486" i="4" s="1"/>
  <c r="U486" i="4" s="1"/>
  <c r="V486" i="4" s="1"/>
  <c r="AK486" i="4"/>
  <c r="AL486" i="4"/>
  <c r="B486" i="4"/>
  <c r="M486" i="4"/>
  <c r="P486" i="4"/>
  <c r="N486" i="4"/>
  <c r="Y486" i="4"/>
  <c r="W486" i="4"/>
  <c r="O487" i="4"/>
  <c r="Z486" i="4"/>
  <c r="AN487" i="4" a="1"/>
  <c r="AM486" i="4" a="1"/>
  <c r="R486" i="4"/>
  <c r="AN487" i="4" l="1"/>
  <c r="AM486" i="4"/>
  <c r="I486" i="4"/>
  <c r="E486" i="4"/>
  <c r="F486" i="4" l="1"/>
  <c r="Q486" i="4"/>
  <c r="S486" i="4" s="1"/>
  <c r="T486" i="4" s="1"/>
  <c r="H487" i="4"/>
  <c r="K487" i="4" l="1"/>
  <c r="X486" i="4"/>
  <c r="AA486" i="4" s="1"/>
  <c r="AB486" i="4" s="1"/>
  <c r="G486" i="4"/>
  <c r="AC486" i="4"/>
  <c r="AI486" i="4" l="1"/>
  <c r="AG486" i="4"/>
  <c r="C487" i="4" s="1"/>
  <c r="AF486" i="4"/>
  <c r="AD486" i="4"/>
  <c r="AE486" i="4" s="1"/>
  <c r="AH486" i="4" l="1"/>
  <c r="D487" i="4" s="1"/>
  <c r="B487" i="4"/>
  <c r="AJ486" i="4"/>
  <c r="AL487" i="4"/>
  <c r="AK487" i="4"/>
  <c r="AN488" i="4" a="1"/>
  <c r="O488" i="4"/>
  <c r="AM487" i="4" a="1"/>
  <c r="AM487" i="4" l="1"/>
  <c r="AN488" i="4"/>
  <c r="I487" i="4"/>
  <c r="L487" i="4"/>
  <c r="U487" i="4" s="1"/>
  <c r="V487" i="4" s="1"/>
  <c r="E487" i="4"/>
  <c r="M487" i="4" l="1"/>
  <c r="N487" i="4" s="1"/>
  <c r="Q487" i="4" s="1"/>
  <c r="F487" i="4"/>
  <c r="W487" i="4"/>
  <c r="Y487" i="4"/>
  <c r="X487" i="4"/>
  <c r="Z487" i="4"/>
  <c r="P487" i="4" l="1"/>
  <c r="AA487" i="4"/>
  <c r="AB487" i="4" s="1"/>
  <c r="G487" i="4"/>
  <c r="R487" i="4"/>
  <c r="S487" i="4" l="1"/>
  <c r="AC487" i="4"/>
  <c r="H488" i="4"/>
  <c r="K488" i="4" l="1"/>
  <c r="AG487" i="4"/>
  <c r="C488" i="4" s="1"/>
  <c r="AI487" i="4"/>
  <c r="AJ487" i="4" s="1"/>
  <c r="AD487" i="4"/>
  <c r="AE487" i="4" s="1"/>
  <c r="AF487" i="4"/>
  <c r="AH487" i="4" s="1"/>
  <c r="D488" i="4" s="1"/>
  <c r="L488" i="4" s="1"/>
  <c r="U488" i="4" s="1"/>
  <c r="V488" i="4" s="1"/>
  <c r="T487" i="4"/>
  <c r="M488" i="4" l="1"/>
  <c r="B488" i="4"/>
  <c r="AK488" i="4"/>
  <c r="AL488" i="4"/>
  <c r="P488" i="4"/>
  <c r="N488" i="4"/>
  <c r="AM488" i="4" a="1"/>
  <c r="R488" i="4"/>
  <c r="O489" i="4"/>
  <c r="AN489" i="4" a="1"/>
  <c r="AN489" i="4" l="1"/>
  <c r="AM488" i="4"/>
  <c r="I488" i="4"/>
  <c r="W488" i="4"/>
  <c r="Y488" i="4"/>
  <c r="E488" i="4"/>
  <c r="Z488" i="4"/>
  <c r="F488" i="4" l="1"/>
  <c r="G488" i="4" s="1"/>
  <c r="Q488" i="4"/>
  <c r="S488" i="4" s="1"/>
  <c r="X488" i="4"/>
  <c r="AA488" i="4" s="1"/>
  <c r="AB488" i="4" s="1"/>
  <c r="T488" i="4"/>
  <c r="H489" i="4"/>
  <c r="AC488" i="4"/>
  <c r="AG488" i="4" l="1"/>
  <c r="C489" i="4" s="1"/>
  <c r="AF488" i="4"/>
  <c r="AH488" i="4" s="1"/>
  <c r="D489" i="4" s="1"/>
  <c r="AD488" i="4"/>
  <c r="AE488" i="4" s="1"/>
  <c r="AI488" i="4"/>
  <c r="AJ488" i="4" s="1"/>
  <c r="K489" i="4"/>
  <c r="B489" i="4"/>
  <c r="AL489" i="4"/>
  <c r="AK489" i="4"/>
  <c r="AN490" i="4" a="1"/>
  <c r="AM489" i="4" a="1"/>
  <c r="O490" i="4"/>
  <c r="L489" i="4" l="1"/>
  <c r="AM489" i="4"/>
  <c r="AN490" i="4"/>
  <c r="I489" i="4"/>
  <c r="E489" i="4"/>
  <c r="U489" i="4" l="1"/>
  <c r="V489" i="4" s="1"/>
  <c r="M489" i="4"/>
  <c r="F489" i="4"/>
  <c r="N489" i="4" l="1"/>
  <c r="P489" i="4"/>
  <c r="Y489" i="4"/>
  <c r="W489" i="4"/>
  <c r="X489" i="4" s="1"/>
  <c r="R489" i="4"/>
  <c r="Z489" i="4"/>
  <c r="AA489" i="4" l="1"/>
  <c r="AB489" i="4" s="1"/>
  <c r="Q489" i="4"/>
  <c r="S489" i="4" s="1"/>
  <c r="G489" i="4"/>
  <c r="AC489" i="4"/>
  <c r="H490" i="4"/>
  <c r="K490" i="4" l="1"/>
  <c r="AG489" i="4"/>
  <c r="C490" i="4" s="1"/>
  <c r="AD489" i="4"/>
  <c r="AE489" i="4" s="1"/>
  <c r="AI489" i="4"/>
  <c r="AJ489" i="4" s="1"/>
  <c r="AF489" i="4"/>
  <c r="AH489" i="4" s="1"/>
  <c r="D490" i="4" s="1"/>
  <c r="L490" i="4" s="1"/>
  <c r="U490" i="4" s="1"/>
  <c r="V490" i="4" s="1"/>
  <c r="T489" i="4"/>
  <c r="M490" i="4" l="1"/>
  <c r="AK490" i="4"/>
  <c r="B490" i="4"/>
  <c r="AL490" i="4"/>
  <c r="N490" i="4"/>
  <c r="P490" i="4"/>
  <c r="Y490" i="4"/>
  <c r="W490" i="4"/>
  <c r="AM490" i="4" a="1"/>
  <c r="O491" i="4"/>
  <c r="AN491" i="4" a="1"/>
  <c r="Z490" i="4"/>
  <c r="R490" i="4"/>
  <c r="AN491" i="4" l="1"/>
  <c r="AM490" i="4"/>
  <c r="I490" i="4"/>
  <c r="E490" i="4"/>
  <c r="F490" i="4" l="1"/>
  <c r="Q490" i="4"/>
  <c r="S490" i="4" s="1"/>
  <c r="H491" i="4"/>
  <c r="K491" i="4" l="1"/>
  <c r="T490" i="4"/>
  <c r="G490" i="4"/>
  <c r="X490" i="4"/>
  <c r="AA490" i="4" s="1"/>
  <c r="AB490" i="4" s="1"/>
  <c r="AC490" i="4"/>
  <c r="AD490" i="4" l="1"/>
  <c r="AE490" i="4" s="1"/>
  <c r="AG490" i="4"/>
  <c r="C491" i="4" s="1"/>
  <c r="AI490" i="4"/>
  <c r="AF490" i="4"/>
  <c r="AJ490" i="4" l="1"/>
  <c r="AL491" i="4"/>
  <c r="AK491" i="4"/>
  <c r="AH490" i="4"/>
  <c r="D491" i="4" s="1"/>
  <c r="B491" i="4"/>
  <c r="AN492" i="4" a="1"/>
  <c r="O492" i="4"/>
  <c r="AM491" i="4" a="1"/>
  <c r="AM491" i="4" l="1"/>
  <c r="AN492" i="4"/>
  <c r="L491" i="4"/>
  <c r="U491" i="4" s="1"/>
  <c r="V491" i="4" s="1"/>
  <c r="I491" i="4"/>
  <c r="E491" i="4"/>
  <c r="F491" i="4" l="1"/>
  <c r="Y491" i="4"/>
  <c r="W491" i="4"/>
  <c r="X491" i="4" s="1"/>
  <c r="M491" i="4"/>
  <c r="Z491" i="4"/>
  <c r="P491" i="4" l="1"/>
  <c r="N491" i="4"/>
  <c r="Q491" i="4"/>
  <c r="AA491" i="4"/>
  <c r="AB491" i="4" s="1"/>
  <c r="G491" i="4"/>
  <c r="R491" i="4"/>
  <c r="S491" i="4" l="1"/>
  <c r="T491" i="4"/>
  <c r="AC491" i="4"/>
  <c r="H492" i="4"/>
  <c r="K492" i="4" l="1"/>
  <c r="AI491" i="4"/>
  <c r="AJ491" i="4" s="1"/>
  <c r="AF491" i="4"/>
  <c r="AG491" i="4"/>
  <c r="C492" i="4" s="1"/>
  <c r="AD491" i="4"/>
  <c r="AE491" i="4" s="1"/>
  <c r="AK492" i="4" l="1"/>
  <c r="AL492" i="4"/>
  <c r="AH491" i="4"/>
  <c r="D492" i="4" s="1"/>
  <c r="B492" i="4"/>
  <c r="AM492" i="4" a="1"/>
  <c r="O493" i="4"/>
  <c r="AN493" i="4" a="1"/>
  <c r="AN493" i="4" l="1"/>
  <c r="AM492" i="4"/>
  <c r="L492" i="4"/>
  <c r="U492" i="4" s="1"/>
  <c r="V492" i="4" s="1"/>
  <c r="M492" i="4"/>
  <c r="I492" i="4"/>
  <c r="E492" i="4"/>
  <c r="F492" i="4" l="1"/>
  <c r="Y492" i="4"/>
  <c r="W492" i="4"/>
  <c r="X492" i="4" s="1"/>
  <c r="N492" i="4"/>
  <c r="P492" i="4"/>
  <c r="Z492" i="4"/>
  <c r="R492" i="4"/>
  <c r="Q492" i="4" l="1"/>
  <c r="S492" i="4" s="1"/>
  <c r="T492" i="4" s="1"/>
  <c r="AA492" i="4"/>
  <c r="AB492" i="4" s="1"/>
  <c r="G492" i="4"/>
  <c r="H493" i="4"/>
  <c r="AC492" i="4"/>
  <c r="AF492" i="4" l="1"/>
  <c r="AD492" i="4"/>
  <c r="AE492" i="4" s="1"/>
  <c r="AI492" i="4"/>
  <c r="AJ492" i="4" s="1"/>
  <c r="AG492" i="4"/>
  <c r="C493" i="4" s="1"/>
  <c r="K493" i="4"/>
  <c r="AL493" i="4"/>
  <c r="B493" i="4"/>
  <c r="I493" i="4" s="1"/>
  <c r="AK493" i="4"/>
  <c r="AN494" i="4" a="1"/>
  <c r="O494" i="4"/>
  <c r="E493" i="4"/>
  <c r="AM493" i="4" a="1"/>
  <c r="AM493" i="4" l="1"/>
  <c r="F493" i="4"/>
  <c r="AN494" i="4"/>
  <c r="AH492" i="4"/>
  <c r="D493" i="4" s="1"/>
  <c r="L493" i="4" l="1"/>
  <c r="U493" i="4" s="1"/>
  <c r="V493" i="4" s="1"/>
  <c r="M493" i="4"/>
  <c r="P493" i="4" l="1"/>
  <c r="N493" i="4"/>
  <c r="W493" i="4"/>
  <c r="X493" i="4" s="1"/>
  <c r="Y493" i="4"/>
  <c r="R493" i="4"/>
  <c r="Z493" i="4"/>
  <c r="AA493" i="4" l="1"/>
  <c r="AB493" i="4" s="1"/>
  <c r="G493" i="4"/>
  <c r="Q493" i="4"/>
  <c r="S493" i="4" s="1"/>
  <c r="T493" i="4" s="1"/>
  <c r="AC493" i="4"/>
  <c r="H494" i="4"/>
  <c r="K494" i="4" l="1"/>
  <c r="B494" i="4"/>
  <c r="AD493" i="4"/>
  <c r="AE493" i="4" s="1"/>
  <c r="AG493" i="4"/>
  <c r="C494" i="4" s="1"/>
  <c r="AI493" i="4"/>
  <c r="AJ493" i="4" s="1"/>
  <c r="AF493" i="4"/>
  <c r="AN495" i="4" a="1"/>
  <c r="O495" i="4"/>
  <c r="AN495" i="4" l="1"/>
  <c r="I494" i="4"/>
  <c r="AK494" i="4"/>
  <c r="AL494" i="4"/>
  <c r="AH493" i="4"/>
  <c r="D494" i="4" s="1"/>
  <c r="E494" i="4"/>
  <c r="AM494" i="4" a="1"/>
  <c r="AM494" i="4" l="1"/>
  <c r="F494" i="4"/>
  <c r="L494" i="4"/>
  <c r="U494" i="4" s="1"/>
  <c r="V494" i="4" s="1"/>
  <c r="M494" i="4"/>
  <c r="Y494" i="4" l="1"/>
  <c r="W494" i="4"/>
  <c r="X494" i="4"/>
  <c r="P494" i="4"/>
  <c r="N494" i="4"/>
  <c r="G494" i="4" s="1"/>
  <c r="Q494" i="4"/>
  <c r="Z494" i="4"/>
  <c r="R494" i="4"/>
  <c r="S494" i="4" l="1"/>
  <c r="AA494" i="4"/>
  <c r="AB494" i="4" s="1"/>
  <c r="H495" i="4"/>
  <c r="AC494" i="4"/>
  <c r="AI494" i="4" l="1"/>
  <c r="AJ494" i="4" s="1"/>
  <c r="AD494" i="4"/>
  <c r="AE494" i="4" s="1"/>
  <c r="AG494" i="4"/>
  <c r="C495" i="4" s="1"/>
  <c r="AF494" i="4"/>
  <c r="K495" i="4"/>
  <c r="AL495" i="4"/>
  <c r="AK495" i="4"/>
  <c r="T494" i="4"/>
  <c r="B495" i="4" l="1"/>
  <c r="AH494" i="4"/>
  <c r="D495" i="4" s="1"/>
  <c r="AM495" i="4" a="1"/>
  <c r="O496" i="4"/>
  <c r="AN496" i="4" a="1"/>
  <c r="AN496" i="4" l="1"/>
  <c r="AM495" i="4"/>
  <c r="L495" i="4"/>
  <c r="U495" i="4" s="1"/>
  <c r="V495" i="4" s="1"/>
  <c r="M495" i="4"/>
  <c r="I495" i="4"/>
  <c r="E495" i="4"/>
  <c r="F495" i="4" l="1"/>
  <c r="N495" i="4"/>
  <c r="P495" i="4"/>
  <c r="Y495" i="4"/>
  <c r="W495" i="4"/>
  <c r="X495" i="4" s="1"/>
  <c r="R495" i="4"/>
  <c r="Z495" i="4"/>
  <c r="AA495" i="4" l="1"/>
  <c r="AB495" i="4" s="1"/>
  <c r="Q495" i="4"/>
  <c r="S495" i="4" s="1"/>
  <c r="G495" i="4"/>
  <c r="AC495" i="4"/>
  <c r="H496" i="4"/>
  <c r="K496" i="4" l="1"/>
  <c r="AI495" i="4"/>
  <c r="AJ495" i="4" s="1"/>
  <c r="AD495" i="4"/>
  <c r="AE495" i="4" s="1"/>
  <c r="AG495" i="4"/>
  <c r="C496" i="4" s="1"/>
  <c r="AF495" i="4"/>
  <c r="AH495" i="4" s="1"/>
  <c r="D496" i="4" s="1"/>
  <c r="L496" i="4" s="1"/>
  <c r="U496" i="4" s="1"/>
  <c r="V496" i="4" s="1"/>
  <c r="T495" i="4"/>
  <c r="M496" i="4" l="1"/>
  <c r="B496" i="4"/>
  <c r="W496" i="4"/>
  <c r="Y496" i="4"/>
  <c r="AL496" i="4"/>
  <c r="AK496" i="4"/>
  <c r="AN497" i="4" a="1"/>
  <c r="O497" i="4"/>
  <c r="Z496" i="4"/>
  <c r="AM496" i="4" a="1"/>
  <c r="AM496" i="4" l="1"/>
  <c r="AN497" i="4"/>
  <c r="I496" i="4"/>
  <c r="P496" i="4"/>
  <c r="N496" i="4"/>
  <c r="E496" i="4"/>
  <c r="R496" i="4"/>
  <c r="F496" i="4" l="1"/>
  <c r="Q496" i="4"/>
  <c r="S496" i="4" s="1"/>
  <c r="T496" i="4"/>
  <c r="H497" i="4"/>
  <c r="K497" i="4" l="1"/>
  <c r="G496" i="4"/>
  <c r="X496" i="4"/>
  <c r="AA496" i="4" s="1"/>
  <c r="AB496" i="4" s="1"/>
  <c r="AC496" i="4"/>
  <c r="AD496" i="4" l="1"/>
  <c r="AE496" i="4" s="1"/>
  <c r="AI496" i="4"/>
  <c r="AG496" i="4"/>
  <c r="C497" i="4" s="1"/>
  <c r="AF496" i="4"/>
  <c r="AH496" i="4" l="1"/>
  <c r="D497" i="4" s="1"/>
  <c r="B497" i="4"/>
  <c r="AJ496" i="4"/>
  <c r="AL497" i="4"/>
  <c r="AK497" i="4"/>
  <c r="AM497" i="4" a="1"/>
  <c r="O498" i="4"/>
  <c r="AN498" i="4" a="1"/>
  <c r="AN498" i="4" l="1"/>
  <c r="AM497" i="4"/>
  <c r="I497" i="4"/>
  <c r="L497" i="4"/>
  <c r="U497" i="4" s="1"/>
  <c r="V497" i="4" s="1"/>
  <c r="E497" i="4"/>
  <c r="F497" i="4" l="1"/>
  <c r="W497" i="4"/>
  <c r="Y497" i="4"/>
  <c r="M497" i="4"/>
  <c r="Z497" i="4"/>
  <c r="X497" i="4" l="1"/>
  <c r="AA497" i="4" s="1"/>
  <c r="AB497" i="4" s="1"/>
  <c r="P497" i="4"/>
  <c r="N497" i="4"/>
  <c r="G497" i="4"/>
  <c r="R497" i="4"/>
  <c r="Q497" i="4" l="1"/>
  <c r="S497" i="4" s="1"/>
  <c r="T497" i="4"/>
  <c r="AC497" i="4"/>
  <c r="H498" i="4"/>
  <c r="K498" i="4" l="1"/>
  <c r="L498" i="4"/>
  <c r="U498" i="4" s="1"/>
  <c r="V498" i="4" s="1"/>
  <c r="M498" i="4"/>
  <c r="AI497" i="4"/>
  <c r="AJ497" i="4" s="1"/>
  <c r="AG497" i="4"/>
  <c r="C498" i="4" s="1"/>
  <c r="AF497" i="4"/>
  <c r="AH497" i="4" s="1"/>
  <c r="D498" i="4" s="1"/>
  <c r="AD497" i="4"/>
  <c r="AE497" i="4" s="1"/>
  <c r="AK498" i="4" l="1"/>
  <c r="B498" i="4"/>
  <c r="AL498" i="4"/>
  <c r="AM498" i="4" a="1"/>
  <c r="O499" i="4"/>
  <c r="AN499" i="4" a="1"/>
  <c r="AN499" i="4" l="1"/>
  <c r="AM498" i="4"/>
  <c r="I498" i="4"/>
  <c r="N498" i="4"/>
  <c r="P498" i="4"/>
  <c r="W498" i="4"/>
  <c r="Y498" i="4"/>
  <c r="E498" i="4"/>
  <c r="R498" i="4"/>
  <c r="Z498" i="4"/>
  <c r="F498" i="4" l="1"/>
  <c r="Q498" i="4"/>
  <c r="S498" i="4" s="1"/>
  <c r="H499" i="4"/>
  <c r="K499" i="4" l="1"/>
  <c r="T498" i="4"/>
  <c r="G498" i="4"/>
  <c r="X498" i="4"/>
  <c r="AA498" i="4" s="1"/>
  <c r="AB498" i="4" s="1"/>
  <c r="AC498" i="4"/>
  <c r="AG498" i="4" l="1"/>
  <c r="C499" i="4" s="1"/>
  <c r="AD498" i="4"/>
  <c r="AE498" i="4" s="1"/>
  <c r="AI498" i="4"/>
  <c r="AF498" i="4"/>
  <c r="AH498" i="4" l="1"/>
  <c r="D499" i="4" s="1"/>
  <c r="B499" i="4"/>
  <c r="AJ498" i="4"/>
  <c r="AL499" i="4"/>
  <c r="AK499" i="4"/>
  <c r="O500" i="4"/>
  <c r="AN500" i="4" a="1"/>
  <c r="AM499" i="4" a="1"/>
  <c r="AM499" i="4" l="1"/>
  <c r="AN500" i="4"/>
  <c r="I499" i="4"/>
  <c r="L499" i="4"/>
  <c r="U499" i="4" s="1"/>
  <c r="V499" i="4" s="1"/>
  <c r="E499" i="4"/>
  <c r="F499" i="4" l="1"/>
  <c r="M499" i="4"/>
  <c r="W499" i="4"/>
  <c r="Y499" i="4"/>
  <c r="X499" i="4"/>
  <c r="Z499" i="4"/>
  <c r="AA499" i="4" l="1"/>
  <c r="AB499" i="4" s="1"/>
  <c r="P499" i="4"/>
  <c r="N499" i="4"/>
  <c r="Q499" i="4"/>
  <c r="G499" i="4"/>
  <c r="R499" i="4"/>
  <c r="T499" i="4" l="1"/>
  <c r="S499" i="4"/>
  <c r="AC499" i="4"/>
  <c r="H500" i="4"/>
  <c r="K500" i="4" l="1"/>
  <c r="AD499" i="4"/>
  <c r="AE499" i="4" s="1"/>
  <c r="AI499" i="4"/>
  <c r="AJ499" i="4" s="1"/>
  <c r="AG499" i="4"/>
  <c r="C500" i="4" s="1"/>
  <c r="AF499" i="4"/>
  <c r="AH499" i="4" s="1"/>
  <c r="D500" i="4" s="1"/>
  <c r="L500" i="4" s="1"/>
  <c r="U500" i="4" l="1"/>
  <c r="V500" i="4" s="1"/>
  <c r="M500" i="4"/>
  <c r="AK500" i="4"/>
  <c r="B500" i="4"/>
  <c r="AL500" i="4"/>
  <c r="AN501" i="4" a="1"/>
  <c r="O501" i="4"/>
  <c r="AM500" i="4" a="1"/>
  <c r="AM500" i="4" l="1"/>
  <c r="AN501" i="4"/>
  <c r="N500" i="4"/>
  <c r="P500" i="4"/>
  <c r="I500" i="4"/>
  <c r="W500" i="4"/>
  <c r="Y500" i="4"/>
  <c r="R500" i="4"/>
  <c r="E500" i="4"/>
  <c r="Z500" i="4"/>
  <c r="F500" i="4" l="1"/>
  <c r="Q500" i="4"/>
  <c r="S500" i="4" s="1"/>
  <c r="H501" i="4"/>
  <c r="K501" i="4" l="1"/>
  <c r="T500" i="4"/>
  <c r="G500" i="4"/>
  <c r="X500" i="4"/>
  <c r="AA500" i="4" s="1"/>
  <c r="AB500" i="4" s="1"/>
  <c r="AC500" i="4"/>
  <c r="AI500" i="4" l="1"/>
  <c r="AD500" i="4"/>
  <c r="AE500" i="4" s="1"/>
  <c r="AG500" i="4"/>
  <c r="C501" i="4" s="1"/>
  <c r="AF500" i="4"/>
  <c r="AH500" i="4" l="1"/>
  <c r="D501" i="4" s="1"/>
  <c r="B501" i="4"/>
  <c r="AJ500" i="4"/>
  <c r="AL501" i="4"/>
  <c r="AK501" i="4"/>
  <c r="AN502" i="4" a="1"/>
  <c r="O502" i="4"/>
  <c r="AM501" i="4" a="1"/>
  <c r="AM501" i="4" l="1"/>
  <c r="AN502" i="4"/>
  <c r="I501" i="4"/>
  <c r="L501" i="4"/>
  <c r="U501" i="4" s="1"/>
  <c r="V501" i="4" s="1"/>
  <c r="E501" i="4"/>
  <c r="F501" i="4" l="1"/>
  <c r="Y501" i="4"/>
  <c r="W501" i="4"/>
  <c r="X501" i="4"/>
  <c r="M501" i="4"/>
  <c r="Z501" i="4"/>
  <c r="N501" i="4" l="1"/>
  <c r="P501" i="4"/>
  <c r="Q501" i="4"/>
  <c r="AA501" i="4"/>
  <c r="AB501" i="4" s="1"/>
  <c r="G501" i="4"/>
  <c r="R501" i="4"/>
  <c r="S501" i="4" l="1"/>
  <c r="AC501" i="4"/>
  <c r="H502" i="4"/>
  <c r="K502" i="4" l="1"/>
  <c r="AK502" i="4"/>
  <c r="AI501" i="4"/>
  <c r="AJ501" i="4" s="1"/>
  <c r="AD501" i="4"/>
  <c r="AE501" i="4" s="1"/>
  <c r="AG501" i="4"/>
  <c r="C502" i="4" s="1"/>
  <c r="AF501" i="4"/>
  <c r="AH501" i="4" s="1"/>
  <c r="D502" i="4" s="1"/>
  <c r="L502" i="4" s="1"/>
  <c r="U502" i="4" s="1"/>
  <c r="V502" i="4" s="1"/>
  <c r="T501" i="4"/>
  <c r="M502" i="4" l="1"/>
  <c r="B502" i="4"/>
  <c r="AL502" i="4"/>
  <c r="O503" i="4"/>
  <c r="AN503" i="4" a="1"/>
  <c r="AM502" i="4" a="1"/>
  <c r="AM502" i="4" l="1"/>
  <c r="AN503" i="4"/>
  <c r="W502" i="4"/>
  <c r="I502" i="4"/>
  <c r="N502" i="4"/>
  <c r="P502" i="4"/>
  <c r="Y502" i="4"/>
  <c r="R502" i="4"/>
  <c r="E502" i="4"/>
  <c r="Z502" i="4"/>
  <c r="F502" i="4" l="1"/>
  <c r="Q502" i="4"/>
  <c r="S502" i="4" s="1"/>
  <c r="H503" i="4"/>
  <c r="K503" i="4" l="1"/>
  <c r="T502" i="4"/>
  <c r="G502" i="4"/>
  <c r="X502" i="4"/>
  <c r="AA502" i="4" s="1"/>
  <c r="AB502" i="4" s="1"/>
  <c r="AC502" i="4"/>
  <c r="AD502" i="4" l="1"/>
  <c r="AE502" i="4" s="1"/>
  <c r="AI502" i="4"/>
  <c r="AG502" i="4"/>
  <c r="C503" i="4" s="1"/>
  <c r="AF502" i="4"/>
  <c r="AH502" i="4" l="1"/>
  <c r="D503" i="4" s="1"/>
  <c r="B503" i="4"/>
  <c r="AJ502" i="4"/>
  <c r="AL503" i="4"/>
  <c r="AK503" i="4"/>
  <c r="O504" i="4"/>
  <c r="AN504" i="4" a="1"/>
  <c r="AM503" i="4" a="1"/>
  <c r="AM503" i="4" l="1"/>
  <c r="AN504" i="4"/>
  <c r="I503" i="4"/>
  <c r="L503" i="4"/>
  <c r="U503" i="4" s="1"/>
  <c r="V503" i="4" s="1"/>
  <c r="M503" i="4"/>
  <c r="E503" i="4"/>
  <c r="F503" i="4" l="1"/>
  <c r="W503" i="4"/>
  <c r="Y503" i="4"/>
  <c r="X503" i="4"/>
  <c r="P503" i="4"/>
  <c r="N503" i="4"/>
  <c r="Q503" i="4" s="1"/>
  <c r="Z503" i="4"/>
  <c r="R503" i="4"/>
  <c r="S503" i="4" l="1"/>
  <c r="T503" i="4" s="1"/>
  <c r="AA503" i="4"/>
  <c r="AB503" i="4" s="1"/>
  <c r="G503" i="4"/>
  <c r="H504" i="4"/>
  <c r="AC503" i="4"/>
  <c r="AI503" i="4" l="1"/>
  <c r="AJ503" i="4" s="1"/>
  <c r="AD503" i="4"/>
  <c r="AE503" i="4" s="1"/>
  <c r="AG503" i="4"/>
  <c r="C504" i="4" s="1"/>
  <c r="AF503" i="4"/>
  <c r="AH503" i="4" s="1"/>
  <c r="D504" i="4" s="1"/>
  <c r="L504" i="4" s="1"/>
  <c r="U504" i="4" s="1"/>
  <c r="V504" i="4" s="1"/>
  <c r="K504" i="4"/>
  <c r="B504" i="4"/>
  <c r="AK504" i="4"/>
  <c r="AL504" i="4"/>
  <c r="W504" i="4"/>
  <c r="I504" i="4"/>
  <c r="Y504" i="4"/>
  <c r="E504" i="4"/>
  <c r="AM504" i="4" a="1"/>
  <c r="AN505" i="4" a="1"/>
  <c r="O505" i="4"/>
  <c r="Z504" i="4"/>
  <c r="AN505" i="4" l="1"/>
  <c r="AM504" i="4"/>
  <c r="F504" i="4"/>
  <c r="M504" i="4"/>
  <c r="N504" i="4" l="1"/>
  <c r="P504" i="4"/>
  <c r="Q504" i="4"/>
  <c r="G504" i="4"/>
  <c r="X504" i="4"/>
  <c r="AA504" i="4" s="1"/>
  <c r="AB504" i="4" s="1"/>
  <c r="R504" i="4"/>
  <c r="S504" i="4" l="1"/>
  <c r="T504" i="4"/>
  <c r="AC504" i="4"/>
  <c r="H505" i="4"/>
  <c r="K505" i="4" l="1"/>
  <c r="AI504" i="4"/>
  <c r="AJ504" i="4" s="1"/>
  <c r="AD504" i="4"/>
  <c r="AE504" i="4" s="1"/>
  <c r="AG504" i="4"/>
  <c r="C505" i="4" s="1"/>
  <c r="AF504" i="4"/>
  <c r="AH504" i="4" s="1"/>
  <c r="D505" i="4" s="1"/>
  <c r="L505" i="4" s="1"/>
  <c r="U505" i="4" s="1"/>
  <c r="V505" i="4" s="1"/>
  <c r="AL505" i="4" l="1"/>
  <c r="M505" i="4"/>
  <c r="B505" i="4"/>
  <c r="AK505" i="4"/>
  <c r="O506" i="4"/>
  <c r="AN506" i="4" a="1"/>
  <c r="AM505" i="4" a="1"/>
  <c r="AM505" i="4" l="1"/>
  <c r="AN506" i="4"/>
  <c r="I505" i="4"/>
  <c r="P505" i="4"/>
  <c r="N505" i="4"/>
  <c r="Y505" i="4"/>
  <c r="W505" i="4"/>
  <c r="E505" i="4"/>
  <c r="R505" i="4"/>
  <c r="Z505" i="4"/>
  <c r="F505" i="4" l="1"/>
  <c r="G505" i="4" s="1"/>
  <c r="X505" i="4"/>
  <c r="AA505" i="4" s="1"/>
  <c r="AB505" i="4" s="1"/>
  <c r="Q505" i="4"/>
  <c r="S505" i="4" s="1"/>
  <c r="H506" i="4"/>
  <c r="AC505" i="4"/>
  <c r="AD505" i="4" l="1"/>
  <c r="AE505" i="4" s="1"/>
  <c r="AG505" i="4"/>
  <c r="C506" i="4" s="1"/>
  <c r="AI505" i="4"/>
  <c r="AJ505" i="4" s="1"/>
  <c r="AF505" i="4"/>
  <c r="AH505" i="4" s="1"/>
  <c r="D506" i="4" s="1"/>
  <c r="L506" i="4" s="1"/>
  <c r="U506" i="4" s="1"/>
  <c r="V506" i="4" s="1"/>
  <c r="K506" i="4"/>
  <c r="AK506" i="4"/>
  <c r="B506" i="4"/>
  <c r="Y506" i="4"/>
  <c r="W506" i="4"/>
  <c r="M506" i="4"/>
  <c r="P506" i="4" s="1"/>
  <c r="AL506" i="4"/>
  <c r="N506" i="4"/>
  <c r="I506" i="4"/>
  <c r="T505" i="4"/>
  <c r="R506" i="4"/>
  <c r="AM506" i="4" a="1"/>
  <c r="O507" i="4"/>
  <c r="AN507" i="4" a="1"/>
  <c r="Z506" i="4"/>
  <c r="E506" i="4"/>
  <c r="F506" i="4" l="1"/>
  <c r="G506" i="4" s="1"/>
  <c r="Q506" i="4"/>
  <c r="S506" i="4" s="1"/>
  <c r="AN507" i="4"/>
  <c r="AM506" i="4"/>
  <c r="X506" i="4"/>
  <c r="AA506" i="4" s="1"/>
  <c r="AB506" i="4" s="1"/>
  <c r="H507" i="4"/>
  <c r="AC506" i="4"/>
  <c r="AD506" i="4" l="1"/>
  <c r="AE506" i="4" s="1"/>
  <c r="AI506" i="4"/>
  <c r="AJ506" i="4" s="1"/>
  <c r="AG506" i="4"/>
  <c r="C507" i="4" s="1"/>
  <c r="AF506" i="4"/>
  <c r="AH506" i="4" s="1"/>
  <c r="D507" i="4" s="1"/>
  <c r="K507" i="4"/>
  <c r="B507" i="4"/>
  <c r="AL507" i="4"/>
  <c r="AK507" i="4"/>
  <c r="I507" i="4"/>
  <c r="L507" i="4"/>
  <c r="U507" i="4" s="1"/>
  <c r="V507" i="4" s="1"/>
  <c r="Y507" i="4" s="1"/>
  <c r="W507" i="4"/>
  <c r="M507" i="4"/>
  <c r="N507" i="4" s="1"/>
  <c r="P507" i="4"/>
  <c r="T506" i="4"/>
  <c r="AN508" i="4" a="1"/>
  <c r="O508" i="4"/>
  <c r="AM507" i="4" a="1"/>
  <c r="Z507" i="4"/>
  <c r="E507" i="4"/>
  <c r="R507" i="4"/>
  <c r="F507" i="4" l="1"/>
  <c r="G507" i="4" s="1"/>
  <c r="AM507" i="4"/>
  <c r="AN508" i="4"/>
  <c r="Q507" i="4"/>
  <c r="S507" i="4" s="1"/>
  <c r="X507" i="4"/>
  <c r="AA507" i="4" s="1"/>
  <c r="AB507" i="4" s="1"/>
  <c r="T507" i="4"/>
  <c r="AC507" i="4"/>
  <c r="H508" i="4"/>
  <c r="K508" i="4" l="1"/>
  <c r="AI507" i="4"/>
  <c r="AJ507" i="4" s="1"/>
  <c r="AD507" i="4"/>
  <c r="AE507" i="4" s="1"/>
  <c r="AG507" i="4"/>
  <c r="C508" i="4" s="1"/>
  <c r="AF507" i="4"/>
  <c r="AH507" i="4" s="1"/>
  <c r="D508" i="4" s="1"/>
  <c r="L508" i="4" s="1"/>
  <c r="U508" i="4" s="1"/>
  <c r="V508" i="4" s="1"/>
  <c r="M508" i="4" l="1"/>
  <c r="B508" i="4"/>
  <c r="W508" i="4" s="1"/>
  <c r="AK508" i="4"/>
  <c r="AL508" i="4"/>
  <c r="O509" i="4"/>
  <c r="AN509" i="4" a="1"/>
  <c r="AM508" i="4" a="1"/>
  <c r="AM508" i="4" l="1"/>
  <c r="AN509" i="4"/>
  <c r="N508" i="4"/>
  <c r="P508" i="4"/>
  <c r="Y508" i="4"/>
  <c r="I508" i="4"/>
  <c r="Z508" i="4"/>
  <c r="R508" i="4"/>
  <c r="E508" i="4"/>
  <c r="F508" i="4" l="1"/>
  <c r="Q508" i="4"/>
  <c r="S508" i="4" s="1"/>
  <c r="T508" i="4"/>
  <c r="H509" i="4"/>
  <c r="K509" i="4" l="1"/>
  <c r="G508" i="4"/>
  <c r="X508" i="4"/>
  <c r="AA508" i="4" s="1"/>
  <c r="AB508" i="4" s="1"/>
  <c r="AC508" i="4"/>
  <c r="AD508" i="4" l="1"/>
  <c r="AE508" i="4" s="1"/>
  <c r="AG508" i="4"/>
  <c r="C509" i="4" s="1"/>
  <c r="AI508" i="4"/>
  <c r="AF508" i="4"/>
  <c r="AH508" i="4" l="1"/>
  <c r="D509" i="4" s="1"/>
  <c r="B509" i="4"/>
  <c r="AJ508" i="4"/>
  <c r="AK509" i="4"/>
  <c r="AL509" i="4"/>
  <c r="AM509" i="4" a="1"/>
  <c r="AN510" i="4" a="1"/>
  <c r="O510" i="4"/>
  <c r="AN510" i="4" l="1"/>
  <c r="AM509" i="4"/>
  <c r="I509" i="4"/>
  <c r="L509" i="4"/>
  <c r="U509" i="4" s="1"/>
  <c r="V509" i="4" s="1"/>
  <c r="E509" i="4"/>
  <c r="F509" i="4" l="1"/>
  <c r="W509" i="4"/>
  <c r="X509" i="4" s="1"/>
  <c r="Y509" i="4"/>
  <c r="M509" i="4"/>
  <c r="Z509" i="4"/>
  <c r="AA509" i="4" l="1"/>
  <c r="AB509" i="4" s="1"/>
  <c r="P509" i="4"/>
  <c r="N509" i="4"/>
  <c r="G509" i="4"/>
  <c r="R509" i="4"/>
  <c r="Q509" i="4" l="1"/>
  <c r="S509" i="4" s="1"/>
  <c r="T509" i="4" s="1"/>
  <c r="AC509" i="4"/>
  <c r="H510" i="4"/>
  <c r="K510" i="4" l="1"/>
  <c r="AK510" i="4"/>
  <c r="AI509" i="4"/>
  <c r="AJ509" i="4" s="1"/>
  <c r="AG509" i="4"/>
  <c r="C510" i="4" s="1"/>
  <c r="AD509" i="4"/>
  <c r="AE509" i="4" s="1"/>
  <c r="AF509" i="4"/>
  <c r="AH509" i="4" s="1"/>
  <c r="D510" i="4" s="1"/>
  <c r="L510" i="4" s="1"/>
  <c r="U510" i="4" s="1"/>
  <c r="V510" i="4" s="1"/>
  <c r="M510" i="4" l="1"/>
  <c r="AL510" i="4"/>
  <c r="B510" i="4"/>
  <c r="AM510" i="4" a="1"/>
  <c r="AN511" i="4" a="1"/>
  <c r="O511" i="4"/>
  <c r="AN511" i="4" l="1"/>
  <c r="AM510" i="4"/>
  <c r="I510" i="4"/>
  <c r="Y510" i="4"/>
  <c r="N510" i="4"/>
  <c r="P510" i="4"/>
  <c r="W510" i="4"/>
  <c r="E510" i="4"/>
  <c r="Z510" i="4"/>
  <c r="R510" i="4"/>
  <c r="F510" i="4" l="1"/>
  <c r="G510" i="4" s="1"/>
  <c r="Q510" i="4"/>
  <c r="S510" i="4" s="1"/>
  <c r="X510" i="4"/>
  <c r="AA510" i="4" s="1"/>
  <c r="AB510" i="4" s="1"/>
  <c r="H511" i="4"/>
  <c r="AC510" i="4"/>
  <c r="AD510" i="4" l="1"/>
  <c r="AE510" i="4" s="1"/>
  <c r="AI510" i="4"/>
  <c r="AJ510" i="4" s="1"/>
  <c r="AG510" i="4"/>
  <c r="C511" i="4" s="1"/>
  <c r="AF510" i="4"/>
  <c r="AH510" i="4" s="1"/>
  <c r="D511" i="4" s="1"/>
  <c r="AL511" i="4"/>
  <c r="B511" i="4"/>
  <c r="I511" i="4"/>
  <c r="AK511" i="4"/>
  <c r="K511" i="4"/>
  <c r="L511" i="4"/>
  <c r="U511" i="4" s="1"/>
  <c r="V511" i="4" s="1"/>
  <c r="Y511" i="4"/>
  <c r="W511" i="4"/>
  <c r="T510" i="4"/>
  <c r="E511" i="4"/>
  <c r="AM511" i="4" a="1"/>
  <c r="AN512" i="4" a="1"/>
  <c r="O512" i="4"/>
  <c r="Z511" i="4"/>
  <c r="AN512" i="4" l="1"/>
  <c r="AM511" i="4"/>
  <c r="F511" i="4"/>
  <c r="M511" i="4"/>
  <c r="X511" i="4"/>
  <c r="AA511" i="4" s="1"/>
  <c r="AB511" i="4" s="1"/>
  <c r="N511" i="4" l="1"/>
  <c r="P511" i="4"/>
  <c r="G511" i="4"/>
  <c r="R511" i="4"/>
  <c r="Q511" i="4" l="1"/>
  <c r="S511" i="4" s="1"/>
  <c r="AC511" i="4"/>
  <c r="H512" i="4"/>
  <c r="K512" i="4" l="1"/>
  <c r="B512" i="4"/>
  <c r="I512" i="4"/>
  <c r="AD511" i="4"/>
  <c r="AE511" i="4" s="1"/>
  <c r="AI511" i="4"/>
  <c r="AJ511" i="4" s="1"/>
  <c r="AG511" i="4"/>
  <c r="C512" i="4" s="1"/>
  <c r="AF511" i="4"/>
  <c r="T511" i="4"/>
  <c r="E512" i="4"/>
  <c r="O513" i="4"/>
  <c r="AN513" i="4" a="1"/>
  <c r="AN513" i="4" l="1"/>
  <c r="F512" i="4"/>
  <c r="AK512" i="4"/>
  <c r="AH511" i="4"/>
  <c r="D512" i="4" s="1"/>
  <c r="AL512" i="4"/>
  <c r="AM512" i="4" a="1"/>
  <c r="AM512" i="4" l="1"/>
  <c r="L512" i="4"/>
  <c r="U512" i="4" s="1"/>
  <c r="V512" i="4" s="1"/>
  <c r="M512" i="4" l="1"/>
  <c r="Y512" i="4"/>
  <c r="W512" i="4"/>
  <c r="X512" i="4" s="1"/>
  <c r="Z512" i="4"/>
  <c r="AA512" i="4" l="1"/>
  <c r="AB512" i="4" s="1"/>
  <c r="P512" i="4"/>
  <c r="N512" i="4"/>
  <c r="Q512" i="4" s="1"/>
  <c r="R512" i="4"/>
  <c r="S512" i="4" l="1"/>
  <c r="T512" i="4"/>
  <c r="G512" i="4"/>
  <c r="AC512" i="4"/>
  <c r="H513" i="4"/>
  <c r="K513" i="4" l="1"/>
  <c r="AL513" i="4"/>
  <c r="AK513" i="4"/>
  <c r="AI512" i="4"/>
  <c r="AJ512" i="4" s="1"/>
  <c r="AF512" i="4"/>
  <c r="B513" i="4" s="1"/>
  <c r="AG512" i="4"/>
  <c r="C513" i="4" s="1"/>
  <c r="AD512" i="4"/>
  <c r="AE512" i="4" s="1"/>
  <c r="AM513" i="4" a="1"/>
  <c r="AN514" i="4" a="1"/>
  <c r="O514" i="4"/>
  <c r="AN514" i="4" l="1"/>
  <c r="AM513" i="4"/>
  <c r="I513" i="4"/>
  <c r="AH512" i="4"/>
  <c r="D513" i="4" s="1"/>
  <c r="E513" i="4"/>
  <c r="F513" i="4" l="1"/>
  <c r="L513" i="4"/>
  <c r="U513" i="4" s="1"/>
  <c r="V513" i="4" s="1"/>
  <c r="M513" i="4"/>
  <c r="W513" i="4" l="1"/>
  <c r="X513" i="4" s="1"/>
  <c r="Y513" i="4"/>
  <c r="N513" i="4"/>
  <c r="Q513" i="4"/>
  <c r="P513" i="4"/>
  <c r="G513" i="4"/>
  <c r="R513" i="4"/>
  <c r="Z513" i="4"/>
  <c r="S513" i="4" l="1"/>
  <c r="T513" i="4" s="1"/>
  <c r="AA513" i="4"/>
  <c r="AB513" i="4" s="1"/>
  <c r="H514" i="4"/>
  <c r="AC513" i="4"/>
  <c r="AI513" i="4" l="1"/>
  <c r="AJ513" i="4" s="1"/>
  <c r="AD513" i="4"/>
  <c r="AE513" i="4" s="1"/>
  <c r="AG513" i="4"/>
  <c r="C514" i="4" s="1"/>
  <c r="AF513" i="4"/>
  <c r="AH513" i="4" s="1"/>
  <c r="D514" i="4" s="1"/>
  <c r="L514" i="4" s="1"/>
  <c r="U514" i="4" s="1"/>
  <c r="V514" i="4" s="1"/>
  <c r="K514" i="4"/>
  <c r="B514" i="4"/>
  <c r="M514" i="4"/>
  <c r="AL514" i="4"/>
  <c r="Y514" i="4"/>
  <c r="AK514" i="4"/>
  <c r="I514" i="4"/>
  <c r="N514" i="4"/>
  <c r="P514" i="4"/>
  <c r="W514" i="4"/>
  <c r="AN515" i="4" a="1"/>
  <c r="O515" i="4"/>
  <c r="E514" i="4"/>
  <c r="Z514" i="4"/>
  <c r="AM514" i="4" a="1"/>
  <c r="R514" i="4"/>
  <c r="AM514" i="4" l="1"/>
  <c r="Q514" i="4"/>
  <c r="S514" i="4" s="1"/>
  <c r="F514" i="4"/>
  <c r="G514" i="4" s="1"/>
  <c r="AN515" i="4"/>
  <c r="X514" i="4"/>
  <c r="AA514" i="4" s="1"/>
  <c r="AB514" i="4" s="1"/>
  <c r="AC514" i="4"/>
  <c r="H515" i="4"/>
  <c r="K515" i="4" l="1"/>
  <c r="AD514" i="4"/>
  <c r="AE514" i="4" s="1"/>
  <c r="AF514" i="4"/>
  <c r="AI514" i="4"/>
  <c r="AJ514" i="4" s="1"/>
  <c r="AG514" i="4"/>
  <c r="C515" i="4" s="1"/>
  <c r="T514" i="4"/>
  <c r="AH514" i="4" l="1"/>
  <c r="D515" i="4" s="1"/>
  <c r="AL515" i="4"/>
  <c r="B515" i="4"/>
  <c r="AK515" i="4"/>
  <c r="AM515" i="4" a="1"/>
  <c r="AN516" i="4" a="1"/>
  <c r="O516" i="4"/>
  <c r="AN516" i="4" l="1"/>
  <c r="AM515" i="4"/>
  <c r="I515" i="4"/>
  <c r="L515" i="4"/>
  <c r="U515" i="4" s="1"/>
  <c r="V515" i="4" s="1"/>
  <c r="M515" i="4"/>
  <c r="E515" i="4"/>
  <c r="F515" i="4" l="1"/>
  <c r="P515" i="4"/>
  <c r="N515" i="4"/>
  <c r="W515" i="4"/>
  <c r="X515" i="4"/>
  <c r="Y515" i="4"/>
  <c r="Z515" i="4"/>
  <c r="R515" i="4"/>
  <c r="AA515" i="4" l="1"/>
  <c r="AB515" i="4" s="1"/>
  <c r="Q515" i="4"/>
  <c r="S515" i="4" s="1"/>
  <c r="G515" i="4"/>
  <c r="AC515" i="4"/>
  <c r="H516" i="4"/>
  <c r="K516" i="4" l="1"/>
  <c r="AI515" i="4"/>
  <c r="AJ515" i="4" s="1"/>
  <c r="AD515" i="4"/>
  <c r="AE515" i="4" s="1"/>
  <c r="AG515" i="4"/>
  <c r="C516" i="4" s="1"/>
  <c r="AF515" i="4"/>
  <c r="AH515" i="4" s="1"/>
  <c r="D516" i="4" s="1"/>
  <c r="L516" i="4" s="1"/>
  <c r="U516" i="4" s="1"/>
  <c r="V516" i="4" s="1"/>
  <c r="T515" i="4"/>
  <c r="M516" i="4" l="1"/>
  <c r="B516" i="4"/>
  <c r="AL516" i="4"/>
  <c r="AK516" i="4"/>
  <c r="AN517" i="4" a="1"/>
  <c r="O517" i="4"/>
  <c r="AM516" i="4" a="1"/>
  <c r="AM516" i="4" l="1"/>
  <c r="AN517" i="4"/>
  <c r="I516" i="4"/>
  <c r="P516" i="4"/>
  <c r="N516" i="4"/>
  <c r="Y516" i="4"/>
  <c r="W516" i="4"/>
  <c r="E516" i="4"/>
  <c r="Z516" i="4"/>
  <c r="R516" i="4"/>
  <c r="F516" i="4" l="1"/>
  <c r="Q516" i="4"/>
  <c r="S516" i="4" s="1"/>
  <c r="H517" i="4"/>
  <c r="K517" i="4" l="1"/>
  <c r="T516" i="4"/>
  <c r="G516" i="4"/>
  <c r="X516" i="4"/>
  <c r="AA516" i="4" s="1"/>
  <c r="AB516" i="4" s="1"/>
  <c r="AC516" i="4"/>
  <c r="AI516" i="4" l="1"/>
  <c r="AD516" i="4"/>
  <c r="AE516" i="4" s="1"/>
  <c r="AG516" i="4"/>
  <c r="C517" i="4" s="1"/>
  <c r="AF516" i="4"/>
  <c r="AH516" i="4" l="1"/>
  <c r="D517" i="4" s="1"/>
  <c r="B517" i="4"/>
  <c r="AJ516" i="4"/>
  <c r="AL517" i="4"/>
  <c r="AK517" i="4"/>
  <c r="AM517" i="4" a="1"/>
  <c r="AN518" i="4" a="1"/>
  <c r="O518" i="4"/>
  <c r="AN518" i="4" l="1"/>
  <c r="AM517" i="4"/>
  <c r="I517" i="4"/>
  <c r="M517" i="4"/>
  <c r="L517" i="4"/>
  <c r="U517" i="4" s="1"/>
  <c r="V517" i="4" s="1"/>
  <c r="E517" i="4"/>
  <c r="F517" i="4" l="1"/>
  <c r="N517" i="4"/>
  <c r="Q517" i="4"/>
  <c r="P517" i="4"/>
  <c r="W517" i="4"/>
  <c r="Y517" i="4"/>
  <c r="X517" i="4"/>
  <c r="R517" i="4"/>
  <c r="Z517" i="4"/>
  <c r="AA517" i="4" l="1"/>
  <c r="AB517" i="4" s="1"/>
  <c r="S517" i="4"/>
  <c r="T517" i="4"/>
  <c r="G517" i="4"/>
  <c r="AC517" i="4"/>
  <c r="H518" i="4"/>
  <c r="K518" i="4" l="1"/>
  <c r="AD517" i="4"/>
  <c r="AE517" i="4" s="1"/>
  <c r="AI517" i="4"/>
  <c r="AJ517" i="4" s="1"/>
  <c r="AG517" i="4"/>
  <c r="C518" i="4" s="1"/>
  <c r="AF517" i="4"/>
  <c r="AH517" i="4" s="1"/>
  <c r="D518" i="4" s="1"/>
  <c r="L518" i="4" s="1"/>
  <c r="U518" i="4" s="1"/>
  <c r="V518" i="4" s="1"/>
  <c r="B518" i="4" l="1"/>
  <c r="Y518" i="4" s="1"/>
  <c r="AK518" i="4"/>
  <c r="AL518" i="4"/>
  <c r="M518" i="4"/>
  <c r="AN519" i="4" a="1"/>
  <c r="O519" i="4"/>
  <c r="AM518" i="4" a="1"/>
  <c r="Z518" i="4"/>
  <c r="AM518" i="4" l="1"/>
  <c r="AN519" i="4"/>
  <c r="P518" i="4"/>
  <c r="N518" i="4"/>
  <c r="I518" i="4"/>
  <c r="W518" i="4"/>
  <c r="R518" i="4"/>
  <c r="E518" i="4"/>
  <c r="F518" i="4" l="1"/>
  <c r="G518" i="4" s="1"/>
  <c r="Q518" i="4"/>
  <c r="S518" i="4" s="1"/>
  <c r="X518" i="4"/>
  <c r="AA518" i="4" s="1"/>
  <c r="AB518" i="4" s="1"/>
  <c r="T518" i="4"/>
  <c r="H519" i="4"/>
  <c r="AC518" i="4"/>
  <c r="AI518" i="4" l="1"/>
  <c r="AJ518" i="4" s="1"/>
  <c r="AD518" i="4"/>
  <c r="AE518" i="4" s="1"/>
  <c r="AG518" i="4"/>
  <c r="C519" i="4" s="1"/>
  <c r="AF518" i="4"/>
  <c r="AH518" i="4" s="1"/>
  <c r="D519" i="4" s="1"/>
  <c r="K519" i="4"/>
  <c r="AL519" i="4"/>
  <c r="AK519" i="4"/>
  <c r="B519" i="4"/>
  <c r="I519" i="4"/>
  <c r="L519" i="4"/>
  <c r="U519" i="4" s="1"/>
  <c r="V519" i="4" s="1"/>
  <c r="M519" i="4"/>
  <c r="W519" i="4"/>
  <c r="Y519" i="4"/>
  <c r="P519" i="4"/>
  <c r="N519" i="4"/>
  <c r="AM519" i="4" a="1"/>
  <c r="E519" i="4"/>
  <c r="Z519" i="4"/>
  <c r="O520" i="4"/>
  <c r="AN520" i="4" a="1"/>
  <c r="R519" i="4"/>
  <c r="AN520" i="4" l="1"/>
  <c r="F519" i="4"/>
  <c r="G519" i="4" s="1"/>
  <c r="AM519" i="4"/>
  <c r="Q519" i="4"/>
  <c r="S519" i="4" s="1"/>
  <c r="X519" i="4"/>
  <c r="AA519" i="4" s="1"/>
  <c r="AB519" i="4" s="1"/>
  <c r="AC519" i="4"/>
  <c r="H520" i="4"/>
  <c r="K520" i="4" l="1"/>
  <c r="AD519" i="4"/>
  <c r="AE519" i="4" s="1"/>
  <c r="AG519" i="4"/>
  <c r="C520" i="4" s="1"/>
  <c r="AI519" i="4"/>
  <c r="AJ519" i="4" s="1"/>
  <c r="AF519" i="4"/>
  <c r="AH519" i="4" s="1"/>
  <c r="D520" i="4" s="1"/>
  <c r="L520" i="4" s="1"/>
  <c r="U520" i="4" s="1"/>
  <c r="V520" i="4" s="1"/>
  <c r="T519" i="4"/>
  <c r="B520" i="4" l="1"/>
  <c r="W520" i="4" s="1"/>
  <c r="AK520" i="4"/>
  <c r="AL520" i="4"/>
  <c r="M520" i="4"/>
  <c r="AN521" i="4" a="1"/>
  <c r="O521" i="4"/>
  <c r="AM520" i="4" a="1"/>
  <c r="AM520" i="4" l="1"/>
  <c r="AN521" i="4"/>
  <c r="N520" i="4"/>
  <c r="P520" i="4"/>
  <c r="Y520" i="4"/>
  <c r="I520" i="4"/>
  <c r="R520" i="4"/>
  <c r="E520" i="4"/>
  <c r="Z520" i="4"/>
  <c r="F520" i="4" l="1"/>
  <c r="Q520" i="4"/>
  <c r="S520" i="4" s="1"/>
  <c r="H521" i="4"/>
  <c r="K521" i="4" l="1"/>
  <c r="T520" i="4"/>
  <c r="G520" i="4"/>
  <c r="X520" i="4"/>
  <c r="AA520" i="4" s="1"/>
  <c r="AB520" i="4" s="1"/>
  <c r="AC520" i="4"/>
  <c r="AD520" i="4" l="1"/>
  <c r="AE520" i="4" s="1"/>
  <c r="AG520" i="4"/>
  <c r="C521" i="4" s="1"/>
  <c r="AF520" i="4"/>
  <c r="AI520" i="4"/>
  <c r="AJ520" i="4" l="1"/>
  <c r="AK521" i="4"/>
  <c r="AL521" i="4"/>
  <c r="AH520" i="4"/>
  <c r="D521" i="4" s="1"/>
  <c r="B521" i="4"/>
  <c r="AN522" i="4" a="1"/>
  <c r="O522" i="4"/>
  <c r="AM521" i="4" a="1"/>
  <c r="AM521" i="4" l="1"/>
  <c r="AN522" i="4"/>
  <c r="L521" i="4"/>
  <c r="U521" i="4" s="1"/>
  <c r="V521" i="4" s="1"/>
  <c r="M521" i="4"/>
  <c r="I521" i="4"/>
  <c r="E521" i="4"/>
  <c r="F521" i="4" l="1"/>
  <c r="G521" i="4" s="1"/>
  <c r="P521" i="4"/>
  <c r="N521" i="4"/>
  <c r="Q521" i="4"/>
  <c r="Y521" i="4"/>
  <c r="W521" i="4"/>
  <c r="X521" i="4"/>
  <c r="Z521" i="4"/>
  <c r="R521" i="4"/>
  <c r="S521" i="4" l="1"/>
  <c r="T521" i="4" s="1"/>
  <c r="AA521" i="4"/>
  <c r="AB521" i="4" s="1"/>
  <c r="H522" i="4"/>
  <c r="AC521" i="4"/>
  <c r="AD521" i="4" l="1"/>
  <c r="AE521" i="4" s="1"/>
  <c r="AG521" i="4"/>
  <c r="C522" i="4" s="1"/>
  <c r="AI521" i="4"/>
  <c r="AJ521" i="4" s="1"/>
  <c r="AF521" i="4"/>
  <c r="AH521" i="4" s="1"/>
  <c r="D522" i="4" s="1"/>
  <c r="K522" i="4"/>
  <c r="B522" i="4"/>
  <c r="AL522" i="4"/>
  <c r="AK522" i="4"/>
  <c r="I522" i="4"/>
  <c r="AN523" i="4" a="1"/>
  <c r="O523" i="4"/>
  <c r="AM522" i="4" a="1"/>
  <c r="E522" i="4"/>
  <c r="F522" i="4" l="1"/>
  <c r="AM522" i="4"/>
  <c r="AN523" i="4"/>
  <c r="L522" i="4"/>
  <c r="U522" i="4" l="1"/>
  <c r="V522" i="4" s="1"/>
  <c r="M522" i="4"/>
  <c r="N522" i="4" l="1"/>
  <c r="P522" i="4"/>
  <c r="Q522" i="4"/>
  <c r="Y522" i="4"/>
  <c r="W522" i="4"/>
  <c r="X522" i="4" s="1"/>
  <c r="R522" i="4"/>
  <c r="Z522" i="4"/>
  <c r="AA522" i="4" l="1"/>
  <c r="AB522" i="4" s="1"/>
  <c r="S522" i="4"/>
  <c r="T522" i="4"/>
  <c r="G522" i="4"/>
  <c r="AC522" i="4"/>
  <c r="H523" i="4"/>
  <c r="K523" i="4" l="1"/>
  <c r="AD522" i="4"/>
  <c r="AE522" i="4" s="1"/>
  <c r="AI522" i="4"/>
  <c r="AJ522" i="4" s="1"/>
  <c r="AG522" i="4"/>
  <c r="C523" i="4" s="1"/>
  <c r="AF522" i="4"/>
  <c r="AH522" i="4" s="1"/>
  <c r="D523" i="4" s="1"/>
  <c r="L523" i="4" l="1"/>
  <c r="U523" i="4" s="1"/>
  <c r="V523" i="4" s="1"/>
  <c r="AK523" i="4"/>
  <c r="B523" i="4"/>
  <c r="AL523" i="4"/>
  <c r="AM523" i="4" a="1"/>
  <c r="AN524" i="4" a="1"/>
  <c r="O524" i="4"/>
  <c r="AN524" i="4" l="1"/>
  <c r="AM523" i="4"/>
  <c r="I523" i="4"/>
  <c r="W523" i="4"/>
  <c r="Y523" i="4"/>
  <c r="M523" i="4"/>
  <c r="Z523" i="4"/>
  <c r="E523" i="4"/>
  <c r="F523" i="4" l="1"/>
  <c r="N523" i="4"/>
  <c r="P523" i="4"/>
  <c r="R523" i="4"/>
  <c r="Q523" i="4" l="1"/>
  <c r="S523" i="4" s="1"/>
  <c r="G523" i="4"/>
  <c r="X523" i="4"/>
  <c r="AA523" i="4" s="1"/>
  <c r="AB523" i="4" s="1"/>
  <c r="H524" i="4"/>
  <c r="AC523" i="4"/>
  <c r="AI523" i="4" l="1"/>
  <c r="AJ523" i="4" s="1"/>
  <c r="AG523" i="4"/>
  <c r="C524" i="4" s="1"/>
  <c r="AD523" i="4"/>
  <c r="AE523" i="4" s="1"/>
  <c r="AF523" i="4"/>
  <c r="AH523" i="4" s="1"/>
  <c r="D524" i="4" s="1"/>
  <c r="L524" i="4" s="1"/>
  <c r="U524" i="4" s="1"/>
  <c r="V524" i="4" s="1"/>
  <c r="K524" i="4"/>
  <c r="AK524" i="4"/>
  <c r="M524" i="4"/>
  <c r="B524" i="4"/>
  <c r="Y524" i="4" s="1"/>
  <c r="AL524" i="4"/>
  <c r="T523" i="4"/>
  <c r="I524" i="4"/>
  <c r="N524" i="4"/>
  <c r="P524" i="4"/>
  <c r="AM524" i="4" a="1"/>
  <c r="AN525" i="4" a="1"/>
  <c r="O525" i="4"/>
  <c r="R524" i="4"/>
  <c r="E524" i="4"/>
  <c r="Z524" i="4"/>
  <c r="AN525" i="4" l="1"/>
  <c r="AM524" i="4"/>
  <c r="W524" i="4"/>
  <c r="F524" i="4"/>
  <c r="Q524" i="4"/>
  <c r="S524" i="4" s="1"/>
  <c r="T524" i="4" s="1"/>
  <c r="H525" i="4"/>
  <c r="K525" i="4" l="1"/>
  <c r="G524" i="4"/>
  <c r="X524" i="4"/>
  <c r="AA524" i="4" s="1"/>
  <c r="AB524" i="4" s="1"/>
  <c r="AC524" i="4"/>
  <c r="AI524" i="4" l="1"/>
  <c r="AD524" i="4"/>
  <c r="AE524" i="4" s="1"/>
  <c r="AG524" i="4"/>
  <c r="C525" i="4" s="1"/>
  <c r="AF524" i="4"/>
  <c r="AH524" i="4" l="1"/>
  <c r="D525" i="4" s="1"/>
  <c r="B525" i="4"/>
  <c r="AJ524" i="4"/>
  <c r="AK525" i="4"/>
  <c r="AL525" i="4"/>
  <c r="AM525" i="4" a="1"/>
  <c r="O526" i="4"/>
  <c r="AN526" i="4" a="1"/>
  <c r="AM525" i="4" l="1"/>
  <c r="AN526" i="4"/>
  <c r="L525" i="4"/>
  <c r="U525" i="4" s="1"/>
  <c r="V525" i="4" s="1"/>
  <c r="M525" i="4"/>
  <c r="I525" i="4"/>
  <c r="E525" i="4"/>
  <c r="F525" i="4" l="1"/>
  <c r="N525" i="4"/>
  <c r="P525" i="4"/>
  <c r="W525" i="4"/>
  <c r="X525" i="4" s="1"/>
  <c r="Y525" i="4"/>
  <c r="Z525" i="4"/>
  <c r="R525" i="4"/>
  <c r="G525" i="4" l="1"/>
  <c r="AA525" i="4"/>
  <c r="AB525" i="4" s="1"/>
  <c r="Q525" i="4"/>
  <c r="S525" i="4" s="1"/>
  <c r="AC525" i="4"/>
  <c r="H526" i="4"/>
  <c r="K526" i="4" l="1"/>
  <c r="AD525" i="4"/>
  <c r="AE525" i="4" s="1"/>
  <c r="AI525" i="4"/>
  <c r="AJ525" i="4" s="1"/>
  <c r="AG525" i="4"/>
  <c r="C526" i="4" s="1"/>
  <c r="AF525" i="4"/>
  <c r="AH525" i="4" s="1"/>
  <c r="D526" i="4" s="1"/>
  <c r="L526" i="4" s="1"/>
  <c r="U526" i="4" s="1"/>
  <c r="V526" i="4" s="1"/>
  <c r="T525" i="4"/>
  <c r="AL526" i="4" l="1"/>
  <c r="M526" i="4"/>
  <c r="AK526" i="4"/>
  <c r="B526" i="4"/>
  <c r="AN527" i="4" a="1"/>
  <c r="AM526" i="4" a="1"/>
  <c r="O527" i="4"/>
  <c r="AN527" i="4" l="1"/>
  <c r="AM526" i="4"/>
  <c r="I526" i="4"/>
  <c r="N526" i="4"/>
  <c r="P526" i="4"/>
  <c r="W526" i="4"/>
  <c r="Y526" i="4"/>
  <c r="E526" i="4"/>
  <c r="R526" i="4"/>
  <c r="Z526" i="4"/>
  <c r="F526" i="4" l="1"/>
  <c r="Q526" i="4"/>
  <c r="S526" i="4" s="1"/>
  <c r="X526" i="4"/>
  <c r="AA526" i="4" s="1"/>
  <c r="AB526" i="4" s="1"/>
  <c r="G526" i="4"/>
  <c r="T526" i="4"/>
  <c r="AC526" i="4"/>
  <c r="H527" i="4"/>
  <c r="AD526" i="4" l="1"/>
  <c r="AE526" i="4" s="1"/>
  <c r="AI526" i="4"/>
  <c r="AJ526" i="4" s="1"/>
  <c r="AG526" i="4"/>
  <c r="C527" i="4" s="1"/>
  <c r="AF526" i="4"/>
  <c r="AH526" i="4" s="1"/>
  <c r="D527" i="4" s="1"/>
  <c r="K527" i="4"/>
  <c r="AK527" i="4"/>
  <c r="B527" i="4"/>
  <c r="AL527" i="4"/>
  <c r="I527" i="4"/>
  <c r="AN528" i="4" a="1"/>
  <c r="E527" i="4"/>
  <c r="O528" i="4"/>
  <c r="AM527" i="4" a="1"/>
  <c r="L527" i="4" l="1"/>
  <c r="U527" i="4" s="1"/>
  <c r="V527" i="4" s="1"/>
  <c r="W527" i="4" s="1"/>
  <c r="AN528" i="4"/>
  <c r="F527" i="4"/>
  <c r="AM527" i="4"/>
  <c r="M527" i="4"/>
  <c r="X527" i="4"/>
  <c r="Y527" i="4" l="1"/>
  <c r="N527" i="4"/>
  <c r="P527" i="4"/>
  <c r="G527" i="4"/>
  <c r="R527" i="4"/>
  <c r="Z527" i="4"/>
  <c r="AA527" i="4" l="1"/>
  <c r="AB527" i="4" s="1"/>
  <c r="Q527" i="4"/>
  <c r="S527" i="4" s="1"/>
  <c r="AC527" i="4"/>
  <c r="H528" i="4"/>
  <c r="K528" i="4" l="1"/>
  <c r="AD527" i="4"/>
  <c r="AE527" i="4" s="1"/>
  <c r="AF527" i="4"/>
  <c r="AI527" i="4"/>
  <c r="AJ527" i="4" s="1"/>
  <c r="AG527" i="4"/>
  <c r="C528" i="4" s="1"/>
  <c r="T527" i="4"/>
  <c r="AH527" i="4" l="1"/>
  <c r="D528" i="4" s="1"/>
  <c r="L528" i="4" s="1"/>
  <c r="U528" i="4" s="1"/>
  <c r="AL528" i="4"/>
  <c r="AK528" i="4"/>
  <c r="B528" i="4"/>
  <c r="V528" i="4"/>
  <c r="M528" i="4"/>
  <c r="AN529" i="4" a="1"/>
  <c r="AM528" i="4" a="1"/>
  <c r="O529" i="4"/>
  <c r="AN529" i="4" l="1"/>
  <c r="AM528" i="4"/>
  <c r="N528" i="4"/>
  <c r="P528" i="4"/>
  <c r="Y528" i="4"/>
  <c r="W528" i="4"/>
  <c r="I528" i="4"/>
  <c r="R528" i="4"/>
  <c r="Z528" i="4"/>
  <c r="E528" i="4"/>
  <c r="F528" i="4" l="1"/>
  <c r="G528" i="4" s="1"/>
  <c r="X528" i="4"/>
  <c r="AA528" i="4" s="1"/>
  <c r="AB528" i="4" s="1"/>
  <c r="Q528" i="4"/>
  <c r="S528" i="4" s="1"/>
  <c r="T528" i="4" s="1"/>
  <c r="AC528" i="4"/>
  <c r="H529" i="4"/>
  <c r="AI528" i="4" l="1"/>
  <c r="AJ528" i="4" s="1"/>
  <c r="AD528" i="4"/>
  <c r="AE528" i="4" s="1"/>
  <c r="AG528" i="4"/>
  <c r="C529" i="4" s="1"/>
  <c r="AF528" i="4"/>
  <c r="AH528" i="4" s="1"/>
  <c r="D529" i="4" s="1"/>
  <c r="K529" i="4"/>
  <c r="AL529" i="4"/>
  <c r="AK529" i="4"/>
  <c r="B529" i="4"/>
  <c r="AM529" i="4" a="1"/>
  <c r="AN530" i="4" a="1"/>
  <c r="O530" i="4"/>
  <c r="AN530" i="4" l="1"/>
  <c r="AM529" i="4"/>
  <c r="L529" i="4"/>
  <c r="U529" i="4" s="1"/>
  <c r="V529" i="4" s="1"/>
  <c r="I529" i="4"/>
  <c r="E529" i="4"/>
  <c r="F529" i="4" l="1"/>
  <c r="W529" i="4"/>
  <c r="X529" i="4" s="1"/>
  <c r="Y529" i="4"/>
  <c r="M529" i="4"/>
  <c r="Z529" i="4"/>
  <c r="AA529" i="4" l="1"/>
  <c r="AB529" i="4" s="1"/>
  <c r="N529" i="4"/>
  <c r="P529" i="4"/>
  <c r="G529" i="4"/>
  <c r="R529" i="4"/>
  <c r="Q529" i="4" l="1"/>
  <c r="S529" i="4" s="1"/>
  <c r="AC529" i="4"/>
  <c r="H530" i="4"/>
  <c r="K530" i="4" l="1"/>
  <c r="AD529" i="4"/>
  <c r="AE529" i="4" s="1"/>
  <c r="AI529" i="4"/>
  <c r="AJ529" i="4" s="1"/>
  <c r="AG529" i="4"/>
  <c r="C530" i="4" s="1"/>
  <c r="AF529" i="4"/>
  <c r="AH529" i="4" s="1"/>
  <c r="D530" i="4" s="1"/>
  <c r="L530" i="4" s="1"/>
  <c r="U530" i="4" s="1"/>
  <c r="V530" i="4" s="1"/>
  <c r="T529" i="4"/>
  <c r="AL530" i="4" l="1"/>
  <c r="AK530" i="4"/>
  <c r="M530" i="4"/>
  <c r="B530" i="4"/>
  <c r="O531" i="4"/>
  <c r="AM530" i="4" a="1"/>
  <c r="AN531" i="4" a="1"/>
  <c r="AN531" i="4" l="1"/>
  <c r="AM530" i="4"/>
  <c r="I530" i="4"/>
  <c r="Y530" i="4"/>
  <c r="P530" i="4"/>
  <c r="N530" i="4"/>
  <c r="W530" i="4"/>
  <c r="Z530" i="4"/>
  <c r="E530" i="4"/>
  <c r="R530" i="4"/>
  <c r="F530" i="4" l="1"/>
  <c r="G530" i="4" s="1"/>
  <c r="Q530" i="4"/>
  <c r="S530" i="4" s="1"/>
  <c r="H531" i="4"/>
  <c r="AC530" i="4"/>
  <c r="X530" i="4" l="1"/>
  <c r="AA530" i="4" s="1"/>
  <c r="AB530" i="4" s="1"/>
  <c r="AD530" i="4"/>
  <c r="AE530" i="4" s="1"/>
  <c r="AI530" i="4"/>
  <c r="AJ530" i="4" s="1"/>
  <c r="AG530" i="4"/>
  <c r="C531" i="4" s="1"/>
  <c r="AF530" i="4"/>
  <c r="AH530" i="4" s="1"/>
  <c r="D531" i="4" s="1"/>
  <c r="AL531" i="4"/>
  <c r="AK531" i="4"/>
  <c r="K531" i="4"/>
  <c r="B531" i="4"/>
  <c r="I531" i="4" s="1"/>
  <c r="T530" i="4"/>
  <c r="AN532" i="4" a="1"/>
  <c r="O532" i="4"/>
  <c r="E531" i="4"/>
  <c r="AM531" i="4" a="1"/>
  <c r="F531" i="4" l="1"/>
  <c r="AN532" i="4"/>
  <c r="AM531" i="4"/>
  <c r="L531" i="4"/>
  <c r="U531" i="4" s="1"/>
  <c r="V531" i="4" s="1"/>
  <c r="M531" i="4"/>
  <c r="N531" i="4" l="1"/>
  <c r="P531" i="4"/>
  <c r="W531" i="4"/>
  <c r="Y531" i="4"/>
  <c r="X531" i="4"/>
  <c r="G531" i="4"/>
  <c r="R531" i="4"/>
  <c r="Z531" i="4"/>
  <c r="AA531" i="4" l="1"/>
  <c r="AB531" i="4" s="1"/>
  <c r="Q531" i="4"/>
  <c r="S531" i="4" s="1"/>
  <c r="H532" i="4"/>
  <c r="AC531" i="4"/>
  <c r="K532" i="4" l="1"/>
  <c r="AD531" i="4"/>
  <c r="AE531" i="4" s="1"/>
  <c r="AI531" i="4"/>
  <c r="AJ531" i="4" s="1"/>
  <c r="AG531" i="4"/>
  <c r="C532" i="4" s="1"/>
  <c r="AF531" i="4"/>
  <c r="AH531" i="4" s="1"/>
  <c r="D532" i="4" s="1"/>
  <c r="L532" i="4" s="1"/>
  <c r="U532" i="4" s="1"/>
  <c r="V532" i="4" s="1"/>
  <c r="T531" i="4"/>
  <c r="B532" i="4" l="1"/>
  <c r="W532" i="4" s="1"/>
  <c r="AK532" i="4"/>
  <c r="AL532" i="4"/>
  <c r="M532" i="4"/>
  <c r="O533" i="4"/>
  <c r="AN533" i="4" a="1"/>
  <c r="AM532" i="4" a="1"/>
  <c r="AM532" i="4" l="1"/>
  <c r="AN533" i="4"/>
  <c r="N532" i="4"/>
  <c r="P532" i="4"/>
  <c r="I532" i="4"/>
  <c r="Y532" i="4"/>
  <c r="R532" i="4"/>
  <c r="E532" i="4"/>
  <c r="Z532" i="4"/>
  <c r="F532" i="4" l="1"/>
  <c r="Q532" i="4"/>
  <c r="S532" i="4" s="1"/>
  <c r="H533" i="4"/>
  <c r="K533" i="4" l="1"/>
  <c r="T532" i="4"/>
  <c r="G532" i="4"/>
  <c r="X532" i="4"/>
  <c r="AA532" i="4" s="1"/>
  <c r="AB532" i="4" s="1"/>
  <c r="AC532" i="4"/>
  <c r="AD532" i="4" l="1"/>
  <c r="AE532" i="4" s="1"/>
  <c r="AI532" i="4"/>
  <c r="AG532" i="4"/>
  <c r="C533" i="4" s="1"/>
  <c r="AF532" i="4"/>
  <c r="AJ532" i="4" l="1"/>
  <c r="AL533" i="4"/>
  <c r="AK533" i="4"/>
  <c r="AH532" i="4"/>
  <c r="D533" i="4" s="1"/>
  <c r="B533" i="4"/>
  <c r="AM533" i="4" a="1"/>
  <c r="O534" i="4"/>
  <c r="AN534" i="4" a="1"/>
  <c r="AN534" i="4" l="1"/>
  <c r="AM533" i="4"/>
  <c r="L533" i="4"/>
  <c r="U533" i="4" s="1"/>
  <c r="V533" i="4" s="1"/>
  <c r="M533" i="4"/>
  <c r="I533" i="4"/>
  <c r="E533" i="4"/>
  <c r="F533" i="4" l="1"/>
  <c r="N533" i="4"/>
  <c r="P533" i="4"/>
  <c r="Y533" i="4"/>
  <c r="W533" i="4"/>
  <c r="X533" i="4" s="1"/>
  <c r="Z533" i="4"/>
  <c r="R533" i="4"/>
  <c r="AA533" i="4" l="1"/>
  <c r="AB533" i="4" s="1"/>
  <c r="Q533" i="4"/>
  <c r="S533" i="4" s="1"/>
  <c r="G533" i="4"/>
  <c r="H534" i="4"/>
  <c r="AC533" i="4"/>
  <c r="K534" i="4" l="1"/>
  <c r="AI533" i="4"/>
  <c r="AJ533" i="4" s="1"/>
  <c r="AD533" i="4"/>
  <c r="AE533" i="4" s="1"/>
  <c r="AG533" i="4"/>
  <c r="C534" i="4" s="1"/>
  <c r="AF533" i="4"/>
  <c r="AH533" i="4" s="1"/>
  <c r="D534" i="4" s="1"/>
  <c r="T533" i="4"/>
  <c r="AL534" i="4" l="1"/>
  <c r="L534" i="4"/>
  <c r="U534" i="4" s="1"/>
  <c r="V534" i="4" s="1"/>
  <c r="B534" i="4"/>
  <c r="AK534" i="4"/>
  <c r="AN535" i="4" a="1"/>
  <c r="AM534" i="4" a="1"/>
  <c r="O535" i="4"/>
  <c r="AM534" i="4" l="1"/>
  <c r="AN535" i="4"/>
  <c r="W534" i="4"/>
  <c r="Y534" i="4"/>
  <c r="I534" i="4"/>
  <c r="M534" i="4"/>
  <c r="E534" i="4"/>
  <c r="Z534" i="4"/>
  <c r="F534" i="4" l="1"/>
  <c r="N534" i="4"/>
  <c r="P534" i="4"/>
  <c r="X534" i="4"/>
  <c r="AA534" i="4" s="1"/>
  <c r="AB534" i="4" s="1"/>
  <c r="R534" i="4"/>
  <c r="Q534" i="4" l="1"/>
  <c r="S534" i="4" s="1"/>
  <c r="G534" i="4"/>
  <c r="AC534" i="4"/>
  <c r="H535" i="4"/>
  <c r="K535" i="4" l="1"/>
  <c r="AI534" i="4"/>
  <c r="AJ534" i="4" s="1"/>
  <c r="AD534" i="4"/>
  <c r="AE534" i="4" s="1"/>
  <c r="AG534" i="4"/>
  <c r="C535" i="4" s="1"/>
  <c r="AF534" i="4"/>
  <c r="AH534" i="4" s="1"/>
  <c r="D535" i="4" s="1"/>
  <c r="L535" i="4" s="1"/>
  <c r="U535" i="4" s="1"/>
  <c r="V535" i="4" s="1"/>
  <c r="T534" i="4"/>
  <c r="AL535" i="4" l="1"/>
  <c r="AK535" i="4"/>
  <c r="B535" i="4"/>
  <c r="M535" i="4"/>
  <c r="Y535" i="4"/>
  <c r="AM535" i="4" a="1"/>
  <c r="O536" i="4"/>
  <c r="AN536" i="4" a="1"/>
  <c r="Z535" i="4"/>
  <c r="AN536" i="4" l="1"/>
  <c r="AM535" i="4"/>
  <c r="I535" i="4"/>
  <c r="W535" i="4"/>
  <c r="P535" i="4"/>
  <c r="N535" i="4"/>
  <c r="E535" i="4"/>
  <c r="R535" i="4"/>
  <c r="F535" i="4" l="1"/>
  <c r="Q535" i="4"/>
  <c r="S535" i="4" s="1"/>
  <c r="H536" i="4"/>
  <c r="K536" i="4" l="1"/>
  <c r="T535" i="4"/>
  <c r="G535" i="4"/>
  <c r="X535" i="4"/>
  <c r="AA535" i="4" s="1"/>
  <c r="AB535" i="4" s="1"/>
  <c r="AC535" i="4"/>
  <c r="AD535" i="4" l="1"/>
  <c r="AE535" i="4" s="1"/>
  <c r="AI535" i="4"/>
  <c r="AG535" i="4"/>
  <c r="C536" i="4" s="1"/>
  <c r="AF535" i="4"/>
  <c r="AH535" i="4" l="1"/>
  <c r="D536" i="4" s="1"/>
  <c r="B536" i="4"/>
  <c r="AJ535" i="4"/>
  <c r="AL536" i="4"/>
  <c r="AK536" i="4"/>
  <c r="AM536" i="4" a="1"/>
  <c r="O537" i="4"/>
  <c r="AN537" i="4" a="1"/>
  <c r="AM536" i="4" l="1"/>
  <c r="AN537" i="4"/>
  <c r="I536" i="4"/>
  <c r="L536" i="4"/>
  <c r="U536" i="4" s="1"/>
  <c r="V536" i="4" s="1"/>
  <c r="M536" i="4"/>
  <c r="E536" i="4"/>
  <c r="F536" i="4" l="1"/>
  <c r="W536" i="4"/>
  <c r="Y536" i="4"/>
  <c r="N536" i="4"/>
  <c r="Q536" i="4" s="1"/>
  <c r="P536" i="4"/>
  <c r="Z536" i="4"/>
  <c r="R536" i="4"/>
  <c r="X536" i="4" l="1"/>
  <c r="AA536" i="4" s="1"/>
  <c r="AB536" i="4" s="1"/>
  <c r="S536" i="4"/>
  <c r="T536" i="4"/>
  <c r="G536" i="4"/>
  <c r="AC536" i="4"/>
  <c r="H537" i="4"/>
  <c r="AD536" i="4" l="1"/>
  <c r="AE536" i="4" s="1"/>
  <c r="AI536" i="4"/>
  <c r="AJ536" i="4" s="1"/>
  <c r="AG536" i="4"/>
  <c r="C537" i="4" s="1"/>
  <c r="AF536" i="4"/>
  <c r="AH536" i="4" s="1"/>
  <c r="D537" i="4" s="1"/>
  <c r="B537" i="4"/>
  <c r="K537" i="4"/>
  <c r="AL537" i="4"/>
  <c r="I537" i="4"/>
  <c r="AK537" i="4"/>
  <c r="O538" i="4"/>
  <c r="E537" i="4"/>
  <c r="AM537" i="4" a="1"/>
  <c r="AN538" i="4" a="1"/>
  <c r="AM537" i="4" l="1"/>
  <c r="F537" i="4"/>
  <c r="AN538" i="4"/>
  <c r="L537" i="4"/>
  <c r="U537" i="4" l="1"/>
  <c r="V537" i="4" s="1"/>
  <c r="M537" i="4"/>
  <c r="W537" i="4" l="1"/>
  <c r="Y537" i="4"/>
  <c r="X537" i="4"/>
  <c r="P537" i="4"/>
  <c r="N537" i="4"/>
  <c r="R537" i="4"/>
  <c r="Z537" i="4"/>
  <c r="G537" i="4" l="1"/>
  <c r="Q537" i="4"/>
  <c r="S537" i="4" s="1"/>
  <c r="AA537" i="4"/>
  <c r="AB537" i="4" s="1"/>
  <c r="H538" i="4"/>
  <c r="AC537" i="4"/>
  <c r="K538" i="4" l="1"/>
  <c r="AG537" i="4"/>
  <c r="C538" i="4" s="1"/>
  <c r="AD537" i="4"/>
  <c r="AE537" i="4" s="1"/>
  <c r="AI537" i="4"/>
  <c r="AJ537" i="4" s="1"/>
  <c r="AF537" i="4"/>
  <c r="T537" i="4"/>
  <c r="B538" i="4" l="1"/>
  <c r="AH537" i="4"/>
  <c r="D538" i="4" s="1"/>
  <c r="AL538" i="4"/>
  <c r="AK538" i="4"/>
  <c r="AN539" i="4" a="1"/>
  <c r="AM538" i="4" a="1"/>
  <c r="O539" i="4"/>
  <c r="AM538" i="4" l="1"/>
  <c r="AN539" i="4"/>
  <c r="L538" i="4"/>
  <c r="U538" i="4" s="1"/>
  <c r="V538" i="4" s="1"/>
  <c r="I538" i="4"/>
  <c r="E538" i="4"/>
  <c r="F538" i="4" l="1"/>
  <c r="Y538" i="4"/>
  <c r="W538" i="4"/>
  <c r="M538" i="4"/>
  <c r="Z538" i="4"/>
  <c r="X538" i="4" l="1"/>
  <c r="AA538" i="4" s="1"/>
  <c r="AB538" i="4" s="1"/>
  <c r="N538" i="4"/>
  <c r="P538" i="4"/>
  <c r="Q538" i="4"/>
  <c r="G538" i="4"/>
  <c r="R538" i="4"/>
  <c r="S538" i="4" l="1"/>
  <c r="T538" i="4" s="1"/>
  <c r="AC538" i="4"/>
  <c r="H539" i="4"/>
  <c r="K539" i="4" l="1"/>
  <c r="AI538" i="4"/>
  <c r="AJ538" i="4" s="1"/>
  <c r="AD538" i="4"/>
  <c r="AE538" i="4" s="1"/>
  <c r="AG538" i="4"/>
  <c r="C539" i="4" s="1"/>
  <c r="AF538" i="4"/>
  <c r="B539" i="4" s="1"/>
  <c r="O540" i="4"/>
  <c r="AN540" i="4" a="1"/>
  <c r="AN540" i="4" l="1"/>
  <c r="I539" i="4"/>
  <c r="AL539" i="4"/>
  <c r="AK539" i="4"/>
  <c r="AH538" i="4"/>
  <c r="D539" i="4" s="1"/>
  <c r="E539" i="4"/>
  <c r="AM539" i="4" a="1"/>
  <c r="AM539" i="4" l="1"/>
  <c r="F539" i="4"/>
  <c r="L539" i="4"/>
  <c r="U539" i="4" s="1"/>
  <c r="V539" i="4" s="1"/>
  <c r="M539" i="4"/>
  <c r="N539" i="4" l="1"/>
  <c r="P539" i="4"/>
  <c r="Y539" i="4"/>
  <c r="W539" i="4"/>
  <c r="X539" i="4" s="1"/>
  <c r="G539" i="4"/>
  <c r="Z539" i="4"/>
  <c r="R539" i="4"/>
  <c r="AA539" i="4" l="1"/>
  <c r="AB539" i="4" s="1"/>
  <c r="Q539" i="4"/>
  <c r="S539" i="4" s="1"/>
  <c r="T539" i="4" s="1"/>
  <c r="H540" i="4"/>
  <c r="AC539" i="4"/>
  <c r="K540" i="4" l="1"/>
  <c r="AD539" i="4"/>
  <c r="AE539" i="4" s="1"/>
  <c r="AI539" i="4"/>
  <c r="AJ539" i="4" s="1"/>
  <c r="AG539" i="4"/>
  <c r="C540" i="4" s="1"/>
  <c r="AF539" i="4"/>
  <c r="AH539" i="4" l="1"/>
  <c r="D540" i="4" s="1"/>
  <c r="L540" i="4" s="1"/>
  <c r="U540" i="4" s="1"/>
  <c r="V540" i="4" s="1"/>
  <c r="B540" i="4"/>
  <c r="AL540" i="4"/>
  <c r="AK540" i="4"/>
  <c r="AM540" i="4" a="1"/>
  <c r="O541" i="4"/>
  <c r="AN541" i="4" a="1"/>
  <c r="M540" i="4" l="1"/>
  <c r="P540" i="4" s="1"/>
  <c r="AM540" i="4"/>
  <c r="AN541" i="4"/>
  <c r="N540" i="4"/>
  <c r="Y540" i="4"/>
  <c r="I540" i="4"/>
  <c r="W540" i="4"/>
  <c r="Z540" i="4"/>
  <c r="E540" i="4"/>
  <c r="R540" i="4"/>
  <c r="F540" i="4" l="1"/>
  <c r="G540" i="4" s="1"/>
  <c r="Q540" i="4"/>
  <c r="S540" i="4" s="1"/>
  <c r="H541" i="4"/>
  <c r="AC540" i="4"/>
  <c r="X540" i="4" l="1"/>
  <c r="AA540" i="4" s="1"/>
  <c r="AB540" i="4" s="1"/>
  <c r="K541" i="4"/>
  <c r="AI540" i="4"/>
  <c r="AJ540" i="4" s="1"/>
  <c r="AD540" i="4"/>
  <c r="AE540" i="4" s="1"/>
  <c r="AG540" i="4"/>
  <c r="C541" i="4" s="1"/>
  <c r="AF540" i="4"/>
  <c r="T540" i="4"/>
  <c r="AH540" i="4" l="1"/>
  <c r="D541" i="4" s="1"/>
  <c r="L541" i="4" s="1"/>
  <c r="U541" i="4" s="1"/>
  <c r="V541" i="4" s="1"/>
  <c r="M541" i="4"/>
  <c r="B541" i="4"/>
  <c r="AK541" i="4"/>
  <c r="AL541" i="4"/>
  <c r="AM541" i="4" a="1"/>
  <c r="AN542" i="4" a="1"/>
  <c r="O542" i="4"/>
  <c r="AM541" i="4" l="1"/>
  <c r="AN542" i="4"/>
  <c r="N541" i="4"/>
  <c r="P541" i="4"/>
  <c r="I541" i="4"/>
  <c r="Y541" i="4"/>
  <c r="W541" i="4"/>
  <c r="R541" i="4"/>
  <c r="Z541" i="4"/>
  <c r="E541" i="4"/>
  <c r="F541" i="4" l="1"/>
  <c r="G541" i="4" s="1"/>
  <c r="Q541" i="4"/>
  <c r="S541" i="4" s="1"/>
  <c r="H542" i="4"/>
  <c r="X541" i="4" l="1"/>
  <c r="AA541" i="4" s="1"/>
  <c r="AB541" i="4" s="1"/>
  <c r="K542" i="4"/>
  <c r="T541" i="4"/>
  <c r="AC541" i="4"/>
  <c r="AD541" i="4" l="1"/>
  <c r="AE541" i="4" s="1"/>
  <c r="AI541" i="4"/>
  <c r="AG541" i="4"/>
  <c r="C542" i="4" s="1"/>
  <c r="AF541" i="4"/>
  <c r="AH541" i="4" l="1"/>
  <c r="D542" i="4" s="1"/>
  <c r="B542" i="4"/>
  <c r="AJ541" i="4"/>
  <c r="AL542" i="4"/>
  <c r="AK542" i="4"/>
  <c r="O543" i="4"/>
  <c r="AM542" i="4" a="1"/>
  <c r="AN543" i="4" a="1"/>
  <c r="AM542" i="4" l="1"/>
  <c r="AN543" i="4"/>
  <c r="I542" i="4"/>
  <c r="L542" i="4"/>
  <c r="U542" i="4" s="1"/>
  <c r="V542" i="4" s="1"/>
  <c r="M542" i="4"/>
  <c r="E542" i="4"/>
  <c r="F542" i="4" l="1"/>
  <c r="Y542" i="4"/>
  <c r="W542" i="4"/>
  <c r="N542" i="4"/>
  <c r="P542" i="4"/>
  <c r="Z542" i="4"/>
  <c r="R542" i="4"/>
  <c r="X542" i="4" l="1"/>
  <c r="Q542" i="4"/>
  <c r="S542" i="4" s="1"/>
  <c r="T542" i="4"/>
  <c r="AA542" i="4"/>
  <c r="AB542" i="4" s="1"/>
  <c r="G542" i="4"/>
  <c r="AC542" i="4"/>
  <c r="H543" i="4"/>
  <c r="K543" i="4" l="1"/>
  <c r="AG542" i="4"/>
  <c r="C543" i="4" s="1"/>
  <c r="AF542" i="4"/>
  <c r="AH542" i="4" s="1"/>
  <c r="D543" i="4" s="1"/>
  <c r="L543" i="4" s="1"/>
  <c r="U543" i="4" s="1"/>
  <c r="V543" i="4" s="1"/>
  <c r="AI542" i="4"/>
  <c r="AJ542" i="4" s="1"/>
  <c r="AD542" i="4"/>
  <c r="AE542" i="4" s="1"/>
  <c r="B543" i="4" l="1"/>
  <c r="Y543" i="4" s="1"/>
  <c r="AK543" i="4"/>
  <c r="M543" i="4"/>
  <c r="AL543" i="4"/>
  <c r="AN544" i="4" a="1"/>
  <c r="O544" i="4"/>
  <c r="AM543" i="4" a="1"/>
  <c r="Z543" i="4"/>
  <c r="AN544" i="4" l="1"/>
  <c r="I543" i="4"/>
  <c r="W543" i="4"/>
  <c r="AM543" i="4"/>
  <c r="P543" i="4"/>
  <c r="N543" i="4"/>
  <c r="R543" i="4"/>
  <c r="E543" i="4"/>
  <c r="F543" i="4" l="1"/>
  <c r="G543" i="4" s="1"/>
  <c r="Q543" i="4"/>
  <c r="S543" i="4" s="1"/>
  <c r="H544" i="4"/>
  <c r="X543" i="4" l="1"/>
  <c r="AA543" i="4" s="1"/>
  <c r="AB543" i="4" s="1"/>
  <c r="K544" i="4"/>
  <c r="T543" i="4"/>
  <c r="AC543" i="4"/>
  <c r="AF543" i="4" l="1"/>
  <c r="AG543" i="4"/>
  <c r="C544" i="4" s="1"/>
  <c r="AD543" i="4"/>
  <c r="AE543" i="4" s="1"/>
  <c r="AI543" i="4"/>
  <c r="AJ543" i="4" s="1"/>
  <c r="AH543" i="4"/>
  <c r="D544" i="4" s="1"/>
  <c r="AK544" i="4"/>
  <c r="AL544" i="4"/>
  <c r="B544" i="4"/>
  <c r="AM544" i="4" a="1"/>
  <c r="O545" i="4"/>
  <c r="AN545" i="4" a="1"/>
  <c r="AN545" i="4" l="1"/>
  <c r="AM544" i="4"/>
  <c r="L544" i="4"/>
  <c r="U544" i="4" s="1"/>
  <c r="V544" i="4" s="1"/>
  <c r="Y544" i="4" s="1"/>
  <c r="M544" i="4"/>
  <c r="W544" i="4"/>
  <c r="I544" i="4"/>
  <c r="Z544" i="4"/>
  <c r="E544" i="4"/>
  <c r="F544" i="4" l="1"/>
  <c r="P544" i="4"/>
  <c r="N544" i="4"/>
  <c r="Q544" i="4"/>
  <c r="R544" i="4"/>
  <c r="S544" i="4" l="1"/>
  <c r="G544" i="4"/>
  <c r="X544" i="4"/>
  <c r="AA544" i="4" s="1"/>
  <c r="AB544" i="4" s="1"/>
  <c r="H545" i="4"/>
  <c r="AC544" i="4"/>
  <c r="AD544" i="4" l="1"/>
  <c r="AE544" i="4" s="1"/>
  <c r="AI544" i="4"/>
  <c r="AJ544" i="4" s="1"/>
  <c r="AF544" i="4"/>
  <c r="AG544" i="4"/>
  <c r="C545" i="4" s="1"/>
  <c r="K545" i="4"/>
  <c r="AK545" i="4"/>
  <c r="AL545" i="4"/>
  <c r="B545" i="4"/>
  <c r="T544" i="4"/>
  <c r="I545" i="4"/>
  <c r="O546" i="4"/>
  <c r="AN546" i="4" a="1"/>
  <c r="AM545" i="4" a="1"/>
  <c r="E545" i="4"/>
  <c r="AM545" i="4" l="1"/>
  <c r="AN546" i="4"/>
  <c r="AH544" i="4"/>
  <c r="D545" i="4" s="1"/>
  <c r="F545" i="4"/>
  <c r="L545" i="4" l="1"/>
  <c r="U545" i="4" s="1"/>
  <c r="V545" i="4" s="1"/>
  <c r="Y545" i="4" l="1"/>
  <c r="W545" i="4"/>
  <c r="X545" i="4" s="1"/>
  <c r="M545" i="4"/>
  <c r="Z545" i="4"/>
  <c r="P545" i="4" l="1"/>
  <c r="N545" i="4"/>
  <c r="AA545" i="4"/>
  <c r="AB545" i="4" s="1"/>
  <c r="R545" i="4"/>
  <c r="G545" i="4" l="1"/>
  <c r="Q545" i="4"/>
  <c r="S545" i="4" s="1"/>
  <c r="AC545" i="4"/>
  <c r="H546" i="4"/>
  <c r="K546" i="4" l="1"/>
  <c r="AF545" i="4"/>
  <c r="AD545" i="4"/>
  <c r="AE545" i="4" s="1"/>
  <c r="AI545" i="4"/>
  <c r="AJ545" i="4" s="1"/>
  <c r="AG545" i="4"/>
  <c r="C546" i="4" s="1"/>
  <c r="T545" i="4"/>
  <c r="AH545" i="4" l="1"/>
  <c r="D546" i="4" s="1"/>
  <c r="AL546" i="4"/>
  <c r="AK546" i="4"/>
  <c r="B546" i="4"/>
  <c r="O547" i="4"/>
  <c r="AM546" i="4" a="1"/>
  <c r="AN547" i="4" a="1"/>
  <c r="AM546" i="4" l="1"/>
  <c r="AN547" i="4"/>
  <c r="L546" i="4"/>
  <c r="U546" i="4" s="1"/>
  <c r="V546" i="4" s="1"/>
  <c r="M546" i="4"/>
  <c r="I546" i="4"/>
  <c r="E546" i="4"/>
  <c r="F546" i="4" l="1"/>
  <c r="P546" i="4"/>
  <c r="N546" i="4"/>
  <c r="Q546" i="4"/>
  <c r="Y546" i="4"/>
  <c r="W546" i="4"/>
  <c r="X546" i="4"/>
  <c r="R546" i="4"/>
  <c r="Z546" i="4"/>
  <c r="AA546" i="4" l="1"/>
  <c r="AB546" i="4" s="1"/>
  <c r="S546" i="4"/>
  <c r="T546" i="4"/>
  <c r="G546" i="4"/>
  <c r="H547" i="4"/>
  <c r="AC546" i="4"/>
  <c r="AG546" i="4" l="1"/>
  <c r="C547" i="4" s="1"/>
  <c r="AF546" i="4"/>
  <c r="AI546" i="4"/>
  <c r="AJ546" i="4" s="1"/>
  <c r="AD546" i="4"/>
  <c r="AE546" i="4" s="1"/>
  <c r="K547" i="4"/>
  <c r="B547" i="4"/>
  <c r="AK547" i="4"/>
  <c r="AL547" i="4"/>
  <c r="O548" i="4"/>
  <c r="AN548" i="4" a="1"/>
  <c r="AM547" i="4" a="1"/>
  <c r="AM547" i="4" l="1"/>
  <c r="AN548" i="4"/>
  <c r="I547" i="4"/>
  <c r="AH546" i="4"/>
  <c r="D547" i="4" s="1"/>
  <c r="E547" i="4"/>
  <c r="F547" i="4" l="1"/>
  <c r="L547" i="4"/>
  <c r="U547" i="4" s="1"/>
  <c r="V547" i="4" s="1"/>
  <c r="W547" i="4" l="1"/>
  <c r="Y547" i="4"/>
  <c r="X547" i="4"/>
  <c r="M547" i="4"/>
  <c r="Z547" i="4"/>
  <c r="AA547" i="4" l="1"/>
  <c r="AB547" i="4" s="1"/>
  <c r="N547" i="4"/>
  <c r="P547" i="4"/>
  <c r="R547" i="4"/>
  <c r="Q547" i="4" l="1"/>
  <c r="S547" i="4" s="1"/>
  <c r="G547" i="4"/>
  <c r="H548" i="4"/>
  <c r="AC547" i="4"/>
  <c r="K548" i="4" l="1"/>
  <c r="AI547" i="4"/>
  <c r="AJ547" i="4" s="1"/>
  <c r="AD547" i="4"/>
  <c r="AE547" i="4" s="1"/>
  <c r="AG547" i="4"/>
  <c r="C548" i="4" s="1"/>
  <c r="AF547" i="4"/>
  <c r="AH547" i="4" s="1"/>
  <c r="D548" i="4" s="1"/>
  <c r="L548" i="4" s="1"/>
  <c r="U548" i="4" s="1"/>
  <c r="V548" i="4" s="1"/>
  <c r="T547" i="4"/>
  <c r="B548" i="4" l="1"/>
  <c r="W548" i="4"/>
  <c r="AL548" i="4"/>
  <c r="AK548" i="4"/>
  <c r="M548" i="4"/>
  <c r="AN549" i="4" a="1"/>
  <c r="AM548" i="4" a="1"/>
  <c r="O549" i="4"/>
  <c r="AM548" i="4" l="1"/>
  <c r="AN549" i="4"/>
  <c r="N548" i="4"/>
  <c r="P548" i="4"/>
  <c r="I548" i="4"/>
  <c r="Y548" i="4"/>
  <c r="Z548" i="4"/>
  <c r="R548" i="4"/>
  <c r="E548" i="4"/>
  <c r="F548" i="4" l="1"/>
  <c r="Q548" i="4"/>
  <c r="S548" i="4" s="1"/>
  <c r="H549" i="4"/>
  <c r="K549" i="4" l="1"/>
  <c r="T548" i="4"/>
  <c r="G548" i="4"/>
  <c r="X548" i="4"/>
  <c r="AA548" i="4" s="1"/>
  <c r="AB548" i="4" s="1"/>
  <c r="AC548" i="4"/>
  <c r="AI548" i="4" l="1"/>
  <c r="AD548" i="4"/>
  <c r="AE548" i="4" s="1"/>
  <c r="AG548" i="4"/>
  <c r="C549" i="4" s="1"/>
  <c r="AF548" i="4"/>
  <c r="AH548" i="4" l="1"/>
  <c r="D549" i="4" s="1"/>
  <c r="B549" i="4"/>
  <c r="AJ548" i="4"/>
  <c r="AK549" i="4"/>
  <c r="AL549" i="4"/>
  <c r="AM549" i="4" a="1"/>
  <c r="AN550" i="4" a="1"/>
  <c r="O550" i="4"/>
  <c r="AN550" i="4" l="1"/>
  <c r="AM549" i="4"/>
  <c r="I549" i="4"/>
  <c r="L549" i="4"/>
  <c r="U549" i="4" s="1"/>
  <c r="V549" i="4" s="1"/>
  <c r="E549" i="4"/>
  <c r="F549" i="4" l="1"/>
  <c r="W549" i="4"/>
  <c r="Y549" i="4"/>
  <c r="M549" i="4"/>
  <c r="Z549" i="4"/>
  <c r="X549" i="4" l="1"/>
  <c r="AA549" i="4" s="1"/>
  <c r="AB549" i="4" s="1"/>
  <c r="N549" i="4"/>
  <c r="P549" i="4"/>
  <c r="Q549" i="4"/>
  <c r="G549" i="4"/>
  <c r="R549" i="4"/>
  <c r="S549" i="4" l="1"/>
  <c r="T549" i="4" s="1"/>
  <c r="AC549" i="4"/>
  <c r="H550" i="4"/>
  <c r="K550" i="4" l="1"/>
  <c r="AD549" i="4"/>
  <c r="AE549" i="4" s="1"/>
  <c r="AI549" i="4"/>
  <c r="AJ549" i="4" s="1"/>
  <c r="AG549" i="4"/>
  <c r="C550" i="4" s="1"/>
  <c r="AF549" i="4"/>
  <c r="AH549" i="4" s="1"/>
  <c r="D550" i="4" s="1"/>
  <c r="L550" i="4" s="1"/>
  <c r="U550" i="4" s="1"/>
  <c r="V550" i="4" s="1"/>
  <c r="B550" i="4" l="1"/>
  <c r="AL550" i="4"/>
  <c r="AK550" i="4"/>
  <c r="M550" i="4"/>
  <c r="AM550" i="4" a="1"/>
  <c r="AN551" i="4" a="1"/>
  <c r="O551" i="4"/>
  <c r="AN551" i="4" l="1"/>
  <c r="AM550" i="4"/>
  <c r="I550" i="4"/>
  <c r="W550" i="4"/>
  <c r="Y550" i="4"/>
  <c r="N550" i="4"/>
  <c r="P550" i="4"/>
  <c r="E550" i="4"/>
  <c r="Z550" i="4"/>
  <c r="R550" i="4"/>
  <c r="F550" i="4" l="1"/>
  <c r="G550" i="4" s="1"/>
  <c r="Q550" i="4"/>
  <c r="X550" i="4"/>
  <c r="AA550" i="4" s="1"/>
  <c r="AB550" i="4" s="1"/>
  <c r="S550" i="4"/>
  <c r="H551" i="4"/>
  <c r="AC550" i="4"/>
  <c r="K551" i="4" l="1"/>
  <c r="AG550" i="4"/>
  <c r="C551" i="4" s="1"/>
  <c r="AI550" i="4"/>
  <c r="AJ550" i="4" s="1"/>
  <c r="AD550" i="4"/>
  <c r="AE550" i="4" s="1"/>
  <c r="AF550" i="4"/>
  <c r="B551" i="4" s="1"/>
  <c r="T550" i="4"/>
  <c r="O552" i="4"/>
  <c r="AN552" i="4" a="1"/>
  <c r="AL551" i="4" l="1"/>
  <c r="AN552" i="4"/>
  <c r="I551" i="4"/>
  <c r="AH550" i="4"/>
  <c r="D551" i="4" s="1"/>
  <c r="AK551" i="4"/>
  <c r="AM551" i="4" a="1"/>
  <c r="E551" i="4"/>
  <c r="AM551" i="4" l="1"/>
  <c r="F551" i="4"/>
  <c r="L551" i="4"/>
  <c r="U551" i="4" s="1"/>
  <c r="V551" i="4" s="1"/>
  <c r="M551" i="4"/>
  <c r="P551" i="4" l="1"/>
  <c r="N551" i="4"/>
  <c r="Q551" i="4" s="1"/>
  <c r="Y551" i="4"/>
  <c r="W551" i="4"/>
  <c r="X551" i="4" s="1"/>
  <c r="G551" i="4"/>
  <c r="R551" i="4"/>
  <c r="Z551" i="4"/>
  <c r="AA551" i="4" l="1"/>
  <c r="AB551" i="4" s="1"/>
  <c r="S551" i="4"/>
  <c r="T551" i="4"/>
  <c r="H552" i="4"/>
  <c r="AC551" i="4"/>
  <c r="K552" i="4" l="1"/>
  <c r="AI551" i="4"/>
  <c r="AJ551" i="4" s="1"/>
  <c r="AD551" i="4"/>
  <c r="AE551" i="4" s="1"/>
  <c r="AG551" i="4"/>
  <c r="C552" i="4" s="1"/>
  <c r="AF551" i="4"/>
  <c r="B552" i="4" l="1"/>
  <c r="AH551" i="4"/>
  <c r="D552" i="4" s="1"/>
  <c r="AK552" i="4"/>
  <c r="AL552" i="4"/>
  <c r="AM552" i="4" a="1"/>
  <c r="O553" i="4"/>
  <c r="AN553" i="4" a="1"/>
  <c r="AN553" i="4" l="1"/>
  <c r="AM552" i="4"/>
  <c r="I552" i="4"/>
  <c r="L552" i="4"/>
  <c r="U552" i="4" s="1"/>
  <c r="V552" i="4" s="1"/>
  <c r="M552" i="4"/>
  <c r="E552" i="4"/>
  <c r="F552" i="4" l="1"/>
  <c r="P552" i="4"/>
  <c r="N552" i="4"/>
  <c r="Q552" i="4"/>
  <c r="W552" i="4"/>
  <c r="X552" i="4" s="1"/>
  <c r="Y552" i="4"/>
  <c r="R552" i="4"/>
  <c r="Z552" i="4"/>
  <c r="AA552" i="4" l="1"/>
  <c r="AB552" i="4" s="1"/>
  <c r="S552" i="4"/>
  <c r="T552" i="4"/>
  <c r="G552" i="4"/>
  <c r="AC552" i="4"/>
  <c r="H553" i="4"/>
  <c r="K553" i="4" l="1"/>
  <c r="AD552" i="4"/>
  <c r="AE552" i="4" s="1"/>
  <c r="AG552" i="4"/>
  <c r="C553" i="4" s="1"/>
  <c r="AI552" i="4"/>
  <c r="AJ552" i="4" s="1"/>
  <c r="AF552" i="4"/>
  <c r="AK553" i="4" l="1"/>
  <c r="AL553" i="4"/>
  <c r="B553" i="4"/>
  <c r="AH552" i="4"/>
  <c r="D553" i="4" s="1"/>
  <c r="AM553" i="4" a="1"/>
  <c r="O554" i="4"/>
  <c r="AN554" i="4" a="1"/>
  <c r="AN554" i="4" l="1"/>
  <c r="AM553" i="4"/>
  <c r="L553" i="4"/>
  <c r="U553" i="4" s="1"/>
  <c r="V553" i="4" s="1"/>
  <c r="M553" i="4"/>
  <c r="I553" i="4"/>
  <c r="E553" i="4"/>
  <c r="F553" i="4" l="1"/>
  <c r="N553" i="4"/>
  <c r="Q553" i="4"/>
  <c r="P553" i="4"/>
  <c r="Y553" i="4"/>
  <c r="W553" i="4"/>
  <c r="X553" i="4" s="1"/>
  <c r="Z553" i="4"/>
  <c r="R553" i="4"/>
  <c r="AA553" i="4" l="1"/>
  <c r="AB553" i="4" s="1"/>
  <c r="S553" i="4"/>
  <c r="G553" i="4"/>
  <c r="AC553" i="4"/>
  <c r="H554" i="4"/>
  <c r="K554" i="4" l="1"/>
  <c r="AD553" i="4"/>
  <c r="AE553" i="4" s="1"/>
  <c r="AI553" i="4"/>
  <c r="AJ553" i="4" s="1"/>
  <c r="AG553" i="4"/>
  <c r="C554" i="4" s="1"/>
  <c r="AF553" i="4"/>
  <c r="T553" i="4"/>
  <c r="AK554" i="4" l="1"/>
  <c r="AL554" i="4"/>
  <c r="B554" i="4"/>
  <c r="AH553" i="4"/>
  <c r="D554" i="4" s="1"/>
  <c r="AM554" i="4" a="1"/>
  <c r="AN555" i="4" a="1"/>
  <c r="O555" i="4"/>
  <c r="AN555" i="4" l="1"/>
  <c r="AM554" i="4"/>
  <c r="I554" i="4"/>
  <c r="L554" i="4"/>
  <c r="U554" i="4" s="1"/>
  <c r="V554" i="4" s="1"/>
  <c r="E554" i="4"/>
  <c r="F554" i="4" l="1"/>
  <c r="W554" i="4"/>
  <c r="Y554" i="4"/>
  <c r="M554" i="4"/>
  <c r="Z554" i="4"/>
  <c r="P554" i="4" l="1"/>
  <c r="N554" i="4"/>
  <c r="Q554" i="4"/>
  <c r="G554" i="4"/>
  <c r="X554" i="4"/>
  <c r="AA554" i="4" s="1"/>
  <c r="AB554" i="4" s="1"/>
  <c r="R554" i="4"/>
  <c r="S554" i="4" l="1"/>
  <c r="AC554" i="4"/>
  <c r="H555" i="4"/>
  <c r="K555" i="4" l="1"/>
  <c r="AG554" i="4"/>
  <c r="C555" i="4" s="1"/>
  <c r="AD554" i="4"/>
  <c r="AE554" i="4" s="1"/>
  <c r="AI554" i="4"/>
  <c r="AJ554" i="4" s="1"/>
  <c r="AF554" i="4"/>
  <c r="AH554" i="4" s="1"/>
  <c r="D555" i="4" s="1"/>
  <c r="L555" i="4" s="1"/>
  <c r="U555" i="4" s="1"/>
  <c r="V555" i="4" s="1"/>
  <c r="T554" i="4"/>
  <c r="B555" i="4" l="1"/>
  <c r="AL555" i="4"/>
  <c r="AK555" i="4"/>
  <c r="M555" i="4"/>
  <c r="AN556" i="4" a="1"/>
  <c r="O556" i="4"/>
  <c r="AM555" i="4" a="1"/>
  <c r="AM555" i="4" l="1"/>
  <c r="AN556" i="4"/>
  <c r="N555" i="4"/>
  <c r="P555" i="4"/>
  <c r="I555" i="4"/>
  <c r="W555" i="4"/>
  <c r="Y555" i="4"/>
  <c r="R555" i="4"/>
  <c r="E555" i="4"/>
  <c r="Z555" i="4"/>
  <c r="F555" i="4" l="1"/>
  <c r="Q555" i="4"/>
  <c r="S555" i="4" s="1"/>
  <c r="T555" i="4" s="1"/>
  <c r="H556" i="4"/>
  <c r="AC555" i="4"/>
  <c r="K556" i="4" l="1"/>
  <c r="AD555" i="4"/>
  <c r="AE555" i="4" s="1"/>
  <c r="AI555" i="4"/>
  <c r="AJ555" i="4" s="1"/>
  <c r="AG555" i="4"/>
  <c r="C556" i="4" s="1"/>
  <c r="AF555" i="4"/>
  <c r="AH555" i="4" s="1"/>
  <c r="D556" i="4" s="1"/>
  <c r="L556" i="4" s="1"/>
  <c r="U556" i="4" s="1"/>
  <c r="V556" i="4" s="1"/>
  <c r="G555" i="4"/>
  <c r="AK556" i="4" s="1"/>
  <c r="X555" i="4"/>
  <c r="AA555" i="4" s="1"/>
  <c r="AB555" i="4" s="1"/>
  <c r="M556" i="4" l="1"/>
  <c r="AL556" i="4"/>
  <c r="B556" i="4"/>
  <c r="W556" i="4"/>
  <c r="AM556" i="4" a="1"/>
  <c r="O557" i="4"/>
  <c r="AN557" i="4" a="1"/>
  <c r="AN557" i="4" l="1"/>
  <c r="AM556" i="4"/>
  <c r="P556" i="4"/>
  <c r="N556" i="4"/>
  <c r="I556" i="4"/>
  <c r="Y556" i="4"/>
  <c r="E556" i="4"/>
  <c r="R556" i="4"/>
  <c r="Z556" i="4"/>
  <c r="F556" i="4" l="1"/>
  <c r="Q556" i="4"/>
  <c r="S556" i="4" s="1"/>
  <c r="H557" i="4"/>
  <c r="K557" i="4" l="1"/>
  <c r="T556" i="4"/>
  <c r="G556" i="4"/>
  <c r="X556" i="4"/>
  <c r="AA556" i="4" s="1"/>
  <c r="AB556" i="4" s="1"/>
  <c r="AC556" i="4"/>
  <c r="AI556" i="4" l="1"/>
  <c r="AG556" i="4"/>
  <c r="C557" i="4" s="1"/>
  <c r="AD556" i="4"/>
  <c r="AE556" i="4" s="1"/>
  <c r="AF556" i="4"/>
  <c r="AH556" i="4" l="1"/>
  <c r="D557" i="4" s="1"/>
  <c r="B557" i="4"/>
  <c r="AJ556" i="4"/>
  <c r="AK557" i="4"/>
  <c r="AL557" i="4"/>
  <c r="AN558" i="4" a="1"/>
  <c r="AM557" i="4" a="1"/>
  <c r="O558" i="4"/>
  <c r="AM557" i="4" l="1"/>
  <c r="AN558" i="4"/>
  <c r="L557" i="4"/>
  <c r="U557" i="4" s="1"/>
  <c r="V557" i="4" s="1"/>
  <c r="I557" i="4"/>
  <c r="E557" i="4"/>
  <c r="F557" i="4" l="1"/>
  <c r="Y557" i="4"/>
  <c r="W557" i="4"/>
  <c r="X557" i="4" s="1"/>
  <c r="M557" i="4"/>
  <c r="Z557" i="4"/>
  <c r="N557" i="4" l="1"/>
  <c r="P557" i="4"/>
  <c r="AA557" i="4"/>
  <c r="AB557" i="4" s="1"/>
  <c r="G557" i="4"/>
  <c r="R557" i="4"/>
  <c r="Q557" i="4" l="1"/>
  <c r="S557" i="4" s="1"/>
  <c r="H558" i="4"/>
  <c r="AC557" i="4"/>
  <c r="K558" i="4" l="1"/>
  <c r="AI557" i="4"/>
  <c r="AJ557" i="4" s="1"/>
  <c r="AD557" i="4"/>
  <c r="AE557" i="4" s="1"/>
  <c r="AG557" i="4"/>
  <c r="C558" i="4" s="1"/>
  <c r="AF557" i="4"/>
  <c r="AH557" i="4" s="1"/>
  <c r="D558" i="4" s="1"/>
  <c r="L558" i="4" s="1"/>
  <c r="U558" i="4" s="1"/>
  <c r="V558" i="4" s="1"/>
  <c r="T557" i="4"/>
  <c r="B558" i="4" l="1"/>
  <c r="Y558" i="4" s="1"/>
  <c r="AK558" i="4"/>
  <c r="AL558" i="4"/>
  <c r="M558" i="4"/>
  <c r="AN559" i="4" a="1"/>
  <c r="O559" i="4"/>
  <c r="AM558" i="4" a="1"/>
  <c r="Z558" i="4"/>
  <c r="AN559" i="4" l="1"/>
  <c r="I558" i="4"/>
  <c r="W558" i="4"/>
  <c r="AM558" i="4"/>
  <c r="P558" i="4"/>
  <c r="N558" i="4"/>
  <c r="R558" i="4"/>
  <c r="E558" i="4"/>
  <c r="F558" i="4" l="1"/>
  <c r="X558" i="4" s="1"/>
  <c r="AA558" i="4" s="1"/>
  <c r="AB558" i="4" s="1"/>
  <c r="Q558" i="4"/>
  <c r="S558" i="4" s="1"/>
  <c r="H559" i="4"/>
  <c r="AC558" i="4"/>
  <c r="G558" i="4" l="1"/>
  <c r="K559" i="4"/>
  <c r="AF558" i="4"/>
  <c r="AI558" i="4"/>
  <c r="AJ558" i="4" s="1"/>
  <c r="AG558" i="4"/>
  <c r="C559" i="4" s="1"/>
  <c r="AD558" i="4"/>
  <c r="AE558" i="4" s="1"/>
  <c r="T558" i="4"/>
  <c r="AH558" i="4" l="1"/>
  <c r="D559" i="4" s="1"/>
  <c r="L559" i="4" s="1"/>
  <c r="U559" i="4" s="1"/>
  <c r="V559" i="4" s="1"/>
  <c r="M559" i="4"/>
  <c r="AK559" i="4"/>
  <c r="AL559" i="4"/>
  <c r="B559" i="4"/>
  <c r="W559" i="4" s="1"/>
  <c r="O560" i="4"/>
  <c r="AM559" i="4" a="1"/>
  <c r="AN560" i="4" a="1"/>
  <c r="AN560" i="4" l="1"/>
  <c r="AM559" i="4"/>
  <c r="I559" i="4"/>
  <c r="N559" i="4"/>
  <c r="P559" i="4"/>
  <c r="Y559" i="4"/>
  <c r="E559" i="4"/>
  <c r="R559" i="4"/>
  <c r="Z559" i="4"/>
  <c r="F559" i="4" l="1"/>
  <c r="Q559" i="4"/>
  <c r="S559" i="4" s="1"/>
  <c r="T559" i="4" s="1"/>
  <c r="H560" i="4"/>
  <c r="K560" i="4" l="1"/>
  <c r="X559" i="4"/>
  <c r="AA559" i="4" s="1"/>
  <c r="AB559" i="4" s="1"/>
  <c r="G559" i="4"/>
  <c r="AC559" i="4"/>
  <c r="AG559" i="4" l="1"/>
  <c r="C560" i="4" s="1"/>
  <c r="AI559" i="4"/>
  <c r="AD559" i="4"/>
  <c r="AE559" i="4" s="1"/>
  <c r="AF559" i="4"/>
  <c r="AH559" i="4" l="1"/>
  <c r="D560" i="4" s="1"/>
  <c r="B560" i="4"/>
  <c r="AJ559" i="4"/>
  <c r="AL560" i="4"/>
  <c r="AK560" i="4"/>
  <c r="AM560" i="4" a="1"/>
  <c r="AN561" i="4" a="1"/>
  <c r="O561" i="4"/>
  <c r="AN561" i="4" l="1"/>
  <c r="AM560" i="4"/>
  <c r="I560" i="4"/>
  <c r="L560" i="4"/>
  <c r="U560" i="4" s="1"/>
  <c r="V560" i="4" s="1"/>
  <c r="M560" i="4"/>
  <c r="E560" i="4"/>
  <c r="F560" i="4" l="1"/>
  <c r="P560" i="4"/>
  <c r="N560" i="4"/>
  <c r="Q560" i="4"/>
  <c r="Y560" i="4"/>
  <c r="W560" i="4"/>
  <c r="X560" i="4" s="1"/>
  <c r="Z560" i="4"/>
  <c r="R560" i="4"/>
  <c r="AA560" i="4" l="1"/>
  <c r="AB560" i="4" s="1"/>
  <c r="S560" i="4"/>
  <c r="T560" i="4"/>
  <c r="G560" i="4"/>
  <c r="H561" i="4"/>
  <c r="AC560" i="4"/>
  <c r="K561" i="4" l="1"/>
  <c r="AD560" i="4"/>
  <c r="AE560" i="4" s="1"/>
  <c r="AI560" i="4"/>
  <c r="AJ560" i="4" s="1"/>
  <c r="AG560" i="4"/>
  <c r="C561" i="4" s="1"/>
  <c r="AF560" i="4"/>
  <c r="AH560" i="4" s="1"/>
  <c r="D561" i="4" s="1"/>
  <c r="L561" i="4" s="1"/>
  <c r="U561" i="4" s="1"/>
  <c r="V561" i="4" s="1"/>
  <c r="AL561" i="4" l="1"/>
  <c r="AK561" i="4"/>
  <c r="M561" i="4"/>
  <c r="B561" i="4"/>
  <c r="AM561" i="4" a="1"/>
  <c r="O562" i="4"/>
  <c r="AN562" i="4" a="1"/>
  <c r="AN562" i="4" l="1"/>
  <c r="AM561" i="4"/>
  <c r="I561" i="4"/>
  <c r="P561" i="4"/>
  <c r="N561" i="4"/>
  <c r="Y561" i="4"/>
  <c r="W561" i="4"/>
  <c r="Z561" i="4"/>
  <c r="R561" i="4"/>
  <c r="E561" i="4"/>
  <c r="F561" i="4" l="1"/>
  <c r="G561" i="4" s="1"/>
  <c r="Q561" i="4"/>
  <c r="S561" i="4" s="1"/>
  <c r="H562" i="4"/>
  <c r="X561" i="4" l="1"/>
  <c r="AA561" i="4" s="1"/>
  <c r="AB561" i="4" s="1"/>
  <c r="K562" i="4"/>
  <c r="T561" i="4"/>
  <c r="AC561" i="4"/>
  <c r="AG561" i="4" l="1"/>
  <c r="C562" i="4" s="1"/>
  <c r="AD561" i="4"/>
  <c r="AE561" i="4" s="1"/>
  <c r="AI561" i="4"/>
  <c r="AJ561" i="4" s="1"/>
  <c r="AF561" i="4"/>
  <c r="AH561" i="4" s="1"/>
  <c r="D562" i="4" s="1"/>
  <c r="L562" i="4" s="1"/>
  <c r="U562" i="4" s="1"/>
  <c r="V562" i="4" s="1"/>
  <c r="B562" i="4"/>
  <c r="AK562" i="4"/>
  <c r="AL562" i="4"/>
  <c r="O563" i="4"/>
  <c r="AN563" i="4" a="1"/>
  <c r="AM562" i="4" a="1"/>
  <c r="M562" i="4" l="1"/>
  <c r="AM562" i="4"/>
  <c r="AN563" i="4"/>
  <c r="I562" i="4"/>
  <c r="N562" i="4"/>
  <c r="P562" i="4"/>
  <c r="W562" i="4"/>
  <c r="Y562" i="4"/>
  <c r="E562" i="4"/>
  <c r="Z562" i="4"/>
  <c r="R562" i="4"/>
  <c r="F562" i="4" l="1"/>
  <c r="Q562" i="4"/>
  <c r="S562" i="4" s="1"/>
  <c r="T562" i="4" s="1"/>
  <c r="H563" i="4"/>
  <c r="K563" i="4" l="1"/>
  <c r="G562" i="4"/>
  <c r="X562" i="4"/>
  <c r="AA562" i="4" s="1"/>
  <c r="AB562" i="4" s="1"/>
  <c r="AC562" i="4"/>
  <c r="AI562" i="4" l="1"/>
  <c r="AD562" i="4"/>
  <c r="AE562" i="4" s="1"/>
  <c r="AG562" i="4"/>
  <c r="C563" i="4" s="1"/>
  <c r="AF562" i="4"/>
  <c r="AH562" i="4" l="1"/>
  <c r="D563" i="4" s="1"/>
  <c r="B563" i="4"/>
  <c r="AJ562" i="4"/>
  <c r="AK563" i="4"/>
  <c r="AL563" i="4"/>
  <c r="AN564" i="4" a="1"/>
  <c r="AM563" i="4" a="1"/>
  <c r="O564" i="4"/>
  <c r="AM563" i="4" l="1"/>
  <c r="AN564" i="4"/>
  <c r="L563" i="4"/>
  <c r="U563" i="4" s="1"/>
  <c r="V563" i="4" s="1"/>
  <c r="M563" i="4"/>
  <c r="Y563" i="4"/>
  <c r="I563" i="4"/>
  <c r="E563" i="4"/>
  <c r="Z563" i="4"/>
  <c r="F563" i="4" l="1"/>
  <c r="W563" i="4"/>
  <c r="X563" i="4" s="1"/>
  <c r="AA563" i="4" s="1"/>
  <c r="AB563" i="4" s="1"/>
  <c r="P563" i="4"/>
  <c r="N563" i="4"/>
  <c r="Q563" i="4"/>
  <c r="R563" i="4"/>
  <c r="S563" i="4" l="1"/>
  <c r="T563" i="4" s="1"/>
  <c r="G563" i="4"/>
  <c r="H564" i="4"/>
  <c r="AC563" i="4"/>
  <c r="K564" i="4" l="1"/>
  <c r="AI563" i="4"/>
  <c r="AJ563" i="4" s="1"/>
  <c r="AD563" i="4"/>
  <c r="AE563" i="4" s="1"/>
  <c r="AG563" i="4"/>
  <c r="C564" i="4" s="1"/>
  <c r="AF563" i="4"/>
  <c r="AH563" i="4" s="1"/>
  <c r="D564" i="4" s="1"/>
  <c r="AL564" i="4" l="1"/>
  <c r="B564" i="4"/>
  <c r="L564" i="4"/>
  <c r="U564" i="4" s="1"/>
  <c r="V564" i="4" s="1"/>
  <c r="AK564" i="4"/>
  <c r="AN565" i="4" a="1"/>
  <c r="O565" i="4"/>
  <c r="AM564" i="4" a="1"/>
  <c r="AM564" i="4" l="1"/>
  <c r="AN565" i="4"/>
  <c r="W564" i="4"/>
  <c r="Y564" i="4"/>
  <c r="I564" i="4"/>
  <c r="M564" i="4"/>
  <c r="E564" i="4"/>
  <c r="Z564" i="4"/>
  <c r="F564" i="4" l="1"/>
  <c r="P564" i="4"/>
  <c r="N564" i="4"/>
  <c r="R564" i="4"/>
  <c r="Q564" i="4" l="1"/>
  <c r="S564" i="4" s="1"/>
  <c r="T564" i="4" s="1"/>
  <c r="G564" i="4"/>
  <c r="X564" i="4"/>
  <c r="AA564" i="4" s="1"/>
  <c r="AB564" i="4" s="1"/>
  <c r="AC564" i="4"/>
  <c r="H565" i="4"/>
  <c r="AD564" i="4" l="1"/>
  <c r="AE564" i="4" s="1"/>
  <c r="AG564" i="4"/>
  <c r="C565" i="4" s="1"/>
  <c r="AI564" i="4"/>
  <c r="AJ564" i="4" s="1"/>
  <c r="AF564" i="4"/>
  <c r="AH564" i="4" s="1"/>
  <c r="D565" i="4" s="1"/>
  <c r="B565" i="4"/>
  <c r="AK565" i="4"/>
  <c r="I565" i="4"/>
  <c r="AL565" i="4"/>
  <c r="K565" i="4"/>
  <c r="E565" i="4"/>
  <c r="AN566" i="4" a="1"/>
  <c r="AM565" i="4" a="1"/>
  <c r="O566" i="4"/>
  <c r="L565" i="4" l="1"/>
  <c r="U565" i="4" s="1"/>
  <c r="V565" i="4" s="1"/>
  <c r="AM565" i="4"/>
  <c r="F565" i="4"/>
  <c r="AN566" i="4"/>
  <c r="W565" i="4"/>
  <c r="Y565" i="4"/>
  <c r="X565" i="4"/>
  <c r="M565" i="4"/>
  <c r="Z565" i="4"/>
  <c r="AA565" i="4" l="1"/>
  <c r="AB565" i="4" s="1"/>
  <c r="P565" i="4"/>
  <c r="N565" i="4"/>
  <c r="R565" i="4"/>
  <c r="G565" i="4" l="1"/>
  <c r="Q565" i="4"/>
  <c r="S565" i="4" s="1"/>
  <c r="AC565" i="4"/>
  <c r="H566" i="4"/>
  <c r="K566" i="4" l="1"/>
  <c r="AD565" i="4"/>
  <c r="AE565" i="4" s="1"/>
  <c r="AG565" i="4"/>
  <c r="C566" i="4" s="1"/>
  <c r="AI565" i="4"/>
  <c r="AJ565" i="4" s="1"/>
  <c r="AF565" i="4"/>
  <c r="AH565" i="4" s="1"/>
  <c r="D566" i="4" s="1"/>
  <c r="L566" i="4" s="1"/>
  <c r="T565" i="4"/>
  <c r="AL566" i="4" l="1"/>
  <c r="U566" i="4"/>
  <c r="V566" i="4" s="1"/>
  <c r="M566" i="4"/>
  <c r="AK566" i="4"/>
  <c r="B566" i="4"/>
  <c r="AM566" i="4" a="1"/>
  <c r="O567" i="4"/>
  <c r="AN567" i="4" a="1"/>
  <c r="AN567" i="4" l="1"/>
  <c r="AM566" i="4"/>
  <c r="I566" i="4"/>
  <c r="P566" i="4"/>
  <c r="N566" i="4"/>
  <c r="Y566" i="4"/>
  <c r="W566" i="4"/>
  <c r="Z566" i="4"/>
  <c r="E566" i="4"/>
  <c r="R566" i="4"/>
  <c r="F566" i="4" l="1"/>
  <c r="G566" i="4" s="1"/>
  <c r="X566" i="4"/>
  <c r="AA566" i="4" s="1"/>
  <c r="AB566" i="4" s="1"/>
  <c r="Q566" i="4"/>
  <c r="S566" i="4" s="1"/>
  <c r="T566" i="4" s="1"/>
  <c r="H567" i="4"/>
  <c r="AC566" i="4"/>
  <c r="K567" i="4" l="1"/>
  <c r="AD566" i="4"/>
  <c r="AE566" i="4" s="1"/>
  <c r="AG566" i="4"/>
  <c r="C567" i="4" s="1"/>
  <c r="AI566" i="4"/>
  <c r="AJ566" i="4" s="1"/>
  <c r="AF566" i="4"/>
  <c r="B567" i="4" s="1"/>
  <c r="AN568" i="4" a="1"/>
  <c r="O568" i="4"/>
  <c r="AN568" i="4" l="1"/>
  <c r="AL567" i="4"/>
  <c r="I567" i="4"/>
  <c r="AK567" i="4"/>
  <c r="AH566" i="4"/>
  <c r="D567" i="4" s="1"/>
  <c r="AM567" i="4" a="1"/>
  <c r="E567" i="4"/>
  <c r="AM567" i="4" l="1"/>
  <c r="F567" i="4"/>
  <c r="L567" i="4"/>
  <c r="U567" i="4" s="1"/>
  <c r="V567" i="4" s="1"/>
  <c r="M567" i="4"/>
  <c r="Y567" i="4" l="1"/>
  <c r="W567" i="4"/>
  <c r="X567" i="4" s="1"/>
  <c r="N567" i="4"/>
  <c r="G567" i="4" s="1"/>
  <c r="P567" i="4"/>
  <c r="R567" i="4"/>
  <c r="Z567" i="4"/>
  <c r="Q567" i="4" l="1"/>
  <c r="AA567" i="4"/>
  <c r="AB567" i="4" s="1"/>
  <c r="S567" i="4"/>
  <c r="AC567" i="4"/>
  <c r="H568" i="4"/>
  <c r="K568" i="4" l="1"/>
  <c r="AD567" i="4"/>
  <c r="AE567" i="4" s="1"/>
  <c r="AF567" i="4"/>
  <c r="AH567" i="4" s="1"/>
  <c r="D568" i="4" s="1"/>
  <c r="L568" i="4" s="1"/>
  <c r="U568" i="4" s="1"/>
  <c r="V568" i="4" s="1"/>
  <c r="AI567" i="4"/>
  <c r="AJ567" i="4" s="1"/>
  <c r="AG567" i="4"/>
  <c r="C568" i="4" s="1"/>
  <c r="T567" i="4"/>
  <c r="AL568" i="4" l="1"/>
  <c r="AK568" i="4"/>
  <c r="M568" i="4"/>
  <c r="B568" i="4"/>
  <c r="AM568" i="4" a="1"/>
  <c r="AN569" i="4" a="1"/>
  <c r="O569" i="4"/>
  <c r="AN569" i="4" l="1"/>
  <c r="AM568" i="4"/>
  <c r="Y568" i="4"/>
  <c r="I568" i="4"/>
  <c r="N568" i="4"/>
  <c r="P568" i="4"/>
  <c r="W568" i="4"/>
  <c r="Z568" i="4"/>
  <c r="E568" i="4"/>
  <c r="R568" i="4"/>
  <c r="F568" i="4" l="1"/>
  <c r="Q568" i="4"/>
  <c r="S568" i="4" s="1"/>
  <c r="T568" i="4"/>
  <c r="H569" i="4"/>
  <c r="AC568" i="4"/>
  <c r="K569" i="4" l="1"/>
  <c r="AG568" i="4"/>
  <c r="C569" i="4" s="1"/>
  <c r="AD568" i="4"/>
  <c r="AE568" i="4" s="1"/>
  <c r="AI568" i="4"/>
  <c r="AJ568" i="4" s="1"/>
  <c r="AF568" i="4"/>
  <c r="B569" i="4" s="1"/>
  <c r="G568" i="4"/>
  <c r="AK569" i="4" s="1"/>
  <c r="X568" i="4"/>
  <c r="AA568" i="4" s="1"/>
  <c r="AB568" i="4" s="1"/>
  <c r="AN570" i="4" a="1"/>
  <c r="O570" i="4"/>
  <c r="AN570" i="4" l="1"/>
  <c r="I569" i="4"/>
  <c r="AH568" i="4"/>
  <c r="D569" i="4" s="1"/>
  <c r="AL569" i="4"/>
  <c r="AM569" i="4" a="1"/>
  <c r="E569" i="4"/>
  <c r="AM569" i="4" l="1"/>
  <c r="F569" i="4"/>
  <c r="L569" i="4"/>
  <c r="U569" i="4" s="1"/>
  <c r="V569" i="4" s="1"/>
  <c r="W569" i="4" l="1"/>
  <c r="X569" i="4"/>
  <c r="Y569" i="4"/>
  <c r="M569" i="4"/>
  <c r="Z569" i="4"/>
  <c r="N569" i="4" l="1"/>
  <c r="Q569" i="4" s="1"/>
  <c r="P569" i="4"/>
  <c r="AA569" i="4"/>
  <c r="AB569" i="4" s="1"/>
  <c r="R569" i="4"/>
  <c r="S569" i="4" l="1"/>
  <c r="G569" i="4"/>
  <c r="H570" i="4"/>
  <c r="AC569" i="4"/>
  <c r="K570" i="4" l="1"/>
  <c r="AI569" i="4"/>
  <c r="AJ569" i="4" s="1"/>
  <c r="AF569" i="4"/>
  <c r="B570" i="4" s="1"/>
  <c r="I570" i="4" s="1"/>
  <c r="AD569" i="4"/>
  <c r="AE569" i="4" s="1"/>
  <c r="AG569" i="4"/>
  <c r="C570" i="4" s="1"/>
  <c r="T569" i="4"/>
  <c r="AN571" i="4" a="1"/>
  <c r="O571" i="4"/>
  <c r="E570" i="4"/>
  <c r="AK570" i="4" l="1"/>
  <c r="AL570" i="4"/>
  <c r="F570" i="4"/>
  <c r="AN571" i="4"/>
  <c r="AH569" i="4"/>
  <c r="D570" i="4" s="1"/>
  <c r="AM570" i="4" a="1"/>
  <c r="AM570" i="4" l="1"/>
  <c r="L570" i="4"/>
  <c r="U570" i="4" s="1"/>
  <c r="V570" i="4" s="1"/>
  <c r="M570" i="4"/>
  <c r="N570" i="4" l="1"/>
  <c r="P570" i="4"/>
  <c r="Q570" i="4"/>
  <c r="Y570" i="4"/>
  <c r="W570" i="4"/>
  <c r="X570" i="4" s="1"/>
  <c r="Z570" i="4"/>
  <c r="R570" i="4"/>
  <c r="AA570" i="4" l="1"/>
  <c r="AB570" i="4" s="1"/>
  <c r="S570" i="4"/>
  <c r="T570" i="4"/>
  <c r="G570" i="4"/>
  <c r="AC570" i="4"/>
  <c r="H571" i="4"/>
  <c r="K571" i="4" l="1"/>
  <c r="AD570" i="4"/>
  <c r="AE570" i="4" s="1"/>
  <c r="AG570" i="4"/>
  <c r="C571" i="4" s="1"/>
  <c r="AI570" i="4"/>
  <c r="AJ570" i="4" s="1"/>
  <c r="AF570" i="4"/>
  <c r="AH570" i="4" s="1"/>
  <c r="D571" i="4" s="1"/>
  <c r="L571" i="4" l="1"/>
  <c r="U571" i="4" s="1"/>
  <c r="V571" i="4" s="1"/>
  <c r="AK571" i="4"/>
  <c r="AL571" i="4"/>
  <c r="B571" i="4"/>
  <c r="AM571" i="4" a="1"/>
  <c r="AN572" i="4" a="1"/>
  <c r="O572" i="4"/>
  <c r="AN572" i="4" l="1"/>
  <c r="AM571" i="4"/>
  <c r="I571" i="4"/>
  <c r="W571" i="4"/>
  <c r="Y571" i="4"/>
  <c r="M571" i="4"/>
  <c r="E571" i="4"/>
  <c r="Z571" i="4"/>
  <c r="F571" i="4" l="1"/>
  <c r="N571" i="4"/>
  <c r="P571" i="4"/>
  <c r="Q571" i="4"/>
  <c r="X571" i="4"/>
  <c r="AA571" i="4" s="1"/>
  <c r="AB571" i="4" s="1"/>
  <c r="R571" i="4"/>
  <c r="T571" i="4" l="1"/>
  <c r="S571" i="4"/>
  <c r="G571" i="4"/>
  <c r="H572" i="4"/>
  <c r="AC571" i="4"/>
  <c r="K572" i="4" l="1"/>
  <c r="AD571" i="4"/>
  <c r="AE571" i="4" s="1"/>
  <c r="AI571" i="4"/>
  <c r="AJ571" i="4" s="1"/>
  <c r="AG571" i="4"/>
  <c r="C572" i="4" s="1"/>
  <c r="AF571" i="4"/>
  <c r="AH571" i="4" s="1"/>
  <c r="D572" i="4" s="1"/>
  <c r="L572" i="4" s="1"/>
  <c r="AL572" i="4" l="1"/>
  <c r="U572" i="4"/>
  <c r="V572" i="4" s="1"/>
  <c r="M572" i="4"/>
  <c r="AK572" i="4"/>
  <c r="B572" i="4"/>
  <c r="AM572" i="4" a="1"/>
  <c r="AN573" i="4" a="1"/>
  <c r="O573" i="4"/>
  <c r="AN573" i="4" l="1"/>
  <c r="AM572" i="4"/>
  <c r="W572" i="4"/>
  <c r="Y572" i="4"/>
  <c r="I572" i="4"/>
  <c r="N572" i="4"/>
  <c r="P572" i="4"/>
  <c r="Z572" i="4"/>
  <c r="R572" i="4"/>
  <c r="E572" i="4"/>
  <c r="F572" i="4" l="1"/>
  <c r="G572" i="4" s="1"/>
  <c r="Q572" i="4"/>
  <c r="S572" i="4" s="1"/>
  <c r="T572" i="4"/>
  <c r="H573" i="4"/>
  <c r="K573" i="4" l="1"/>
  <c r="X572" i="4"/>
  <c r="AA572" i="4" s="1"/>
  <c r="AB572" i="4" s="1"/>
  <c r="AC572" i="4"/>
  <c r="AD572" i="4" l="1"/>
  <c r="AE572" i="4" s="1"/>
  <c r="AI572" i="4"/>
  <c r="AG572" i="4"/>
  <c r="C573" i="4" s="1"/>
  <c r="AF572" i="4"/>
  <c r="AJ572" i="4" l="1"/>
  <c r="AL573" i="4"/>
  <c r="AK573" i="4"/>
  <c r="B573" i="4"/>
  <c r="AH572" i="4"/>
  <c r="D573" i="4" s="1"/>
  <c r="O574" i="4"/>
  <c r="AM573" i="4" a="1"/>
  <c r="AN574" i="4" a="1"/>
  <c r="AM573" i="4" l="1"/>
  <c r="AN574" i="4"/>
  <c r="L573" i="4"/>
  <c r="U573" i="4" s="1"/>
  <c r="V573" i="4" s="1"/>
  <c r="I573" i="4"/>
  <c r="E573" i="4"/>
  <c r="F573" i="4" l="1"/>
  <c r="X573" i="4" s="1"/>
  <c r="W573" i="4"/>
  <c r="Y573" i="4"/>
  <c r="M573" i="4"/>
  <c r="Z573" i="4"/>
  <c r="P573" i="4" l="1"/>
  <c r="N573" i="4"/>
  <c r="AA573" i="4"/>
  <c r="AB573" i="4" s="1"/>
  <c r="R573" i="4"/>
  <c r="G573" i="4" l="1"/>
  <c r="Q573" i="4"/>
  <c r="S573" i="4" s="1"/>
  <c r="AC573" i="4"/>
  <c r="H574" i="4"/>
  <c r="K574" i="4" l="1"/>
  <c r="AD573" i="4"/>
  <c r="AE573" i="4" s="1"/>
  <c r="AI573" i="4"/>
  <c r="AJ573" i="4" s="1"/>
  <c r="AG573" i="4"/>
  <c r="C574" i="4" s="1"/>
  <c r="AF573" i="4"/>
  <c r="AH573" i="4" s="1"/>
  <c r="D574" i="4" s="1"/>
  <c r="L574" i="4" s="1"/>
  <c r="U574" i="4" s="1"/>
  <c r="T573" i="4"/>
  <c r="AK574" i="4" l="1"/>
  <c r="AL574" i="4"/>
  <c r="V574" i="4"/>
  <c r="M574" i="4"/>
  <c r="B574" i="4"/>
  <c r="AM574" i="4" a="1"/>
  <c r="AN575" i="4" a="1"/>
  <c r="O575" i="4"/>
  <c r="AN575" i="4" l="1"/>
  <c r="AM574" i="4"/>
  <c r="I574" i="4"/>
  <c r="P574" i="4"/>
  <c r="N574" i="4"/>
  <c r="Y574" i="4"/>
  <c r="W574" i="4"/>
  <c r="R574" i="4"/>
  <c r="Z574" i="4"/>
  <c r="E574" i="4"/>
  <c r="F574" i="4" l="1"/>
  <c r="G574" i="4" s="1"/>
  <c r="Q574" i="4"/>
  <c r="S574" i="4" s="1"/>
  <c r="H575" i="4"/>
  <c r="K575" i="4" l="1"/>
  <c r="X574" i="4"/>
  <c r="AA574" i="4" s="1"/>
  <c r="AB574" i="4" s="1"/>
  <c r="T574" i="4"/>
  <c r="AC574" i="4"/>
  <c r="AI574" i="4" l="1"/>
  <c r="AD574" i="4"/>
  <c r="AE574" i="4" s="1"/>
  <c r="AG574" i="4"/>
  <c r="C575" i="4" s="1"/>
  <c r="AF574" i="4"/>
  <c r="AH574" i="4" l="1"/>
  <c r="D575" i="4" s="1"/>
  <c r="B575" i="4"/>
  <c r="AJ574" i="4"/>
  <c r="AK575" i="4"/>
  <c r="AL575" i="4"/>
  <c r="AN576" i="4" a="1"/>
  <c r="AM575" i="4" a="1"/>
  <c r="O576" i="4"/>
  <c r="AM575" i="4" l="1"/>
  <c r="AN576" i="4"/>
  <c r="I575" i="4"/>
  <c r="L575" i="4"/>
  <c r="U575" i="4" s="1"/>
  <c r="V575" i="4" s="1"/>
  <c r="M575" i="4"/>
  <c r="E575" i="4"/>
  <c r="F575" i="4" l="1"/>
  <c r="N575" i="4"/>
  <c r="P575" i="4"/>
  <c r="Q575" i="4"/>
  <c r="Y575" i="4"/>
  <c r="W575" i="4"/>
  <c r="X575" i="4" s="1"/>
  <c r="Z575" i="4"/>
  <c r="R575" i="4"/>
  <c r="AA575" i="4" l="1"/>
  <c r="AB575" i="4" s="1"/>
  <c r="S575" i="4"/>
  <c r="G575" i="4"/>
  <c r="AC575" i="4"/>
  <c r="H576" i="4"/>
  <c r="K576" i="4" l="1"/>
  <c r="AI575" i="4"/>
  <c r="AJ575" i="4" s="1"/>
  <c r="AD575" i="4"/>
  <c r="AE575" i="4" s="1"/>
  <c r="AG575" i="4"/>
  <c r="C576" i="4" s="1"/>
  <c r="AF575" i="4"/>
  <c r="AH575" i="4" s="1"/>
  <c r="D576" i="4" s="1"/>
  <c r="L576" i="4" s="1"/>
  <c r="U576" i="4" s="1"/>
  <c r="V576" i="4" s="1"/>
  <c r="T575" i="4"/>
  <c r="AK576" i="4" l="1"/>
  <c r="B576" i="4"/>
  <c r="Y576" i="4" s="1"/>
  <c r="AL576" i="4"/>
  <c r="M576" i="4"/>
  <c r="O577" i="4"/>
  <c r="Z576" i="4"/>
  <c r="AM576" i="4" a="1"/>
  <c r="AN577" i="4" a="1"/>
  <c r="AM576" i="4" l="1"/>
  <c r="AN577" i="4"/>
  <c r="P576" i="4"/>
  <c r="N576" i="4"/>
  <c r="I576" i="4"/>
  <c r="W576" i="4"/>
  <c r="R576" i="4"/>
  <c r="E576" i="4"/>
  <c r="F576" i="4" l="1"/>
  <c r="G576" i="4" s="1"/>
  <c r="Q576" i="4"/>
  <c r="S576" i="4" s="1"/>
  <c r="H577" i="4"/>
  <c r="AC576" i="4"/>
  <c r="X576" i="4" l="1"/>
  <c r="AA576" i="4" s="1"/>
  <c r="AB576" i="4" s="1"/>
  <c r="K577" i="4"/>
  <c r="AI576" i="4"/>
  <c r="AJ576" i="4" s="1"/>
  <c r="AG576" i="4"/>
  <c r="C577" i="4" s="1"/>
  <c r="AD576" i="4"/>
  <c r="AE576" i="4" s="1"/>
  <c r="AF576" i="4"/>
  <c r="AH576" i="4" s="1"/>
  <c r="D577" i="4" s="1"/>
  <c r="L577" i="4" s="1"/>
  <c r="U577" i="4" s="1"/>
  <c r="V577" i="4" s="1"/>
  <c r="T576" i="4"/>
  <c r="B577" i="4" l="1"/>
  <c r="AK577" i="4"/>
  <c r="AL577" i="4"/>
  <c r="M577" i="4"/>
  <c r="O578" i="4"/>
  <c r="AN578" i="4" a="1"/>
  <c r="AM577" i="4" a="1"/>
  <c r="AN578" i="4" l="1"/>
  <c r="I577" i="4"/>
  <c r="W577" i="4"/>
  <c r="Y577" i="4"/>
  <c r="AM577" i="4"/>
  <c r="P577" i="4"/>
  <c r="N577" i="4"/>
  <c r="R577" i="4"/>
  <c r="E577" i="4"/>
  <c r="Z577" i="4"/>
  <c r="F577" i="4" l="1"/>
  <c r="Q577" i="4"/>
  <c r="S577" i="4"/>
  <c r="H578" i="4"/>
  <c r="AC577" i="4"/>
  <c r="G577" i="4" l="1"/>
  <c r="X577" i="4"/>
  <c r="AA577" i="4" s="1"/>
  <c r="AB577" i="4" s="1"/>
  <c r="K578" i="4"/>
  <c r="AI577" i="4"/>
  <c r="AJ577" i="4" s="1"/>
  <c r="AD577" i="4"/>
  <c r="AE577" i="4" s="1"/>
  <c r="AG577" i="4"/>
  <c r="C578" i="4" s="1"/>
  <c r="AF577" i="4"/>
  <c r="T577" i="4"/>
  <c r="AL578" i="4" l="1"/>
  <c r="AK578" i="4"/>
  <c r="B578" i="4"/>
  <c r="AH577" i="4"/>
  <c r="D578" i="4" s="1"/>
  <c r="AM578" i="4" a="1"/>
  <c r="AN579" i="4" a="1"/>
  <c r="O579" i="4"/>
  <c r="AN579" i="4" l="1"/>
  <c r="AM578" i="4"/>
  <c r="L578" i="4"/>
  <c r="U578" i="4" s="1"/>
  <c r="V578" i="4" s="1"/>
  <c r="I578" i="4"/>
  <c r="E578" i="4"/>
  <c r="F578" i="4" l="1"/>
  <c r="X578" i="4" s="1"/>
  <c r="W578" i="4"/>
  <c r="Y578" i="4"/>
  <c r="M578" i="4"/>
  <c r="Z578" i="4"/>
  <c r="AA578" i="4" l="1"/>
  <c r="AB578" i="4" s="1"/>
  <c r="N578" i="4"/>
  <c r="P578" i="4"/>
  <c r="Q578" i="4"/>
  <c r="G578" i="4"/>
  <c r="R578" i="4"/>
  <c r="S578" i="4" l="1"/>
  <c r="AC578" i="4"/>
  <c r="H579" i="4"/>
  <c r="K579" i="4" l="1"/>
  <c r="AD578" i="4"/>
  <c r="AE578" i="4" s="1"/>
  <c r="AG578" i="4"/>
  <c r="C579" i="4" s="1"/>
  <c r="AI578" i="4"/>
  <c r="AJ578" i="4" s="1"/>
  <c r="AF578" i="4"/>
  <c r="AH578" i="4" s="1"/>
  <c r="D579" i="4" s="1"/>
  <c r="T578" i="4"/>
  <c r="AL579" i="4" l="1"/>
  <c r="L579" i="4"/>
  <c r="U579" i="4" s="1"/>
  <c r="V579" i="4" s="1"/>
  <c r="B579" i="4"/>
  <c r="AK579" i="4"/>
  <c r="O580" i="4"/>
  <c r="AM579" i="4" a="1"/>
  <c r="AN580" i="4" a="1"/>
  <c r="AM579" i="4" l="1"/>
  <c r="AN580" i="4"/>
  <c r="W579" i="4"/>
  <c r="Y579" i="4"/>
  <c r="I579" i="4"/>
  <c r="M579" i="4"/>
  <c r="Z579" i="4"/>
  <c r="E579" i="4"/>
  <c r="F579" i="4" l="1"/>
  <c r="N579" i="4"/>
  <c r="Q579" i="4" s="1"/>
  <c r="P579" i="4"/>
  <c r="R579" i="4"/>
  <c r="S579" i="4" l="1"/>
  <c r="T579" i="4" s="1"/>
  <c r="G579" i="4"/>
  <c r="X579" i="4"/>
  <c r="AA579" i="4" s="1"/>
  <c r="AB579" i="4" s="1"/>
  <c r="AC579" i="4"/>
  <c r="H580" i="4"/>
  <c r="K580" i="4" l="1"/>
  <c r="AI579" i="4"/>
  <c r="AJ579" i="4" s="1"/>
  <c r="AD579" i="4"/>
  <c r="AE579" i="4" s="1"/>
  <c r="AG579" i="4"/>
  <c r="C580" i="4" s="1"/>
  <c r="AF579" i="4"/>
  <c r="AH579" i="4" s="1"/>
  <c r="D580" i="4" s="1"/>
  <c r="L580" i="4" s="1"/>
  <c r="U580" i="4" s="1"/>
  <c r="V580" i="4" s="1"/>
  <c r="M580" i="4" l="1"/>
  <c r="B580" i="4"/>
  <c r="AL580" i="4"/>
  <c r="AK580" i="4"/>
  <c r="O581" i="4"/>
  <c r="AN581" i="4" a="1"/>
  <c r="AM580" i="4" a="1"/>
  <c r="AM580" i="4" l="1"/>
  <c r="AN581" i="4"/>
  <c r="Y580" i="4"/>
  <c r="I580" i="4"/>
  <c r="N580" i="4"/>
  <c r="P580" i="4"/>
  <c r="W580" i="4"/>
  <c r="R580" i="4"/>
  <c r="Z580" i="4"/>
  <c r="E580" i="4"/>
  <c r="F580" i="4" l="1"/>
  <c r="G580" i="4" s="1"/>
  <c r="Q580" i="4"/>
  <c r="S580" i="4" s="1"/>
  <c r="H581" i="4"/>
  <c r="K581" i="4" l="1"/>
  <c r="T580" i="4"/>
  <c r="X580" i="4"/>
  <c r="AA580" i="4" s="1"/>
  <c r="AB580" i="4" s="1"/>
  <c r="AC580" i="4"/>
  <c r="AD580" i="4" l="1"/>
  <c r="AE580" i="4" s="1"/>
  <c r="AI580" i="4"/>
  <c r="AG580" i="4"/>
  <c r="C581" i="4" s="1"/>
  <c r="AF580" i="4"/>
  <c r="AH580" i="4" l="1"/>
  <c r="D581" i="4" s="1"/>
  <c r="B581" i="4"/>
  <c r="AJ580" i="4"/>
  <c r="AL581" i="4"/>
  <c r="AK581" i="4"/>
  <c r="AN582" i="4" a="1"/>
  <c r="AM581" i="4" a="1"/>
  <c r="O582" i="4"/>
  <c r="AM581" i="4" l="1"/>
  <c r="AN582" i="4"/>
  <c r="I581" i="4"/>
  <c r="L581" i="4"/>
  <c r="U581" i="4" s="1"/>
  <c r="V581" i="4" s="1"/>
  <c r="E581" i="4"/>
  <c r="F581" i="4" l="1"/>
  <c r="Y581" i="4"/>
  <c r="W581" i="4"/>
  <c r="M581" i="4"/>
  <c r="Z581" i="4"/>
  <c r="X581" i="4" l="1"/>
  <c r="AA581" i="4" s="1"/>
  <c r="AB581" i="4" s="1"/>
  <c r="N581" i="4"/>
  <c r="P581" i="4"/>
  <c r="Q581" i="4"/>
  <c r="G581" i="4"/>
  <c r="R581" i="4"/>
  <c r="S581" i="4" l="1"/>
  <c r="T581" i="4" s="1"/>
  <c r="H582" i="4"/>
  <c r="AC581" i="4"/>
  <c r="K582" i="4" l="1"/>
  <c r="AI581" i="4"/>
  <c r="AJ581" i="4" s="1"/>
  <c r="AD581" i="4"/>
  <c r="AE581" i="4" s="1"/>
  <c r="AG581" i="4"/>
  <c r="C582" i="4" s="1"/>
  <c r="AF581" i="4"/>
  <c r="AH581" i="4" s="1"/>
  <c r="D582" i="4" s="1"/>
  <c r="L582" i="4" s="1"/>
  <c r="U582" i="4" s="1"/>
  <c r="V582" i="4" s="1"/>
  <c r="B582" i="4" l="1"/>
  <c r="W582" i="4"/>
  <c r="AK582" i="4"/>
  <c r="M582" i="4"/>
  <c r="AL582" i="4"/>
  <c r="AM582" i="4" a="1"/>
  <c r="AN583" i="4" a="1"/>
  <c r="O583" i="4"/>
  <c r="AN583" i="4" l="1"/>
  <c r="I582" i="4"/>
  <c r="Y582" i="4"/>
  <c r="AM582" i="4"/>
  <c r="N582" i="4"/>
  <c r="P582" i="4"/>
  <c r="E582" i="4"/>
  <c r="Z582" i="4"/>
  <c r="R582" i="4"/>
  <c r="F582" i="4" l="1"/>
  <c r="Q582" i="4"/>
  <c r="S582" i="4"/>
  <c r="H583" i="4"/>
  <c r="AC582" i="4"/>
  <c r="X582" i="4" l="1"/>
  <c r="AA582" i="4" s="1"/>
  <c r="AB582" i="4" s="1"/>
  <c r="G582" i="4"/>
  <c r="K583" i="4"/>
  <c r="AF582" i="4"/>
  <c r="AG582" i="4"/>
  <c r="C583" i="4" s="1"/>
  <c r="AD582" i="4"/>
  <c r="AE582" i="4" s="1"/>
  <c r="AI582" i="4"/>
  <c r="AJ582" i="4" s="1"/>
  <c r="T582" i="4"/>
  <c r="AL583" i="4" l="1"/>
  <c r="AK583" i="4"/>
  <c r="B583" i="4"/>
  <c r="AH582" i="4"/>
  <c r="D583" i="4" s="1"/>
  <c r="AM583" i="4" a="1"/>
  <c r="AN584" i="4" a="1"/>
  <c r="O584" i="4"/>
  <c r="AN584" i="4" l="1"/>
  <c r="AM583" i="4"/>
  <c r="L583" i="4"/>
  <c r="U583" i="4" s="1"/>
  <c r="V583" i="4" s="1"/>
  <c r="M583" i="4"/>
  <c r="I583" i="4"/>
  <c r="E583" i="4"/>
  <c r="F583" i="4" l="1"/>
  <c r="Y583" i="4"/>
  <c r="W583" i="4"/>
  <c r="P583" i="4"/>
  <c r="N583" i="4"/>
  <c r="Q583" i="4"/>
  <c r="R583" i="4"/>
  <c r="Z583" i="4"/>
  <c r="X583" i="4" l="1"/>
  <c r="S583" i="4"/>
  <c r="T583" i="4"/>
  <c r="AA583" i="4"/>
  <c r="AB583" i="4" s="1"/>
  <c r="G583" i="4"/>
  <c r="H584" i="4"/>
  <c r="AC583" i="4"/>
  <c r="AD583" i="4" l="1"/>
  <c r="AE583" i="4" s="1"/>
  <c r="AG583" i="4"/>
  <c r="C584" i="4" s="1"/>
  <c r="AI583" i="4"/>
  <c r="AJ583" i="4" s="1"/>
  <c r="AF583" i="4"/>
  <c r="AH583" i="4" s="1"/>
  <c r="D584" i="4" s="1"/>
  <c r="L584" i="4" s="1"/>
  <c r="U584" i="4" s="1"/>
  <c r="V584" i="4" s="1"/>
  <c r="K584" i="4"/>
  <c r="B584" i="4"/>
  <c r="AL584" i="4"/>
  <c r="AK584" i="4"/>
  <c r="M584" i="4"/>
  <c r="I584" i="4"/>
  <c r="P584" i="4"/>
  <c r="W584" i="4"/>
  <c r="N584" i="4"/>
  <c r="Y584" i="4"/>
  <c r="O585" i="4"/>
  <c r="E584" i="4"/>
  <c r="AN585" i="4" a="1"/>
  <c r="AM584" i="4" a="1"/>
  <c r="Z584" i="4"/>
  <c r="R584" i="4"/>
  <c r="AM584" i="4" l="1"/>
  <c r="F584" i="4"/>
  <c r="Q584" i="4"/>
  <c r="S584" i="4" s="1"/>
  <c r="AN585" i="4"/>
  <c r="AC584" i="4"/>
  <c r="H585" i="4"/>
  <c r="K585" i="4" l="1"/>
  <c r="AI584" i="4"/>
  <c r="AJ584" i="4" s="1"/>
  <c r="AD584" i="4"/>
  <c r="AE584" i="4" s="1"/>
  <c r="AG584" i="4"/>
  <c r="C585" i="4" s="1"/>
  <c r="AF584" i="4"/>
  <c r="G584" i="4"/>
  <c r="X584" i="4"/>
  <c r="AA584" i="4" s="1"/>
  <c r="AB584" i="4" s="1"/>
  <c r="T584" i="4"/>
  <c r="B585" i="4" l="1"/>
  <c r="AH584" i="4"/>
  <c r="D585" i="4" s="1"/>
  <c r="AK585" i="4"/>
  <c r="AL585" i="4"/>
  <c r="O586" i="4"/>
  <c r="AM585" i="4" a="1"/>
  <c r="AN586" i="4" a="1"/>
  <c r="AM585" i="4" l="1"/>
  <c r="AN586" i="4"/>
  <c r="L585" i="4"/>
  <c r="U585" i="4" s="1"/>
  <c r="V585" i="4" s="1"/>
  <c r="M585" i="4"/>
  <c r="I585" i="4"/>
  <c r="E585" i="4"/>
  <c r="F585" i="4" l="1"/>
  <c r="N585" i="4"/>
  <c r="P585" i="4"/>
  <c r="W585" i="4"/>
  <c r="X585" i="4" s="1"/>
  <c r="Y585" i="4"/>
  <c r="Z585" i="4"/>
  <c r="R585" i="4"/>
  <c r="AA585" i="4" l="1"/>
  <c r="AB585" i="4" s="1"/>
  <c r="Q585" i="4"/>
  <c r="S585" i="4" s="1"/>
  <c r="T585" i="4" s="1"/>
  <c r="G585" i="4"/>
  <c r="H586" i="4"/>
  <c r="AC585" i="4"/>
  <c r="K586" i="4" l="1"/>
  <c r="AI585" i="4"/>
  <c r="AJ585" i="4" s="1"/>
  <c r="AD585" i="4"/>
  <c r="AE585" i="4" s="1"/>
  <c r="AG585" i="4"/>
  <c r="C586" i="4" s="1"/>
  <c r="AF585" i="4"/>
  <c r="AH585" i="4" l="1"/>
  <c r="D586" i="4" s="1"/>
  <c r="L586" i="4" s="1"/>
  <c r="U586" i="4" s="1"/>
  <c r="V586" i="4" s="1"/>
  <c r="AL586" i="4"/>
  <c r="AK586" i="4"/>
  <c r="B586" i="4"/>
  <c r="M586" i="4"/>
  <c r="AM586" i="4" a="1"/>
  <c r="O587" i="4"/>
  <c r="AN587" i="4" a="1"/>
  <c r="AN587" i="4" l="1"/>
  <c r="AM586" i="4"/>
  <c r="P586" i="4"/>
  <c r="N586" i="4"/>
  <c r="I586" i="4"/>
  <c r="Y586" i="4"/>
  <c r="W586" i="4"/>
  <c r="E586" i="4"/>
  <c r="R586" i="4"/>
  <c r="Z586" i="4"/>
  <c r="F586" i="4" l="1"/>
  <c r="G586" i="4" s="1"/>
  <c r="Q586" i="4"/>
  <c r="S586" i="4" s="1"/>
  <c r="H587" i="4"/>
  <c r="K587" i="4" l="1"/>
  <c r="T586" i="4"/>
  <c r="X586" i="4"/>
  <c r="AA586" i="4" s="1"/>
  <c r="AB586" i="4" s="1"/>
  <c r="AC586" i="4"/>
  <c r="AG586" i="4" l="1"/>
  <c r="C587" i="4" s="1"/>
  <c r="AI586" i="4"/>
  <c r="AD586" i="4"/>
  <c r="AE586" i="4" s="1"/>
  <c r="AF586" i="4"/>
  <c r="AH586" i="4" l="1"/>
  <c r="D587" i="4" s="1"/>
  <c r="B587" i="4"/>
  <c r="AJ586" i="4"/>
  <c r="AK587" i="4"/>
  <c r="AL587" i="4"/>
  <c r="AN588" i="4" a="1"/>
  <c r="AM587" i="4" a="1"/>
  <c r="O588" i="4"/>
  <c r="AM587" i="4" l="1"/>
  <c r="AN588" i="4"/>
  <c r="I587" i="4"/>
  <c r="L587" i="4"/>
  <c r="U587" i="4" s="1"/>
  <c r="V587" i="4" s="1"/>
  <c r="M587" i="4"/>
  <c r="E587" i="4"/>
  <c r="F587" i="4" l="1"/>
  <c r="P587" i="4"/>
  <c r="N587" i="4"/>
  <c r="W587" i="4"/>
  <c r="Y587" i="4"/>
  <c r="Z587" i="4"/>
  <c r="R587" i="4"/>
  <c r="X587" i="4" l="1"/>
  <c r="AA587" i="4" s="1"/>
  <c r="AB587" i="4" s="1"/>
  <c r="Q587" i="4"/>
  <c r="S587" i="4" s="1"/>
  <c r="G587" i="4"/>
  <c r="AC587" i="4"/>
  <c r="H588" i="4"/>
  <c r="K588" i="4" l="1"/>
  <c r="AI587" i="4"/>
  <c r="AJ587" i="4" s="1"/>
  <c r="AD587" i="4"/>
  <c r="AE587" i="4" s="1"/>
  <c r="AG587" i="4"/>
  <c r="C588" i="4" s="1"/>
  <c r="AF587" i="4"/>
  <c r="T587" i="4"/>
  <c r="AK588" i="4" l="1"/>
  <c r="B588" i="4"/>
  <c r="AH587" i="4"/>
  <c r="D588" i="4" s="1"/>
  <c r="AL588" i="4"/>
  <c r="AN589" i="4" a="1"/>
  <c r="AM588" i="4" a="1"/>
  <c r="O589" i="4"/>
  <c r="AM588" i="4" l="1"/>
  <c r="AN589" i="4"/>
  <c r="L588" i="4"/>
  <c r="U588" i="4" s="1"/>
  <c r="V588" i="4" s="1"/>
  <c r="M588" i="4"/>
  <c r="I588" i="4"/>
  <c r="E588" i="4"/>
  <c r="F588" i="4" l="1"/>
  <c r="P588" i="4"/>
  <c r="N588" i="4"/>
  <c r="Y588" i="4"/>
  <c r="W588" i="4"/>
  <c r="X588" i="4" s="1"/>
  <c r="R588" i="4"/>
  <c r="Z588" i="4"/>
  <c r="AA588" i="4" l="1"/>
  <c r="AB588" i="4" s="1"/>
  <c r="Q588" i="4"/>
  <c r="S588" i="4" s="1"/>
  <c r="T588" i="4" s="1"/>
  <c r="G588" i="4"/>
  <c r="AC588" i="4"/>
  <c r="H589" i="4"/>
  <c r="K589" i="4" l="1"/>
  <c r="AG588" i="4"/>
  <c r="C589" i="4" s="1"/>
  <c r="AD588" i="4"/>
  <c r="AE588" i="4" s="1"/>
  <c r="AI588" i="4"/>
  <c r="AJ588" i="4" s="1"/>
  <c r="AF588" i="4"/>
  <c r="B589" i="4" s="1"/>
  <c r="AN590" i="4" a="1"/>
  <c r="O590" i="4"/>
  <c r="I589" i="4" l="1"/>
  <c r="AK589" i="4"/>
  <c r="AN590" i="4"/>
  <c r="AL589" i="4"/>
  <c r="AH588" i="4"/>
  <c r="D589" i="4" s="1"/>
  <c r="E589" i="4"/>
  <c r="AM589" i="4" a="1"/>
  <c r="F589" i="4" l="1"/>
  <c r="AM589" i="4"/>
  <c r="L589" i="4"/>
  <c r="U589" i="4" s="1"/>
  <c r="V589" i="4" s="1"/>
  <c r="M589" i="4"/>
  <c r="P589" i="4" l="1"/>
  <c r="N589" i="4"/>
  <c r="Q589" i="4"/>
  <c r="W589" i="4"/>
  <c r="X589" i="4"/>
  <c r="Y589" i="4"/>
  <c r="Z589" i="4"/>
  <c r="R589" i="4"/>
  <c r="AA589" i="4" l="1"/>
  <c r="AB589" i="4" s="1"/>
  <c r="S589" i="4"/>
  <c r="T589" i="4" s="1"/>
  <c r="G589" i="4"/>
  <c r="AC589" i="4"/>
  <c r="H590" i="4"/>
  <c r="K590" i="4" l="1"/>
  <c r="AD589" i="4"/>
  <c r="AE589" i="4" s="1"/>
  <c r="AI589" i="4"/>
  <c r="AJ589" i="4" s="1"/>
  <c r="AF589" i="4"/>
  <c r="B590" i="4" s="1"/>
  <c r="AG589" i="4"/>
  <c r="C590" i="4" s="1"/>
  <c r="AN591" i="4" a="1"/>
  <c r="O591" i="4"/>
  <c r="AK590" i="4" l="1"/>
  <c r="I590" i="4"/>
  <c r="AL590" i="4"/>
  <c r="AN591" i="4"/>
  <c r="AH589" i="4"/>
  <c r="D590" i="4" s="1"/>
  <c r="AM590" i="4" a="1"/>
  <c r="E590" i="4"/>
  <c r="F590" i="4" l="1"/>
  <c r="AM590" i="4"/>
  <c r="L590" i="4"/>
  <c r="U590" i="4" s="1"/>
  <c r="V590" i="4" s="1"/>
  <c r="M590" i="4"/>
  <c r="P590" i="4" l="1"/>
  <c r="N590" i="4"/>
  <c r="W590" i="4"/>
  <c r="X590" i="4" s="1"/>
  <c r="Y590" i="4"/>
  <c r="Z590" i="4"/>
  <c r="R590" i="4"/>
  <c r="G590" i="4" l="1"/>
  <c r="AA590" i="4"/>
  <c r="AB590" i="4" s="1"/>
  <c r="Q590" i="4"/>
  <c r="S590" i="4" s="1"/>
  <c r="AC590" i="4"/>
  <c r="H591" i="4"/>
  <c r="K591" i="4" l="1"/>
  <c r="AD590" i="4"/>
  <c r="AE590" i="4" s="1"/>
  <c r="AG590" i="4"/>
  <c r="C591" i="4" s="1"/>
  <c r="AI590" i="4"/>
  <c r="AJ590" i="4" s="1"/>
  <c r="AF590" i="4"/>
  <c r="T590" i="4"/>
  <c r="AK591" i="4" l="1"/>
  <c r="AL591" i="4"/>
  <c r="AH590" i="4"/>
  <c r="D591" i="4" s="1"/>
  <c r="B591" i="4"/>
  <c r="AM591" i="4" a="1"/>
  <c r="O592" i="4"/>
  <c r="AN592" i="4" a="1"/>
  <c r="AN592" i="4" l="1"/>
  <c r="AM591" i="4"/>
  <c r="L591" i="4"/>
  <c r="U591" i="4" s="1"/>
  <c r="V591" i="4" s="1"/>
  <c r="M591" i="4"/>
  <c r="I591" i="4"/>
  <c r="E591" i="4"/>
  <c r="F591" i="4" l="1"/>
  <c r="G591" i="4" s="1"/>
  <c r="P591" i="4"/>
  <c r="N591" i="4"/>
  <c r="W591" i="4"/>
  <c r="Y591" i="4"/>
  <c r="R591" i="4"/>
  <c r="Z591" i="4"/>
  <c r="X591" i="4" l="1"/>
  <c r="AA591" i="4" s="1"/>
  <c r="AB591" i="4" s="1"/>
  <c r="Q591" i="4"/>
  <c r="S591" i="4" s="1"/>
  <c r="AC591" i="4"/>
  <c r="H592" i="4"/>
  <c r="K592" i="4" l="1"/>
  <c r="AD591" i="4"/>
  <c r="AE591" i="4" s="1"/>
  <c r="AI591" i="4"/>
  <c r="AJ591" i="4" s="1"/>
  <c r="AG591" i="4"/>
  <c r="C592" i="4" s="1"/>
  <c r="AF591" i="4"/>
  <c r="AH591" i="4" s="1"/>
  <c r="D592" i="4" s="1"/>
  <c r="L592" i="4" s="1"/>
  <c r="U592" i="4" s="1"/>
  <c r="V592" i="4" s="1"/>
  <c r="T591" i="4"/>
  <c r="B592" i="4" l="1"/>
  <c r="M592" i="4"/>
  <c r="AL592" i="4"/>
  <c r="AK592" i="4"/>
  <c r="O593" i="4"/>
  <c r="AN593" i="4" a="1"/>
  <c r="AM592" i="4" a="1"/>
  <c r="AN593" i="4" l="1"/>
  <c r="I592" i="4"/>
  <c r="W592" i="4"/>
  <c r="Y592" i="4"/>
  <c r="AM592" i="4"/>
  <c r="N592" i="4"/>
  <c r="P592" i="4"/>
  <c r="E592" i="4"/>
  <c r="Z592" i="4"/>
  <c r="R592" i="4"/>
  <c r="F592" i="4" l="1"/>
  <c r="Q592" i="4"/>
  <c r="S592" i="4"/>
  <c r="T592" i="4"/>
  <c r="AC592" i="4"/>
  <c r="H593" i="4"/>
  <c r="X592" i="4" l="1"/>
  <c r="AA592" i="4" s="1"/>
  <c r="AB592" i="4" s="1"/>
  <c r="G592" i="4"/>
  <c r="K593" i="4"/>
  <c r="AG592" i="4"/>
  <c r="C593" i="4" s="1"/>
  <c r="AF592" i="4"/>
  <c r="B593" i="4" s="1"/>
  <c r="AD592" i="4"/>
  <c r="AE592" i="4" s="1"/>
  <c r="AI592" i="4"/>
  <c r="AJ592" i="4" s="1"/>
  <c r="O594" i="4"/>
  <c r="AN594" i="4" a="1"/>
  <c r="AL593" i="4" l="1"/>
  <c r="AN594" i="4"/>
  <c r="I593" i="4"/>
  <c r="AH592" i="4"/>
  <c r="D593" i="4" s="1"/>
  <c r="AK593" i="4"/>
  <c r="AM593" i="4" a="1"/>
  <c r="E593" i="4"/>
  <c r="AM593" i="4" l="1"/>
  <c r="F593" i="4"/>
  <c r="L593" i="4"/>
  <c r="U593" i="4" s="1"/>
  <c r="V593" i="4" s="1"/>
  <c r="M593" i="4"/>
  <c r="N593" i="4" l="1"/>
  <c r="P593" i="4"/>
  <c r="Q593" i="4"/>
  <c r="G593" i="4"/>
  <c r="W593" i="4"/>
  <c r="X593" i="4" s="1"/>
  <c r="Y593" i="4"/>
  <c r="Z593" i="4"/>
  <c r="R593" i="4"/>
  <c r="AA593" i="4" l="1"/>
  <c r="AB593" i="4" s="1"/>
  <c r="S593" i="4"/>
  <c r="AC593" i="4"/>
  <c r="H594" i="4"/>
  <c r="K594" i="4" l="1"/>
  <c r="AI593" i="4"/>
  <c r="AJ593" i="4" s="1"/>
  <c r="AD593" i="4"/>
  <c r="AE593" i="4" s="1"/>
  <c r="AF593" i="4"/>
  <c r="AG593" i="4"/>
  <c r="C594" i="4" s="1"/>
  <c r="T593" i="4"/>
  <c r="AK594" i="4" l="1"/>
  <c r="AL594" i="4"/>
  <c r="AH593" i="4"/>
  <c r="D594" i="4" s="1"/>
  <c r="B594" i="4"/>
  <c r="AM594" i="4" a="1"/>
  <c r="AN595" i="4" a="1"/>
  <c r="O595" i="4"/>
  <c r="AN595" i="4" l="1"/>
  <c r="AM594" i="4"/>
  <c r="I594" i="4"/>
  <c r="L594" i="4"/>
  <c r="U594" i="4" s="1"/>
  <c r="V594" i="4" s="1"/>
  <c r="E594" i="4"/>
  <c r="F594" i="4" l="1"/>
  <c r="W594" i="4"/>
  <c r="X594" i="4" s="1"/>
  <c r="Y594" i="4"/>
  <c r="M594" i="4"/>
  <c r="Z594" i="4"/>
  <c r="P594" i="4" l="1"/>
  <c r="N594" i="4"/>
  <c r="AA594" i="4"/>
  <c r="AB594" i="4" s="1"/>
  <c r="G594" i="4"/>
  <c r="R594" i="4"/>
  <c r="Q594" i="4" l="1"/>
  <c r="S594" i="4" s="1"/>
  <c r="AC594" i="4"/>
  <c r="H595" i="4"/>
  <c r="K595" i="4" l="1"/>
  <c r="AI594" i="4"/>
  <c r="AJ594" i="4" s="1"/>
  <c r="AD594" i="4"/>
  <c r="AE594" i="4" s="1"/>
  <c r="AG594" i="4"/>
  <c r="C595" i="4" s="1"/>
  <c r="AF594" i="4"/>
  <c r="T594" i="4"/>
  <c r="AK595" i="4" l="1"/>
  <c r="AL595" i="4"/>
  <c r="B595" i="4"/>
  <c r="AH594" i="4"/>
  <c r="D595" i="4" s="1"/>
  <c r="AN596" i="4" a="1"/>
  <c r="O596" i="4"/>
  <c r="AM595" i="4" a="1"/>
  <c r="AN596" i="4" l="1"/>
  <c r="AM595" i="4"/>
  <c r="L595" i="4"/>
  <c r="U595" i="4" s="1"/>
  <c r="V595" i="4" s="1"/>
  <c r="M595" i="4"/>
  <c r="I595" i="4"/>
  <c r="E595" i="4"/>
  <c r="F595" i="4" l="1"/>
  <c r="N595" i="4"/>
  <c r="Q595" i="4" s="1"/>
  <c r="P595" i="4"/>
  <c r="W595" i="4"/>
  <c r="X595" i="4" s="1"/>
  <c r="Y595" i="4"/>
  <c r="Z595" i="4"/>
  <c r="R595" i="4"/>
  <c r="S595" i="4" l="1"/>
  <c r="T595" i="4"/>
  <c r="AA595" i="4"/>
  <c r="AB595" i="4" s="1"/>
  <c r="G595" i="4"/>
  <c r="AC595" i="4"/>
  <c r="H596" i="4"/>
  <c r="K596" i="4" l="1"/>
  <c r="AI595" i="4"/>
  <c r="AJ595" i="4" s="1"/>
  <c r="AD595" i="4"/>
  <c r="AE595" i="4" s="1"/>
  <c r="AG595" i="4"/>
  <c r="C596" i="4" s="1"/>
  <c r="AF595" i="4"/>
  <c r="AH595" i="4" s="1"/>
  <c r="D596" i="4" s="1"/>
  <c r="L596" i="4" l="1"/>
  <c r="U596" i="4" s="1"/>
  <c r="V596" i="4" s="1"/>
  <c r="AL596" i="4"/>
  <c r="AK596" i="4"/>
  <c r="B596" i="4"/>
  <c r="O597" i="4"/>
  <c r="AM596" i="4" a="1"/>
  <c r="AN597" i="4" a="1"/>
  <c r="AM596" i="4" l="1"/>
  <c r="AN597" i="4"/>
  <c r="W596" i="4"/>
  <c r="Y596" i="4"/>
  <c r="I596" i="4"/>
  <c r="M596" i="4"/>
  <c r="Z596" i="4"/>
  <c r="E596" i="4"/>
  <c r="F596" i="4" l="1"/>
  <c r="P596" i="4"/>
  <c r="N596" i="4"/>
  <c r="R596" i="4"/>
  <c r="Q596" i="4" l="1"/>
  <c r="S596" i="4" s="1"/>
  <c r="G596" i="4"/>
  <c r="X596" i="4"/>
  <c r="AA596" i="4" s="1"/>
  <c r="AB596" i="4" s="1"/>
  <c r="H597" i="4"/>
  <c r="AC596" i="4"/>
  <c r="K597" i="4" l="1"/>
  <c r="AD596" i="4"/>
  <c r="AE596" i="4" s="1"/>
  <c r="AI596" i="4"/>
  <c r="AJ596" i="4" s="1"/>
  <c r="AG596" i="4"/>
  <c r="C597" i="4" s="1"/>
  <c r="AF596" i="4"/>
  <c r="B597" i="4" s="1"/>
  <c r="T596" i="4"/>
  <c r="AN598" i="4" a="1"/>
  <c r="O598" i="4"/>
  <c r="AN598" i="4" l="1"/>
  <c r="AL597" i="4"/>
  <c r="I597" i="4"/>
  <c r="AK597" i="4"/>
  <c r="AH596" i="4"/>
  <c r="D597" i="4" s="1"/>
  <c r="E597" i="4"/>
  <c r="AM597" i="4" a="1"/>
  <c r="AM597" i="4" l="1"/>
  <c r="F597" i="4"/>
  <c r="L597" i="4"/>
  <c r="U597" i="4" s="1"/>
  <c r="V597" i="4" s="1"/>
  <c r="M597" i="4"/>
  <c r="W597" i="4" l="1"/>
  <c r="X597" i="4"/>
  <c r="Y597" i="4"/>
  <c r="P597" i="4"/>
  <c r="N597" i="4"/>
  <c r="Q597" i="4" s="1"/>
  <c r="G597" i="4"/>
  <c r="Z597" i="4"/>
  <c r="R597" i="4"/>
  <c r="S597" i="4" l="1"/>
  <c r="T597" i="4" s="1"/>
  <c r="AA597" i="4"/>
  <c r="AB597" i="4" s="1"/>
  <c r="AC597" i="4"/>
  <c r="H598" i="4"/>
  <c r="AF597" i="4" l="1"/>
  <c r="AI597" i="4"/>
  <c r="AJ597" i="4" s="1"/>
  <c r="AD597" i="4"/>
  <c r="AE597" i="4" s="1"/>
  <c r="AG597" i="4"/>
  <c r="C598" i="4" s="1"/>
  <c r="K598" i="4"/>
  <c r="AK598" i="4"/>
  <c r="AL598" i="4"/>
  <c r="AH597" i="4" l="1"/>
  <c r="D598" i="4" s="1"/>
  <c r="L598" i="4" s="1"/>
  <c r="U598" i="4" s="1"/>
  <c r="V598" i="4" s="1"/>
  <c r="M598" i="4"/>
  <c r="B598" i="4"/>
  <c r="Y598" i="4" s="1"/>
  <c r="AM598" i="4" a="1"/>
  <c r="AN599" i="4" a="1"/>
  <c r="O599" i="4"/>
  <c r="Z598" i="4"/>
  <c r="AN599" i="4" l="1"/>
  <c r="AM598" i="4"/>
  <c r="I598" i="4"/>
  <c r="P598" i="4"/>
  <c r="N598" i="4"/>
  <c r="W598" i="4"/>
  <c r="R598" i="4"/>
  <c r="E598" i="4"/>
  <c r="F598" i="4" l="1"/>
  <c r="Q598" i="4"/>
  <c r="S598" i="4" s="1"/>
  <c r="H599" i="4"/>
  <c r="K599" i="4" l="1"/>
  <c r="T598" i="4"/>
  <c r="G598" i="4"/>
  <c r="X598" i="4"/>
  <c r="AA598" i="4" s="1"/>
  <c r="AB598" i="4" s="1"/>
  <c r="AC598" i="4"/>
  <c r="AI598" i="4" l="1"/>
  <c r="AD598" i="4"/>
  <c r="AE598" i="4" s="1"/>
  <c r="AG598" i="4"/>
  <c r="C599" i="4" s="1"/>
  <c r="AF598" i="4"/>
  <c r="AH598" i="4" l="1"/>
  <c r="D599" i="4" s="1"/>
  <c r="B599" i="4"/>
  <c r="AJ598" i="4"/>
  <c r="AL599" i="4"/>
  <c r="AK599" i="4"/>
  <c r="O600" i="4"/>
  <c r="AN600" i="4" a="1"/>
  <c r="AM599" i="4" a="1"/>
  <c r="AM599" i="4" l="1"/>
  <c r="AN600" i="4"/>
  <c r="I599" i="4"/>
  <c r="L599" i="4"/>
  <c r="U599" i="4" s="1"/>
  <c r="V599" i="4" s="1"/>
  <c r="M599" i="4"/>
  <c r="E599" i="4"/>
  <c r="F599" i="4" l="1"/>
  <c r="P599" i="4"/>
  <c r="N599" i="4"/>
  <c r="Q599" i="4" s="1"/>
  <c r="W599" i="4"/>
  <c r="X599" i="4"/>
  <c r="Y599" i="4"/>
  <c r="R599" i="4"/>
  <c r="Z599" i="4"/>
  <c r="S599" i="4" l="1"/>
  <c r="AA599" i="4"/>
  <c r="AB599" i="4" s="1"/>
  <c r="G599" i="4"/>
  <c r="AC599" i="4"/>
  <c r="H600" i="4"/>
  <c r="K600" i="4" l="1"/>
  <c r="AD599" i="4"/>
  <c r="AE599" i="4" s="1"/>
  <c r="AI599" i="4"/>
  <c r="AJ599" i="4" s="1"/>
  <c r="AG599" i="4"/>
  <c r="C600" i="4" s="1"/>
  <c r="AF599" i="4"/>
  <c r="AH599" i="4" s="1"/>
  <c r="D600" i="4" s="1"/>
  <c r="T599" i="4"/>
  <c r="AK600" i="4" l="1"/>
  <c r="B600" i="4"/>
  <c r="L600" i="4"/>
  <c r="U600" i="4" s="1"/>
  <c r="V600" i="4" s="1"/>
  <c r="AL600" i="4"/>
  <c r="O601" i="4"/>
  <c r="AN601" i="4" a="1"/>
  <c r="AM600" i="4" a="1"/>
  <c r="AN601" i="4" l="1"/>
  <c r="I600" i="4"/>
  <c r="AM600" i="4"/>
  <c r="W600" i="4"/>
  <c r="Y600" i="4"/>
  <c r="M600" i="4"/>
  <c r="Z600" i="4"/>
  <c r="E600" i="4"/>
  <c r="F600" i="4" l="1"/>
  <c r="X600" i="4" s="1"/>
  <c r="AA600" i="4" s="1"/>
  <c r="AB600" i="4" s="1"/>
  <c r="P600" i="4"/>
  <c r="N600" i="4"/>
  <c r="Q600" i="4"/>
  <c r="R600" i="4"/>
  <c r="S600" i="4" l="1"/>
  <c r="G600" i="4"/>
  <c r="AC600" i="4"/>
  <c r="H601" i="4"/>
  <c r="K601" i="4" l="1"/>
  <c r="AG600" i="4"/>
  <c r="C601" i="4" s="1"/>
  <c r="AD600" i="4"/>
  <c r="AE600" i="4" s="1"/>
  <c r="AI600" i="4"/>
  <c r="AJ600" i="4" s="1"/>
  <c r="AF600" i="4"/>
  <c r="AH600" i="4" s="1"/>
  <c r="D601" i="4" s="1"/>
  <c r="L601" i="4" s="1"/>
  <c r="U601" i="4" s="1"/>
  <c r="V601" i="4" s="1"/>
  <c r="T600" i="4"/>
  <c r="AL601" i="4" l="1"/>
  <c r="M601" i="4"/>
  <c r="B601" i="4"/>
  <c r="Y601" i="4" s="1"/>
  <c r="AK601" i="4"/>
  <c r="AN602" i="4" a="1"/>
  <c r="AM601" i="4" a="1"/>
  <c r="Z601" i="4"/>
  <c r="O602" i="4"/>
  <c r="AM601" i="4" l="1"/>
  <c r="AN602" i="4"/>
  <c r="I601" i="4"/>
  <c r="N601" i="4"/>
  <c r="P601" i="4"/>
  <c r="W601" i="4"/>
  <c r="E601" i="4"/>
  <c r="R601" i="4"/>
  <c r="F601" i="4" l="1"/>
  <c r="Q601" i="4"/>
  <c r="S601" i="4" s="1"/>
  <c r="H602" i="4"/>
  <c r="K602" i="4" l="1"/>
  <c r="T601" i="4"/>
  <c r="G601" i="4"/>
  <c r="X601" i="4"/>
  <c r="AA601" i="4" s="1"/>
  <c r="AB601" i="4" s="1"/>
  <c r="AC601" i="4"/>
  <c r="AG601" i="4" l="1"/>
  <c r="C602" i="4" s="1"/>
  <c r="AD601" i="4"/>
  <c r="AE601" i="4" s="1"/>
  <c r="AI601" i="4"/>
  <c r="AF601" i="4"/>
  <c r="AH601" i="4" l="1"/>
  <c r="D602" i="4" s="1"/>
  <c r="B602" i="4"/>
  <c r="AJ601" i="4"/>
  <c r="AL602" i="4"/>
  <c r="AK602" i="4"/>
  <c r="O603" i="4"/>
  <c r="AN603" i="4" a="1"/>
  <c r="AM602" i="4" a="1"/>
  <c r="AM602" i="4" l="1"/>
  <c r="AN603" i="4"/>
  <c r="I602" i="4"/>
  <c r="L602" i="4"/>
  <c r="U602" i="4" s="1"/>
  <c r="V602" i="4" s="1"/>
  <c r="M602" i="4"/>
  <c r="E602" i="4"/>
  <c r="F602" i="4" l="1"/>
  <c r="P602" i="4"/>
  <c r="N602" i="4"/>
  <c r="W602" i="4"/>
  <c r="Y602" i="4"/>
  <c r="R602" i="4"/>
  <c r="Z602" i="4"/>
  <c r="Q602" i="4" l="1"/>
  <c r="S602" i="4" s="1"/>
  <c r="T602" i="4" s="1"/>
  <c r="X602" i="4"/>
  <c r="AA602" i="4" s="1"/>
  <c r="AB602" i="4" s="1"/>
  <c r="G602" i="4"/>
  <c r="H603" i="4"/>
  <c r="AC602" i="4"/>
  <c r="AI602" i="4" l="1"/>
  <c r="AJ602" i="4" s="1"/>
  <c r="AD602" i="4"/>
  <c r="AE602" i="4" s="1"/>
  <c r="AG602" i="4"/>
  <c r="C603" i="4" s="1"/>
  <c r="AF602" i="4"/>
  <c r="AH602" i="4" s="1"/>
  <c r="D603" i="4" s="1"/>
  <c r="L603" i="4" s="1"/>
  <c r="K603" i="4"/>
  <c r="AK603" i="4"/>
  <c r="B603" i="4"/>
  <c r="AL603" i="4"/>
  <c r="I603" i="4"/>
  <c r="E603" i="4"/>
  <c r="AM603" i="4" a="1"/>
  <c r="O604" i="4"/>
  <c r="AN604" i="4" a="1"/>
  <c r="AN604" i="4" l="1"/>
  <c r="F603" i="4"/>
  <c r="AM603" i="4"/>
  <c r="U603" i="4"/>
  <c r="V603" i="4" s="1"/>
  <c r="M603" i="4"/>
  <c r="W603" i="4" l="1"/>
  <c r="X603" i="4" s="1"/>
  <c r="Y603" i="4"/>
  <c r="P603" i="4"/>
  <c r="N603" i="4"/>
  <c r="Q603" i="4"/>
  <c r="G603" i="4"/>
  <c r="R603" i="4"/>
  <c r="Z603" i="4"/>
  <c r="AA603" i="4" l="1"/>
  <c r="AB603" i="4" s="1"/>
  <c r="S603" i="4"/>
  <c r="AC603" i="4"/>
  <c r="H604" i="4"/>
  <c r="K604" i="4" l="1"/>
  <c r="AI603" i="4"/>
  <c r="AJ603" i="4" s="1"/>
  <c r="AD603" i="4"/>
  <c r="AE603" i="4" s="1"/>
  <c r="AG603" i="4"/>
  <c r="C604" i="4" s="1"/>
  <c r="AF603" i="4"/>
  <c r="B604" i="4" s="1"/>
  <c r="I604" i="4" s="1"/>
  <c r="T603" i="4"/>
  <c r="O605" i="4"/>
  <c r="AN605" i="4" a="1"/>
  <c r="E604" i="4"/>
  <c r="F604" i="4" l="1"/>
  <c r="AN605" i="4"/>
  <c r="AL604" i="4"/>
  <c r="AH603" i="4"/>
  <c r="D604" i="4" s="1"/>
  <c r="AK604" i="4"/>
  <c r="AM604" i="4" a="1"/>
  <c r="AM604" i="4" l="1"/>
  <c r="L604" i="4"/>
  <c r="U604" i="4" s="1"/>
  <c r="V604" i="4" s="1"/>
  <c r="M604" i="4"/>
  <c r="N604" i="4" l="1"/>
  <c r="Q604" i="4"/>
  <c r="P604" i="4"/>
  <c r="Y604" i="4"/>
  <c r="W604" i="4"/>
  <c r="X604" i="4" s="1"/>
  <c r="R604" i="4"/>
  <c r="Z604" i="4"/>
  <c r="AA604" i="4" l="1"/>
  <c r="AB604" i="4" s="1"/>
  <c r="S604" i="4"/>
  <c r="T604" i="4"/>
  <c r="G604" i="4"/>
  <c r="AC604" i="4"/>
  <c r="H605" i="4"/>
  <c r="K605" i="4" l="1"/>
  <c r="AF604" i="4"/>
  <c r="B605" i="4" s="1"/>
  <c r="I605" i="4" s="1"/>
  <c r="AG604" i="4"/>
  <c r="C605" i="4" s="1"/>
  <c r="AI604" i="4"/>
  <c r="AJ604" i="4" s="1"/>
  <c r="AD604" i="4"/>
  <c r="AE604" i="4" s="1"/>
  <c r="O606" i="4"/>
  <c r="AN606" i="4" a="1"/>
  <c r="E605" i="4"/>
  <c r="AN606" i="4" l="1"/>
  <c r="F605" i="4"/>
  <c r="AL605" i="4"/>
  <c r="AH604" i="4"/>
  <c r="D605" i="4" s="1"/>
  <c r="AK605" i="4"/>
  <c r="AM605" i="4" a="1"/>
  <c r="AM605" i="4" l="1"/>
  <c r="L605" i="4"/>
  <c r="U605" i="4" s="1"/>
  <c r="V605" i="4" s="1"/>
  <c r="M605" i="4"/>
  <c r="N605" i="4" l="1"/>
  <c r="P605" i="4"/>
  <c r="Q605" i="4"/>
  <c r="Y605" i="4"/>
  <c r="W605" i="4"/>
  <c r="X605" i="4" s="1"/>
  <c r="R605" i="4"/>
  <c r="Z605" i="4"/>
  <c r="AA605" i="4" l="1"/>
  <c r="AB605" i="4" s="1"/>
  <c r="S605" i="4"/>
  <c r="T605" i="4"/>
  <c r="G605" i="4"/>
  <c r="H606" i="4"/>
  <c r="AC605" i="4"/>
  <c r="K606" i="4" l="1"/>
  <c r="AK606" i="4"/>
  <c r="AI605" i="4"/>
  <c r="AJ605" i="4" s="1"/>
  <c r="AG605" i="4"/>
  <c r="C606" i="4" s="1"/>
  <c r="AD605" i="4"/>
  <c r="AE605" i="4" s="1"/>
  <c r="AF605" i="4"/>
  <c r="AH605" i="4" s="1"/>
  <c r="D606" i="4" s="1"/>
  <c r="L606" i="4" s="1"/>
  <c r="U606" i="4" s="1"/>
  <c r="V606" i="4" s="1"/>
  <c r="B606" i="4" l="1"/>
  <c r="M606" i="4"/>
  <c r="AL606" i="4"/>
  <c r="AM606" i="4" a="1"/>
  <c r="O607" i="4"/>
  <c r="AN607" i="4" a="1"/>
  <c r="AN607" i="4" l="1"/>
  <c r="AM606" i="4"/>
  <c r="W606" i="4"/>
  <c r="I606" i="4"/>
  <c r="P606" i="4"/>
  <c r="N606" i="4"/>
  <c r="Y606" i="4"/>
  <c r="R606" i="4"/>
  <c r="Z606" i="4"/>
  <c r="E606" i="4"/>
  <c r="F606" i="4" l="1"/>
  <c r="Q606" i="4"/>
  <c r="S606" i="4" s="1"/>
  <c r="H607" i="4"/>
  <c r="K607" i="4" l="1"/>
  <c r="T606" i="4"/>
  <c r="G606" i="4"/>
  <c r="X606" i="4"/>
  <c r="AA606" i="4" s="1"/>
  <c r="AB606" i="4" s="1"/>
  <c r="AC606" i="4"/>
  <c r="AG606" i="4" l="1"/>
  <c r="C607" i="4" s="1"/>
  <c r="AD606" i="4"/>
  <c r="AE606" i="4" s="1"/>
  <c r="AI606" i="4"/>
  <c r="AF606" i="4"/>
  <c r="AH606" i="4" l="1"/>
  <c r="D607" i="4" s="1"/>
  <c r="B607" i="4"/>
  <c r="AJ606" i="4"/>
  <c r="AL607" i="4"/>
  <c r="AK607" i="4"/>
  <c r="AN608" i="4" a="1"/>
  <c r="AM607" i="4" a="1"/>
  <c r="O608" i="4"/>
  <c r="AM607" i="4" l="1"/>
  <c r="AN608" i="4"/>
  <c r="I607" i="4"/>
  <c r="L607" i="4"/>
  <c r="U607" i="4" s="1"/>
  <c r="V607" i="4" s="1"/>
  <c r="E607" i="4"/>
  <c r="F607" i="4" l="1"/>
  <c r="Y607" i="4"/>
  <c r="W607" i="4"/>
  <c r="X607" i="4" s="1"/>
  <c r="M607" i="4"/>
  <c r="Z607" i="4"/>
  <c r="N607" i="4" l="1"/>
  <c r="P607" i="4"/>
  <c r="AA607" i="4"/>
  <c r="AB607" i="4" s="1"/>
  <c r="R607" i="4"/>
  <c r="G607" i="4" l="1"/>
  <c r="Q607" i="4"/>
  <c r="S607" i="4" s="1"/>
  <c r="H608" i="4"/>
  <c r="AC607" i="4"/>
  <c r="K608" i="4" l="1"/>
  <c r="AI607" i="4"/>
  <c r="AJ607" i="4" s="1"/>
  <c r="AD607" i="4"/>
  <c r="AE607" i="4" s="1"/>
  <c r="AG607" i="4"/>
  <c r="C608" i="4" s="1"/>
  <c r="AF607" i="4"/>
  <c r="AH607" i="4" s="1"/>
  <c r="D608" i="4" s="1"/>
  <c r="L608" i="4" s="1"/>
  <c r="U608" i="4" s="1"/>
  <c r="V608" i="4" s="1"/>
  <c r="T607" i="4"/>
  <c r="B608" i="4" l="1"/>
  <c r="AK608" i="4"/>
  <c r="M608" i="4"/>
  <c r="AL608" i="4"/>
  <c r="AM608" i="4" a="1"/>
  <c r="O609" i="4"/>
  <c r="AN609" i="4" a="1"/>
  <c r="AN609" i="4" l="1"/>
  <c r="I608" i="4"/>
  <c r="Y608" i="4"/>
  <c r="W608" i="4"/>
  <c r="AM608" i="4"/>
  <c r="N608" i="4"/>
  <c r="P608" i="4"/>
  <c r="E608" i="4"/>
  <c r="Z608" i="4"/>
  <c r="R608" i="4"/>
  <c r="F608" i="4" l="1"/>
  <c r="X608" i="4" s="1"/>
  <c r="AA608" i="4" s="1"/>
  <c r="AB608" i="4" s="1"/>
  <c r="G608" i="4"/>
  <c r="Q608" i="4"/>
  <c r="S608" i="4" s="1"/>
  <c r="H609" i="4"/>
  <c r="AC608" i="4"/>
  <c r="K609" i="4" l="1"/>
  <c r="AF608" i="4"/>
  <c r="AD608" i="4"/>
  <c r="AE608" i="4" s="1"/>
  <c r="AI608" i="4"/>
  <c r="AJ608" i="4" s="1"/>
  <c r="AG608" i="4"/>
  <c r="C609" i="4" s="1"/>
  <c r="T608" i="4"/>
  <c r="AH608" i="4" l="1"/>
  <c r="D609" i="4" s="1"/>
  <c r="L609" i="4" s="1"/>
  <c r="U609" i="4" s="1"/>
  <c r="V609" i="4" s="1"/>
  <c r="B609" i="4"/>
  <c r="M609" i="4"/>
  <c r="AK609" i="4"/>
  <c r="AL609" i="4"/>
  <c r="AM609" i="4" a="1"/>
  <c r="O610" i="4"/>
  <c r="AN610" i="4" a="1"/>
  <c r="AM609" i="4" l="1"/>
  <c r="AN610" i="4"/>
  <c r="N609" i="4"/>
  <c r="P609" i="4"/>
  <c r="Y609" i="4"/>
  <c r="I609" i="4"/>
  <c r="W609" i="4"/>
  <c r="R609" i="4"/>
  <c r="E609" i="4"/>
  <c r="Z609" i="4"/>
  <c r="F609" i="4" l="1"/>
  <c r="G609" i="4" s="1"/>
  <c r="X609" i="4"/>
  <c r="AA609" i="4" s="1"/>
  <c r="AB609" i="4" s="1"/>
  <c r="Q609" i="4"/>
  <c r="S609" i="4" s="1"/>
  <c r="T609" i="4" s="1"/>
  <c r="H610" i="4"/>
  <c r="AC609" i="4"/>
  <c r="K610" i="4" l="1"/>
  <c r="AI609" i="4"/>
  <c r="AJ609" i="4" s="1"/>
  <c r="AD609" i="4"/>
  <c r="AE609" i="4" s="1"/>
  <c r="AG609" i="4"/>
  <c r="C610" i="4" s="1"/>
  <c r="AF609" i="4"/>
  <c r="AH609" i="4" s="1"/>
  <c r="D610" i="4" s="1"/>
  <c r="L610" i="4" s="1"/>
  <c r="U610" i="4" s="1"/>
  <c r="V610" i="4" s="1"/>
  <c r="M610" i="4" l="1"/>
  <c r="AK610" i="4"/>
  <c r="B610" i="4"/>
  <c r="AL610" i="4"/>
  <c r="AM610" i="4" a="1"/>
  <c r="O611" i="4"/>
  <c r="AN611" i="4" a="1"/>
  <c r="AN611" i="4" l="1"/>
  <c r="AM610" i="4"/>
  <c r="I610" i="4"/>
  <c r="W610" i="4"/>
  <c r="N610" i="4"/>
  <c r="P610" i="4"/>
  <c r="Y610" i="4"/>
  <c r="E610" i="4"/>
  <c r="R610" i="4"/>
  <c r="Z610" i="4"/>
  <c r="F610" i="4" l="1"/>
  <c r="Q610" i="4"/>
  <c r="S610" i="4" s="1"/>
  <c r="T610" i="4" s="1"/>
  <c r="H611" i="4"/>
  <c r="AC610" i="4"/>
  <c r="K611" i="4" l="1"/>
  <c r="AD610" i="4"/>
  <c r="AE610" i="4" s="1"/>
  <c r="AG610" i="4"/>
  <c r="C611" i="4" s="1"/>
  <c r="AI610" i="4"/>
  <c r="AJ610" i="4" s="1"/>
  <c r="AF610" i="4"/>
  <c r="AH610" i="4" s="1"/>
  <c r="D611" i="4" s="1"/>
  <c r="L611" i="4" s="1"/>
  <c r="U611" i="4" s="1"/>
  <c r="V611" i="4" s="1"/>
  <c r="G610" i="4"/>
  <c r="X610" i="4"/>
  <c r="AA610" i="4" s="1"/>
  <c r="AB610" i="4" s="1"/>
  <c r="AK611" i="4" l="1"/>
  <c r="AL611" i="4"/>
  <c r="M611" i="4"/>
  <c r="B611" i="4"/>
  <c r="AM611" i="4" a="1"/>
  <c r="AN612" i="4" a="1"/>
  <c r="O612" i="4"/>
  <c r="AN612" i="4" l="1"/>
  <c r="AM611" i="4"/>
  <c r="Y611" i="4"/>
  <c r="I611" i="4"/>
  <c r="P611" i="4"/>
  <c r="N611" i="4"/>
  <c r="W611" i="4"/>
  <c r="E611" i="4"/>
  <c r="Z611" i="4"/>
  <c r="R611" i="4"/>
  <c r="F611" i="4" l="1"/>
  <c r="G611" i="4" s="1"/>
  <c r="X611" i="4"/>
  <c r="AA611" i="4" s="1"/>
  <c r="AB611" i="4" s="1"/>
  <c r="Q611" i="4"/>
  <c r="S611" i="4" s="1"/>
  <c r="T611" i="4" s="1"/>
  <c r="H612" i="4"/>
  <c r="AC611" i="4"/>
  <c r="K612" i="4" l="1"/>
  <c r="AI611" i="4"/>
  <c r="AJ611" i="4" s="1"/>
  <c r="AD611" i="4"/>
  <c r="AE611" i="4" s="1"/>
  <c r="AG611" i="4"/>
  <c r="C612" i="4" s="1"/>
  <c r="AF611" i="4"/>
  <c r="AH611" i="4" s="1"/>
  <c r="D612" i="4" s="1"/>
  <c r="AK612" i="4" l="1"/>
  <c r="L612" i="4"/>
  <c r="U612" i="4" s="1"/>
  <c r="V612" i="4" s="1"/>
  <c r="B612" i="4"/>
  <c r="AL612" i="4"/>
  <c r="AM612" i="4" a="1"/>
  <c r="O613" i="4"/>
  <c r="AN613" i="4" a="1"/>
  <c r="M612" i="4" l="1"/>
  <c r="AN613" i="4"/>
  <c r="AM612" i="4"/>
  <c r="I612" i="4"/>
  <c r="W612" i="4"/>
  <c r="Y612" i="4"/>
  <c r="P612" i="4"/>
  <c r="N612" i="4"/>
  <c r="E612" i="4"/>
  <c r="Z612" i="4"/>
  <c r="R612" i="4"/>
  <c r="F612" i="4" l="1"/>
  <c r="G612" i="4" s="1"/>
  <c r="Q612" i="4"/>
  <c r="S612" i="4" s="1"/>
  <c r="T612" i="4"/>
  <c r="X612" i="4"/>
  <c r="AA612" i="4" s="1"/>
  <c r="AB612" i="4" s="1"/>
  <c r="AC612" i="4"/>
  <c r="H613" i="4"/>
  <c r="AI612" i="4" l="1"/>
  <c r="AJ612" i="4" s="1"/>
  <c r="AG612" i="4"/>
  <c r="C613" i="4" s="1"/>
  <c r="AD612" i="4"/>
  <c r="AE612" i="4" s="1"/>
  <c r="AF612" i="4"/>
  <c r="AH612" i="4" s="1"/>
  <c r="D613" i="4" s="1"/>
  <c r="AK613" i="4"/>
  <c r="AL613" i="4"/>
  <c r="K613" i="4"/>
  <c r="B613" i="4"/>
  <c r="I613" i="4"/>
  <c r="E613" i="4"/>
  <c r="O614" i="4"/>
  <c r="AM613" i="4" a="1"/>
  <c r="AN614" i="4" a="1"/>
  <c r="L613" i="4" l="1"/>
  <c r="U613" i="4" s="1"/>
  <c r="V613" i="4" s="1"/>
  <c r="AN614" i="4"/>
  <c r="F613" i="4"/>
  <c r="AM613" i="4"/>
  <c r="W613" i="4"/>
  <c r="X613" i="4" s="1"/>
  <c r="Y613" i="4"/>
  <c r="M613" i="4"/>
  <c r="Z613" i="4"/>
  <c r="N613" i="4" l="1"/>
  <c r="P613" i="4"/>
  <c r="AA613" i="4"/>
  <c r="AB613" i="4" s="1"/>
  <c r="G613" i="4"/>
  <c r="R613" i="4"/>
  <c r="Q613" i="4" l="1"/>
  <c r="S613" i="4" s="1"/>
  <c r="AC613" i="4"/>
  <c r="H614" i="4"/>
  <c r="K614" i="4" l="1"/>
  <c r="AD613" i="4"/>
  <c r="AE613" i="4" s="1"/>
  <c r="AG613" i="4"/>
  <c r="C614" i="4" s="1"/>
  <c r="AI613" i="4"/>
  <c r="AJ613" i="4" s="1"/>
  <c r="AF613" i="4"/>
  <c r="T613" i="4"/>
  <c r="AK614" i="4" l="1"/>
  <c r="AL614" i="4"/>
  <c r="B614" i="4"/>
  <c r="AH613" i="4"/>
  <c r="D614" i="4" s="1"/>
  <c r="AM614" i="4" a="1"/>
  <c r="AN615" i="4" a="1"/>
  <c r="O615" i="4"/>
  <c r="AN615" i="4" l="1"/>
  <c r="AM614" i="4"/>
  <c r="I614" i="4"/>
  <c r="L614" i="4"/>
  <c r="U614" i="4" s="1"/>
  <c r="V614" i="4" s="1"/>
  <c r="M614" i="4"/>
  <c r="E614" i="4"/>
  <c r="F614" i="4" l="1"/>
  <c r="P614" i="4"/>
  <c r="N614" i="4"/>
  <c r="Q614" i="4"/>
  <c r="Y614" i="4"/>
  <c r="W614" i="4"/>
  <c r="X614" i="4" s="1"/>
  <c r="R614" i="4"/>
  <c r="Z614" i="4"/>
  <c r="S614" i="4" l="1"/>
  <c r="T614" i="4"/>
  <c r="AA614" i="4"/>
  <c r="AB614" i="4" s="1"/>
  <c r="G614" i="4"/>
  <c r="H615" i="4"/>
  <c r="AC614" i="4"/>
  <c r="AD614" i="4" l="1"/>
  <c r="AE614" i="4" s="1"/>
  <c r="AI614" i="4"/>
  <c r="AJ614" i="4" s="1"/>
  <c r="AG614" i="4"/>
  <c r="C615" i="4" s="1"/>
  <c r="AF614" i="4"/>
  <c r="K615" i="4"/>
  <c r="AK615" i="4"/>
  <c r="AL615" i="4" l="1"/>
  <c r="B615" i="4"/>
  <c r="AH614" i="4"/>
  <c r="D615" i="4" s="1"/>
  <c r="AN616" i="4" a="1"/>
  <c r="AM615" i="4" a="1"/>
  <c r="O616" i="4"/>
  <c r="AN616" i="4" l="1"/>
  <c r="AM615" i="4"/>
  <c r="L615" i="4"/>
  <c r="U615" i="4" s="1"/>
  <c r="V615" i="4" s="1"/>
  <c r="I615" i="4"/>
  <c r="E615" i="4"/>
  <c r="F615" i="4" l="1"/>
  <c r="W615" i="4"/>
  <c r="X615" i="4" s="1"/>
  <c r="Y615" i="4"/>
  <c r="M615" i="4"/>
  <c r="Z615" i="4"/>
  <c r="N615" i="4" l="1"/>
  <c r="Q615" i="4" s="1"/>
  <c r="P615" i="4"/>
  <c r="AA615" i="4"/>
  <c r="AB615" i="4" s="1"/>
  <c r="G615" i="4"/>
  <c r="R615" i="4"/>
  <c r="S615" i="4" l="1"/>
  <c r="H616" i="4"/>
  <c r="AC615" i="4"/>
  <c r="K616" i="4" l="1"/>
  <c r="AI615" i="4"/>
  <c r="AJ615" i="4" s="1"/>
  <c r="AD615" i="4"/>
  <c r="AE615" i="4" s="1"/>
  <c r="AG615" i="4"/>
  <c r="C616" i="4" s="1"/>
  <c r="AF615" i="4"/>
  <c r="AH615" i="4" s="1"/>
  <c r="D616" i="4" s="1"/>
  <c r="L616" i="4" s="1"/>
  <c r="U616" i="4" s="1"/>
  <c r="V616" i="4" s="1"/>
  <c r="T615" i="4"/>
  <c r="B616" i="4" l="1"/>
  <c r="AK616" i="4"/>
  <c r="AL616" i="4"/>
  <c r="M616" i="4"/>
  <c r="O617" i="4"/>
  <c r="AN617" i="4" a="1"/>
  <c r="AM616" i="4" a="1"/>
  <c r="AM616" i="4" l="1"/>
  <c r="AN617" i="4"/>
  <c r="I616" i="4"/>
  <c r="Y616" i="4"/>
  <c r="W616" i="4"/>
  <c r="N616" i="4"/>
  <c r="P616" i="4"/>
  <c r="E616" i="4"/>
  <c r="Z616" i="4"/>
  <c r="R616" i="4"/>
  <c r="F616" i="4" l="1"/>
  <c r="G616" i="4" s="1"/>
  <c r="Q616" i="4"/>
  <c r="S616" i="4" s="1"/>
  <c r="T616" i="4" s="1"/>
  <c r="H617" i="4"/>
  <c r="X616" i="4" l="1"/>
  <c r="AA616" i="4" s="1"/>
  <c r="AB616" i="4" s="1"/>
  <c r="K617" i="4"/>
  <c r="AC616" i="4"/>
  <c r="AD616" i="4" l="1"/>
  <c r="AE616" i="4" s="1"/>
  <c r="AG616" i="4"/>
  <c r="C617" i="4" s="1"/>
  <c r="AI616" i="4"/>
  <c r="AJ616" i="4" s="1"/>
  <c r="AF616" i="4"/>
  <c r="AH616" i="4" s="1"/>
  <c r="D617" i="4" s="1"/>
  <c r="L617" i="4" s="1"/>
  <c r="U617" i="4" s="1"/>
  <c r="V617" i="4" s="1"/>
  <c r="AK617" i="4"/>
  <c r="M617" i="4"/>
  <c r="AL617" i="4"/>
  <c r="B617" i="4"/>
  <c r="AM617" i="4" a="1"/>
  <c r="O618" i="4"/>
  <c r="AN618" i="4" a="1"/>
  <c r="AN618" i="4" l="1"/>
  <c r="AM617" i="4"/>
  <c r="I617" i="4"/>
  <c r="N617" i="4"/>
  <c r="P617" i="4"/>
  <c r="Y617" i="4"/>
  <c r="W617" i="4"/>
  <c r="R617" i="4"/>
  <c r="E617" i="4"/>
  <c r="Z617" i="4"/>
  <c r="F617" i="4" l="1"/>
  <c r="G617" i="4" s="1"/>
  <c r="Q617" i="4"/>
  <c r="S617" i="4" s="1"/>
  <c r="X617" i="4"/>
  <c r="AA617" i="4" s="1"/>
  <c r="AB617" i="4" s="1"/>
  <c r="T617" i="4"/>
  <c r="H618" i="4"/>
  <c r="AC617" i="4"/>
  <c r="AD617" i="4" l="1"/>
  <c r="AE617" i="4" s="1"/>
  <c r="AI617" i="4"/>
  <c r="AJ617" i="4" s="1"/>
  <c r="AG617" i="4"/>
  <c r="C618" i="4" s="1"/>
  <c r="AF617" i="4"/>
  <c r="AH617" i="4" s="1"/>
  <c r="D618" i="4" s="1"/>
  <c r="K618" i="4"/>
  <c r="AK618" i="4"/>
  <c r="AL618" i="4"/>
  <c r="B618" i="4"/>
  <c r="I618" i="4"/>
  <c r="E618" i="4"/>
  <c r="O619" i="4"/>
  <c r="AN619" i="4" a="1"/>
  <c r="AM618" i="4" a="1"/>
  <c r="L618" i="4" l="1"/>
  <c r="U618" i="4" s="1"/>
  <c r="V618" i="4" s="1"/>
  <c r="W618" i="4" s="1"/>
  <c r="AN619" i="4"/>
  <c r="AM618" i="4"/>
  <c r="F618" i="4"/>
  <c r="M618" i="4" l="1"/>
  <c r="P618" i="4" s="1"/>
  <c r="X618" i="4"/>
  <c r="Y618" i="4"/>
  <c r="N618" i="4"/>
  <c r="G618" i="4" s="1"/>
  <c r="R618" i="4"/>
  <c r="Z618" i="4"/>
  <c r="AA618" i="4" l="1"/>
  <c r="AB618" i="4" s="1"/>
  <c r="Q618" i="4"/>
  <c r="S618" i="4" s="1"/>
  <c r="AC618" i="4"/>
  <c r="H619" i="4"/>
  <c r="K619" i="4" l="1"/>
  <c r="AI618" i="4"/>
  <c r="AJ618" i="4" s="1"/>
  <c r="AD618" i="4"/>
  <c r="AE618" i="4" s="1"/>
  <c r="AG618" i="4"/>
  <c r="C619" i="4" s="1"/>
  <c r="AF618" i="4"/>
  <c r="AH618" i="4" s="1"/>
  <c r="D619" i="4" s="1"/>
  <c r="L619" i="4" s="1"/>
  <c r="U619" i="4" s="1"/>
  <c r="V619" i="4" s="1"/>
  <c r="T618" i="4"/>
  <c r="B619" i="4" l="1"/>
  <c r="Y619" i="4" s="1"/>
  <c r="AL619" i="4"/>
  <c r="M619" i="4"/>
  <c r="AK619" i="4"/>
  <c r="O620" i="4"/>
  <c r="AN620" i="4" a="1"/>
  <c r="AM619" i="4" a="1"/>
  <c r="Z619" i="4"/>
  <c r="AM619" i="4" l="1"/>
  <c r="AN620" i="4"/>
  <c r="P619" i="4"/>
  <c r="N619" i="4"/>
  <c r="I619" i="4"/>
  <c r="W619" i="4"/>
  <c r="R619" i="4"/>
  <c r="E619" i="4"/>
  <c r="F619" i="4" l="1"/>
  <c r="Q619" i="4"/>
  <c r="S619" i="4" s="1"/>
  <c r="H620" i="4"/>
  <c r="K620" i="4" l="1"/>
  <c r="T619" i="4"/>
  <c r="G619" i="4"/>
  <c r="X619" i="4"/>
  <c r="AA619" i="4" s="1"/>
  <c r="AB619" i="4" s="1"/>
  <c r="AC619" i="4"/>
  <c r="AD619" i="4" l="1"/>
  <c r="AE619" i="4" s="1"/>
  <c r="AI619" i="4"/>
  <c r="AG619" i="4"/>
  <c r="C620" i="4" s="1"/>
  <c r="AF619" i="4"/>
  <c r="AH619" i="4" l="1"/>
  <c r="D620" i="4" s="1"/>
  <c r="B620" i="4"/>
  <c r="AJ619" i="4"/>
  <c r="AK620" i="4"/>
  <c r="AL620" i="4"/>
  <c r="AM620" i="4" a="1"/>
  <c r="O621" i="4"/>
  <c r="AN621" i="4" a="1"/>
  <c r="AN621" i="4" l="1"/>
  <c r="AM620" i="4"/>
  <c r="I620" i="4"/>
  <c r="L620" i="4"/>
  <c r="U620" i="4" s="1"/>
  <c r="V620" i="4" s="1"/>
  <c r="M620" i="4"/>
  <c r="E620" i="4"/>
  <c r="F620" i="4" l="1"/>
  <c r="Y620" i="4"/>
  <c r="W620" i="4"/>
  <c r="N620" i="4"/>
  <c r="Q620" i="4" s="1"/>
  <c r="P620" i="4"/>
  <c r="Z620" i="4"/>
  <c r="R620" i="4"/>
  <c r="X620" i="4" l="1"/>
  <c r="AA620" i="4"/>
  <c r="AB620" i="4" s="1"/>
  <c r="S620" i="4"/>
  <c r="G620" i="4"/>
  <c r="AC620" i="4"/>
  <c r="H621" i="4"/>
  <c r="K621" i="4" l="1"/>
  <c r="AI620" i="4"/>
  <c r="AJ620" i="4" s="1"/>
  <c r="AD620" i="4"/>
  <c r="AE620" i="4" s="1"/>
  <c r="AG620" i="4"/>
  <c r="C621" i="4" s="1"/>
  <c r="AF620" i="4"/>
  <c r="AH620" i="4" s="1"/>
  <c r="D621" i="4" s="1"/>
  <c r="L621" i="4" s="1"/>
  <c r="T620" i="4"/>
  <c r="B621" i="4" l="1"/>
  <c r="AL621" i="4"/>
  <c r="U621" i="4"/>
  <c r="V621" i="4" s="1"/>
  <c r="M621" i="4"/>
  <c r="AK621" i="4"/>
  <c r="O622" i="4"/>
  <c r="AN622" i="4" a="1"/>
  <c r="AM621" i="4" a="1"/>
  <c r="AN622" i="4" l="1"/>
  <c r="I621" i="4"/>
  <c r="AM621" i="4"/>
  <c r="N621" i="4"/>
  <c r="P621" i="4"/>
  <c r="Y621" i="4"/>
  <c r="W621" i="4"/>
  <c r="R621" i="4"/>
  <c r="E621" i="4"/>
  <c r="Z621" i="4"/>
  <c r="F621" i="4" l="1"/>
  <c r="Q621" i="4"/>
  <c r="S621" i="4" s="1"/>
  <c r="T621" i="4" s="1"/>
  <c r="AC621" i="4"/>
  <c r="H622" i="4"/>
  <c r="X621" i="4" l="1"/>
  <c r="AA621" i="4" s="1"/>
  <c r="AB621" i="4" s="1"/>
  <c r="G621" i="4"/>
  <c r="K622" i="4"/>
  <c r="AG621" i="4"/>
  <c r="C622" i="4" s="1"/>
  <c r="AF621" i="4"/>
  <c r="AH621" i="4" s="1"/>
  <c r="D622" i="4" s="1"/>
  <c r="L622" i="4" s="1"/>
  <c r="U622" i="4" s="1"/>
  <c r="V622" i="4" s="1"/>
  <c r="AD621" i="4"/>
  <c r="AE621" i="4" s="1"/>
  <c r="AI621" i="4"/>
  <c r="AJ621" i="4" s="1"/>
  <c r="M622" i="4" l="1"/>
  <c r="B622" i="4"/>
  <c r="AK622" i="4"/>
  <c r="AL622" i="4"/>
  <c r="O623" i="4"/>
  <c r="AN623" i="4" a="1"/>
  <c r="AM622" i="4" a="1"/>
  <c r="AN623" i="4" l="1"/>
  <c r="I622" i="4"/>
  <c r="N622" i="4"/>
  <c r="P622" i="4"/>
  <c r="W622" i="4"/>
  <c r="Y622" i="4"/>
  <c r="AM622" i="4"/>
  <c r="E622" i="4"/>
  <c r="Z622" i="4"/>
  <c r="R622" i="4"/>
  <c r="F622" i="4" l="1"/>
  <c r="G622" i="4" s="1"/>
  <c r="Q622" i="4"/>
  <c r="S622" i="4" s="1"/>
  <c r="X622" i="4"/>
  <c r="AA622" i="4" s="1"/>
  <c r="AB622" i="4" s="1"/>
  <c r="H623" i="4"/>
  <c r="AC622" i="4"/>
  <c r="AG622" i="4" l="1"/>
  <c r="C623" i="4" s="1"/>
  <c r="AD622" i="4"/>
  <c r="AE622" i="4" s="1"/>
  <c r="AI622" i="4"/>
  <c r="AJ622" i="4" s="1"/>
  <c r="AF622" i="4"/>
  <c r="AH622" i="4" s="1"/>
  <c r="D623" i="4" s="1"/>
  <c r="AL623" i="4"/>
  <c r="K623" i="4"/>
  <c r="AK623" i="4"/>
  <c r="B623" i="4"/>
  <c r="T622" i="4"/>
  <c r="L623" i="4"/>
  <c r="U623" i="4" s="1"/>
  <c r="V623" i="4" s="1"/>
  <c r="I623" i="4"/>
  <c r="AN624" i="4" a="1"/>
  <c r="O624" i="4"/>
  <c r="AM623" i="4" a="1"/>
  <c r="E623" i="4"/>
  <c r="AM623" i="4" l="1"/>
  <c r="AN624" i="4"/>
  <c r="F623" i="4"/>
  <c r="W623" i="4"/>
  <c r="X623" i="4" s="1"/>
  <c r="Y623" i="4"/>
  <c r="M623" i="4"/>
  <c r="Z623" i="4"/>
  <c r="AA623" i="4" l="1"/>
  <c r="AB623" i="4" s="1"/>
  <c r="P623" i="4"/>
  <c r="N623" i="4"/>
  <c r="G623" i="4"/>
  <c r="R623" i="4"/>
  <c r="Q623" i="4" l="1"/>
  <c r="S623" i="4" s="1"/>
  <c r="H624" i="4"/>
  <c r="AC623" i="4"/>
  <c r="K624" i="4" l="1"/>
  <c r="AD623" i="4"/>
  <c r="AE623" i="4" s="1"/>
  <c r="AI623" i="4"/>
  <c r="AJ623" i="4" s="1"/>
  <c r="AG623" i="4"/>
  <c r="C624" i="4" s="1"/>
  <c r="AF623" i="4"/>
  <c r="AH623" i="4" s="1"/>
  <c r="D624" i="4" s="1"/>
  <c r="L624" i="4" s="1"/>
  <c r="T623" i="4"/>
  <c r="AL624" i="4" l="1"/>
  <c r="U624" i="4"/>
  <c r="V624" i="4" s="1"/>
  <c r="M624" i="4"/>
  <c r="B624" i="4"/>
  <c r="AK624" i="4"/>
  <c r="O625" i="4"/>
  <c r="AM624" i="4" a="1"/>
  <c r="AN625" i="4" a="1"/>
  <c r="AM624" i="4" l="1"/>
  <c r="AN625" i="4"/>
  <c r="P624" i="4"/>
  <c r="N624" i="4"/>
  <c r="I624" i="4"/>
  <c r="W624" i="4"/>
  <c r="Y624" i="4"/>
  <c r="E624" i="4"/>
  <c r="Z624" i="4"/>
  <c r="R624" i="4"/>
  <c r="F624" i="4" l="1"/>
  <c r="G624" i="4" s="1"/>
  <c r="X624" i="4"/>
  <c r="AA624" i="4" s="1"/>
  <c r="AB624" i="4" s="1"/>
  <c r="Q624" i="4"/>
  <c r="S624" i="4" s="1"/>
  <c r="AC624" i="4"/>
  <c r="H625" i="4"/>
  <c r="K625" i="4" l="1"/>
  <c r="AI624" i="4"/>
  <c r="AJ624" i="4" s="1"/>
  <c r="AG624" i="4"/>
  <c r="C625" i="4" s="1"/>
  <c r="E625" i="4" s="1"/>
  <c r="F625" i="4" s="1"/>
  <c r="AD624" i="4"/>
  <c r="AE624" i="4" s="1"/>
  <c r="AF624" i="4"/>
  <c r="AH624" i="4" s="1"/>
  <c r="D625" i="4" s="1"/>
  <c r="L625" i="4" s="1"/>
  <c r="U625" i="4" s="1"/>
  <c r="V625" i="4" s="1"/>
  <c r="T624" i="4"/>
  <c r="AK625" i="4" l="1"/>
  <c r="AL625" i="4"/>
  <c r="B625" i="4"/>
  <c r="M625" i="4"/>
  <c r="AM625" i="4" a="1"/>
  <c r="AN626" i="4" a="1"/>
  <c r="O626" i="4"/>
  <c r="AN626" i="4" l="1"/>
  <c r="AM625" i="4"/>
  <c r="Y625" i="4"/>
  <c r="N625" i="4"/>
  <c r="P625" i="4"/>
  <c r="Q625" i="4"/>
  <c r="I625" i="4"/>
  <c r="W625" i="4"/>
  <c r="X625" i="4" s="1"/>
  <c r="Z625" i="4"/>
  <c r="R625" i="4"/>
  <c r="AA625" i="4" l="1"/>
  <c r="AB625" i="4" s="1"/>
  <c r="S625" i="4"/>
  <c r="G625" i="4"/>
  <c r="AC625" i="4"/>
  <c r="H626" i="4"/>
  <c r="K626" i="4" l="1"/>
  <c r="AG625" i="4"/>
  <c r="C626" i="4" s="1"/>
  <c r="E626" i="4" s="1"/>
  <c r="F626" i="4" s="1"/>
  <c r="AD625" i="4"/>
  <c r="AE625" i="4" s="1"/>
  <c r="AI625" i="4"/>
  <c r="AJ625" i="4" s="1"/>
  <c r="AF625" i="4"/>
  <c r="AH625" i="4" s="1"/>
  <c r="D626" i="4" s="1"/>
  <c r="L626" i="4" s="1"/>
  <c r="U626" i="4" s="1"/>
  <c r="V626" i="4" s="1"/>
  <c r="T625" i="4"/>
  <c r="AL626" i="4" l="1"/>
  <c r="B626" i="4"/>
  <c r="M626" i="4"/>
  <c r="AK626" i="4"/>
  <c r="O627" i="4"/>
  <c r="AN627" i="4" a="1"/>
  <c r="AM626" i="4" a="1"/>
  <c r="AN627" i="4" l="1"/>
  <c r="I626" i="4"/>
  <c r="W626" i="4"/>
  <c r="X626" i="4" s="1"/>
  <c r="Y626" i="4"/>
  <c r="AM626" i="4"/>
  <c r="P626" i="4"/>
  <c r="N626" i="4"/>
  <c r="Q626" i="4"/>
  <c r="Z626" i="4"/>
  <c r="R626" i="4"/>
  <c r="AA626" i="4" l="1"/>
  <c r="AB626" i="4" s="1"/>
  <c r="S626" i="4"/>
  <c r="T626" i="4"/>
  <c r="G626" i="4"/>
  <c r="AC626" i="4"/>
  <c r="H627" i="4"/>
  <c r="K627" i="4" l="1"/>
  <c r="AD626" i="4"/>
  <c r="AE626" i="4" s="1"/>
  <c r="AG626" i="4"/>
  <c r="C627" i="4" s="1"/>
  <c r="E627" i="4" s="1"/>
  <c r="F627" i="4" s="1"/>
  <c r="AI626" i="4"/>
  <c r="AJ626" i="4" s="1"/>
  <c r="AF626" i="4"/>
  <c r="AH626" i="4" s="1"/>
  <c r="D627" i="4" s="1"/>
  <c r="L627" i="4" s="1"/>
  <c r="AL627" i="4" l="1"/>
  <c r="B627" i="4"/>
  <c r="AK627" i="4"/>
  <c r="U627" i="4"/>
  <c r="V627" i="4" s="1"/>
  <c r="M627" i="4"/>
  <c r="O628" i="4"/>
  <c r="AN628" i="4" a="1"/>
  <c r="AM627" i="4" a="1"/>
  <c r="AM627" i="4" l="1"/>
  <c r="AN628" i="4"/>
  <c r="I627" i="4"/>
  <c r="P627" i="4"/>
  <c r="N627" i="4"/>
  <c r="W627" i="4"/>
  <c r="X627" i="4" s="1"/>
  <c r="Y627" i="4"/>
  <c r="Z627" i="4"/>
  <c r="R627" i="4"/>
  <c r="AA627" i="4" l="1"/>
  <c r="AB627" i="4" s="1"/>
  <c r="G627" i="4"/>
  <c r="Q627" i="4"/>
  <c r="S627" i="4" s="1"/>
  <c r="H628" i="4"/>
  <c r="AC627" i="4"/>
  <c r="K628" i="4" l="1"/>
  <c r="AD627" i="4"/>
  <c r="AE627" i="4" s="1"/>
  <c r="AG627" i="4"/>
  <c r="C628" i="4" s="1"/>
  <c r="E628" i="4" s="1"/>
  <c r="F628" i="4" s="1"/>
  <c r="AI627" i="4"/>
  <c r="AJ627" i="4" s="1"/>
  <c r="AF627" i="4"/>
  <c r="AH627" i="4" s="1"/>
  <c r="D628" i="4" s="1"/>
  <c r="T627" i="4"/>
  <c r="AL628" i="4" l="1"/>
  <c r="L628" i="4"/>
  <c r="U628" i="4" s="1"/>
  <c r="V628" i="4" s="1"/>
  <c r="B628" i="4"/>
  <c r="AK628" i="4"/>
  <c r="AN629" i="4" a="1"/>
  <c r="AM628" i="4" a="1"/>
  <c r="O629" i="4"/>
  <c r="AM628" i="4" l="1"/>
  <c r="AN629" i="4"/>
  <c r="I628" i="4"/>
  <c r="W628" i="4"/>
  <c r="X628" i="4"/>
  <c r="Y628" i="4"/>
  <c r="M628" i="4"/>
  <c r="Z628" i="4"/>
  <c r="P628" i="4" l="1"/>
  <c r="N628" i="4"/>
  <c r="AA628" i="4"/>
  <c r="AB628" i="4" s="1"/>
  <c r="R628" i="4"/>
  <c r="Q628" i="4" l="1"/>
  <c r="S628" i="4" s="1"/>
  <c r="T628" i="4" s="1"/>
  <c r="G628" i="4"/>
  <c r="AC628" i="4"/>
  <c r="H629" i="4"/>
  <c r="K629" i="4" l="1"/>
  <c r="AG628" i="4"/>
  <c r="C629" i="4" s="1"/>
  <c r="E629" i="4" s="1"/>
  <c r="F629" i="4" s="1"/>
  <c r="AI628" i="4"/>
  <c r="AJ628" i="4" s="1"/>
  <c r="AD628" i="4"/>
  <c r="AE628" i="4" s="1"/>
  <c r="AF628" i="4"/>
  <c r="AH628" i="4" s="1"/>
  <c r="D629" i="4" s="1"/>
  <c r="L629" i="4" s="1"/>
  <c r="U629" i="4" s="1"/>
  <c r="V629" i="4" s="1"/>
  <c r="AL629" i="4" l="1"/>
  <c r="AK629" i="4"/>
  <c r="M629" i="4"/>
  <c r="B629" i="4"/>
  <c r="AM629" i="4" a="1"/>
  <c r="O630" i="4"/>
  <c r="AN630" i="4" a="1"/>
  <c r="AN630" i="4" l="1"/>
  <c r="AM629" i="4"/>
  <c r="P629" i="4"/>
  <c r="N629" i="4"/>
  <c r="I629" i="4"/>
  <c r="W629" i="4"/>
  <c r="X629" i="4" s="1"/>
  <c r="G629" i="4"/>
  <c r="Y629" i="4"/>
  <c r="R629" i="4"/>
  <c r="Z629" i="4"/>
  <c r="Q629" i="4" l="1"/>
  <c r="S629" i="4" s="1"/>
  <c r="T629" i="4" s="1"/>
  <c r="AA629" i="4"/>
  <c r="AB629" i="4" s="1"/>
  <c r="H630" i="4"/>
  <c r="AC629" i="4"/>
  <c r="K630" i="4" l="1"/>
  <c r="AD629" i="4"/>
  <c r="AE629" i="4" s="1"/>
  <c r="AI629" i="4"/>
  <c r="AJ629" i="4" s="1"/>
  <c r="AG629" i="4"/>
  <c r="C630" i="4" s="1"/>
  <c r="E630" i="4" s="1"/>
  <c r="F630" i="4" s="1"/>
  <c r="AF629" i="4"/>
  <c r="AH629" i="4" s="1"/>
  <c r="D630" i="4" s="1"/>
  <c r="L630" i="4" l="1"/>
  <c r="U630" i="4" s="1"/>
  <c r="V630" i="4" s="1"/>
  <c r="AL630" i="4"/>
  <c r="B630" i="4"/>
  <c r="AK630" i="4"/>
  <c r="AM630" i="4" a="1"/>
  <c r="AN631" i="4" a="1"/>
  <c r="O631" i="4"/>
  <c r="M630" i="4" l="1"/>
  <c r="AN631" i="4"/>
  <c r="AM630" i="4"/>
  <c r="I630" i="4"/>
  <c r="Y630" i="4"/>
  <c r="W630" i="4"/>
  <c r="X630" i="4" s="1"/>
  <c r="P630" i="4"/>
  <c r="N630" i="4"/>
  <c r="Q630" i="4" s="1"/>
  <c r="Z630" i="4"/>
  <c r="R630" i="4"/>
  <c r="S630" i="4" l="1"/>
  <c r="AA630" i="4"/>
  <c r="AB630" i="4" s="1"/>
  <c r="T630" i="4"/>
  <c r="G630" i="4"/>
  <c r="H631" i="4"/>
  <c r="AC630" i="4"/>
  <c r="K631" i="4" l="1"/>
  <c r="AI630" i="4"/>
  <c r="AJ630" i="4" s="1"/>
  <c r="AD630" i="4"/>
  <c r="AE630" i="4" s="1"/>
  <c r="AG630" i="4"/>
  <c r="C631" i="4" s="1"/>
  <c r="E631" i="4" s="1"/>
  <c r="F631" i="4" s="1"/>
  <c r="AF630" i="4"/>
  <c r="AH630" i="4" s="1"/>
  <c r="D631" i="4" s="1"/>
  <c r="L631" i="4" s="1"/>
  <c r="U631" i="4" s="1"/>
  <c r="V631" i="4" s="1"/>
  <c r="B631" i="4" l="1"/>
  <c r="Y631" i="4" s="1"/>
  <c r="AK631" i="4"/>
  <c r="AL631" i="4"/>
  <c r="M631" i="4"/>
  <c r="AN632" i="4" a="1"/>
  <c r="O632" i="4"/>
  <c r="AM631" i="4" a="1"/>
  <c r="Z631" i="4"/>
  <c r="AN632" i="4" l="1"/>
  <c r="I631" i="4"/>
  <c r="W631" i="4"/>
  <c r="X631" i="4" s="1"/>
  <c r="AA631" i="4" s="1"/>
  <c r="AB631" i="4" s="1"/>
  <c r="AM631" i="4"/>
  <c r="N631" i="4"/>
  <c r="Q631" i="4"/>
  <c r="P631" i="4"/>
  <c r="R631" i="4"/>
  <c r="S631" i="4" l="1"/>
  <c r="T631" i="4"/>
  <c r="G631" i="4"/>
  <c r="AC631" i="4"/>
  <c r="H632" i="4"/>
  <c r="K632" i="4" l="1"/>
  <c r="AF631" i="4"/>
  <c r="AI631" i="4"/>
  <c r="AJ631" i="4" s="1"/>
  <c r="AG631" i="4"/>
  <c r="C632" i="4" s="1"/>
  <c r="E632" i="4" s="1"/>
  <c r="F632" i="4" s="1"/>
  <c r="AD631" i="4"/>
  <c r="AE631" i="4" s="1"/>
  <c r="AH631" i="4" l="1"/>
  <c r="D632" i="4" s="1"/>
  <c r="L632" i="4" s="1"/>
  <c r="U632" i="4" s="1"/>
  <c r="V632" i="4" s="1"/>
  <c r="AK632" i="4"/>
  <c r="AL632" i="4"/>
  <c r="B632" i="4"/>
  <c r="AM632" i="4" a="1"/>
  <c r="O633" i="4"/>
  <c r="AN633" i="4" a="1"/>
  <c r="M632" i="4" l="1"/>
  <c r="AN633" i="4"/>
  <c r="AM632" i="4"/>
  <c r="N632" i="4"/>
  <c r="P632" i="4"/>
  <c r="Q632" i="4"/>
  <c r="I632" i="4"/>
  <c r="Y632" i="4"/>
  <c r="G632" i="4"/>
  <c r="W632" i="4"/>
  <c r="X632" i="4" s="1"/>
  <c r="R632" i="4"/>
  <c r="Z632" i="4"/>
  <c r="S632" i="4" l="1"/>
  <c r="T632" i="4" s="1"/>
  <c r="AA632" i="4"/>
  <c r="AB632" i="4" s="1"/>
  <c r="H633" i="4"/>
  <c r="AC632" i="4"/>
  <c r="AD632" i="4" l="1"/>
  <c r="AE632" i="4" s="1"/>
  <c r="AI632" i="4"/>
  <c r="AJ632" i="4" s="1"/>
  <c r="AG632" i="4"/>
  <c r="C633" i="4" s="1"/>
  <c r="AF632" i="4"/>
  <c r="AH632" i="4" s="1"/>
  <c r="D633" i="4" s="1"/>
  <c r="L633" i="4" s="1"/>
  <c r="U633" i="4" s="1"/>
  <c r="V633" i="4" s="1"/>
  <c r="K633" i="4"/>
  <c r="AL633" i="4"/>
  <c r="B633" i="4"/>
  <c r="AK633" i="4"/>
  <c r="I633" i="4"/>
  <c r="W633" i="4"/>
  <c r="E633" i="4"/>
  <c r="F633" i="4" s="1"/>
  <c r="Y633" i="4"/>
  <c r="AM633" i="4" a="1"/>
  <c r="AN634" i="4" a="1"/>
  <c r="O634" i="4"/>
  <c r="Z633" i="4"/>
  <c r="AM633" i="4" l="1"/>
  <c r="AN634" i="4"/>
  <c r="X633" i="4"/>
  <c r="AA633" i="4" s="1"/>
  <c r="AB633" i="4" s="1"/>
  <c r="M633" i="4"/>
  <c r="N633" i="4" l="1"/>
  <c r="P633" i="4"/>
  <c r="Q633" i="4"/>
  <c r="R633" i="4"/>
  <c r="S633" i="4" l="1"/>
  <c r="T633" i="4" s="1"/>
  <c r="G633" i="4"/>
  <c r="AC633" i="4"/>
  <c r="H634" i="4"/>
  <c r="K634" i="4" l="1"/>
  <c r="AD633" i="4"/>
  <c r="AE633" i="4" s="1"/>
  <c r="AI633" i="4"/>
  <c r="AJ633" i="4" s="1"/>
  <c r="AF633" i="4"/>
  <c r="AG633" i="4"/>
  <c r="C634" i="4" s="1"/>
  <c r="AH633" i="4" l="1"/>
  <c r="D634" i="4" s="1"/>
  <c r="E634" i="4"/>
  <c r="F634" i="4" s="1"/>
  <c r="L634" i="4"/>
  <c r="U634" i="4" s="1"/>
  <c r="V634" i="4" s="1"/>
  <c r="AK634" i="4"/>
  <c r="AL634" i="4"/>
  <c r="B634" i="4"/>
  <c r="AM634" i="4" a="1"/>
  <c r="O635" i="4"/>
  <c r="AN635" i="4" a="1"/>
  <c r="AN635" i="4" l="1"/>
  <c r="AM634" i="4"/>
  <c r="I634" i="4"/>
  <c r="Y634" i="4"/>
  <c r="W634" i="4"/>
  <c r="X634" i="4" s="1"/>
  <c r="M634" i="4"/>
  <c r="Z634" i="4"/>
  <c r="AA634" i="4" l="1"/>
  <c r="AB634" i="4" s="1"/>
  <c r="N634" i="4"/>
  <c r="P634" i="4"/>
  <c r="Q634" i="4"/>
  <c r="R634" i="4"/>
  <c r="S634" i="4" l="1"/>
  <c r="T634" i="4" s="1"/>
  <c r="G634" i="4"/>
  <c r="H635" i="4"/>
  <c r="AC634" i="4"/>
  <c r="K635" i="4" l="1"/>
  <c r="AD634" i="4"/>
  <c r="AE634" i="4" s="1"/>
  <c r="AI634" i="4"/>
  <c r="AJ634" i="4" s="1"/>
  <c r="AG634" i="4"/>
  <c r="C635" i="4" s="1"/>
  <c r="E635" i="4" s="1"/>
  <c r="F635" i="4" s="1"/>
  <c r="AF634" i="4"/>
  <c r="AH634" i="4" s="1"/>
  <c r="D635" i="4" s="1"/>
  <c r="L635" i="4" s="1"/>
  <c r="U635" i="4" s="1"/>
  <c r="V635" i="4" s="1"/>
  <c r="AL635" i="4" l="1"/>
  <c r="B635" i="4"/>
  <c r="Y635" i="4"/>
  <c r="AK635" i="4"/>
  <c r="M635" i="4"/>
  <c r="O636" i="4"/>
  <c r="AN636" i="4" a="1"/>
  <c r="AM635" i="4" a="1"/>
  <c r="Z635" i="4"/>
  <c r="AN636" i="4" l="1"/>
  <c r="I635" i="4"/>
  <c r="W635" i="4"/>
  <c r="X635" i="4" s="1"/>
  <c r="AM635" i="4"/>
  <c r="AA635" i="4"/>
  <c r="AB635" i="4" s="1"/>
  <c r="N635" i="4"/>
  <c r="P635" i="4"/>
  <c r="Q635" i="4"/>
  <c r="R635" i="4"/>
  <c r="S635" i="4" l="1"/>
  <c r="T635" i="4" s="1"/>
  <c r="G635" i="4"/>
  <c r="H636" i="4"/>
  <c r="AC635" i="4"/>
  <c r="K636" i="4" l="1"/>
  <c r="AG635" i="4"/>
  <c r="C636" i="4" s="1"/>
  <c r="AD635" i="4"/>
  <c r="AE635" i="4" s="1"/>
  <c r="AI635" i="4"/>
  <c r="AJ635" i="4" s="1"/>
  <c r="AF635" i="4"/>
  <c r="AK636" i="4" l="1"/>
  <c r="AL636" i="4"/>
  <c r="E636" i="4"/>
  <c r="F636" i="4" s="1"/>
  <c r="AH635" i="4"/>
  <c r="D636" i="4" s="1"/>
  <c r="B636" i="4"/>
  <c r="AM636" i="4" a="1"/>
  <c r="O637" i="4"/>
  <c r="AN637" i="4" a="1"/>
  <c r="AN637" i="4" l="1"/>
  <c r="AM636" i="4"/>
  <c r="I636" i="4"/>
  <c r="L636" i="4"/>
  <c r="U636" i="4" s="1"/>
  <c r="V636" i="4" s="1"/>
  <c r="M636" i="4"/>
  <c r="N636" i="4" l="1"/>
  <c r="Q636" i="4"/>
  <c r="P636" i="4"/>
  <c r="Y636" i="4"/>
  <c r="W636" i="4"/>
  <c r="X636" i="4" s="1"/>
  <c r="R636" i="4"/>
  <c r="Z636" i="4"/>
  <c r="AA636" i="4" l="1"/>
  <c r="AB636" i="4" s="1"/>
  <c r="S636" i="4"/>
  <c r="T636" i="4"/>
  <c r="G636" i="4"/>
  <c r="H637" i="4"/>
  <c r="AC636" i="4"/>
  <c r="K637" i="4" l="1"/>
  <c r="AI636" i="4"/>
  <c r="AJ636" i="4" s="1"/>
  <c r="AD636" i="4"/>
  <c r="AE636" i="4" s="1"/>
  <c r="AG636" i="4"/>
  <c r="C637" i="4" s="1"/>
  <c r="E637" i="4" s="1"/>
  <c r="F637" i="4" s="1"/>
  <c r="AF636" i="4"/>
  <c r="AH636" i="4" s="1"/>
  <c r="D637" i="4" s="1"/>
  <c r="L637" i="4" s="1"/>
  <c r="U637" i="4" s="1"/>
  <c r="B637" i="4" l="1"/>
  <c r="AK637" i="4"/>
  <c r="V637" i="4"/>
  <c r="AL637" i="4"/>
  <c r="M637" i="4"/>
  <c r="AN638" i="4" a="1"/>
  <c r="O638" i="4"/>
  <c r="AM637" i="4" a="1"/>
  <c r="AN638" i="4" l="1"/>
  <c r="I637" i="4"/>
  <c r="AM637" i="4"/>
  <c r="P637" i="4"/>
  <c r="N637" i="4"/>
  <c r="Y637" i="4"/>
  <c r="W637" i="4"/>
  <c r="X637" i="4" s="1"/>
  <c r="Z637" i="4"/>
  <c r="R637" i="4"/>
  <c r="AA637" i="4" l="1"/>
  <c r="AB637" i="4" s="1"/>
  <c r="G637" i="4"/>
  <c r="Q637" i="4"/>
  <c r="S637" i="4" s="1"/>
  <c r="H638" i="4"/>
  <c r="AC637" i="4"/>
  <c r="K638" i="4" l="1"/>
  <c r="AG637" i="4"/>
  <c r="C638" i="4" s="1"/>
  <c r="E638" i="4" s="1"/>
  <c r="F638" i="4" s="1"/>
  <c r="AI637" i="4"/>
  <c r="AJ637" i="4" s="1"/>
  <c r="AD637" i="4"/>
  <c r="AE637" i="4" s="1"/>
  <c r="AF637" i="4"/>
  <c r="B638" i="4" s="1"/>
  <c r="T637" i="4"/>
  <c r="O639" i="4"/>
  <c r="AN639" i="4" a="1"/>
  <c r="AL638" i="4" l="1"/>
  <c r="AN639" i="4"/>
  <c r="I638" i="4"/>
  <c r="AK638" i="4"/>
  <c r="AH637" i="4"/>
  <c r="D638" i="4" s="1"/>
  <c r="AM638" i="4" a="1"/>
  <c r="AM638" i="4" l="1"/>
  <c r="L638" i="4"/>
  <c r="U638" i="4" s="1"/>
  <c r="V638" i="4" s="1"/>
  <c r="M638" i="4"/>
  <c r="N638" i="4" l="1"/>
  <c r="P638" i="4"/>
  <c r="Q638" i="4"/>
  <c r="Y638" i="4"/>
  <c r="W638" i="4"/>
  <c r="X638" i="4" s="1"/>
  <c r="Z638" i="4"/>
  <c r="R638" i="4"/>
  <c r="AA638" i="4" l="1"/>
  <c r="AB638" i="4" s="1"/>
  <c r="S638" i="4"/>
  <c r="T638" i="4"/>
  <c r="G638" i="4"/>
  <c r="H639" i="4"/>
  <c r="AC638" i="4"/>
  <c r="K639" i="4" l="1"/>
  <c r="AI638" i="4"/>
  <c r="AJ638" i="4" s="1"/>
  <c r="AD638" i="4"/>
  <c r="AE638" i="4" s="1"/>
  <c r="AF638" i="4"/>
  <c r="B639" i="4" s="1"/>
  <c r="AG638" i="4"/>
  <c r="C639" i="4" s="1"/>
  <c r="E639" i="4" s="1"/>
  <c r="F639" i="4" s="1"/>
  <c r="AN640" i="4" a="1"/>
  <c r="O640" i="4"/>
  <c r="AL639" i="4" l="1"/>
  <c r="AN640" i="4"/>
  <c r="I639" i="4"/>
  <c r="AK639" i="4"/>
  <c r="AH638" i="4"/>
  <c r="D639" i="4" s="1"/>
  <c r="AM639" i="4" a="1"/>
  <c r="AM639" i="4" l="1"/>
  <c r="L639" i="4"/>
  <c r="U639" i="4" s="1"/>
  <c r="V639" i="4" s="1"/>
  <c r="M639" i="4"/>
  <c r="P639" i="4" l="1"/>
  <c r="N639" i="4"/>
  <c r="W639" i="4"/>
  <c r="X639" i="4" s="1"/>
  <c r="Y639" i="4"/>
  <c r="Z639" i="4"/>
  <c r="R639" i="4"/>
  <c r="AA639" i="4" l="1"/>
  <c r="AB639" i="4" s="1"/>
  <c r="G639" i="4"/>
  <c r="Q639" i="4"/>
  <c r="S639" i="4" s="1"/>
  <c r="T639" i="4" s="1"/>
  <c r="AC639" i="4"/>
  <c r="H640" i="4"/>
  <c r="K640" i="4" l="1"/>
  <c r="AD639" i="4"/>
  <c r="AE639" i="4" s="1"/>
  <c r="AI639" i="4"/>
  <c r="AJ639" i="4" s="1"/>
  <c r="AG639" i="4"/>
  <c r="C640" i="4" s="1"/>
  <c r="E640" i="4" s="1"/>
  <c r="F640" i="4" s="1"/>
  <c r="AF639" i="4"/>
  <c r="AK640" i="4" l="1"/>
  <c r="AH639" i="4"/>
  <c r="D640" i="4" s="1"/>
  <c r="B640" i="4"/>
  <c r="AL640" i="4"/>
  <c r="AN641" i="4" a="1"/>
  <c r="AM640" i="4" a="1"/>
  <c r="O641" i="4"/>
  <c r="AM640" i="4" l="1"/>
  <c r="AN641" i="4"/>
  <c r="I640" i="4"/>
  <c r="L640" i="4"/>
  <c r="U640" i="4" s="1"/>
  <c r="V640" i="4" s="1"/>
  <c r="M640" i="4"/>
  <c r="P640" i="4" l="1"/>
  <c r="N640" i="4"/>
  <c r="Q640" i="4"/>
  <c r="Y640" i="4"/>
  <c r="W640" i="4"/>
  <c r="X640" i="4" s="1"/>
  <c r="R640" i="4"/>
  <c r="Z640" i="4"/>
  <c r="AA640" i="4" l="1"/>
  <c r="AB640" i="4" s="1"/>
  <c r="S640" i="4"/>
  <c r="G640" i="4"/>
  <c r="AC640" i="4"/>
  <c r="H641" i="4"/>
  <c r="K641" i="4" l="1"/>
  <c r="AG640" i="4"/>
  <c r="C641" i="4" s="1"/>
  <c r="E641" i="4" s="1"/>
  <c r="F641" i="4" s="1"/>
  <c r="AD640" i="4"/>
  <c r="AE640" i="4" s="1"/>
  <c r="AI640" i="4"/>
  <c r="AJ640" i="4" s="1"/>
  <c r="AF640" i="4"/>
  <c r="B641" i="4" s="1"/>
  <c r="T640" i="4"/>
  <c r="AN642" i="4" a="1"/>
  <c r="AL641" i="4" l="1"/>
  <c r="AN642" i="4"/>
  <c r="I641" i="4"/>
  <c r="AK641" i="4"/>
  <c r="AH640" i="4"/>
  <c r="D641" i="4" s="1"/>
  <c r="AM641" i="4" a="1"/>
  <c r="AM641" i="4" l="1"/>
  <c r="L641" i="4"/>
  <c r="U641" i="4" s="1"/>
  <c r="V641" i="4" s="1"/>
  <c r="M641" i="4"/>
  <c r="P641" i="4" l="1"/>
  <c r="N641" i="4"/>
  <c r="Q641" i="4"/>
  <c r="W641" i="4"/>
  <c r="X641" i="4" s="1"/>
  <c r="Y641" i="4"/>
  <c r="R641" i="4"/>
  <c r="Z641" i="4"/>
  <c r="S641" i="4" l="1"/>
  <c r="T641" i="4" s="1"/>
  <c r="G641" i="4"/>
  <c r="C31" i="4" s="1"/>
  <c r="AA641" i="4"/>
  <c r="AB641" i="4" s="1"/>
  <c r="AC641" i="4"/>
  <c r="AI641" i="4" l="1"/>
  <c r="AJ641" i="4" s="1"/>
  <c r="AD641" i="4"/>
  <c r="AE641" i="4" s="1"/>
  <c r="AF641" i="4"/>
  <c r="AG641" i="4"/>
  <c r="AH641"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IDB-IWHR" type="4" refreshedVersion="2" background="1" saveData="1">
    <webPr xml="1" sourceData="1" parsePre="1" consecutive="1" xl2000="1" url="G:\test1.xml" htmlTables="1" htmlFormat="all"/>
  </connection>
  <connection id="2" xr16:uid="{00000000-0015-0000-FFFF-FFFF01000000}" name="IDB-Sky2025V2" type="4" refreshedVersion="2" background="1" saveData="1">
    <webPr xml="1" sourceData="1" parsePre="1" consecutive="1" xl2000="1" url="C:\Users\wnxiw\Desktop\DB-Sky2025\IDB-Sky2025V2.xml" htmlTables="1" htmlFormat="all"/>
  </connection>
  <connection id="3" xr16:uid="{00000000-0015-0000-FFFF-FFFF02000000}" name="IDB-Sky2025V21" type="4" refreshedVersion="2" background="1" saveData="1">
    <webPr xml="1" sourceData="1" parsePre="1" consecutive="1" xl2000="1" url="C:\Users\wnxiw\Desktop\DB-Sky2025\IDB-Sky2025V2.xml" htmlTables="1" htmlFormat="all"/>
  </connection>
  <connection id="4" xr16:uid="{00000000-0015-0000-FFFF-FFFF03000000}" name="IDB-Sky2025V22" type="4" refreshedVersion="2" background="1" saveData="1">
    <webPr xml="1" sourceData="1" parsePre="1" consecutive="1" xl2000="1" url="C:\Users\wnxiw\Desktop\DB-Sky2025\IDB-Sky2025V2.xml" htmlTables="1" htmlFormat="all"/>
  </connection>
  <connection id="5" xr16:uid="{00000000-0015-0000-FFFF-FFFF04000000}" name="test2" type="4" refreshedVersion="2" background="1" saveData="1">
    <webPr xml="1" sourceData="1" parsePre="1" consecutive="1" xl2000="1" url="G:\test2.xml" htmlTables="1" htmlFormat="all"/>
  </connection>
  <connection id="6" xr16:uid="{00000000-0015-0000-FFFF-FFFF05000000}" name="test21" type="4" refreshedVersion="2" background="1" saveData="1">
    <webPr xml="1" sourceData="1" parsePre="1" consecutive="1" xl2000="1" url="G:\test2.xml" htmlTables="1" htmlFormat="all"/>
  </connection>
  <connection id="7" xr16:uid="{00000000-0015-0000-FFFF-FFFF06000000}" name="test3" type="4" refreshedVersion="2" background="1" saveData="1">
    <webPr xml="1" sourceData="1" parsePre="1" consecutive="1" xl2000="1" url="G:\test3.xml" htmlTables="1" htmlFormat="all"/>
  </connection>
  <connection id="8" xr16:uid="{00000000-0015-0000-FFFF-FFFF07000000}" name="test31" type="4" refreshedVersion="2" background="1" saveData="1">
    <webPr xml="1" sourceData="1" parsePre="1" consecutive="1" xl2000="1" url="G:\test3.xml" htmlTables="1" htmlFormat="all"/>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<sst xmlns="http://schemas.openxmlformats.org/spreadsheetml/2006/main" count="594" uniqueCount="314">
  <si>
    <r>
      <rPr>
        <b/>
        <sz val="28"/>
        <color theme="1"/>
        <rFont val="Times New Roman"/>
        <family val="1"/>
      </rPr>
      <t xml:space="preserve">       </t>
    </r>
    <r>
      <rPr>
        <b/>
        <sz val="28"/>
        <color theme="1"/>
        <rFont val="宋体"/>
        <family val="3"/>
        <charset val="134"/>
      </rPr>
      <t>溃坝分析电子计算表格</t>
    </r>
    <r>
      <rPr>
        <b/>
        <sz val="28"/>
        <color theme="1"/>
        <rFont val="Times New Roman"/>
        <family val="1"/>
      </rPr>
      <t>(DB-Sky) V2.0</t>
    </r>
  </si>
  <si>
    <r>
      <rPr>
        <b/>
        <i/>
        <sz val="14"/>
        <color theme="1"/>
        <rFont val="宋体"/>
        <family val="3"/>
        <charset val="134"/>
      </rPr>
      <t>发布日期</t>
    </r>
    <r>
      <rPr>
        <b/>
        <i/>
        <sz val="14"/>
        <color theme="1"/>
        <rFont val="Times New Roman"/>
        <family val="1"/>
      </rPr>
      <t xml:space="preserve"> 2025.01.18</t>
    </r>
  </si>
  <si>
    <r>
      <rPr>
        <sz val="16"/>
        <color theme="1"/>
        <rFont val="Times New Roman"/>
        <family val="1"/>
      </rPr>
      <t>版权所有：陈祖煜（电邮地址：chenzuyu@cashq.ac.cn</t>
    </r>
    <r>
      <rPr>
        <sz val="16"/>
        <color theme="1"/>
        <rFont val="隶书"/>
        <family val="3"/>
        <charset val="134"/>
      </rPr>
      <t>）</t>
    </r>
  </si>
  <si>
    <r>
      <rPr>
        <sz val="11"/>
        <color theme="1"/>
        <rFont val="Times New Roman"/>
        <family val="1"/>
      </rPr>
      <t xml:space="preserve">                                   </t>
    </r>
    <r>
      <rPr>
        <sz val="11"/>
        <color theme="1"/>
        <rFont val="宋体"/>
        <family val="3"/>
        <charset val="134"/>
      </rPr>
      <t>特别声明：作者对本计算表格的使用不承担任何责任</t>
    </r>
  </si>
  <si>
    <t>项目名称</t>
  </si>
  <si>
    <t>计算编号</t>
  </si>
  <si>
    <t>计算人</t>
  </si>
  <si>
    <t>审核人</t>
  </si>
  <si>
    <t>计算日期</t>
  </si>
  <si>
    <t>计算单位</t>
  </si>
  <si>
    <t>输入参数</t>
  </si>
  <si>
    <r>
      <rPr>
        <i/>
        <sz val="11"/>
        <rFont val="Times New Roman"/>
        <family val="1"/>
      </rPr>
      <t>z</t>
    </r>
    <r>
      <rPr>
        <i/>
        <vertAlign val="subscript"/>
        <sz val="11"/>
        <rFont val="Times New Roman"/>
        <family val="1"/>
      </rPr>
      <t>0</t>
    </r>
  </si>
  <si>
    <t>渠道底部高程，单位：m</t>
  </si>
  <si>
    <r>
      <rPr>
        <i/>
        <sz val="10.5"/>
        <rFont val="Times New Roman"/>
        <family val="1"/>
      </rPr>
      <t>m</t>
    </r>
    <r>
      <rPr>
        <i/>
        <vertAlign val="subscript"/>
        <sz val="10.5"/>
        <rFont val="Times New Roman"/>
        <family val="1"/>
      </rPr>
      <t>q</t>
    </r>
  </si>
  <si>
    <t>宽顶堰流量系数</t>
  </si>
  <si>
    <t>注意：C=mq*mb*Sqrt(2g)；仅需输入mq、mb或者输入C</t>
  </si>
  <si>
    <t>q</t>
  </si>
  <si>
    <t>入库流量，单位：m3/s</t>
  </si>
  <si>
    <r>
      <rPr>
        <i/>
        <sz val="10.5"/>
        <rFont val="Times New Roman"/>
        <family val="1"/>
      </rPr>
      <t>m</t>
    </r>
    <r>
      <rPr>
        <i/>
        <vertAlign val="subscript"/>
        <sz val="10.5"/>
        <rFont val="Times New Roman"/>
        <family val="1"/>
      </rPr>
      <t>b</t>
    </r>
  </si>
  <si>
    <t>侧收缩系数</t>
  </si>
  <si>
    <r>
      <rPr>
        <i/>
        <sz val="11"/>
        <rFont val="Times New Roman"/>
        <family val="1"/>
      </rPr>
      <t>H</t>
    </r>
    <r>
      <rPr>
        <i/>
        <vertAlign val="subscript"/>
        <sz val="11"/>
        <rFont val="Times New Roman"/>
        <family val="1"/>
      </rPr>
      <t>r</t>
    </r>
  </si>
  <si>
    <t>死水位高程，单位：m</t>
  </si>
  <si>
    <t>C</t>
  </si>
  <si>
    <t>综合流量系数</t>
  </si>
  <si>
    <t>m</t>
  </si>
  <si>
    <t>尾水比例</t>
  </si>
  <si>
    <r>
      <rPr>
        <i/>
        <sz val="11"/>
        <rFont val="Times New Roman"/>
        <family val="1"/>
      </rPr>
      <t xml:space="preserve">  H</t>
    </r>
    <r>
      <rPr>
        <i/>
        <vertAlign val="subscript"/>
        <sz val="8"/>
        <rFont val="Times New Roman"/>
        <family val="1"/>
      </rPr>
      <t>0</t>
    </r>
  </si>
  <si>
    <t>初始库水位，单位： m</t>
  </si>
  <si>
    <r>
      <rPr>
        <i/>
        <sz val="11"/>
        <rFont val="Times New Roman"/>
        <family val="1"/>
      </rPr>
      <t>V</t>
    </r>
    <r>
      <rPr>
        <i/>
        <vertAlign val="subscript"/>
        <sz val="11"/>
        <rFont val="Times New Roman"/>
        <family val="1"/>
      </rPr>
      <t>c</t>
    </r>
  </si>
  <si>
    <t>启动流速，单位：m/s</t>
  </si>
  <si>
    <r>
      <rPr>
        <i/>
        <sz val="11"/>
        <rFont val="Times New Roman"/>
        <family val="1"/>
      </rPr>
      <t>B</t>
    </r>
    <r>
      <rPr>
        <i/>
        <sz val="6"/>
        <rFont val="Times New Roman"/>
        <family val="1"/>
      </rPr>
      <t>0</t>
    </r>
  </si>
  <si>
    <t>溃口（导流槽）初始宽度，单位： m</t>
  </si>
  <si>
    <t>a</t>
  </si>
  <si>
    <t>冲刷系数a</t>
  </si>
  <si>
    <t>b</t>
  </si>
  <si>
    <t>冲刷系数b</t>
  </si>
  <si>
    <t>水位高程 （m）</t>
  </si>
  <si>
    <r>
      <rPr>
        <i/>
        <sz val="11"/>
        <rFont val="Times New Roman"/>
        <family val="1"/>
      </rPr>
      <t>h</t>
    </r>
    <r>
      <rPr>
        <i/>
        <vertAlign val="subscript"/>
        <sz val="11"/>
        <rFont val="Times New Roman"/>
        <family val="1"/>
      </rPr>
      <t>1</t>
    </r>
  </si>
  <si>
    <r>
      <rPr>
        <i/>
        <sz val="11"/>
        <rFont val="Times New Roman"/>
        <family val="1"/>
      </rPr>
      <t>h</t>
    </r>
    <r>
      <rPr>
        <i/>
        <vertAlign val="subscript"/>
        <sz val="11"/>
        <rFont val="Times New Roman"/>
        <family val="1"/>
      </rPr>
      <t>2</t>
    </r>
  </si>
  <si>
    <r>
      <rPr>
        <i/>
        <sz val="11"/>
        <rFont val="Times New Roman"/>
        <family val="1"/>
      </rPr>
      <t>h</t>
    </r>
    <r>
      <rPr>
        <i/>
        <vertAlign val="subscript"/>
        <sz val="11"/>
        <rFont val="Times New Roman"/>
        <family val="1"/>
      </rPr>
      <t>3</t>
    </r>
  </si>
  <si>
    <t>c</t>
  </si>
  <si>
    <t>粘聚力，单位：kPa</t>
  </si>
  <si>
    <t>φ</t>
  </si>
  <si>
    <t>摩擦角，单位：°</t>
  </si>
  <si>
    <t>水库库容  （百万m3）</t>
  </si>
  <si>
    <r>
      <rPr>
        <i/>
        <sz val="11"/>
        <rFont val="Times New Roman"/>
        <family val="1"/>
      </rPr>
      <t>W</t>
    </r>
    <r>
      <rPr>
        <i/>
        <vertAlign val="subscript"/>
        <sz val="11"/>
        <rFont val="Times New Roman"/>
        <family val="1"/>
      </rPr>
      <t>1</t>
    </r>
  </si>
  <si>
    <r>
      <rPr>
        <i/>
        <sz val="11"/>
        <rFont val="Times New Roman"/>
        <family val="1"/>
      </rPr>
      <t>W</t>
    </r>
    <r>
      <rPr>
        <i/>
        <vertAlign val="subscript"/>
        <sz val="11"/>
        <rFont val="Times New Roman"/>
        <family val="1"/>
      </rPr>
      <t>2</t>
    </r>
  </si>
  <si>
    <r>
      <rPr>
        <i/>
        <sz val="11"/>
        <rFont val="Times New Roman"/>
        <family val="1"/>
      </rPr>
      <t>W</t>
    </r>
    <r>
      <rPr>
        <i/>
        <vertAlign val="subscript"/>
        <sz val="11"/>
        <rFont val="Times New Roman"/>
        <family val="1"/>
      </rPr>
      <t>3</t>
    </r>
  </si>
  <si>
    <t>γ</t>
  </si>
  <si>
    <t>坝体材料容重</t>
  </si>
  <si>
    <r>
      <rPr>
        <i/>
        <sz val="11"/>
        <color theme="1"/>
        <rFont val="Times New Roman"/>
        <family val="1"/>
      </rPr>
      <t>z</t>
    </r>
    <r>
      <rPr>
        <i/>
        <vertAlign val="subscript"/>
        <sz val="11"/>
        <color theme="1"/>
        <rFont val="Times New Roman"/>
        <family val="1"/>
      </rPr>
      <t>end</t>
    </r>
  </si>
  <si>
    <t>结束高程, m</t>
  </si>
  <si>
    <r>
      <rPr>
        <i/>
        <sz val="11"/>
        <rFont val="Times New Roman"/>
        <family val="1"/>
      </rPr>
      <t>β</t>
    </r>
    <r>
      <rPr>
        <i/>
        <vertAlign val="subscript"/>
        <sz val="11"/>
        <rFont val="Times New Roman"/>
        <family val="1"/>
      </rPr>
      <t>0</t>
    </r>
  </si>
  <si>
    <t>初始溃口倾角</t>
  </si>
  <si>
    <r>
      <rPr>
        <b/>
        <sz val="28"/>
        <color theme="1"/>
        <rFont val="Times New Roman"/>
        <family val="1"/>
      </rPr>
      <t xml:space="preserve">       </t>
    </r>
    <r>
      <rPr>
        <b/>
        <sz val="28"/>
        <color theme="1"/>
        <rFont val="宋体"/>
        <family val="3"/>
        <charset val="134"/>
      </rPr>
      <t>溃坝分析电子计算表格</t>
    </r>
    <r>
      <rPr>
        <b/>
        <sz val="28"/>
        <color theme="1"/>
        <rFont val="Times New Roman"/>
        <family val="1"/>
      </rPr>
      <t>(DB-IWHR) V2.0</t>
    </r>
  </si>
  <si>
    <t>发布日期 2025.06.14</t>
  </si>
  <si>
    <r>
      <rPr>
        <i/>
        <sz val="10.5"/>
        <rFont val="Times New Roman"/>
        <family val="1"/>
      </rPr>
      <t>z</t>
    </r>
    <r>
      <rPr>
        <i/>
        <vertAlign val="subscript"/>
        <sz val="9"/>
        <rFont val="Times New Roman"/>
        <family val="1"/>
      </rPr>
      <t>0</t>
    </r>
  </si>
  <si>
    <r>
      <rPr>
        <i/>
        <sz val="10.5"/>
        <rFont val="Times New Roman"/>
        <family val="1"/>
      </rPr>
      <t>H</t>
    </r>
    <r>
      <rPr>
        <i/>
        <vertAlign val="subscript"/>
        <sz val="10.5"/>
        <rFont val="Times New Roman"/>
        <family val="1"/>
      </rPr>
      <t>r</t>
    </r>
  </si>
  <si>
    <t>Velocity Criteria</t>
  </si>
  <si>
    <r>
      <rPr>
        <sz val="11"/>
        <color theme="0" tint="-0.14996795556505021"/>
        <rFont val="Times New Roman"/>
        <family val="1"/>
      </rPr>
      <t xml:space="preserve">DB-Excel 2014 </t>
    </r>
    <r>
      <rPr>
        <sz val="11"/>
        <color theme="0" tint="-0.14996795556505021"/>
        <rFont val="宋体"/>
        <family val="3"/>
        <charset val="134"/>
      </rPr>
      <t>角度版</t>
    </r>
  </si>
  <si>
    <r>
      <rPr>
        <i/>
        <sz val="11"/>
        <rFont val="Times New Roman"/>
        <family val="1"/>
      </rPr>
      <t>m</t>
    </r>
    <r>
      <rPr>
        <i/>
        <vertAlign val="subscript"/>
        <sz val="11"/>
        <rFont val="Times New Roman"/>
        <family val="1"/>
      </rPr>
      <t>1</t>
    </r>
  </si>
  <si>
    <t>溃口扩展系数1</t>
  </si>
  <si>
    <t>Meyer Peter &amp; Muller</t>
  </si>
  <si>
    <r>
      <rPr>
        <i/>
        <sz val="10.5"/>
        <rFont val="Times New Roman"/>
        <family val="1"/>
      </rPr>
      <t>p</t>
    </r>
    <r>
      <rPr>
        <i/>
        <vertAlign val="subscript"/>
        <sz val="10.5"/>
        <rFont val="Times New Roman"/>
        <family val="1"/>
      </rPr>
      <t>1</t>
    </r>
  </si>
  <si>
    <t>W-H关系曲线系数1</t>
  </si>
  <si>
    <r>
      <rPr>
        <i/>
        <sz val="11"/>
        <rFont val="Times New Roman"/>
        <family val="1"/>
      </rPr>
      <t>m</t>
    </r>
    <r>
      <rPr>
        <i/>
        <vertAlign val="subscript"/>
        <sz val="11"/>
        <rFont val="Times New Roman"/>
        <family val="1"/>
      </rPr>
      <t>2</t>
    </r>
  </si>
  <si>
    <t>溃口扩展系数2</t>
  </si>
  <si>
    <t>Englund_Hense</t>
  </si>
  <si>
    <r>
      <rPr>
        <i/>
        <sz val="10.5"/>
        <rFont val="Times New Roman"/>
        <family val="1"/>
      </rPr>
      <t>p</t>
    </r>
    <r>
      <rPr>
        <i/>
        <vertAlign val="subscript"/>
        <sz val="10.5"/>
        <rFont val="Times New Roman"/>
        <family val="1"/>
      </rPr>
      <t>2</t>
    </r>
  </si>
  <si>
    <t>W-H关系曲线系数2</t>
  </si>
  <si>
    <r>
      <rPr>
        <i/>
        <sz val="11"/>
        <rFont val="Times New Roman"/>
        <family val="1"/>
      </rPr>
      <t>z</t>
    </r>
    <r>
      <rPr>
        <i/>
        <vertAlign val="subscript"/>
        <sz val="11"/>
        <rFont val="Times New Roman"/>
        <family val="1"/>
      </rPr>
      <t>end</t>
    </r>
  </si>
  <si>
    <r>
      <rPr>
        <sz val="11"/>
        <color theme="0" tint="-0.14996795556505021"/>
        <rFont val="Times New Roman"/>
        <family val="1"/>
      </rPr>
      <t xml:space="preserve">DB-Excel 2014 </t>
    </r>
    <r>
      <rPr>
        <sz val="11"/>
        <color theme="0" tint="-0.14996795556505021"/>
        <rFont val="宋体"/>
        <family val="3"/>
        <charset val="134"/>
      </rPr>
      <t>论文版</t>
    </r>
  </si>
  <si>
    <r>
      <rPr>
        <i/>
        <sz val="10.5"/>
        <rFont val="Times New Roman"/>
        <family val="1"/>
      </rPr>
      <t>p</t>
    </r>
    <r>
      <rPr>
        <i/>
        <vertAlign val="subscript"/>
        <sz val="10.5"/>
        <rFont val="Times New Roman"/>
        <family val="1"/>
      </rPr>
      <t>3</t>
    </r>
  </si>
  <si>
    <t>W-H关系曲线系数3</t>
  </si>
  <si>
    <t>Du Boys</t>
  </si>
  <si>
    <t xml:space="preserve">   提示：从W.H curve计算表导入库容水位关系曲线</t>
  </si>
  <si>
    <t>Einstein-Brown</t>
  </si>
  <si>
    <r>
      <rPr>
        <i/>
        <sz val="11"/>
        <color theme="1"/>
        <rFont val="Times New Roman"/>
        <family val="1"/>
      </rPr>
      <t>D</t>
    </r>
    <r>
      <rPr>
        <i/>
        <vertAlign val="subscript"/>
        <sz val="11"/>
        <color theme="1"/>
        <rFont val="Times New Roman"/>
        <family val="1"/>
      </rPr>
      <t>50</t>
    </r>
  </si>
  <si>
    <t>平均颗粒粒径，单位：m</t>
  </si>
  <si>
    <t>指数模型</t>
  </si>
  <si>
    <r>
      <rPr>
        <i/>
        <sz val="11"/>
        <color theme="1"/>
        <rFont val="Times New Roman"/>
        <family val="1"/>
      </rPr>
      <t>ρ</t>
    </r>
    <r>
      <rPr>
        <i/>
        <vertAlign val="subscript"/>
        <sz val="9.35"/>
        <color theme="1"/>
        <rFont val="Times New Roman"/>
        <family val="1"/>
      </rPr>
      <t>s</t>
    </r>
  </si>
  <si>
    <t>颗粒密度，单位：kg/m3</t>
  </si>
  <si>
    <t>Lateral enlargement for the hyperbolic model</t>
  </si>
  <si>
    <t>υ</t>
  </si>
  <si>
    <t>孔隙比</t>
  </si>
  <si>
    <t>侧面收缩系数</t>
  </si>
  <si>
    <r>
      <rPr>
        <i/>
        <sz val="11"/>
        <rFont val="Times New Roman"/>
        <family val="1"/>
      </rPr>
      <t>G</t>
    </r>
    <r>
      <rPr>
        <i/>
        <vertAlign val="subscript"/>
        <sz val="11"/>
        <rFont val="Times New Roman"/>
        <family val="1"/>
      </rPr>
      <t>s</t>
    </r>
  </si>
  <si>
    <t>颗粒比重</t>
  </si>
  <si>
    <t>L</t>
  </si>
  <si>
    <t>冲刷长度, m</t>
  </si>
  <si>
    <t>n</t>
  </si>
  <si>
    <t>河床糙率</t>
  </si>
  <si>
    <r>
      <rPr>
        <i/>
        <sz val="10.5"/>
        <rFont val="Times New Roman"/>
        <family val="1"/>
      </rPr>
      <t>V</t>
    </r>
    <r>
      <rPr>
        <i/>
        <vertAlign val="subscript"/>
        <sz val="10.5"/>
        <rFont val="Times New Roman"/>
        <family val="1"/>
      </rPr>
      <t>c</t>
    </r>
  </si>
  <si>
    <r>
      <rPr>
        <i/>
        <sz val="10.5"/>
        <rFont val="Times New Roman"/>
        <family val="1"/>
      </rPr>
      <t>τ</t>
    </r>
    <r>
      <rPr>
        <i/>
        <vertAlign val="subscript"/>
        <sz val="10.5"/>
        <rFont val="Times New Roman"/>
        <family val="1"/>
      </rPr>
      <t>c</t>
    </r>
  </si>
  <si>
    <t>启动剪切应力</t>
  </si>
  <si>
    <t>W</t>
  </si>
  <si>
    <r>
      <rPr>
        <sz val="11"/>
        <rFont val="Times New Roman"/>
        <family val="1"/>
      </rPr>
      <t>10</t>
    </r>
    <r>
      <rPr>
        <vertAlign val="superscript"/>
        <sz val="11"/>
        <rFont val="Times New Roman"/>
        <family val="1"/>
      </rPr>
      <t>6</t>
    </r>
    <r>
      <rPr>
        <sz val="11"/>
        <rFont val="Times New Roman"/>
        <family val="1"/>
      </rPr>
      <t>m</t>
    </r>
    <r>
      <rPr>
        <vertAlign val="superscript"/>
        <sz val="11"/>
        <rFont val="Times New Roman"/>
        <family val="1"/>
      </rPr>
      <t>3</t>
    </r>
  </si>
  <si>
    <t>总下泄库容</t>
  </si>
  <si>
    <r>
      <rPr>
        <i/>
        <sz val="11"/>
        <rFont val="Times New Roman"/>
        <family val="1"/>
      </rPr>
      <t>Q</t>
    </r>
    <r>
      <rPr>
        <i/>
        <vertAlign val="subscript"/>
        <sz val="11"/>
        <rFont val="Times New Roman"/>
        <family val="1"/>
      </rPr>
      <t>p</t>
    </r>
  </si>
  <si>
    <r>
      <rPr>
        <sz val="11"/>
        <color theme="1"/>
        <rFont val="Times New Roman"/>
        <family val="1"/>
      </rPr>
      <t>m</t>
    </r>
    <r>
      <rPr>
        <vertAlign val="superscript"/>
        <sz val="11"/>
        <color theme="1"/>
        <rFont val="Times New Roman"/>
        <family val="1"/>
      </rPr>
      <t>3</t>
    </r>
    <r>
      <rPr>
        <sz val="11"/>
        <color theme="1"/>
        <rFont val="Times New Roman"/>
        <family val="1"/>
      </rPr>
      <t>/s</t>
    </r>
  </si>
  <si>
    <t>洪峰流量</t>
  </si>
  <si>
    <r>
      <rPr>
        <i/>
        <sz val="11"/>
        <color theme="1"/>
        <rFont val="Times New Roman"/>
        <family val="1"/>
      </rPr>
      <t>t</t>
    </r>
    <r>
      <rPr>
        <i/>
        <vertAlign val="subscript"/>
        <sz val="11"/>
        <color theme="1"/>
        <rFont val="Times New Roman"/>
        <family val="1"/>
      </rPr>
      <t>p</t>
    </r>
  </si>
  <si>
    <t>h</t>
  </si>
  <si>
    <t>洪峰出现时间</t>
  </si>
  <si>
    <t>Balance</t>
  </si>
  <si>
    <t>误差</t>
  </si>
  <si>
    <t>..</t>
  </si>
  <si>
    <t>Figure 1</t>
  </si>
  <si>
    <t>Figure 2</t>
  </si>
  <si>
    <t>Tc</t>
  </si>
  <si>
    <r>
      <rPr>
        <sz val="10.5"/>
        <rFont val="Times New Roman"/>
        <family val="1"/>
      </rPr>
      <t>Z</t>
    </r>
    <r>
      <rPr>
        <sz val="9"/>
        <rFont val="Times New Roman"/>
        <family val="1"/>
      </rPr>
      <t>0</t>
    </r>
  </si>
  <si>
    <t>Hr</t>
  </si>
  <si>
    <t>Ho</t>
  </si>
  <si>
    <t>Vc</t>
  </si>
  <si>
    <t>mq</t>
  </si>
  <si>
    <t>c2</t>
  </si>
  <si>
    <t>Methods</t>
  </si>
  <si>
    <t>B</t>
  </si>
  <si>
    <t>a1*2</t>
  </si>
  <si>
    <t>H1</t>
  </si>
  <si>
    <t>a2</t>
  </si>
  <si>
    <t>mb</t>
  </si>
  <si>
    <t>c1</t>
  </si>
  <si>
    <t>Qin</t>
  </si>
  <si>
    <t>b1</t>
  </si>
  <si>
    <t>b2</t>
  </si>
  <si>
    <t>c2*mq*mb</t>
  </si>
  <si>
    <t>Balance Check</t>
  </si>
  <si>
    <t>Row number</t>
  </si>
  <si>
    <t>Elevation, begin</t>
  </si>
  <si>
    <t>Elevatiob end</t>
  </si>
  <si>
    <t>loss of storage</t>
  </si>
  <si>
    <t>inflow</t>
  </si>
  <si>
    <t>Outflow</t>
  </si>
  <si>
    <t>Error</t>
  </si>
  <si>
    <t>g</t>
  </si>
  <si>
    <t>zc</t>
  </si>
  <si>
    <t>s/dz</t>
  </si>
  <si>
    <t>m-1</t>
  </si>
  <si>
    <t>Sqrt(2g)</t>
  </si>
  <si>
    <t>Dq</t>
  </si>
  <si>
    <t>mmqmb</t>
  </si>
  <si>
    <t>Symbols</t>
  </si>
  <si>
    <t>H</t>
  </si>
  <si>
    <t>z'</t>
  </si>
  <si>
    <t>Vo</t>
  </si>
  <si>
    <r>
      <rPr>
        <b/>
        <sz val="11"/>
        <color theme="1"/>
        <rFont val="Times New Roman"/>
        <family val="1"/>
      </rPr>
      <t>B</t>
    </r>
    <r>
      <rPr>
        <b/>
        <sz val="11"/>
        <color theme="1"/>
        <rFont val="宋体"/>
        <family val="3"/>
        <charset val="134"/>
      </rPr>
      <t>平均</t>
    </r>
  </si>
  <si>
    <t>Q</t>
  </si>
  <si>
    <t>dV</t>
  </si>
  <si>
    <r>
      <rPr>
        <b/>
        <sz val="11"/>
        <color theme="1"/>
        <rFont val="Times New Roman"/>
        <family val="1"/>
      </rPr>
      <t>Q</t>
    </r>
    <r>
      <rPr>
        <b/>
        <vertAlign val="subscript"/>
        <sz val="11"/>
        <color theme="1"/>
        <rFont val="Times New Roman"/>
        <family val="1"/>
      </rPr>
      <t>in</t>
    </r>
  </si>
  <si>
    <t>Index</t>
  </si>
  <si>
    <t>V1</t>
  </si>
  <si>
    <t>Va1</t>
  </si>
  <si>
    <t>s1</t>
  </si>
  <si>
    <t>E1</t>
  </si>
  <si>
    <t>Tau1</t>
  </si>
  <si>
    <t>A1</t>
  </si>
  <si>
    <t>D1</t>
  </si>
  <si>
    <t>A/DE_1</t>
  </si>
  <si>
    <t>dz1</t>
  </si>
  <si>
    <t>V2</t>
  </si>
  <si>
    <t>Va2</t>
  </si>
  <si>
    <t>s2</t>
  </si>
  <si>
    <t>A2</t>
  </si>
  <si>
    <t>Tau2</t>
  </si>
  <si>
    <t>D2</t>
  </si>
  <si>
    <t>A/DE_2</t>
  </si>
  <si>
    <t>dz2</t>
  </si>
  <si>
    <t>dz</t>
  </si>
  <si>
    <t>dv/dz</t>
  </si>
  <si>
    <t>d2z/dz2</t>
  </si>
  <si>
    <t>z1</t>
  </si>
  <si>
    <t>dt</t>
  </si>
  <si>
    <t>T</t>
  </si>
  <si>
    <r>
      <rPr>
        <b/>
        <sz val="11"/>
        <color theme="1"/>
        <rFont val="宋体"/>
        <family val="3"/>
        <charset val="134"/>
        <scheme val="minor"/>
      </rPr>
      <t>Sum</t>
    </r>
    <r>
      <rPr>
        <b/>
        <sz val="11"/>
        <color theme="1"/>
        <rFont val="宋体"/>
        <family val="3"/>
        <charset val="134"/>
        <scheme val="minor"/>
      </rPr>
      <t>Q</t>
    </r>
    <r>
      <rPr>
        <b/>
        <sz val="9"/>
        <color theme="1"/>
        <rFont val="宋体"/>
        <family val="3"/>
        <charset val="134"/>
        <scheme val="minor"/>
      </rPr>
      <t>out</t>
    </r>
  </si>
  <si>
    <t>SumQin</t>
  </si>
  <si>
    <t>当前库容</t>
  </si>
  <si>
    <t>Unit</t>
  </si>
  <si>
    <t>m/s</t>
  </si>
  <si>
    <t>m3</t>
  </si>
  <si>
    <t>s</t>
  </si>
  <si>
    <r>
      <rPr>
        <sz val="11"/>
        <rFont val="宋体"/>
        <family val="3"/>
        <charset val="134"/>
        <scheme val="minor"/>
      </rPr>
      <t>10</t>
    </r>
    <r>
      <rPr>
        <vertAlign val="superscript"/>
        <sz val="11"/>
        <rFont val="宋体"/>
        <family val="3"/>
        <charset val="134"/>
        <scheme val="minor"/>
      </rPr>
      <t>6</t>
    </r>
    <r>
      <rPr>
        <sz val="11"/>
        <rFont val="宋体"/>
        <family val="3"/>
        <charset val="134"/>
        <scheme val="minor"/>
      </rPr>
      <t>m</t>
    </r>
  </si>
  <si>
    <t>水量平衡</t>
  </si>
  <si>
    <t>The formula</t>
  </si>
  <si>
    <t>eq. (22)</t>
  </si>
  <si>
    <t>eq.(21)</t>
  </si>
  <si>
    <t>eq.(24)</t>
  </si>
  <si>
    <t>Initial value</t>
  </si>
  <si>
    <r>
      <rPr>
        <b/>
        <sz val="28"/>
        <color theme="1"/>
        <rFont val="隶书"/>
        <family val="3"/>
        <charset val="134"/>
      </rPr>
      <t>The Breach Evolution of Avalanche Lake Spreadsheet(</t>
    </r>
    <r>
      <rPr>
        <b/>
        <sz val="24"/>
        <color theme="1"/>
        <rFont val="隶书"/>
        <family val="3"/>
        <charset val="134"/>
      </rPr>
      <t>V1.0)</t>
    </r>
  </si>
  <si>
    <t xml:space="preserve"> Copy Right：Chen ZuYu（Email：chenzuyu@cashq.ac.cn）</t>
  </si>
  <si>
    <t xml:space="preserve">                            Disclaimer: The author assumes No responsibility and makes no guarantees, expressed or implied, about its quality, reliability, or any other characteristic.</t>
  </si>
  <si>
    <t>拟合参数计算库容结果</t>
  </si>
  <si>
    <t>water elevation</t>
  </si>
  <si>
    <t>Reservoir capacity</t>
  </si>
  <si>
    <r>
      <rPr>
        <b/>
        <sz val="16"/>
        <color theme="1"/>
        <rFont val="宋体"/>
        <family val="3"/>
        <charset val="134"/>
        <scheme val="minor"/>
      </rPr>
      <t>W=p</t>
    </r>
    <r>
      <rPr>
        <b/>
        <vertAlign val="subscript"/>
        <sz val="16"/>
        <color theme="1"/>
        <rFont val="宋体"/>
        <family val="3"/>
        <charset val="134"/>
        <scheme val="minor"/>
      </rPr>
      <t>1</t>
    </r>
    <r>
      <rPr>
        <b/>
        <sz val="16"/>
        <color theme="1"/>
        <rFont val="宋体"/>
        <family val="3"/>
        <charset val="134"/>
        <scheme val="minor"/>
      </rPr>
      <t>(H-H</t>
    </r>
    <r>
      <rPr>
        <b/>
        <vertAlign val="subscript"/>
        <sz val="16"/>
        <color theme="1"/>
        <rFont val="宋体"/>
        <family val="3"/>
        <charset val="134"/>
        <scheme val="minor"/>
      </rPr>
      <t>r</t>
    </r>
    <r>
      <rPr>
        <b/>
        <sz val="16"/>
        <color theme="1"/>
        <rFont val="宋体"/>
        <family val="3"/>
        <charset val="134"/>
        <scheme val="minor"/>
      </rPr>
      <t>)</t>
    </r>
    <r>
      <rPr>
        <b/>
        <vertAlign val="superscript"/>
        <sz val="16"/>
        <color theme="1"/>
        <rFont val="宋体"/>
        <family val="3"/>
        <charset val="134"/>
        <scheme val="minor"/>
      </rPr>
      <t>2</t>
    </r>
    <r>
      <rPr>
        <b/>
        <sz val="16"/>
        <color theme="1"/>
        <rFont val="宋体"/>
        <family val="3"/>
        <charset val="134"/>
        <scheme val="minor"/>
      </rPr>
      <t>+p</t>
    </r>
    <r>
      <rPr>
        <b/>
        <vertAlign val="subscript"/>
        <sz val="16"/>
        <color theme="1"/>
        <rFont val="宋体"/>
        <family val="3"/>
        <charset val="134"/>
        <scheme val="minor"/>
      </rPr>
      <t>2</t>
    </r>
    <r>
      <rPr>
        <b/>
        <sz val="16"/>
        <color theme="1"/>
        <rFont val="宋体"/>
        <family val="3"/>
        <charset val="134"/>
        <scheme val="minor"/>
      </rPr>
      <t>(H-H</t>
    </r>
    <r>
      <rPr>
        <b/>
        <vertAlign val="subscript"/>
        <sz val="16"/>
        <color theme="1"/>
        <rFont val="宋体"/>
        <family val="3"/>
        <charset val="134"/>
        <scheme val="minor"/>
      </rPr>
      <t>r</t>
    </r>
    <r>
      <rPr>
        <b/>
        <sz val="16"/>
        <color theme="1"/>
        <rFont val="宋体"/>
        <family val="3"/>
        <charset val="134"/>
        <scheme val="minor"/>
      </rPr>
      <t>)+p</t>
    </r>
    <r>
      <rPr>
        <b/>
        <vertAlign val="subscript"/>
        <sz val="16"/>
        <color theme="1"/>
        <rFont val="宋体"/>
        <family val="3"/>
        <charset val="134"/>
        <scheme val="minor"/>
      </rPr>
      <t>3</t>
    </r>
  </si>
  <si>
    <r>
      <rPr>
        <i/>
        <sz val="12"/>
        <rFont val="Times New Roman"/>
        <family val="1"/>
      </rPr>
      <t>p</t>
    </r>
    <r>
      <rPr>
        <i/>
        <vertAlign val="subscript"/>
        <sz val="12"/>
        <rFont val="Times New Roman"/>
        <family val="1"/>
      </rPr>
      <t>1</t>
    </r>
  </si>
  <si>
    <t>W~H curve coefficient</t>
  </si>
  <si>
    <r>
      <rPr>
        <sz val="11"/>
        <rFont val="Times New Roman"/>
        <family val="1"/>
      </rPr>
      <t>W (10</t>
    </r>
    <r>
      <rPr>
        <vertAlign val="superscript"/>
        <sz val="11"/>
        <rFont val="Times New Roman"/>
        <family val="1"/>
      </rPr>
      <t>6</t>
    </r>
    <r>
      <rPr>
        <sz val="11"/>
        <rFont val="Times New Roman"/>
        <family val="1"/>
      </rPr>
      <t>m</t>
    </r>
    <r>
      <rPr>
        <vertAlign val="superscript"/>
        <sz val="11"/>
        <rFont val="Times New Roman"/>
        <family val="1"/>
      </rPr>
      <t>3</t>
    </r>
    <r>
      <rPr>
        <sz val="11"/>
        <rFont val="Times New Roman"/>
        <family val="1"/>
      </rPr>
      <t>)</t>
    </r>
  </si>
  <si>
    <r>
      <rPr>
        <i/>
        <sz val="12"/>
        <rFont val="Times New Roman"/>
        <family val="1"/>
      </rPr>
      <t>p</t>
    </r>
    <r>
      <rPr>
        <i/>
        <vertAlign val="subscript"/>
        <sz val="12"/>
        <rFont val="Times New Roman"/>
        <family val="1"/>
      </rPr>
      <t>2</t>
    </r>
  </si>
  <si>
    <r>
      <rPr>
        <i/>
        <sz val="12"/>
        <rFont val="Times New Roman"/>
        <family val="1"/>
      </rPr>
      <t>p</t>
    </r>
    <r>
      <rPr>
        <i/>
        <vertAlign val="subscript"/>
        <sz val="12"/>
        <rFont val="Times New Roman"/>
        <family val="1"/>
      </rPr>
      <t>3</t>
    </r>
  </si>
  <si>
    <r>
      <rPr>
        <sz val="12"/>
        <rFont val="Times New Roman"/>
        <family val="1"/>
      </rPr>
      <t xml:space="preserve">Elevations of dead Water </t>
    </r>
    <r>
      <rPr>
        <i/>
        <sz val="12"/>
        <rFont val="Times New Roman"/>
        <family val="1"/>
      </rPr>
      <t>H</t>
    </r>
    <r>
      <rPr>
        <i/>
        <vertAlign val="subscript"/>
        <sz val="12"/>
        <rFont val="Times New Roman"/>
        <family val="1"/>
      </rPr>
      <t xml:space="preserve">r </t>
    </r>
    <r>
      <rPr>
        <sz val="12"/>
        <rFont val="Times New Roman"/>
        <family val="1"/>
      </rPr>
      <t>(m)</t>
    </r>
  </si>
  <si>
    <t>h2</t>
  </si>
  <si>
    <t>SUMMARY OUTPUT</t>
  </si>
  <si>
    <t>回归统计</t>
  </si>
  <si>
    <t>Multiple R</t>
  </si>
  <si>
    <t>R Square</t>
  </si>
  <si>
    <t>Adjusted R Square</t>
  </si>
  <si>
    <t>标准误差</t>
  </si>
  <si>
    <t>观测值</t>
  </si>
  <si>
    <t>方差分析</t>
  </si>
  <si>
    <t>df</t>
  </si>
  <si>
    <t>SS</t>
  </si>
  <si>
    <t>MS</t>
  </si>
  <si>
    <t>F</t>
  </si>
  <si>
    <t>Significance F</t>
  </si>
  <si>
    <t>回归分析</t>
  </si>
  <si>
    <t>残差</t>
  </si>
  <si>
    <t>总计</t>
  </si>
  <si>
    <t>Coefficients</t>
  </si>
  <si>
    <t>t Stat</t>
  </si>
  <si>
    <t>P-value</t>
  </si>
  <si>
    <t>Lower 95%</t>
  </si>
  <si>
    <t>Upper 95%</t>
  </si>
  <si>
    <t>Intercept</t>
  </si>
  <si>
    <t>X Variable 1</t>
  </si>
  <si>
    <t>X Variable 2</t>
  </si>
  <si>
    <t>RESIDUAL OUTPUT</t>
  </si>
  <si>
    <t>预测 Y</t>
  </si>
  <si>
    <t>标准残差</t>
  </si>
  <si>
    <r>
      <rPr>
        <sz val="10.5"/>
        <rFont val="宋体"/>
        <family val="3"/>
        <charset val="134"/>
      </rPr>
      <t>V</t>
    </r>
    <r>
      <rPr>
        <vertAlign val="subscript"/>
        <sz val="10.5"/>
        <rFont val="宋体"/>
        <family val="3"/>
        <charset val="134"/>
      </rPr>
      <t>c</t>
    </r>
  </si>
  <si>
    <t>The incipient velocity,m/s</t>
  </si>
  <si>
    <r>
      <rPr>
        <sz val="10.5"/>
        <rFont val="宋体"/>
        <family val="3"/>
        <charset val="134"/>
      </rPr>
      <t>a</t>
    </r>
    <r>
      <rPr>
        <vertAlign val="subscript"/>
        <sz val="10.5"/>
        <rFont val="宋体"/>
        <family val="3"/>
        <charset val="134"/>
      </rPr>
      <t>2</t>
    </r>
  </si>
  <si>
    <t>Erosion coefficient</t>
  </si>
  <si>
    <r>
      <rPr>
        <sz val="10.5"/>
        <rFont val="宋体"/>
        <family val="3"/>
        <charset val="134"/>
      </rPr>
      <t>b</t>
    </r>
    <r>
      <rPr>
        <vertAlign val="subscript"/>
        <sz val="10.5"/>
        <rFont val="宋体"/>
        <family val="3"/>
        <charset val="134"/>
      </rPr>
      <t>2</t>
    </r>
  </si>
  <si>
    <r>
      <rPr>
        <sz val="10.5"/>
        <rFont val="宋体"/>
        <family val="3"/>
        <charset val="134"/>
      </rPr>
      <t>z</t>
    </r>
    <r>
      <rPr>
        <vertAlign val="subscript"/>
        <sz val="10.5"/>
        <rFont val="宋体"/>
        <family val="3"/>
        <charset val="134"/>
      </rPr>
      <t>c</t>
    </r>
  </si>
  <si>
    <t>Dam Breach Analysis DB-IWHR 2014</t>
  </si>
  <si>
    <r>
      <rPr>
        <sz val="10.5"/>
        <rFont val="宋体"/>
        <family val="3"/>
        <charset val="134"/>
      </rPr>
      <t>Z</t>
    </r>
    <r>
      <rPr>
        <vertAlign val="subscript"/>
        <sz val="9"/>
        <rFont val="宋体"/>
        <family val="3"/>
        <charset val="134"/>
      </rPr>
      <t>0</t>
    </r>
  </si>
  <si>
    <t>Elevations of channel bed,m</t>
  </si>
  <si>
    <r>
      <rPr>
        <sz val="10.5"/>
        <rFont val="宋体"/>
        <family val="3"/>
        <charset val="134"/>
      </rPr>
      <t>Q</t>
    </r>
    <r>
      <rPr>
        <vertAlign val="subscript"/>
        <sz val="10.5"/>
        <rFont val="宋体"/>
        <family val="3"/>
        <charset val="134"/>
      </rPr>
      <t>in</t>
    </r>
  </si>
  <si>
    <r>
      <rPr>
        <sz val="8"/>
        <rFont val="宋体"/>
        <family val="3"/>
        <charset val="134"/>
      </rPr>
      <t>Inflow flow,m</t>
    </r>
    <r>
      <rPr>
        <vertAlign val="superscript"/>
        <sz val="8"/>
        <rFont val="宋体"/>
        <family val="3"/>
        <charset val="134"/>
      </rPr>
      <t>3</t>
    </r>
    <r>
      <rPr>
        <sz val="8"/>
        <rFont val="宋体"/>
        <family val="3"/>
        <charset val="134"/>
      </rPr>
      <t>/s</t>
    </r>
  </si>
  <si>
    <r>
      <rPr>
        <sz val="10.5"/>
        <rFont val="宋体"/>
        <family val="3"/>
        <charset val="134"/>
      </rPr>
      <t>H</t>
    </r>
    <r>
      <rPr>
        <vertAlign val="subscript"/>
        <sz val="10.5"/>
        <rFont val="宋体"/>
        <family val="3"/>
        <charset val="134"/>
      </rPr>
      <t>r</t>
    </r>
  </si>
  <si>
    <t>Elevations of dead Water,m</t>
  </si>
  <si>
    <t>Stage</t>
  </si>
  <si>
    <t>Bottom fh (m)</t>
  </si>
  <si>
    <t>Breach  B (m)</t>
  </si>
  <si>
    <t>Center</t>
  </si>
  <si>
    <t>Toe of Slope</t>
  </si>
  <si>
    <t>x</t>
  </si>
  <si>
    <t>y</t>
  </si>
  <si>
    <t>-</t>
  </si>
  <si>
    <r>
      <rPr>
        <sz val="10.5"/>
        <rFont val="宋体"/>
        <family val="3"/>
        <charset val="134"/>
      </rPr>
      <t>a</t>
    </r>
    <r>
      <rPr>
        <vertAlign val="subscript"/>
        <sz val="10.5"/>
        <rFont val="宋体"/>
        <family val="3"/>
        <charset val="134"/>
      </rPr>
      <t>1</t>
    </r>
  </si>
  <si>
    <r>
      <rPr>
        <sz val="10.5"/>
        <rFont val="宋体"/>
        <family val="3"/>
        <charset val="134"/>
      </rPr>
      <t>b</t>
    </r>
    <r>
      <rPr>
        <vertAlign val="subscript"/>
        <sz val="10.5"/>
        <rFont val="宋体"/>
        <family val="3"/>
        <charset val="134"/>
      </rPr>
      <t>1</t>
    </r>
  </si>
  <si>
    <r>
      <rPr>
        <sz val="10.5"/>
        <rFont val="宋体"/>
        <family val="3"/>
        <charset val="134"/>
      </rPr>
      <t>c</t>
    </r>
    <r>
      <rPr>
        <vertAlign val="subscript"/>
        <sz val="10.5"/>
        <rFont val="宋体"/>
        <family val="3"/>
        <charset val="134"/>
      </rPr>
      <t>1</t>
    </r>
  </si>
  <si>
    <t xml:space="preserve">   Note: obtained by water storage capacity curve worksheet</t>
  </si>
  <si>
    <r>
      <rPr>
        <sz val="10.5"/>
        <rFont val="宋体"/>
        <family val="3"/>
        <charset val="134"/>
      </rPr>
      <t>m</t>
    </r>
    <r>
      <rPr>
        <vertAlign val="subscript"/>
        <sz val="10.5"/>
        <rFont val="宋体"/>
        <family val="3"/>
        <charset val="134"/>
      </rPr>
      <t>q</t>
    </r>
  </si>
  <si>
    <t>Broad-crested weir flow coefficient</t>
  </si>
  <si>
    <r>
      <rPr>
        <sz val="10.5"/>
        <rFont val="宋体"/>
        <family val="3"/>
        <charset val="134"/>
      </rPr>
      <t>m</t>
    </r>
    <r>
      <rPr>
        <vertAlign val="subscript"/>
        <sz val="10.5"/>
        <rFont val="宋体"/>
        <family val="3"/>
        <charset val="134"/>
      </rPr>
      <t>b</t>
    </r>
  </si>
  <si>
    <t>Lateral shrinkage coefficient</t>
  </si>
  <si>
    <t>Ratio of tailwater</t>
  </si>
  <si>
    <t>Do not modify the cells filling with pink</t>
  </si>
  <si>
    <t xml:space="preserve">表  1 </t>
  </si>
  <si>
    <r>
      <rPr>
        <sz val="11"/>
        <rFont val="宋体"/>
        <family val="3"/>
        <charset val="134"/>
        <scheme val="minor"/>
      </rPr>
      <t>Q</t>
    </r>
    <r>
      <rPr>
        <vertAlign val="subscript"/>
        <sz val="11"/>
        <rFont val="宋体"/>
        <family val="3"/>
        <charset val="134"/>
        <scheme val="minor"/>
      </rPr>
      <t>p</t>
    </r>
  </si>
  <si>
    <r>
      <rPr>
        <sz val="11"/>
        <color theme="1"/>
        <rFont val="宋体"/>
        <family val="3"/>
        <charset val="134"/>
        <scheme val="minor"/>
      </rPr>
      <t>m</t>
    </r>
    <r>
      <rPr>
        <vertAlign val="superscript"/>
        <sz val="11"/>
        <color theme="1"/>
        <rFont val="宋体"/>
        <family val="3"/>
        <charset val="134"/>
        <scheme val="minor"/>
      </rPr>
      <t>3</t>
    </r>
    <r>
      <rPr>
        <sz val="11"/>
        <color theme="1"/>
        <rFont val="宋体"/>
        <family val="3"/>
        <charset val="134"/>
        <scheme val="minor"/>
      </rPr>
      <t>/s</t>
    </r>
  </si>
  <si>
    <t>The peak flow</t>
  </si>
  <si>
    <r>
      <rPr>
        <sz val="11"/>
        <color theme="1"/>
        <rFont val="宋体"/>
        <family val="3"/>
        <charset val="134"/>
        <scheme val="minor"/>
      </rPr>
      <t>t</t>
    </r>
    <r>
      <rPr>
        <vertAlign val="subscript"/>
        <sz val="11"/>
        <color theme="1"/>
        <rFont val="宋体"/>
        <family val="3"/>
        <charset val="134"/>
        <scheme val="minor"/>
      </rPr>
      <t>p</t>
    </r>
  </si>
  <si>
    <t>The peak time</t>
  </si>
  <si>
    <t>error</t>
  </si>
  <si>
    <t>图  1</t>
  </si>
  <si>
    <t>图  2</t>
  </si>
  <si>
    <r>
      <rPr>
        <sz val="10.5"/>
        <rFont val="宋体"/>
        <family val="3"/>
        <charset val="134"/>
      </rPr>
      <t>Z</t>
    </r>
    <r>
      <rPr>
        <sz val="9"/>
        <rFont val="宋体"/>
        <family val="3"/>
        <charset val="134"/>
      </rPr>
      <t>0</t>
    </r>
  </si>
  <si>
    <t>zo</t>
  </si>
  <si>
    <t>B平均</t>
  </si>
  <si>
    <t xml:space="preserve">       Disclaimer: The author assumes No responsibility and makes no guarantees, expressed or implied, about its quality, reliability, or any other characteristic.</t>
  </si>
  <si>
    <t/>
  </si>
  <si>
    <t>Parameters</t>
    <phoneticPr fontId="33" type="noConversion"/>
  </si>
  <si>
    <t>ep (Tolerance value)</t>
    <phoneticPr fontId="33" type="noConversion"/>
  </si>
  <si>
    <t>g (Gravitational acceleration)</t>
    <phoneticPr fontId="33" type="noConversion"/>
  </si>
  <si>
    <t>Nt (Number of output time steps)</t>
    <phoneticPr fontId="33" type="noConversion"/>
  </si>
  <si>
    <t>n (Manning's coefficient)</t>
    <phoneticPr fontId="33" type="noConversion"/>
  </si>
  <si>
    <t>dt (Time step)</t>
    <phoneticPr fontId="33" type="noConversion"/>
  </si>
  <si>
    <t>n (Number of computational cells)</t>
    <phoneticPr fontId="33" type="noConversion"/>
  </si>
  <si>
    <t>qL (Lateral inflow)</t>
    <phoneticPr fontId="33" type="noConversion"/>
  </si>
  <si>
    <t>Custom Cross-section Location (m)</t>
    <phoneticPr fontId="33" type="noConversion"/>
  </si>
  <si>
    <t>Channel</t>
    <phoneticPr fontId="33" type="noConversion"/>
  </si>
  <si>
    <t>m Side slope coefficient</t>
    <phoneticPr fontId="33" type="noConversion"/>
  </si>
  <si>
    <t>Time (s)</t>
    <phoneticPr fontId="33" type="noConversion"/>
  </si>
  <si>
    <t>Discharge (m3/s)</t>
    <phoneticPr fontId="33" type="noConversion"/>
  </si>
  <si>
    <t>Time(s)</t>
    <phoneticPr fontId="33" type="noConversion"/>
  </si>
  <si>
    <t>Discharge(m3/s)</t>
    <phoneticPr fontId="33" type="noConversion"/>
  </si>
  <si>
    <t>Flow velocity(m/s)</t>
    <phoneticPr fontId="33" type="noConversion"/>
  </si>
  <si>
    <t>Water depth(m)</t>
    <phoneticPr fontId="33" type="noConversion"/>
  </si>
  <si>
    <t>Cross-section1</t>
    <phoneticPr fontId="33" type="noConversion"/>
  </si>
  <si>
    <t>Location: 0.0 m</t>
    <phoneticPr fontId="33" type="noConversion"/>
  </si>
  <si>
    <t>Cross-section2</t>
    <phoneticPr fontId="33" type="noConversion"/>
  </si>
  <si>
    <t>Cross-section3</t>
    <phoneticPr fontId="33" type="noConversion"/>
  </si>
  <si>
    <t>Cross-section4</t>
    <phoneticPr fontId="33" type="noConversion"/>
  </si>
  <si>
    <t>Cross-section5</t>
    <phoneticPr fontId="33" type="noConversion"/>
  </si>
  <si>
    <t>Cross-section6</t>
    <phoneticPr fontId="33" type="noConversion"/>
  </si>
  <si>
    <t>Cross-section</t>
    <phoneticPr fontId="33" type="noConversion"/>
  </si>
  <si>
    <t>Location: 150.0m</t>
    <phoneticPr fontId="33" type="noConversion"/>
  </si>
  <si>
    <t>Location: 300.0m</t>
    <phoneticPr fontId="33" type="noConversion"/>
  </si>
  <si>
    <t>Location: 450.0m</t>
    <phoneticPr fontId="33" type="noConversion"/>
  </si>
  <si>
    <t>Location: 600.0m</t>
    <phoneticPr fontId="33" type="noConversion"/>
  </si>
  <si>
    <t>Location: 750.0m</t>
    <phoneticPr fontId="33" type="noConversion"/>
  </si>
  <si>
    <t>Location: 630.0m</t>
    <phoneticPr fontId="33" type="noConversion"/>
  </si>
  <si>
    <r>
      <rPr>
        <b/>
        <sz val="14"/>
        <color theme="1"/>
        <rFont val="宋体"/>
        <family val="3"/>
        <charset val="134"/>
      </rPr>
      <t>参数值</t>
    </r>
  </si>
  <si>
    <r>
      <t>Cross-section Position (m)</t>
    </r>
    <r>
      <rPr>
        <sz val="14"/>
        <color theme="1"/>
        <rFont val="宋体"/>
        <family val="3"/>
        <charset val="134"/>
      </rPr>
      <t>（</t>
    </r>
    <r>
      <rPr>
        <sz val="14"/>
        <color theme="1"/>
        <rFont val="Times New Roman"/>
        <family val="1"/>
      </rPr>
      <t>m</t>
    </r>
    <r>
      <rPr>
        <sz val="14"/>
        <color theme="1"/>
        <rFont val="宋体"/>
        <family val="3"/>
        <charset val="134"/>
      </rPr>
      <t>）</t>
    </r>
    <phoneticPr fontId="33" type="noConversion"/>
  </si>
  <si>
    <r>
      <t>L (Channel length</t>
    </r>
    <r>
      <rPr>
        <sz val="14"/>
        <color theme="1"/>
        <rFont val="宋体"/>
        <family val="3"/>
        <charset val="134"/>
      </rPr>
      <t>，</t>
    </r>
    <r>
      <rPr>
        <sz val="14"/>
        <color theme="1"/>
        <rFont val="Times New Roman"/>
        <family val="1"/>
      </rPr>
      <t>m)</t>
    </r>
    <phoneticPr fontId="33" type="noConversion"/>
  </si>
  <si>
    <r>
      <t>Duration (Simulation time</t>
    </r>
    <r>
      <rPr>
        <sz val="14"/>
        <color theme="1"/>
        <rFont val="宋体"/>
        <family val="3"/>
        <charset val="134"/>
      </rPr>
      <t>，</t>
    </r>
    <r>
      <rPr>
        <sz val="14"/>
        <color theme="1"/>
        <rFont val="Times New Roman"/>
        <family val="1"/>
      </rPr>
      <t>s)</t>
    </r>
    <phoneticPr fontId="33" type="noConversion"/>
  </si>
  <si>
    <r>
      <t>Q</t>
    </r>
    <r>
      <rPr>
        <sz val="14"/>
        <color theme="1"/>
        <rFont val="宋体"/>
        <family val="3"/>
        <charset val="134"/>
      </rPr>
      <t>（</t>
    </r>
    <r>
      <rPr>
        <sz val="14"/>
        <color theme="1"/>
        <rFont val="Times New Roman"/>
        <family val="1"/>
      </rPr>
      <t>m3/s</t>
    </r>
    <r>
      <rPr>
        <sz val="14"/>
        <color theme="1"/>
        <rFont val="宋体"/>
        <family val="3"/>
        <charset val="134"/>
      </rPr>
      <t>）</t>
    </r>
  </si>
  <si>
    <r>
      <t>x</t>
    </r>
    <r>
      <rPr>
        <sz val="14"/>
        <color theme="1"/>
        <rFont val="宋体"/>
        <family val="3"/>
        <charset val="134"/>
      </rPr>
      <t>（</t>
    </r>
    <r>
      <rPr>
        <sz val="14"/>
        <color theme="1"/>
        <rFont val="Times New Roman"/>
        <family val="1"/>
      </rPr>
      <t>m</t>
    </r>
    <r>
      <rPr>
        <sz val="14"/>
        <color theme="1"/>
        <rFont val="宋体"/>
        <family val="3"/>
        <charset val="134"/>
      </rPr>
      <t>）</t>
    </r>
  </si>
  <si>
    <r>
      <t>Bed elevation</t>
    </r>
    <r>
      <rPr>
        <sz val="14"/>
        <color theme="1"/>
        <rFont val="宋体"/>
        <family val="3"/>
        <charset val="134"/>
      </rPr>
      <t>（</t>
    </r>
    <r>
      <rPr>
        <sz val="14"/>
        <color theme="1"/>
        <rFont val="Times New Roman"/>
        <family val="1"/>
      </rPr>
      <t>m</t>
    </r>
    <r>
      <rPr>
        <sz val="14"/>
        <color theme="1"/>
        <rFont val="宋体"/>
        <family val="3"/>
        <charset val="134"/>
      </rPr>
      <t>）</t>
    </r>
    <phoneticPr fontId="33" type="noConversion"/>
  </si>
  <si>
    <r>
      <t>B0</t>
    </r>
    <r>
      <rPr>
        <sz val="14"/>
        <color theme="1"/>
        <rFont val="宋体"/>
        <family val="3"/>
        <charset val="134"/>
      </rPr>
      <t>（</t>
    </r>
    <r>
      <rPr>
        <sz val="14"/>
        <color theme="1"/>
        <rFont val="Times New Roman"/>
        <family val="1"/>
      </rPr>
      <t>m</t>
    </r>
    <r>
      <rPr>
        <sz val="14"/>
        <color theme="1"/>
        <rFont val="宋体"/>
        <family val="3"/>
        <charset val="134"/>
      </rPr>
      <t>）</t>
    </r>
  </si>
  <si>
    <t xml:space="preserve"> Flood Routing Analysis   ROUTING-IWHR</t>
    <phoneticPr fontId="3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</si>
</sst>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76" formatCode="0.00_ "/>
    <numFmt numFmtId="177" formatCode="0.00000_ "/>
    <numFmt numFmtId="178" formatCode="0.000_ "/>
    <numFmt numFmtId="179" formatCode="0.00_);[Red]\(0.00\)"/>
    <numFmt numFmtId="180" formatCode="0_ "/>
    <numFmt numFmtId="181" formatCode="0.000_);[Red]\(0.000\)"/>
    <numFmt numFmtId="182" formatCode="0.0000_ "/>
    <numFmt numFmtId="183" formatCode="0.0000_);[Red]\(0.0000\)"/>
    <numFmt numFmtId="184" formatCode="0.000"/>
  </numFmts>
  <fonts count="126" x14ac:knownFonts="1">
    <font>
      <sz val="11"/>
      <color theme="1"/>
      <name val="宋体"/>
      <charset val="134"/>
      <scheme val="minor"/>
    </font>
    <font>
      <sz val="12"/>
      <color theme="1"/>
      <name val="隶书"/>
      <family val="3"/>
      <charset val="134"/>
    </font>
    <font>
      <b/>
      <sz val="28"/>
      <color theme="1"/>
      <name val="隶书"/>
      <family val="3"/>
      <charset val="134"/>
    </font>
    <font>
      <sz val="11"/>
      <name val="宋体"/>
      <family val="3"/>
      <charset val="134"/>
      <scheme val="minor"/>
    </font>
    <font>
      <sz val="16"/>
      <name val="宋体"/>
      <family val="3"/>
      <charset val="134"/>
      <scheme val="minor"/>
    </font>
    <font>
      <b/>
      <sz val="11"/>
      <name val="宋体"/>
      <family val="3"/>
      <charset val="134"/>
      <scheme val="minor"/>
    </font>
    <font>
      <sz val="16"/>
      <color theme="1"/>
      <name val="隶书"/>
      <family val="3"/>
      <charset val="134"/>
    </font>
    <font>
      <sz val="11"/>
      <color theme="1"/>
      <name val="隶书"/>
      <family val="3"/>
      <charset val="134"/>
    </font>
    <font>
      <b/>
      <sz val="11"/>
      <color theme="1"/>
      <name val="宋体"/>
      <family val="3"/>
      <charset val="134"/>
      <scheme val="minor"/>
    </font>
    <font>
      <b/>
      <sz val="11"/>
      <name val="宋体"/>
      <family val="3"/>
      <charset val="134"/>
      <scheme val="minor"/>
    </font>
    <font>
      <sz val="10.5"/>
      <name val="宋体"/>
      <family val="3"/>
      <charset val="134"/>
    </font>
    <font>
      <sz val="8"/>
      <name val="宋体"/>
      <family val="3"/>
      <charset val="134"/>
    </font>
    <font>
      <sz val="11"/>
      <name val="宋体"/>
      <family val="3"/>
      <charset val="134"/>
      <scheme val="minor"/>
    </font>
    <font>
      <sz val="10.5"/>
      <name val="宋体"/>
      <family val="3"/>
      <charset val="134"/>
      <scheme val="minor"/>
    </font>
    <font>
      <sz val="8"/>
      <name val="宋体"/>
      <family val="3"/>
      <charset val="134"/>
      <scheme val="minor"/>
    </font>
    <font>
      <sz val="8"/>
      <name val="宋体"/>
      <family val="3"/>
      <charset val="134"/>
      <scheme val="minor"/>
    </font>
    <font>
      <sz val="10.5"/>
      <name val="Times New Roman"/>
      <family val="1"/>
    </font>
    <font>
      <b/>
      <sz val="10.5"/>
      <name val="宋体"/>
      <family val="3"/>
      <charset val="134"/>
    </font>
    <font>
      <sz val="8"/>
      <color theme="1"/>
      <name val="宋体"/>
      <family val="3"/>
      <charset val="134"/>
      <scheme val="minor"/>
    </font>
    <font>
      <sz val="11"/>
      <name val="Times New Roman"/>
      <family val="1"/>
    </font>
    <font>
      <sz val="11"/>
      <color rgb="FFFF0000"/>
      <name val="宋体"/>
      <family val="3"/>
      <charset val="134"/>
      <scheme val="minor"/>
    </font>
    <font>
      <b/>
      <sz val="11"/>
      <color theme="1"/>
      <name val="宋体"/>
      <family val="3"/>
      <charset val="134"/>
      <scheme val="minor"/>
    </font>
    <font>
      <b/>
      <sz val="12"/>
      <color rgb="FF3F3F76"/>
      <name val="宋体"/>
      <family val="3"/>
      <charset val="134"/>
      <scheme val="minor"/>
    </font>
    <font>
      <b/>
      <sz val="7"/>
      <color rgb="FF3F3F76"/>
      <name val="宋体"/>
      <family val="3"/>
      <charset val="134"/>
      <scheme val="minor"/>
    </font>
    <font>
      <sz val="10.5"/>
      <color theme="1"/>
      <name val="宋体"/>
      <family val="3"/>
      <charset val="134"/>
    </font>
    <font>
      <b/>
      <sz val="11"/>
      <color theme="1"/>
      <name val="Times New Roman"/>
      <family val="1"/>
    </font>
    <font>
      <sz val="11"/>
      <color theme="1"/>
      <name val="Times New Roman"/>
      <family val="1"/>
    </font>
    <font>
      <sz val="11"/>
      <color theme="1"/>
      <name val="宋体"/>
      <family val="3"/>
      <charset val="134"/>
      <scheme val="minor"/>
    </font>
    <font>
      <sz val="11"/>
      <color rgb="FF3F3F76"/>
      <name val="宋体"/>
      <family val="3"/>
      <charset val="134"/>
      <scheme val="minor"/>
    </font>
    <font>
      <b/>
      <sz val="11"/>
      <color rgb="FF9C6500"/>
      <name val="宋体"/>
      <family val="3"/>
      <charset val="134"/>
      <scheme val="minor"/>
    </font>
    <font>
      <sz val="11"/>
      <color theme="0"/>
      <name val="宋体"/>
      <family val="3"/>
      <charset val="134"/>
      <scheme val="minor"/>
    </font>
    <font>
      <sz val="9"/>
      <name val="宋体"/>
      <family val="3"/>
      <charset val="134"/>
    </font>
    <font>
      <b/>
      <sz val="16"/>
      <color theme="1"/>
      <name val="宋体"/>
      <family val="3"/>
      <charset val="134"/>
      <scheme val="minor"/>
    </font>
    <font>
      <sz val="9"/>
      <name val="宋体"/>
      <family val="3"/>
      <charset val="134"/>
      <scheme val="minor"/>
    </font>
    <font>
      <sz val="12"/>
      <name val="宋体"/>
      <family val="3"/>
      <charset val="134"/>
    </font>
    <font>
      <b/>
      <sz val="12"/>
      <name val="宋体"/>
      <family val="3"/>
      <charset val="134"/>
    </font>
    <font>
      <sz val="12"/>
      <name val="Times New Roman"/>
      <family val="1"/>
    </font>
    <font>
      <sz val="12"/>
      <color rgb="FF222222"/>
      <name val="Times New Roman"/>
      <family val="1"/>
    </font>
    <font>
      <i/>
      <sz val="11"/>
      <name val="Times New Roman"/>
      <family val="1"/>
    </font>
    <font>
      <sz val="11"/>
      <color theme="0"/>
      <name val="宋体"/>
      <family val="3"/>
      <charset val="134"/>
      <scheme val="minor"/>
    </font>
    <font>
      <i/>
      <sz val="12"/>
      <name val="Times New Roman"/>
      <family val="1"/>
    </font>
    <font>
      <b/>
      <sz val="12"/>
      <name val="Times New Roman"/>
      <family val="1"/>
    </font>
    <font>
      <sz val="8"/>
      <name val="Times New Roman"/>
      <family val="1"/>
    </font>
    <font>
      <b/>
      <sz val="28"/>
      <color theme="1"/>
      <name val="Times New Roman"/>
      <family val="1"/>
    </font>
    <font>
      <sz val="16"/>
      <color theme="1"/>
      <name val="Times New Roman"/>
      <family val="1"/>
    </font>
    <font>
      <b/>
      <sz val="11"/>
      <name val="Times New Roman"/>
      <family val="1"/>
    </font>
    <font>
      <i/>
      <sz val="10.5"/>
      <name val="Times New Roman"/>
      <family val="1"/>
    </font>
    <font>
      <sz val="9"/>
      <name val="Times New Roman"/>
      <family val="1"/>
    </font>
    <font>
      <i/>
      <sz val="11"/>
      <name val="等线"/>
      <family val="3"/>
      <charset val="134"/>
    </font>
    <font>
      <i/>
      <sz val="11"/>
      <color theme="1"/>
      <name val="Times New Roman"/>
      <family val="1"/>
    </font>
    <font>
      <b/>
      <sz val="10.5"/>
      <name val="Times New Roman"/>
      <family val="1"/>
    </font>
    <font>
      <sz val="9"/>
      <color theme="1"/>
      <name val="Times New Roman"/>
      <family val="1"/>
    </font>
    <font>
      <sz val="8"/>
      <color theme="1"/>
      <name val="Times New Roman"/>
      <family val="1"/>
    </font>
    <font>
      <sz val="10"/>
      <name val="Times New Roman"/>
      <family val="1"/>
    </font>
    <font>
      <sz val="11"/>
      <color rgb="FFFF0000"/>
      <name val="Times New Roman"/>
      <family val="1"/>
    </font>
    <font>
      <b/>
      <i/>
      <sz val="14"/>
      <color theme="1"/>
      <name val="Times New Roman"/>
      <family val="1"/>
    </font>
    <font>
      <b/>
      <sz val="16"/>
      <color theme="1"/>
      <name val="Symbol"/>
      <family val="1"/>
      <charset val="2"/>
    </font>
    <font>
      <sz val="11"/>
      <color theme="0" tint="-0.14996795556505021"/>
      <name val="Times New Roman"/>
      <family val="1"/>
    </font>
    <font>
      <sz val="10.5"/>
      <color theme="0" tint="-0.14996795556505021"/>
      <name val="Times New Roman"/>
      <family val="1"/>
    </font>
    <font>
      <sz val="11"/>
      <color theme="0" tint="-0.14996795556505021"/>
      <name val="宋体"/>
      <family val="3"/>
      <charset val="134"/>
      <scheme val="minor"/>
    </font>
    <font>
      <sz val="11"/>
      <color theme="1"/>
      <name val="宋体"/>
      <family val="3"/>
      <charset val="134"/>
    </font>
    <font>
      <vertAlign val="superscript"/>
      <sz val="10.5"/>
      <color theme="1"/>
      <name val="Times New Roman"/>
      <family val="1"/>
    </font>
    <font>
      <sz val="9"/>
      <color rgb="FF000000"/>
      <name val="Times New Roman"/>
      <family val="1"/>
    </font>
    <font>
      <sz val="9"/>
      <color rgb="FFFF0000"/>
      <name val="Times New Roman"/>
      <family val="1"/>
    </font>
    <font>
      <b/>
      <sz val="16"/>
      <color theme="1"/>
      <name val="Times New Roman"/>
      <family val="1"/>
    </font>
    <font>
      <b/>
      <sz val="12"/>
      <color rgb="FF3F3F76"/>
      <name val="Times New Roman"/>
      <family val="1"/>
    </font>
    <font>
      <b/>
      <sz val="7"/>
      <color rgb="FF3F3F76"/>
      <name val="Times New Roman"/>
      <family val="1"/>
    </font>
    <font>
      <sz val="10.5"/>
      <color theme="1"/>
      <name val="Times New Roman"/>
      <family val="1"/>
    </font>
    <font>
      <sz val="11"/>
      <color rgb="FF3F3F76"/>
      <name val="Times New Roman"/>
      <family val="1"/>
    </font>
    <font>
      <b/>
      <sz val="11"/>
      <color rgb="FF9C6500"/>
      <name val="Times New Roman"/>
      <family val="1"/>
    </font>
    <font>
      <sz val="16"/>
      <name val="Times New Roman"/>
      <family val="1"/>
    </font>
    <font>
      <sz val="11"/>
      <color theme="0"/>
      <name val="Times New Roman"/>
      <family val="1"/>
    </font>
    <font>
      <i/>
      <sz val="10"/>
      <name val="Times New Roman"/>
      <family val="1"/>
    </font>
    <font>
      <b/>
      <i/>
      <sz val="14"/>
      <color theme="1"/>
      <name val="Times New Roman"/>
      <family val="1"/>
    </font>
    <font>
      <sz val="10"/>
      <color theme="1"/>
      <name val="Times New Roman"/>
      <family val="1"/>
    </font>
    <font>
      <i/>
      <sz val="11"/>
      <color theme="1"/>
      <name val="宋体"/>
      <family val="3"/>
      <charset val="134"/>
      <scheme val="minor"/>
    </font>
    <font>
      <sz val="8"/>
      <color theme="1"/>
      <name val="宋体"/>
      <family val="3"/>
      <charset val="134"/>
    </font>
    <font>
      <b/>
      <sz val="14"/>
      <name val="Times New Roman"/>
      <family val="1"/>
    </font>
    <font>
      <sz val="11"/>
      <color rgb="FF3F3F76"/>
      <name val="宋体"/>
      <family val="3"/>
      <charset val="134"/>
      <scheme val="minor"/>
    </font>
    <font>
      <sz val="11"/>
      <color rgb="FF9C6500"/>
      <name val="宋体"/>
      <family val="3"/>
      <charset val="134"/>
      <scheme val="minor"/>
    </font>
    <font>
      <sz val="11"/>
      <color theme="0" tint="-0.14996795556505021"/>
      <name val="宋体"/>
      <family val="3"/>
      <charset val="134"/>
    </font>
    <font>
      <i/>
      <vertAlign val="subscript"/>
      <sz val="10.5"/>
      <name val="Times New Roman"/>
      <family val="1"/>
    </font>
    <font>
      <b/>
      <vertAlign val="subscript"/>
      <sz val="11"/>
      <color theme="1"/>
      <name val="Times New Roman"/>
      <family val="1"/>
    </font>
    <font>
      <i/>
      <vertAlign val="subscript"/>
      <sz val="11"/>
      <name val="Times New Roman"/>
      <family val="1"/>
    </font>
    <font>
      <i/>
      <vertAlign val="subscript"/>
      <sz val="9"/>
      <name val="Times New Roman"/>
      <family val="1"/>
    </font>
    <font>
      <vertAlign val="subscript"/>
      <sz val="9"/>
      <name val="宋体"/>
      <family val="3"/>
      <charset val="134"/>
    </font>
    <font>
      <vertAlign val="subscript"/>
      <sz val="10.5"/>
      <name val="宋体"/>
      <family val="3"/>
      <charset val="134"/>
    </font>
    <font>
      <vertAlign val="subscript"/>
      <sz val="11"/>
      <name val="宋体"/>
      <family val="3"/>
      <charset val="134"/>
      <scheme val="minor"/>
    </font>
    <font>
      <i/>
      <vertAlign val="subscript"/>
      <sz val="9.35"/>
      <color theme="1"/>
      <name val="Times New Roman"/>
      <family val="1"/>
    </font>
    <font>
      <i/>
      <vertAlign val="subscript"/>
      <sz val="12"/>
      <name val="Times New Roman"/>
      <family val="1"/>
    </font>
    <font>
      <b/>
      <vertAlign val="subscript"/>
      <sz val="16"/>
      <color theme="1"/>
      <name val="宋体"/>
      <family val="3"/>
      <charset val="134"/>
      <scheme val="minor"/>
    </font>
    <font>
      <b/>
      <vertAlign val="superscript"/>
      <sz val="16"/>
      <color theme="1"/>
      <name val="宋体"/>
      <family val="3"/>
      <charset val="134"/>
      <scheme val="minor"/>
    </font>
    <font>
      <vertAlign val="superscript"/>
      <sz val="11"/>
      <name val="Times New Roman"/>
      <family val="1"/>
    </font>
    <font>
      <b/>
      <sz val="28"/>
      <color theme="1"/>
      <name val="宋体"/>
      <family val="3"/>
      <charset val="134"/>
    </font>
    <font>
      <b/>
      <sz val="9"/>
      <color theme="1"/>
      <name val="宋体"/>
      <family val="3"/>
      <charset val="134"/>
      <scheme val="minor"/>
    </font>
    <font>
      <b/>
      <sz val="11"/>
      <color theme="1"/>
      <name val="宋体"/>
      <family val="3"/>
      <charset val="134"/>
    </font>
    <font>
      <vertAlign val="superscript"/>
      <sz val="11"/>
      <name val="宋体"/>
      <family val="3"/>
      <charset val="134"/>
      <scheme val="minor"/>
    </font>
    <font>
      <i/>
      <vertAlign val="subscript"/>
      <sz val="11"/>
      <color theme="1"/>
      <name val="Times New Roman"/>
      <family val="1"/>
    </font>
    <font>
      <b/>
      <sz val="24"/>
      <color theme="1"/>
      <name val="隶书"/>
      <family val="3"/>
      <charset val="134"/>
    </font>
    <font>
      <vertAlign val="superscript"/>
      <sz val="8"/>
      <name val="宋体"/>
      <family val="3"/>
      <charset val="134"/>
    </font>
    <font>
      <vertAlign val="superscript"/>
      <sz val="11"/>
      <color theme="1"/>
      <name val="Times New Roman"/>
      <family val="1"/>
    </font>
    <font>
      <b/>
      <i/>
      <sz val="14"/>
      <color theme="1"/>
      <name val="宋体"/>
      <family val="3"/>
      <charset val="134"/>
    </font>
    <font>
      <i/>
      <vertAlign val="subscript"/>
      <sz val="8"/>
      <name val="Times New Roman"/>
      <family val="1"/>
    </font>
    <font>
      <vertAlign val="superscript"/>
      <sz val="11"/>
      <color theme="1"/>
      <name val="宋体"/>
      <family val="3"/>
      <charset val="134"/>
      <scheme val="minor"/>
    </font>
    <font>
      <vertAlign val="subscript"/>
      <sz val="11"/>
      <color theme="1"/>
      <name val="宋体"/>
      <family val="3"/>
      <charset val="134"/>
      <scheme val="minor"/>
    </font>
    <font>
      <i/>
      <sz val="6"/>
      <name val="Times New Roman"/>
      <family val="1"/>
    </font>
    <font>
      <sz val="11"/>
      <color theme="1"/>
      <name val="宋体"/>
      <family val="3"/>
      <charset val="134"/>
      <scheme val="minor"/>
    </font>
    <font>
      <sz val="9"/>
      <color rgb="FF000000"/>
      <name val="Microsoft YaHei UI"/>
      <family val="2"/>
      <charset val="134"/>
    </font>
    <font>
      <sz val="9"/>
      <color rgb="FF000000"/>
      <name val="宋体"/>
      <family val="3"/>
      <charset val="134"/>
    </font>
    <font>
      <b/>
      <sz val="16"/>
      <color rgb="FF000000"/>
      <name val="宋体"/>
      <family val="3"/>
      <charset val="134"/>
    </font>
    <font>
      <sz val="11"/>
      <color rgb="FF000000"/>
      <name val="宋体"/>
      <family val="3"/>
      <charset val="134"/>
    </font>
    <font>
      <b/>
      <sz val="14"/>
      <color rgb="FF000000"/>
      <name val="宋体"/>
      <family val="3"/>
      <charset val="134"/>
    </font>
    <font>
      <sz val="11"/>
      <color rgb="FF000000"/>
      <name val="Calibri"/>
      <family val="2"/>
    </font>
    <font>
      <sz val="14"/>
      <color rgb="FF000000"/>
      <name val="宋体"/>
      <family val="3"/>
      <charset val="134"/>
    </font>
    <font>
      <sz val="12"/>
      <color rgb="FF000000"/>
      <name val="宋体"/>
      <family val="3"/>
      <charset val="134"/>
    </font>
    <font>
      <sz val="10"/>
      <color rgb="FF000000"/>
      <name val="Calibri"/>
      <family val="2"/>
    </font>
    <font>
      <b/>
      <sz val="18"/>
      <color rgb="FF000000"/>
      <name val="黑体"/>
      <family val="3"/>
      <charset val="134"/>
    </font>
    <font>
      <sz val="14"/>
      <color theme="1"/>
      <name val="宋体"/>
      <family val="3"/>
      <charset val="134"/>
      <scheme val="minor"/>
    </font>
    <font>
      <b/>
      <sz val="48"/>
      <color theme="1"/>
      <name val="宋体"/>
      <family val="3"/>
      <charset val="134"/>
      <scheme val="minor"/>
    </font>
    <font>
      <sz val="11"/>
      <color indexed="8"/>
      <name val="宋体"/>
      <family val="3"/>
      <charset val="134"/>
    </font>
    <font>
      <sz val="11"/>
      <color indexed="8"/>
      <name val="Times New Roman"/>
      <family val="1"/>
    </font>
    <font>
      <b/>
      <sz val="48"/>
      <color theme="1"/>
      <name val="Times New Roman"/>
      <family val="1"/>
    </font>
    <font>
      <b/>
      <sz val="14"/>
      <color theme="1"/>
      <name val="Times New Roman"/>
      <family val="1"/>
    </font>
    <font>
      <b/>
      <sz val="14"/>
      <color theme="1"/>
      <name val="宋体"/>
      <family val="3"/>
      <charset val="134"/>
    </font>
    <font>
      <sz val="14"/>
      <color theme="1"/>
      <name val="Times New Roman"/>
      <family val="1"/>
    </font>
    <font>
      <sz val="14"/>
      <color theme="1"/>
      <name val="宋体"/>
      <family val="3"/>
      <charset val="134"/>
    </font>
  </fonts>
  <fills count="24">
    <fill>
      <patternFill patternType="none"/>
    </fill>
    <fill>
      <patternFill patternType="gray125"/>
    </fill>
    <fill>
      <patternFill patternType="solid">
        <fgColor theme="0" tint="-0.249977111117893"/>
        <bgColor indexed="64"/>
      </patternFill>
    </fill>
    <fill>
      <patternFill patternType="solid">
        <fgColor theme="0" tint="-0.14996795556505021"/>
        <bgColor indexed="64"/>
      </patternFill>
    </fill>
    <fill>
      <patternFill patternType="solid">
        <fgColor theme="3" tint="0.79995117038483843"/>
        <bgColor indexed="64"/>
      </patternFill>
    </fill>
    <fill>
      <patternFill patternType="solid">
        <fgColor theme="6" tint="0.79995117038483843"/>
        <bgColor indexed="64"/>
      </patternFill>
    </fill>
    <fill>
      <patternFill patternType="solid">
        <fgColor rgb="FFF3D9D9"/>
        <bgColor indexed="64"/>
      </patternFill>
    </fill>
    <fill>
      <patternFill patternType="solid">
        <fgColor theme="0" tint="-0.14993743705557422"/>
        <bgColor indexed="64"/>
      </patternFill>
    </fill>
    <fill>
      <patternFill patternType="solid">
        <fgColor theme="6" tint="0.39994506668294322"/>
        <bgColor indexed="64"/>
      </patternFill>
    </fill>
    <fill>
      <patternFill patternType="solid">
        <fgColor theme="5"/>
        <bgColor indexed="64"/>
      </patternFill>
    </fill>
    <fill>
      <patternFill patternType="solid">
        <fgColor theme="0"/>
        <bgColor indexed="64"/>
      </patternFill>
    </fill>
    <fill>
      <patternFill patternType="solid">
        <fgColor theme="5" tint="0.39994506668294322"/>
        <bgColor indexed="64"/>
      </patternFill>
    </fill>
    <fill>
      <patternFill patternType="solid">
        <fgColor theme="9" tint="0.79995117038483843"/>
        <bgColor indexed="64"/>
      </patternFill>
    </fill>
    <fill>
      <patternFill patternType="solid">
        <fgColor theme="5" tint="0.79995117038483843"/>
        <bgColor indexed="64"/>
      </patternFill>
    </fill>
    <fill>
      <patternFill patternType="solid">
        <fgColor theme="7" tint="0.79995117038483843"/>
        <bgColor indexed="64"/>
      </patternFill>
    </fill>
    <fill>
      <patternFill patternType="solid">
        <fgColor rgb="FFDCDCDC"/>
        <bgColor indexed="64"/>
      </patternFill>
    </fill>
    <fill>
      <patternFill patternType="solid">
        <fgColor indexed="9"/>
        <bgColor indexed="64"/>
      </patternFill>
    </fill>
    <fill>
      <patternFill patternType="solid">
        <fgColor rgb="FFFFFF00"/>
        <bgColor indexed="64"/>
      </patternFill>
    </fill>
    <fill>
      <patternFill patternType="solid">
        <fgColor rgb="FFFFCC99"/>
        <bgColor indexed="64"/>
      </patternFill>
    </fill>
    <fill>
      <patternFill patternType="solid">
        <fgColor rgb="FFFFEB9C"/>
        <bgColor indexed="64"/>
      </patternFill>
    </fill>
    <fill>
      <patternFill patternType="solid">
        <fgColor theme="8"/>
        <bgColor indexed="64"/>
      </patternFill>
    </fill>
    <fill>
      <patternFill patternType="solid">
        <fgColor theme="9"/>
        <bgColor indexed="64"/>
      </patternFill>
    </fill>
    <fill>
      <patternFill patternType="solid">
        <fgColor theme="0" tint="-0.34998626667073579"/>
        <bgColor indexed="64"/>
      </patternFill>
    </fill>
    <fill>
      <patternFill patternType="solid">
        <fgColor theme="3" tint="0.79998168889431442"/>
        <bgColor indexed="64"/>
      </patternFill>
    </fill>
  </fills>
  <borders count="29">
    <border>
      <left/>
      <right/>
      <top/>
      <bottom/>
      <diagonal/>
    </border>
    <border>
      <left/>
      <right/>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thin">
        <color auto="1"/>
      </left>
      <right style="thin">
        <color auto="1"/>
      </right>
      <top style="thin">
        <color auto="1"/>
      </top>
      <bottom/>
      <diagonal/>
    </border>
    <border>
      <left/>
      <right/>
      <top style="thin">
        <color auto="1"/>
      </top>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right style="thin">
        <color auto="1"/>
      </right>
      <top/>
      <bottom/>
      <diagonal/>
    </border>
    <border>
      <left/>
      <right style="thin">
        <color auto="1"/>
      </right>
      <top/>
      <bottom style="medium">
        <color auto="1"/>
      </bottom>
      <diagonal/>
    </border>
    <border>
      <left/>
      <right style="thin">
        <color auto="1"/>
      </right>
      <top style="medium">
        <color auto="1"/>
      </top>
      <bottom/>
      <diagonal/>
    </border>
    <border>
      <left/>
      <right/>
      <top style="medium">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thin">
        <color rgb="FF7F7F7F"/>
      </left>
      <right style="thin">
        <color rgb="FF7F7F7F"/>
      </right>
      <top style="thin">
        <color rgb="FF7F7F7F"/>
      </top>
      <bottom style="thin">
        <color rgb="FF7F7F7F"/>
      </bottom>
      <diagonal/>
    </border>
    <border>
      <left style="medium">
        <color theme="0"/>
      </left>
      <right style="medium">
        <color theme="0"/>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s>
  <cellStyleXfs count="7">
    <xf numFmtId="0" fontId="0" fillId="0" borderId="0">
      <alignment vertical="center"/>
    </xf>
    <xf numFmtId="0" fontId="78" fillId="18" borderId="25" applyNumberFormat="0" applyAlignment="0" applyProtection="0"/>
    <xf numFmtId="0" fontId="79" fillId="19" borderId="0" applyNumberFormat="0" applyBorder="0" applyAlignment="0" applyProtection="0"/>
    <xf numFmtId="0" fontId="30" fillId="9" borderId="0" applyNumberFormat="0" applyBorder="0" applyAlignment="0" applyProtection="0"/>
    <xf numFmtId="0" fontId="30" fillId="20" borderId="0" applyNumberFormat="0" applyBorder="0" applyAlignment="0" applyProtection="0">
      <alignment vertical="center"/>
    </xf>
    <xf numFmtId="0" fontId="30" fillId="21" borderId="0" applyNumberFormat="0" applyBorder="0" applyAlignment="0" applyProtection="0"/>
    <xf numFmtId="0" fontId="106" fillId="10" borderId="0">
      <alignment vertical="center"/>
    </xf>
  </cellStyleXfs>
  <cellXfs count="488">
    <xf numFmtId="0" fontId="0" fillId="0" borderId="0" xfId="0">
      <alignment vertical="center"/>
    </xf>
    <xf numFmtId="0" fontId="0" fillId="2" borderId="0" xfId="0" applyFill="1">
      <alignment vertical="center"/>
    </xf>
    <xf numFmtId="0" fontId="0" fillId="3" borderId="0" xfId="0" applyFill="1" applyProtection="1">
      <alignment vertical="center"/>
      <protection locked="0"/>
    </xf>
    <xf numFmtId="176" fontId="3" fillId="3" borderId="0" xfId="0" applyNumberFormat="1" applyFont="1" applyFill="1">
      <alignment vertical="center"/>
    </xf>
    <xf numFmtId="176" fontId="4" fillId="3" borderId="0" xfId="0" applyNumberFormat="1" applyFont="1" applyFill="1" applyAlignment="1">
      <alignment horizontal="center" vertical="center"/>
    </xf>
    <xf numFmtId="176" fontId="3" fillId="0" borderId="0" xfId="0" applyNumberFormat="1" applyFont="1" applyProtection="1">
      <alignment vertical="center"/>
      <protection locked="0"/>
    </xf>
    <xf numFmtId="176" fontId="5" fillId="0" borderId="0" xfId="0" applyNumberFormat="1" applyFont="1" applyProtection="1">
      <alignment vertical="center"/>
      <protection locked="0"/>
    </xf>
    <xf numFmtId="176" fontId="3" fillId="4" borderId="0" xfId="0" applyNumberFormat="1" applyFont="1" applyFill="1" applyProtection="1">
      <alignment vertical="center"/>
      <protection locked="0"/>
    </xf>
    <xf numFmtId="176" fontId="3" fillId="5" borderId="0" xfId="0" applyNumberFormat="1" applyFont="1" applyFill="1" applyProtection="1">
      <alignment vertical="center"/>
      <protection locked="0"/>
    </xf>
    <xf numFmtId="176" fontId="0" fillId="0" borderId="0" xfId="0" applyNumberFormat="1" applyProtection="1">
      <alignment vertical="center"/>
      <protection locked="0"/>
    </xf>
    <xf numFmtId="176" fontId="3" fillId="3" borderId="0" xfId="0" applyNumberFormat="1" applyFont="1" applyFill="1" applyProtection="1">
      <alignment vertical="center"/>
      <protection locked="0"/>
    </xf>
    <xf numFmtId="176" fontId="7" fillId="2" borderId="0" xfId="0" applyNumberFormat="1" applyFont="1" applyFill="1" applyAlignment="1">
      <alignment horizontal="center" vertical="center" wrapText="1"/>
    </xf>
    <xf numFmtId="176" fontId="10" fillId="3" borderId="0" xfId="0" applyNumberFormat="1" applyFont="1" applyFill="1" applyAlignment="1" applyProtection="1">
      <alignment horizontal="center" vertical="center"/>
      <protection locked="0"/>
    </xf>
    <xf numFmtId="176" fontId="10" fillId="6" borderId="0" xfId="0" applyNumberFormat="1" applyFont="1" applyFill="1" applyAlignment="1" applyProtection="1">
      <alignment horizontal="left" vertical="top"/>
      <protection locked="0"/>
    </xf>
    <xf numFmtId="176" fontId="12" fillId="3" borderId="0" xfId="0" applyNumberFormat="1" applyFont="1" applyFill="1" applyProtection="1">
      <alignment vertical="center"/>
      <protection locked="0"/>
    </xf>
    <xf numFmtId="176" fontId="3" fillId="3" borderId="0" xfId="0" applyNumberFormat="1" applyFont="1" applyFill="1" applyAlignment="1" applyProtection="1">
      <alignment horizontal="center" vertical="center"/>
      <protection locked="0"/>
    </xf>
    <xf numFmtId="176" fontId="13" fillId="3" borderId="0" xfId="0" applyNumberFormat="1" applyFont="1" applyFill="1" applyAlignment="1" applyProtection="1">
      <alignment horizontal="left" vertical="center"/>
      <protection locked="0"/>
    </xf>
    <xf numFmtId="176" fontId="14" fillId="3" borderId="0" xfId="0" applyNumberFormat="1" applyFont="1" applyFill="1" applyProtection="1">
      <alignment vertical="center"/>
      <protection locked="0"/>
    </xf>
    <xf numFmtId="176" fontId="15" fillId="3" borderId="0" xfId="0" applyNumberFormat="1" applyFont="1" applyFill="1" applyProtection="1">
      <alignment vertical="center"/>
      <protection locked="0"/>
    </xf>
    <xf numFmtId="176" fontId="16" fillId="6" borderId="0" xfId="0" applyNumberFormat="1" applyFont="1" applyFill="1" applyAlignment="1" applyProtection="1">
      <alignment horizontal="left" vertical="center" wrapText="1"/>
      <protection locked="0"/>
    </xf>
    <xf numFmtId="176" fontId="10" fillId="7" borderId="0" xfId="0" applyNumberFormat="1" applyFont="1" applyFill="1" applyAlignment="1" applyProtection="1">
      <alignment vertical="top"/>
      <protection locked="0"/>
    </xf>
    <xf numFmtId="176" fontId="10" fillId="3" borderId="0" xfId="0" applyNumberFormat="1" applyFont="1" applyFill="1" applyAlignment="1" applyProtection="1">
      <alignment horizontal="center" vertical="top"/>
      <protection locked="0"/>
    </xf>
    <xf numFmtId="176" fontId="10" fillId="3" borderId="0" xfId="0" applyNumberFormat="1" applyFont="1" applyFill="1" applyAlignment="1" applyProtection="1">
      <alignment horizontal="left" vertical="top"/>
      <protection locked="0"/>
    </xf>
    <xf numFmtId="176" fontId="0" fillId="3" borderId="0" xfId="0" applyNumberFormat="1" applyFill="1" applyProtection="1">
      <alignment vertical="center"/>
      <protection locked="0"/>
    </xf>
    <xf numFmtId="176" fontId="10" fillId="6" borderId="0" xfId="0" applyNumberFormat="1" applyFont="1" applyFill="1" applyAlignment="1" applyProtection="1">
      <alignment horizontal="left" vertical="center"/>
      <protection locked="0"/>
    </xf>
    <xf numFmtId="176" fontId="11" fillId="3" borderId="0" xfId="0" applyNumberFormat="1" applyFont="1" applyFill="1" applyProtection="1">
      <alignment vertical="center"/>
      <protection locked="0"/>
    </xf>
    <xf numFmtId="177" fontId="10" fillId="6" borderId="0" xfId="0" applyNumberFormat="1" applyFont="1" applyFill="1" applyAlignment="1" applyProtection="1">
      <alignment horizontal="left" vertical="center"/>
      <protection locked="0"/>
    </xf>
    <xf numFmtId="176" fontId="10" fillId="3" borderId="0" xfId="0" applyNumberFormat="1" applyFont="1" applyFill="1" applyAlignment="1" applyProtection="1">
      <alignment horizontal="left" vertical="center"/>
      <protection locked="0"/>
    </xf>
    <xf numFmtId="176" fontId="10" fillId="3" borderId="1" xfId="0" applyNumberFormat="1" applyFont="1" applyFill="1" applyBorder="1" applyAlignment="1" applyProtection="1">
      <alignment horizontal="center" vertical="center"/>
      <protection locked="0"/>
    </xf>
    <xf numFmtId="176" fontId="10" fillId="3" borderId="1" xfId="0" applyNumberFormat="1" applyFont="1" applyFill="1" applyBorder="1" applyAlignment="1" applyProtection="1">
      <alignment horizontal="left" vertical="center"/>
      <protection locked="0"/>
    </xf>
    <xf numFmtId="176" fontId="3" fillId="3" borderId="2" xfId="0" applyNumberFormat="1" applyFont="1" applyFill="1" applyBorder="1" applyAlignment="1" applyProtection="1">
      <alignment horizontal="center" vertical="center"/>
      <protection locked="0"/>
    </xf>
    <xf numFmtId="176" fontId="3" fillId="8" borderId="2" xfId="4" applyNumberFormat="1" applyFont="1" applyFill="1" applyBorder="1" applyAlignment="1" applyProtection="1">
      <alignment horizontal="center" vertical="center"/>
      <protection locked="0"/>
    </xf>
    <xf numFmtId="176" fontId="0" fillId="3" borderId="2" xfId="0" applyNumberFormat="1" applyFill="1" applyBorder="1" applyAlignment="1">
      <alignment horizontal="left" vertical="center"/>
    </xf>
    <xf numFmtId="176" fontId="18" fillId="3" borderId="3" xfId="0" applyNumberFormat="1" applyFont="1" applyFill="1" applyBorder="1" applyAlignment="1">
      <alignment horizontal="left" vertical="center"/>
    </xf>
    <xf numFmtId="176" fontId="18" fillId="3" borderId="1" xfId="0" applyNumberFormat="1" applyFont="1" applyFill="1" applyBorder="1" applyAlignment="1">
      <alignment horizontal="left" vertical="center"/>
    </xf>
    <xf numFmtId="176" fontId="18" fillId="3" borderId="4" xfId="0" applyNumberFormat="1" applyFont="1" applyFill="1" applyBorder="1" applyAlignment="1">
      <alignment horizontal="left" vertical="center"/>
    </xf>
    <xf numFmtId="176" fontId="0" fillId="3" borderId="5" xfId="0" applyNumberFormat="1" applyFill="1" applyBorder="1" applyAlignment="1" applyProtection="1">
      <alignment horizontal="center" vertical="center"/>
      <protection locked="0"/>
    </xf>
    <xf numFmtId="176" fontId="0" fillId="8" borderId="5" xfId="0" applyNumberFormat="1" applyFill="1" applyBorder="1" applyAlignment="1">
      <alignment horizontal="center" vertical="center"/>
    </xf>
    <xf numFmtId="176" fontId="3" fillId="3" borderId="5" xfId="0" applyNumberFormat="1" applyFont="1" applyFill="1" applyBorder="1" applyAlignment="1" applyProtection="1">
      <alignment horizontal="left" vertical="center"/>
      <protection locked="0"/>
    </xf>
    <xf numFmtId="176" fontId="18" fillId="3" borderId="6" xfId="0" applyNumberFormat="1" applyFont="1" applyFill="1" applyBorder="1" applyAlignment="1">
      <alignment horizontal="left" vertical="center"/>
    </xf>
    <xf numFmtId="176" fontId="18" fillId="3" borderId="7" xfId="0" applyNumberFormat="1" applyFont="1" applyFill="1" applyBorder="1" applyAlignment="1">
      <alignment horizontal="left" vertical="center"/>
    </xf>
    <xf numFmtId="176" fontId="18" fillId="3" borderId="8" xfId="0" applyNumberFormat="1" applyFont="1" applyFill="1" applyBorder="1" applyAlignment="1">
      <alignment horizontal="left" vertical="center"/>
    </xf>
    <xf numFmtId="176" fontId="19" fillId="3" borderId="5" xfId="0" applyNumberFormat="1" applyFont="1" applyFill="1" applyBorder="1" applyAlignment="1" applyProtection="1">
      <alignment horizontal="center" vertical="center"/>
      <protection locked="0"/>
    </xf>
    <xf numFmtId="10" fontId="19" fillId="3" borderId="5" xfId="0" applyNumberFormat="1" applyFont="1" applyFill="1" applyBorder="1" applyAlignment="1" applyProtection="1">
      <alignment horizontal="center" vertical="center"/>
      <protection locked="0"/>
    </xf>
    <xf numFmtId="176" fontId="19" fillId="3" borderId="5" xfId="0" applyNumberFormat="1" applyFont="1" applyFill="1" applyBorder="1" applyProtection="1">
      <alignment vertical="center"/>
      <protection locked="0"/>
    </xf>
    <xf numFmtId="176" fontId="19" fillId="3" borderId="6" xfId="0" applyNumberFormat="1" applyFont="1" applyFill="1" applyBorder="1" applyProtection="1">
      <alignment vertical="center"/>
      <protection locked="0"/>
    </xf>
    <xf numFmtId="176" fontId="19" fillId="3" borderId="7" xfId="0" applyNumberFormat="1" applyFont="1" applyFill="1" applyBorder="1" applyProtection="1">
      <alignment vertical="center"/>
      <protection locked="0"/>
    </xf>
    <xf numFmtId="176" fontId="19" fillId="3" borderId="8" xfId="0" applyNumberFormat="1" applyFont="1" applyFill="1" applyBorder="1" applyProtection="1">
      <alignment vertical="center"/>
      <protection locked="0"/>
    </xf>
    <xf numFmtId="176" fontId="20" fillId="4" borderId="9" xfId="0" applyNumberFormat="1" applyFont="1" applyFill="1" applyBorder="1" applyProtection="1">
      <alignment vertical="center"/>
      <protection locked="0"/>
    </xf>
    <xf numFmtId="176" fontId="0" fillId="4" borderId="10" xfId="0" applyNumberFormat="1" applyFill="1" applyBorder="1" applyProtection="1">
      <alignment vertical="center"/>
      <protection locked="0"/>
    </xf>
    <xf numFmtId="176" fontId="0" fillId="4" borderId="11" xfId="0" applyNumberFormat="1" applyFill="1" applyBorder="1" applyProtection="1">
      <alignment vertical="center"/>
      <protection locked="0"/>
    </xf>
    <xf numFmtId="176" fontId="10" fillId="4" borderId="0" xfId="0" applyNumberFormat="1" applyFont="1" applyFill="1" applyAlignment="1" applyProtection="1">
      <alignment horizontal="left" vertical="center" wrapText="1"/>
      <protection locked="0"/>
    </xf>
    <xf numFmtId="176" fontId="0" fillId="4" borderId="0" xfId="0" applyNumberFormat="1" applyFill="1" applyAlignment="1" applyProtection="1">
      <alignment horizontal="left" vertical="center"/>
      <protection locked="0"/>
    </xf>
    <xf numFmtId="176" fontId="0" fillId="4" borderId="0" xfId="0" applyNumberFormat="1" applyFill="1" applyAlignment="1">
      <alignment horizontal="left" vertical="center"/>
    </xf>
    <xf numFmtId="176" fontId="3" fillId="4" borderId="0" xfId="0" applyNumberFormat="1" applyFont="1" applyFill="1" applyAlignment="1" applyProtection="1">
      <alignment horizontal="left" vertical="center"/>
      <protection locked="0"/>
    </xf>
    <xf numFmtId="176" fontId="3" fillId="4" borderId="11" xfId="0" applyNumberFormat="1" applyFont="1" applyFill="1" applyBorder="1" applyProtection="1">
      <alignment vertical="center"/>
      <protection locked="0"/>
    </xf>
    <xf numFmtId="176" fontId="0" fillId="4" borderId="12" xfId="0" applyNumberFormat="1" applyFill="1" applyBorder="1" applyProtection="1">
      <alignment vertical="center"/>
      <protection locked="0"/>
    </xf>
    <xf numFmtId="176" fontId="0" fillId="4" borderId="13" xfId="0" applyNumberFormat="1" applyFill="1" applyBorder="1" applyProtection="1">
      <alignment vertical="center"/>
      <protection locked="0"/>
    </xf>
    <xf numFmtId="176" fontId="0" fillId="5" borderId="11" xfId="0" applyNumberFormat="1" applyFill="1" applyBorder="1" applyAlignment="1" applyProtection="1">
      <alignment horizontal="center" vertical="center"/>
      <protection locked="0"/>
    </xf>
    <xf numFmtId="176" fontId="21" fillId="0" borderId="0" xfId="0" applyNumberFormat="1" applyFont="1">
      <alignment vertical="center"/>
    </xf>
    <xf numFmtId="176" fontId="0" fillId="4" borderId="11" xfId="0" applyNumberFormat="1" applyFill="1" applyBorder="1" applyAlignment="1" applyProtection="1">
      <alignment horizontal="center" vertical="center"/>
      <protection locked="0"/>
    </xf>
    <xf numFmtId="176" fontId="0" fillId="4" borderId="0" xfId="0" applyNumberFormat="1" applyFill="1" applyProtection="1">
      <alignment vertical="center"/>
      <protection locked="0"/>
    </xf>
    <xf numFmtId="176" fontId="0" fillId="4" borderId="0" xfId="0" applyNumberFormat="1" applyFill="1" applyAlignment="1" applyProtection="1">
      <alignment horizontal="center" vertical="center"/>
      <protection locked="0"/>
    </xf>
    <xf numFmtId="176" fontId="3" fillId="4" borderId="0" xfId="0" applyNumberFormat="1" applyFont="1" applyFill="1" applyAlignment="1" applyProtection="1">
      <alignment horizontal="center" vertical="center"/>
      <protection locked="0"/>
    </xf>
    <xf numFmtId="176" fontId="0" fillId="4" borderId="12" xfId="0" applyNumberFormat="1" applyFill="1" applyBorder="1" applyAlignment="1" applyProtection="1">
      <alignment horizontal="center" vertical="center"/>
      <protection locked="0"/>
    </xf>
    <xf numFmtId="176" fontId="0" fillId="4" borderId="13" xfId="0" applyNumberFormat="1" applyFill="1" applyBorder="1">
      <alignment vertical="center"/>
    </xf>
    <xf numFmtId="176" fontId="0" fillId="5" borderId="9" xfId="0" applyNumberFormat="1" applyFill="1" applyBorder="1" applyAlignment="1" applyProtection="1">
      <alignment horizontal="center" vertical="center"/>
      <protection locked="0"/>
    </xf>
    <xf numFmtId="176" fontId="0" fillId="0" borderId="10" xfId="0" applyNumberFormat="1" applyBorder="1" applyAlignment="1" applyProtection="1">
      <alignment horizontal="center" vertical="center"/>
      <protection locked="0"/>
    </xf>
    <xf numFmtId="176" fontId="0" fillId="0" borderId="11" xfId="0" applyNumberFormat="1" applyBorder="1" applyProtection="1">
      <alignment vertical="center"/>
      <protection locked="0"/>
    </xf>
    <xf numFmtId="176" fontId="3" fillId="9" borderId="0" xfId="3" applyNumberFormat="1" applyFont="1" applyAlignment="1">
      <alignment vertical="center"/>
    </xf>
    <xf numFmtId="176" fontId="0" fillId="0" borderId="0" xfId="0" applyNumberFormat="1">
      <alignment vertical="center"/>
    </xf>
    <xf numFmtId="178" fontId="0" fillId="0" borderId="0" xfId="0" applyNumberFormat="1">
      <alignment vertical="center"/>
    </xf>
    <xf numFmtId="176" fontId="3" fillId="3" borderId="5" xfId="0" applyNumberFormat="1" applyFont="1" applyFill="1" applyBorder="1" applyProtection="1">
      <alignment vertical="center"/>
      <protection locked="0"/>
    </xf>
    <xf numFmtId="176" fontId="3" fillId="6" borderId="5" xfId="0" applyNumberFormat="1" applyFont="1" applyFill="1" applyBorder="1" applyAlignment="1" applyProtection="1">
      <alignment horizontal="center" vertical="center"/>
      <protection locked="0"/>
    </xf>
    <xf numFmtId="176" fontId="0" fillId="6" borderId="5" xfId="0" applyNumberFormat="1" applyFill="1" applyBorder="1" applyAlignment="1" applyProtection="1">
      <alignment horizontal="center" vertical="center"/>
      <protection locked="0"/>
    </xf>
    <xf numFmtId="176" fontId="0" fillId="10" borderId="5" xfId="1" applyNumberFormat="1" applyFont="1" applyFill="1" applyBorder="1" applyAlignment="1" applyProtection="1">
      <alignment horizontal="center" vertical="center"/>
      <protection locked="0"/>
    </xf>
    <xf numFmtId="176" fontId="0" fillId="10" borderId="5" xfId="0" applyNumberFormat="1" applyFill="1" applyBorder="1" applyAlignment="1" applyProtection="1">
      <alignment horizontal="center" vertical="center"/>
      <protection locked="0"/>
    </xf>
    <xf numFmtId="176" fontId="0" fillId="3" borderId="0" xfId="1" applyNumberFormat="1" applyFont="1" applyFill="1" applyBorder="1" applyAlignment="1" applyProtection="1">
      <alignment horizontal="center" vertical="center"/>
      <protection locked="0"/>
    </xf>
    <xf numFmtId="176" fontId="0" fillId="6" borderId="5" xfId="1" applyNumberFormat="1" applyFont="1" applyFill="1" applyBorder="1" applyAlignment="1" applyProtection="1">
      <alignment horizontal="center" vertical="center"/>
      <protection locked="0"/>
    </xf>
    <xf numFmtId="176" fontId="3" fillId="10" borderId="5" xfId="0" applyNumberFormat="1" applyFont="1" applyFill="1" applyBorder="1" applyAlignment="1" applyProtection="1">
      <alignment horizontal="center" vertical="center"/>
      <protection locked="0"/>
    </xf>
    <xf numFmtId="176" fontId="22" fillId="3" borderId="15" xfId="1" applyNumberFormat="1" applyFont="1" applyFill="1" applyBorder="1" applyAlignment="1" applyProtection="1">
      <alignment horizontal="left" vertical="center"/>
      <protection locked="0"/>
    </xf>
    <xf numFmtId="176" fontId="23" fillId="3" borderId="15" xfId="1" applyNumberFormat="1" applyFont="1" applyFill="1" applyBorder="1" applyAlignment="1" applyProtection="1">
      <alignment horizontal="left" vertical="center"/>
      <protection locked="0"/>
    </xf>
    <xf numFmtId="176" fontId="23" fillId="3" borderId="0" xfId="1" applyNumberFormat="1" applyFont="1" applyFill="1" applyBorder="1" applyAlignment="1" applyProtection="1">
      <alignment horizontal="left" vertical="center"/>
      <protection locked="0"/>
    </xf>
    <xf numFmtId="176" fontId="24" fillId="4" borderId="0" xfId="0" applyNumberFormat="1" applyFont="1" applyFill="1" applyAlignment="1" applyProtection="1">
      <alignment horizontal="left" vertical="center" wrapText="1"/>
      <protection locked="0"/>
    </xf>
    <xf numFmtId="176" fontId="10" fillId="4" borderId="0" xfId="0" applyNumberFormat="1" applyFont="1" applyFill="1" applyAlignment="1" applyProtection="1">
      <alignment horizontal="left" vertical="center"/>
      <protection locked="0"/>
    </xf>
    <xf numFmtId="176" fontId="25" fillId="0" borderId="0" xfId="0" applyNumberFormat="1" applyFont="1">
      <alignment vertical="center"/>
    </xf>
    <xf numFmtId="176" fontId="5" fillId="6" borderId="0" xfId="5" applyNumberFormat="1" applyFont="1" applyFill="1" applyAlignment="1">
      <alignment vertical="center"/>
    </xf>
    <xf numFmtId="176" fontId="26" fillId="4" borderId="0" xfId="0" applyNumberFormat="1" applyFont="1" applyFill="1" applyAlignment="1" applyProtection="1">
      <alignment horizontal="center" vertical="center"/>
      <protection locked="0"/>
    </xf>
    <xf numFmtId="176" fontId="0" fillId="6" borderId="0" xfId="0" applyNumberFormat="1" applyFill="1" applyAlignment="1" applyProtection="1">
      <alignment horizontal="center" vertical="center"/>
      <protection locked="0"/>
    </xf>
    <xf numFmtId="176" fontId="26" fillId="4" borderId="13" xfId="0" applyNumberFormat="1" applyFont="1" applyFill="1" applyBorder="1">
      <alignment vertical="center"/>
    </xf>
    <xf numFmtId="176" fontId="0" fillId="6" borderId="13" xfId="0" applyNumberFormat="1" applyFill="1" applyBorder="1">
      <alignment vertical="center"/>
    </xf>
    <xf numFmtId="176" fontId="26" fillId="0" borderId="10" xfId="0" applyNumberFormat="1" applyFont="1" applyBorder="1" applyAlignment="1" applyProtection="1">
      <alignment horizontal="center" vertical="center"/>
      <protection locked="0"/>
    </xf>
    <xf numFmtId="176" fontId="0" fillId="9" borderId="10" xfId="0" applyNumberFormat="1" applyFill="1" applyBorder="1">
      <alignment vertical="center"/>
    </xf>
    <xf numFmtId="176" fontId="0" fillId="0" borderId="10" xfId="0" applyNumberFormat="1" applyBorder="1">
      <alignment vertical="center"/>
    </xf>
    <xf numFmtId="176" fontId="27" fillId="0" borderId="0" xfId="0" applyNumberFormat="1" applyFont="1">
      <alignment vertical="center"/>
    </xf>
    <xf numFmtId="176" fontId="26" fillId="0" borderId="0" xfId="0" applyNumberFormat="1" applyFont="1">
      <alignment vertical="center"/>
    </xf>
    <xf numFmtId="176" fontId="0" fillId="10" borderId="0" xfId="0" applyNumberFormat="1" applyFill="1">
      <alignment vertical="center"/>
    </xf>
    <xf numFmtId="176" fontId="0" fillId="6" borderId="0" xfId="0" applyNumberFormat="1" applyFill="1">
      <alignment vertical="center"/>
    </xf>
    <xf numFmtId="176" fontId="2" fillId="0" borderId="0" xfId="0" applyNumberFormat="1" applyFont="1">
      <alignment vertical="center"/>
    </xf>
    <xf numFmtId="176" fontId="6" fillId="0" borderId="0" xfId="0" applyNumberFormat="1" applyFont="1">
      <alignment vertical="center"/>
    </xf>
    <xf numFmtId="176" fontId="7" fillId="0" borderId="0" xfId="0" applyNumberFormat="1" applyFont="1" applyAlignment="1">
      <alignment vertical="center" wrapText="1"/>
    </xf>
    <xf numFmtId="176" fontId="9" fillId="3" borderId="0" xfId="0" applyNumberFormat="1" applyFont="1" applyFill="1" applyProtection="1">
      <alignment vertical="center"/>
      <protection locked="0"/>
    </xf>
    <xf numFmtId="176" fontId="10" fillId="3" borderId="0" xfId="0" applyNumberFormat="1" applyFont="1" applyFill="1" applyProtection="1">
      <alignment vertical="center"/>
      <protection locked="0"/>
    </xf>
    <xf numFmtId="176" fontId="28" fillId="3" borderId="0" xfId="1" applyNumberFormat="1" applyFont="1" applyFill="1" applyBorder="1" applyAlignment="1" applyProtection="1">
      <alignment vertical="center"/>
      <protection locked="0"/>
    </xf>
    <xf numFmtId="176" fontId="0" fillId="3" borderId="0" xfId="0" applyNumberFormat="1" applyFill="1" applyAlignment="1" applyProtection="1">
      <alignment horizontal="center" vertical="center"/>
      <protection locked="0"/>
    </xf>
    <xf numFmtId="176" fontId="0" fillId="0" borderId="0" xfId="0" applyNumberFormat="1" applyAlignment="1" applyProtection="1">
      <alignment horizontal="center" vertical="center"/>
      <protection locked="0"/>
    </xf>
    <xf numFmtId="176" fontId="3" fillId="0" borderId="0" xfId="0" applyNumberFormat="1" applyFont="1" applyAlignment="1" applyProtection="1">
      <alignment horizontal="center" vertical="center"/>
      <protection locked="0"/>
    </xf>
    <xf numFmtId="176" fontId="28" fillId="3" borderId="0" xfId="1" applyNumberFormat="1" applyFont="1" applyFill="1" applyBorder="1" applyAlignment="1" applyProtection="1">
      <alignment horizontal="center" vertical="center"/>
      <protection locked="0"/>
    </xf>
    <xf numFmtId="176" fontId="3" fillId="4" borderId="10" xfId="0" applyNumberFormat="1" applyFont="1" applyFill="1" applyBorder="1" applyProtection="1">
      <alignment vertical="center"/>
      <protection locked="0"/>
    </xf>
    <xf numFmtId="176" fontId="3" fillId="4" borderId="13" xfId="0" applyNumberFormat="1" applyFont="1" applyFill="1" applyBorder="1" applyProtection="1">
      <alignment vertical="center"/>
      <protection locked="0"/>
    </xf>
    <xf numFmtId="176" fontId="29" fillId="11" borderId="0" xfId="2" applyNumberFormat="1" applyFont="1" applyFill="1" applyAlignment="1">
      <alignment vertical="center"/>
    </xf>
    <xf numFmtId="176" fontId="3" fillId="6" borderId="0" xfId="0" applyNumberFormat="1" applyFont="1" applyFill="1" applyAlignment="1" applyProtection="1">
      <alignment horizontal="center" vertical="center"/>
      <protection locked="0"/>
    </xf>
    <xf numFmtId="176" fontId="3" fillId="11" borderId="0" xfId="0" applyNumberFormat="1" applyFont="1" applyFill="1" applyAlignment="1" applyProtection="1">
      <alignment horizontal="center" vertical="center"/>
      <protection locked="0"/>
    </xf>
    <xf numFmtId="176" fontId="0" fillId="11" borderId="0" xfId="0" applyNumberFormat="1" applyFill="1" applyAlignment="1" applyProtection="1">
      <alignment horizontal="center" vertical="center"/>
      <protection locked="0"/>
    </xf>
    <xf numFmtId="176" fontId="0" fillId="11" borderId="13" xfId="0" applyNumberFormat="1" applyFill="1" applyBorder="1">
      <alignment vertical="center"/>
    </xf>
    <xf numFmtId="176" fontId="3" fillId="0" borderId="10" xfId="0" applyNumberFormat="1" applyFont="1" applyBorder="1" applyAlignment="1" applyProtection="1">
      <alignment horizontal="center" vertical="center"/>
      <protection locked="0"/>
    </xf>
    <xf numFmtId="176" fontId="0" fillId="11" borderId="0" xfId="0" applyNumberFormat="1" applyFill="1">
      <alignment vertical="center"/>
    </xf>
    <xf numFmtId="176" fontId="3" fillId="0" borderId="0" xfId="0" applyNumberFormat="1" applyFont="1">
      <alignment vertical="center"/>
    </xf>
    <xf numFmtId="176" fontId="4" fillId="0" borderId="0" xfId="0" applyNumberFormat="1" applyFont="1" applyAlignment="1">
      <alignment horizontal="center" vertical="center"/>
    </xf>
    <xf numFmtId="176" fontId="3" fillId="4" borderId="16" xfId="0" applyNumberFormat="1" applyFont="1" applyFill="1" applyBorder="1" applyProtection="1">
      <alignment vertical="center"/>
      <protection locked="0"/>
    </xf>
    <xf numFmtId="176" fontId="3" fillId="4" borderId="17" xfId="0" applyNumberFormat="1" applyFont="1" applyFill="1" applyBorder="1" applyProtection="1">
      <alignment vertical="center"/>
      <protection locked="0"/>
    </xf>
    <xf numFmtId="176" fontId="3" fillId="4" borderId="18" xfId="0" applyNumberFormat="1" applyFont="1" applyFill="1" applyBorder="1" applyProtection="1">
      <alignment vertical="center"/>
      <protection locked="0"/>
    </xf>
    <xf numFmtId="176" fontId="29" fillId="11" borderId="10" xfId="2" applyNumberFormat="1" applyFont="1" applyFill="1" applyBorder="1" applyAlignment="1">
      <alignment vertical="center"/>
    </xf>
    <xf numFmtId="176" fontId="21" fillId="0" borderId="10" xfId="0" applyNumberFormat="1" applyFont="1" applyBorder="1">
      <alignment vertical="center"/>
    </xf>
    <xf numFmtId="176" fontId="0" fillId="0" borderId="13" xfId="0" applyNumberFormat="1" applyBorder="1">
      <alignment vertical="center"/>
    </xf>
    <xf numFmtId="176" fontId="3" fillId="0" borderId="13" xfId="0" applyNumberFormat="1" applyFont="1" applyBorder="1" applyProtection="1">
      <alignment vertical="center"/>
      <protection locked="0"/>
    </xf>
    <xf numFmtId="176" fontId="30" fillId="0" borderId="0" xfId="3" applyNumberFormat="1" applyFill="1" applyAlignment="1">
      <alignment vertical="center"/>
    </xf>
    <xf numFmtId="178" fontId="8" fillId="0" borderId="10" xfId="0" applyNumberFormat="1" applyFont="1" applyBorder="1">
      <alignment vertical="center"/>
    </xf>
    <xf numFmtId="176" fontId="21" fillId="0" borderId="16" xfId="0" applyNumberFormat="1" applyFont="1" applyBorder="1" applyAlignment="1" applyProtection="1">
      <alignment horizontal="center" vertical="center"/>
      <protection locked="0"/>
    </xf>
    <xf numFmtId="176" fontId="5" fillId="0" borderId="0" xfId="0" applyNumberFormat="1" applyFont="1" applyAlignment="1" applyProtection="1">
      <alignment horizontal="center" vertical="center"/>
      <protection locked="0"/>
    </xf>
    <xf numFmtId="176" fontId="3" fillId="0" borderId="19" xfId="0" applyNumberFormat="1" applyFont="1" applyBorder="1" applyAlignment="1" applyProtection="1">
      <alignment horizontal="center" vertical="center"/>
      <protection locked="0"/>
    </xf>
    <xf numFmtId="176" fontId="3" fillId="0" borderId="13" xfId="0" applyNumberFormat="1" applyFont="1" applyBorder="1" applyAlignment="1" applyProtection="1">
      <alignment horizontal="center" vertical="center"/>
      <protection locked="0"/>
    </xf>
    <xf numFmtId="176" fontId="3" fillId="0" borderId="20" xfId="0" applyNumberFormat="1" applyFont="1" applyBorder="1" applyAlignment="1" applyProtection="1">
      <alignment horizontal="center" vertical="center"/>
      <protection locked="0"/>
    </xf>
    <xf numFmtId="176" fontId="0" fillId="0" borderId="21" xfId="0" applyNumberFormat="1" applyBorder="1" applyAlignment="1" applyProtection="1">
      <alignment horizontal="center" vertical="center"/>
      <protection locked="0"/>
    </xf>
    <xf numFmtId="176" fontId="3" fillId="0" borderId="19" xfId="0" applyNumberFormat="1" applyFont="1" applyBorder="1" applyProtection="1">
      <alignment vertical="center"/>
      <protection locked="0"/>
    </xf>
    <xf numFmtId="176" fontId="3" fillId="6" borderId="0" xfId="0" applyNumberFormat="1" applyFont="1" applyFill="1">
      <alignment vertical="center"/>
    </xf>
    <xf numFmtId="176" fontId="0" fillId="6" borderId="0" xfId="2" applyNumberFormat="1" applyFont="1" applyFill="1" applyAlignment="1">
      <alignment vertical="center"/>
    </xf>
    <xf numFmtId="176" fontId="0" fillId="12" borderId="0" xfId="0" applyNumberFormat="1" applyFill="1">
      <alignment vertical="center"/>
    </xf>
    <xf numFmtId="176" fontId="0" fillId="12" borderId="0" xfId="0" applyNumberFormat="1" applyFill="1" applyProtection="1">
      <alignment vertical="center"/>
      <protection locked="0"/>
    </xf>
    <xf numFmtId="176" fontId="0" fillId="13" borderId="0" xfId="0" applyNumberFormat="1" applyFill="1">
      <alignment vertical="center"/>
    </xf>
    <xf numFmtId="176" fontId="3" fillId="12" borderId="0" xfId="0" applyNumberFormat="1" applyFont="1" applyFill="1" applyProtection="1">
      <alignment vertical="center"/>
      <protection locked="0"/>
    </xf>
    <xf numFmtId="0" fontId="3" fillId="3" borderId="0" xfId="0" applyFont="1" applyFill="1">
      <alignment vertical="center"/>
    </xf>
    <xf numFmtId="0" fontId="4" fillId="3" borderId="0" xfId="0" applyFont="1" applyFill="1" applyAlignment="1">
      <alignment horizontal="center" vertical="center"/>
    </xf>
    <xf numFmtId="0" fontId="0" fillId="3" borderId="0" xfId="0" applyFill="1">
      <alignment vertical="center"/>
    </xf>
    <xf numFmtId="0" fontId="3" fillId="3" borderId="0" xfId="0" applyFont="1" applyFill="1" applyProtection="1">
      <alignment vertical="center"/>
      <protection locked="0"/>
    </xf>
    <xf numFmtId="0" fontId="12" fillId="3" borderId="0" xfId="0" applyFont="1" applyFill="1" applyProtection="1">
      <alignment vertical="center"/>
      <protection locked="0"/>
    </xf>
    <xf numFmtId="176" fontId="10" fillId="3" borderId="5" xfId="0" applyNumberFormat="1" applyFont="1" applyFill="1" applyBorder="1" applyAlignment="1" applyProtection="1">
      <alignment horizontal="center" vertical="center"/>
      <protection locked="0"/>
    </xf>
    <xf numFmtId="176" fontId="10" fillId="6" borderId="5" xfId="0" applyNumberFormat="1" applyFont="1" applyFill="1" applyBorder="1" applyAlignment="1" applyProtection="1">
      <alignment horizontal="center" vertical="center"/>
      <protection locked="0"/>
    </xf>
    <xf numFmtId="177" fontId="10" fillId="6" borderId="5" xfId="0" applyNumberFormat="1" applyFont="1" applyFill="1" applyBorder="1" applyAlignment="1" applyProtection="1">
      <alignment horizontal="center" vertical="center"/>
      <protection locked="0"/>
    </xf>
    <xf numFmtId="0" fontId="12" fillId="3" borderId="0" xfId="1" applyFont="1" applyFill="1" applyBorder="1" applyAlignment="1" applyProtection="1">
      <alignment horizontal="center" vertical="center"/>
      <protection locked="0"/>
    </xf>
    <xf numFmtId="179" fontId="0" fillId="3" borderId="0" xfId="0" applyNumberFormat="1" applyFill="1" applyAlignment="1">
      <alignment horizontal="center" vertical="center"/>
    </xf>
    <xf numFmtId="179" fontId="12" fillId="3" borderId="0" xfId="1" applyNumberFormat="1" applyFont="1" applyFill="1" applyBorder="1" applyAlignment="1" applyProtection="1">
      <alignment horizontal="center" vertical="center"/>
      <protection locked="0"/>
    </xf>
    <xf numFmtId="179" fontId="12" fillId="3" borderId="0" xfId="0" applyNumberFormat="1" applyFont="1" applyFill="1" applyAlignment="1">
      <alignment horizontal="center" vertical="center"/>
    </xf>
    <xf numFmtId="179" fontId="10" fillId="3" borderId="0" xfId="0" applyNumberFormat="1" applyFont="1" applyFill="1" applyAlignment="1" applyProtection="1">
      <alignment horizontal="left" vertical="center"/>
      <protection locked="0"/>
    </xf>
    <xf numFmtId="0" fontId="0" fillId="3" borderId="0" xfId="0" applyFill="1" applyAlignment="1">
      <alignment horizontal="center" vertical="center"/>
    </xf>
    <xf numFmtId="179" fontId="0" fillId="3" borderId="0" xfId="0" applyNumberFormat="1" applyFill="1" applyAlignment="1">
      <alignment horizontal="left" vertical="center"/>
    </xf>
    <xf numFmtId="0" fontId="28" fillId="3" borderId="0" xfId="1" applyFont="1" applyFill="1" applyBorder="1" applyAlignment="1" applyProtection="1">
      <alignment horizontal="left" vertical="center"/>
      <protection locked="0"/>
    </xf>
    <xf numFmtId="180" fontId="0" fillId="3" borderId="0" xfId="0" applyNumberFormat="1" applyFill="1">
      <alignment vertical="center"/>
    </xf>
    <xf numFmtId="0" fontId="12" fillId="0" borderId="0" xfId="1" applyFont="1" applyFill="1" applyBorder="1" applyAlignment="1" applyProtection="1">
      <alignment horizontal="center" vertical="center"/>
      <protection locked="0"/>
    </xf>
    <xf numFmtId="176" fontId="12" fillId="0" borderId="0" xfId="0" applyNumberFormat="1" applyFont="1" applyAlignment="1">
      <alignment horizontal="center" vertical="center"/>
    </xf>
    <xf numFmtId="0" fontId="0" fillId="0" borderId="0" xfId="0" applyAlignment="1">
      <alignment horizontal="centerContinuous" vertical="center"/>
    </xf>
    <xf numFmtId="0" fontId="0" fillId="0" borderId="0" xfId="0" applyAlignment="1">
      <alignment horizontal="center" vertical="center"/>
    </xf>
    <xf numFmtId="49" fontId="34" fillId="3" borderId="0" xfId="0" applyNumberFormat="1" applyFont="1" applyFill="1" applyAlignment="1" applyProtection="1">
      <alignment horizontal="center" vertical="center"/>
      <protection locked="0"/>
    </xf>
    <xf numFmtId="2" fontId="35" fillId="3" borderId="0" xfId="0" applyNumberFormat="1" applyFont="1" applyFill="1" applyAlignment="1" applyProtection="1">
      <alignment horizontal="center" vertical="center" wrapText="1"/>
      <protection locked="0"/>
    </xf>
    <xf numFmtId="0" fontId="8" fillId="3" borderId="0" xfId="0" applyFont="1" applyFill="1">
      <alignment vertical="center"/>
    </xf>
    <xf numFmtId="0" fontId="2" fillId="0" borderId="0" xfId="0" applyFont="1">
      <alignment vertical="center"/>
    </xf>
    <xf numFmtId="0" fontId="6" fillId="0" borderId="0" xfId="0" applyFont="1">
      <alignment vertical="center"/>
    </xf>
    <xf numFmtId="0" fontId="7" fillId="0" borderId="0" xfId="0" applyFont="1" applyAlignment="1">
      <alignment vertical="center" wrapText="1"/>
    </xf>
    <xf numFmtId="49" fontId="9" fillId="3" borderId="0" xfId="0" applyNumberFormat="1" applyFont="1" applyFill="1" applyProtection="1">
      <alignment vertical="center"/>
      <protection locked="0"/>
    </xf>
    <xf numFmtId="49" fontId="10" fillId="3" borderId="0" xfId="0" applyNumberFormat="1" applyFont="1" applyFill="1" applyAlignment="1" applyProtection="1">
      <alignment horizontal="left" vertical="center"/>
      <protection locked="0"/>
    </xf>
    <xf numFmtId="0" fontId="10" fillId="3" borderId="0" xfId="0" applyFont="1" applyFill="1" applyAlignment="1" applyProtection="1">
      <alignment horizontal="left" vertical="center"/>
      <protection locked="0"/>
    </xf>
    <xf numFmtId="0" fontId="10" fillId="3" borderId="0" xfId="0" applyFont="1" applyFill="1" applyAlignment="1" applyProtection="1">
      <alignment vertical="top"/>
      <protection locked="0"/>
    </xf>
    <xf numFmtId="0" fontId="3" fillId="0" borderId="0" xfId="0" applyFont="1">
      <alignment vertical="center"/>
    </xf>
    <xf numFmtId="0" fontId="4" fillId="0" borderId="0" xfId="0" applyFont="1" applyAlignment="1">
      <alignment horizontal="center" vertical="center"/>
    </xf>
    <xf numFmtId="0" fontId="3" fillId="0" borderId="0" xfId="0" applyFont="1" applyAlignment="1">
      <alignment horizontal="left" vertical="center"/>
    </xf>
    <xf numFmtId="0" fontId="0" fillId="0" borderId="0" xfId="0" applyAlignment="1">
      <alignment horizontal="left" vertical="center"/>
    </xf>
    <xf numFmtId="0" fontId="12" fillId="10" borderId="0" xfId="0" applyFont="1" applyFill="1" applyAlignment="1" applyProtection="1">
      <alignment horizontal="left" vertical="center"/>
      <protection locked="0"/>
    </xf>
    <xf numFmtId="0" fontId="10" fillId="10" borderId="0" xfId="0" applyFont="1" applyFill="1" applyAlignment="1" applyProtection="1">
      <alignment horizontal="left" vertical="center"/>
      <protection locked="0"/>
    </xf>
    <xf numFmtId="0" fontId="0" fillId="10" borderId="0" xfId="0" applyFill="1" applyAlignment="1">
      <alignment horizontal="left" vertical="center"/>
    </xf>
    <xf numFmtId="0" fontId="38" fillId="14" borderId="5" xfId="1" applyFont="1" applyFill="1" applyBorder="1" applyAlignment="1" applyProtection="1">
      <alignment horizontal="center" vertical="center"/>
      <protection locked="0"/>
    </xf>
    <xf numFmtId="179" fontId="16" fillId="6" borderId="5" xfId="0" applyNumberFormat="1" applyFont="1" applyFill="1" applyBorder="1" applyAlignment="1" applyProtection="1">
      <alignment horizontal="center" vertical="center"/>
      <protection locked="0"/>
    </xf>
    <xf numFmtId="179" fontId="38" fillId="14" borderId="5" xfId="1" applyNumberFormat="1" applyFont="1" applyFill="1" applyBorder="1" applyAlignment="1" applyProtection="1">
      <alignment horizontal="center" vertical="center"/>
      <protection locked="0"/>
    </xf>
    <xf numFmtId="181" fontId="19" fillId="6" borderId="5" xfId="0" applyNumberFormat="1" applyFont="1" applyFill="1" applyBorder="1" applyAlignment="1">
      <alignment horizontal="center" vertical="center"/>
    </xf>
    <xf numFmtId="179" fontId="26" fillId="6" borderId="5" xfId="0" applyNumberFormat="1" applyFont="1" applyFill="1" applyBorder="1" applyAlignment="1">
      <alignment horizontal="center" vertical="center"/>
    </xf>
    <xf numFmtId="0" fontId="30" fillId="0" borderId="0" xfId="0" applyFont="1">
      <alignment vertical="center"/>
    </xf>
    <xf numFmtId="0" fontId="30" fillId="0" borderId="0" xfId="1" applyFont="1" applyFill="1" applyBorder="1" applyAlignment="1" applyProtection="1">
      <alignment horizontal="center" vertical="center"/>
      <protection locked="0"/>
    </xf>
    <xf numFmtId="0" fontId="39" fillId="0" borderId="0" xfId="0" applyFont="1">
      <alignment vertical="center"/>
    </xf>
    <xf numFmtId="176" fontId="39" fillId="0" borderId="0" xfId="0" applyNumberFormat="1" applyFont="1" applyAlignment="1">
      <alignment horizontal="center" vertical="center"/>
    </xf>
    <xf numFmtId="176" fontId="39" fillId="0" borderId="0" xfId="0" applyNumberFormat="1" applyFont="1">
      <alignment vertical="center"/>
    </xf>
    <xf numFmtId="176" fontId="39" fillId="0" borderId="0" xfId="1" applyNumberFormat="1" applyFont="1" applyFill="1" applyBorder="1" applyAlignment="1" applyProtection="1">
      <alignment horizontal="center" vertical="center"/>
      <protection locked="0"/>
    </xf>
    <xf numFmtId="0" fontId="0" fillId="0" borderId="22" xfId="0" applyBorder="1" applyAlignment="1">
      <alignment horizontal="centerContinuous" vertical="center"/>
    </xf>
    <xf numFmtId="0" fontId="0" fillId="0" borderId="13" xfId="0" applyBorder="1">
      <alignment vertical="center"/>
    </xf>
    <xf numFmtId="0" fontId="0" fillId="0" borderId="22" xfId="0" applyBorder="1" applyAlignment="1">
      <alignment horizontal="center" vertical="center"/>
    </xf>
    <xf numFmtId="176" fontId="40" fillId="3" borderId="5" xfId="0" applyNumberFormat="1" applyFont="1" applyFill="1" applyBorder="1" applyAlignment="1" applyProtection="1">
      <alignment horizontal="center" vertical="center"/>
      <protection locked="0"/>
    </xf>
    <xf numFmtId="2" fontId="41" fillId="10" borderId="5" xfId="0" applyNumberFormat="1" applyFont="1" applyFill="1" applyBorder="1" applyAlignment="1" applyProtection="1">
      <alignment horizontal="center" vertical="center" wrapText="1"/>
      <protection locked="0"/>
    </xf>
    <xf numFmtId="176" fontId="4" fillId="3" borderId="0" xfId="0" applyNumberFormat="1" applyFont="1" applyFill="1" applyAlignment="1" applyProtection="1">
      <alignment horizontal="center" vertical="center"/>
      <protection locked="0"/>
    </xf>
    <xf numFmtId="178" fontId="3" fillId="3" borderId="0" xfId="0" applyNumberFormat="1" applyFont="1" applyFill="1" applyProtection="1">
      <alignment vertical="center"/>
      <protection locked="0"/>
    </xf>
    <xf numFmtId="176" fontId="26" fillId="2" borderId="0" xfId="0" applyNumberFormat="1" applyFont="1" applyFill="1" applyAlignment="1" applyProtection="1">
      <alignment horizontal="center" vertical="center" wrapText="1"/>
      <protection locked="0"/>
    </xf>
    <xf numFmtId="176" fontId="26" fillId="2" borderId="6" xfId="0" applyNumberFormat="1" applyFont="1" applyFill="1" applyBorder="1" applyAlignment="1" applyProtection="1">
      <alignment horizontal="center" vertical="center" wrapText="1"/>
      <protection locked="0"/>
    </xf>
    <xf numFmtId="176" fontId="3" fillId="10" borderId="5" xfId="0" applyNumberFormat="1" applyFont="1" applyFill="1" applyBorder="1" applyProtection="1">
      <alignment vertical="center"/>
      <protection locked="0"/>
    </xf>
    <xf numFmtId="176" fontId="25" fillId="3" borderId="0" xfId="0" applyNumberFormat="1" applyFont="1" applyFill="1" applyProtection="1">
      <alignment vertical="center"/>
      <protection locked="0"/>
    </xf>
    <xf numFmtId="176" fontId="19" fillId="3" borderId="0" xfId="0" applyNumberFormat="1" applyFont="1" applyFill="1" applyProtection="1">
      <alignment vertical="center"/>
      <protection locked="0"/>
    </xf>
    <xf numFmtId="176" fontId="45" fillId="3" borderId="0" xfId="0" applyNumberFormat="1" applyFont="1" applyFill="1" applyAlignment="1" applyProtection="1">
      <alignment horizontal="left" vertical="center"/>
      <protection locked="0"/>
    </xf>
    <xf numFmtId="176" fontId="46" fillId="3" borderId="0" xfId="0" applyNumberFormat="1" applyFont="1" applyFill="1" applyAlignment="1" applyProtection="1">
      <alignment horizontal="center" vertical="center"/>
      <protection locked="0"/>
    </xf>
    <xf numFmtId="176" fontId="16" fillId="15" borderId="0" xfId="0" applyNumberFormat="1" applyFont="1" applyFill="1" applyAlignment="1" applyProtection="1">
      <alignment horizontal="left" vertical="top"/>
      <protection locked="0"/>
    </xf>
    <xf numFmtId="176" fontId="47" fillId="3" borderId="0" xfId="0" applyNumberFormat="1" applyFont="1" applyFill="1" applyProtection="1">
      <alignment vertical="center"/>
      <protection locked="0"/>
    </xf>
    <xf numFmtId="176" fontId="42" fillId="3" borderId="0" xfId="0" applyNumberFormat="1" applyFont="1" applyFill="1" applyAlignment="1" applyProtection="1">
      <alignment vertical="top"/>
      <protection locked="0"/>
    </xf>
    <xf numFmtId="176" fontId="16" fillId="3" borderId="0" xfId="0" applyNumberFormat="1" applyFont="1" applyFill="1" applyAlignment="1" applyProtection="1">
      <alignment horizontal="center" vertical="center"/>
      <protection locked="0"/>
    </xf>
    <xf numFmtId="176" fontId="16" fillId="10" borderId="0" xfId="0" applyNumberFormat="1" applyFont="1" applyFill="1" applyAlignment="1" applyProtection="1">
      <alignment horizontal="left" vertical="top"/>
      <protection locked="0"/>
    </xf>
    <xf numFmtId="176" fontId="38" fillId="3" borderId="0" xfId="0" applyNumberFormat="1" applyFont="1" applyFill="1" applyAlignment="1" applyProtection="1">
      <alignment horizontal="center" vertical="center"/>
      <protection locked="0"/>
    </xf>
    <xf numFmtId="176" fontId="19" fillId="0" borderId="0" xfId="0" applyNumberFormat="1" applyFont="1" applyAlignment="1" applyProtection="1">
      <alignment horizontal="center" vertical="center"/>
      <protection locked="0"/>
    </xf>
    <xf numFmtId="176" fontId="19" fillId="15" borderId="0" xfId="0" applyNumberFormat="1" applyFont="1" applyFill="1" applyAlignment="1" applyProtection="1">
      <alignment horizontal="center" vertical="center" wrapText="1"/>
      <protection locked="0"/>
    </xf>
    <xf numFmtId="176" fontId="19" fillId="3" borderId="0" xfId="0" applyNumberFormat="1" applyFont="1" applyFill="1" applyAlignment="1" applyProtection="1">
      <alignment horizontal="center" vertical="center"/>
      <protection locked="0"/>
    </xf>
    <xf numFmtId="176" fontId="16" fillId="3" borderId="0" xfId="0" applyNumberFormat="1" applyFont="1" applyFill="1" applyAlignment="1" applyProtection="1">
      <alignment horizontal="left" vertical="center"/>
      <protection locked="0"/>
    </xf>
    <xf numFmtId="176" fontId="42" fillId="3" borderId="0" xfId="0" applyNumberFormat="1" applyFont="1" applyFill="1" applyProtection="1">
      <alignment vertical="center"/>
      <protection locked="0"/>
    </xf>
    <xf numFmtId="176" fontId="38" fillId="3" borderId="0" xfId="0" applyNumberFormat="1" applyFont="1" applyFill="1" applyAlignment="1" applyProtection="1">
      <alignment horizontal="center" vertical="top"/>
      <protection locked="0"/>
    </xf>
    <xf numFmtId="176" fontId="26" fillId="3" borderId="0" xfId="0" applyNumberFormat="1" applyFont="1" applyFill="1" applyAlignment="1" applyProtection="1">
      <alignment horizontal="center" vertical="top"/>
      <protection locked="0"/>
    </xf>
    <xf numFmtId="176" fontId="38" fillId="3" borderId="0" xfId="0" applyNumberFormat="1" applyFont="1" applyFill="1" applyAlignment="1" applyProtection="1">
      <alignment horizontal="center"/>
      <protection locked="0"/>
    </xf>
    <xf numFmtId="176" fontId="26" fillId="10" borderId="0" xfId="0" applyNumberFormat="1" applyFont="1" applyFill="1" applyAlignment="1" applyProtection="1">
      <alignment horizontal="center"/>
      <protection locked="0"/>
    </xf>
    <xf numFmtId="176" fontId="16" fillId="10" borderId="0" xfId="0" applyNumberFormat="1" applyFont="1" applyFill="1" applyAlignment="1" applyProtection="1">
      <alignment horizontal="left" vertical="center" wrapText="1"/>
      <protection locked="0"/>
    </xf>
    <xf numFmtId="176" fontId="48" fillId="3" borderId="0" xfId="0" applyNumberFormat="1" applyFont="1" applyFill="1" applyAlignment="1" applyProtection="1">
      <alignment horizontal="center" vertical="center"/>
      <protection locked="0"/>
    </xf>
    <xf numFmtId="176" fontId="26" fillId="10" borderId="0" xfId="0" applyNumberFormat="1" applyFont="1" applyFill="1" applyAlignment="1" applyProtection="1">
      <alignment horizontal="center" vertical="center"/>
      <protection locked="0"/>
    </xf>
    <xf numFmtId="182" fontId="26" fillId="10" borderId="0" xfId="0" applyNumberFormat="1" applyFont="1" applyFill="1" applyAlignment="1" applyProtection="1">
      <alignment horizontal="center" vertical="center"/>
      <protection locked="0"/>
    </xf>
    <xf numFmtId="176" fontId="26" fillId="16" borderId="0" xfId="0" applyNumberFormat="1" applyFont="1" applyFill="1" applyAlignment="1" applyProtection="1">
      <alignment horizontal="center" vertical="center"/>
      <protection locked="0"/>
    </xf>
    <xf numFmtId="176" fontId="16" fillId="7" borderId="0" xfId="0" applyNumberFormat="1" applyFont="1" applyFill="1" applyAlignment="1" applyProtection="1">
      <alignment horizontal="left" vertical="center"/>
      <protection locked="0"/>
    </xf>
    <xf numFmtId="176" fontId="16" fillId="7" borderId="0" xfId="0" applyNumberFormat="1" applyFont="1" applyFill="1" applyAlignment="1" applyProtection="1">
      <alignment vertical="top"/>
      <protection locked="0"/>
    </xf>
    <xf numFmtId="176" fontId="49" fillId="3" borderId="0" xfId="0" applyNumberFormat="1" applyFont="1" applyFill="1" applyAlignment="1" applyProtection="1">
      <alignment horizontal="center" vertical="center"/>
      <protection locked="0"/>
    </xf>
    <xf numFmtId="176" fontId="45" fillId="3" borderId="0" xfId="0" applyNumberFormat="1" applyFont="1" applyFill="1" applyProtection="1">
      <alignment vertical="center"/>
      <protection locked="0"/>
    </xf>
    <xf numFmtId="176" fontId="46" fillId="3" borderId="0" xfId="0" applyNumberFormat="1" applyFont="1" applyFill="1" applyAlignment="1" applyProtection="1">
      <alignment horizontal="center" vertical="top"/>
      <protection locked="0"/>
    </xf>
    <xf numFmtId="182" fontId="19" fillId="10" borderId="0" xfId="0" applyNumberFormat="1" applyFont="1" applyFill="1" applyAlignment="1" applyProtection="1">
      <alignment horizontal="center" vertical="center"/>
      <protection locked="0"/>
    </xf>
    <xf numFmtId="176" fontId="16" fillId="3" borderId="0" xfId="0" applyNumberFormat="1" applyFont="1" applyFill="1" applyAlignment="1" applyProtection="1">
      <alignment horizontal="left" vertical="top"/>
      <protection locked="0"/>
    </xf>
    <xf numFmtId="176" fontId="26" fillId="3" borderId="0" xfId="0" applyNumberFormat="1" applyFont="1" applyFill="1" applyProtection="1">
      <alignment vertical="center"/>
      <protection locked="0"/>
    </xf>
    <xf numFmtId="176" fontId="50" fillId="3" borderId="0" xfId="0" applyNumberFormat="1" applyFont="1" applyFill="1" applyAlignment="1" applyProtection="1">
      <alignment horizontal="left" vertical="center"/>
      <protection locked="0"/>
    </xf>
    <xf numFmtId="176" fontId="16" fillId="10" borderId="0" xfId="0" applyNumberFormat="1" applyFont="1" applyFill="1" applyAlignment="1" applyProtection="1">
      <alignment horizontal="left" vertical="center"/>
      <protection locked="0"/>
    </xf>
    <xf numFmtId="182" fontId="16" fillId="10" borderId="0" xfId="0" applyNumberFormat="1" applyFont="1" applyFill="1" applyAlignment="1" applyProtection="1">
      <alignment horizontal="left" vertical="center"/>
      <protection locked="0"/>
    </xf>
    <xf numFmtId="0" fontId="19" fillId="10" borderId="0" xfId="0" applyFont="1" applyFill="1" applyAlignment="1" applyProtection="1">
      <alignment horizontal="left" vertical="center"/>
      <protection locked="0"/>
    </xf>
    <xf numFmtId="176" fontId="42" fillId="3" borderId="0" xfId="0" applyNumberFormat="1" applyFont="1" applyFill="1" applyAlignment="1" applyProtection="1">
      <alignment horizontal="left" vertical="center"/>
      <protection locked="0"/>
    </xf>
    <xf numFmtId="176" fontId="49" fillId="3" borderId="5" xfId="0" applyNumberFormat="1" applyFont="1" applyFill="1" applyBorder="1" applyAlignment="1" applyProtection="1">
      <alignment horizontal="center" vertical="center"/>
      <protection locked="0"/>
    </xf>
    <xf numFmtId="176" fontId="26" fillId="8" borderId="5" xfId="0" applyNumberFormat="1" applyFont="1" applyFill="1" applyBorder="1" applyAlignment="1" applyProtection="1">
      <alignment horizontal="center" vertical="center"/>
      <protection locked="0"/>
    </xf>
    <xf numFmtId="176" fontId="19" fillId="3" borderId="5" xfId="0" applyNumberFormat="1" applyFont="1" applyFill="1" applyBorder="1" applyAlignment="1" applyProtection="1">
      <alignment horizontal="left" vertical="center"/>
      <protection locked="0"/>
    </xf>
    <xf numFmtId="176" fontId="38" fillId="3" borderId="2" xfId="0" applyNumberFormat="1" applyFont="1" applyFill="1" applyBorder="1" applyAlignment="1" applyProtection="1">
      <alignment horizontal="center" vertical="center"/>
      <protection locked="0"/>
    </xf>
    <xf numFmtId="176" fontId="19" fillId="8" borderId="2" xfId="4" applyNumberFormat="1" applyFont="1" applyFill="1" applyBorder="1" applyAlignment="1" applyProtection="1">
      <alignment horizontal="center" vertical="center"/>
      <protection locked="0"/>
    </xf>
    <xf numFmtId="176" fontId="26" fillId="3" borderId="2" xfId="0" applyNumberFormat="1" applyFont="1" applyFill="1" applyBorder="1" applyAlignment="1" applyProtection="1">
      <alignment horizontal="left" vertical="center"/>
      <protection locked="0"/>
    </xf>
    <xf numFmtId="176" fontId="52" fillId="3" borderId="0" xfId="0" applyNumberFormat="1" applyFont="1" applyFill="1" applyAlignment="1" applyProtection="1">
      <alignment horizontal="left" vertical="center"/>
      <protection locked="0"/>
    </xf>
    <xf numFmtId="176" fontId="53" fillId="3" borderId="5" xfId="0" applyNumberFormat="1" applyFont="1" applyFill="1" applyBorder="1" applyAlignment="1" applyProtection="1">
      <alignment horizontal="center" vertical="center"/>
      <protection locked="0"/>
    </xf>
    <xf numFmtId="176" fontId="26" fillId="3" borderId="0" xfId="0" applyNumberFormat="1" applyFont="1" applyFill="1" applyAlignment="1" applyProtection="1">
      <alignment horizontal="center" vertical="center"/>
      <protection locked="0"/>
    </xf>
    <xf numFmtId="176" fontId="19" fillId="3" borderId="0" xfId="0" applyNumberFormat="1" applyFont="1" applyFill="1" applyAlignment="1" applyProtection="1">
      <alignment horizontal="left" vertical="center"/>
      <protection locked="0"/>
    </xf>
    <xf numFmtId="178" fontId="54" fillId="4" borderId="9" xfId="0" applyNumberFormat="1" applyFont="1" applyFill="1" applyBorder="1" applyProtection="1">
      <alignment vertical="center"/>
      <protection locked="0"/>
    </xf>
    <xf numFmtId="178" fontId="26" fillId="4" borderId="10" xfId="0" applyNumberFormat="1" applyFont="1" applyFill="1" applyBorder="1" applyProtection="1">
      <alignment vertical="center"/>
      <protection locked="0"/>
    </xf>
    <xf numFmtId="178" fontId="26" fillId="4" borderId="11" xfId="0" applyNumberFormat="1" applyFont="1" applyFill="1" applyBorder="1" applyProtection="1">
      <alignment vertical="center"/>
      <protection locked="0"/>
    </xf>
    <xf numFmtId="178" fontId="16" fillId="4" borderId="0" xfId="0" applyNumberFormat="1" applyFont="1" applyFill="1" applyAlignment="1" applyProtection="1">
      <alignment horizontal="left" vertical="center" wrapText="1"/>
      <protection locked="0"/>
    </xf>
    <xf numFmtId="178" fontId="26" fillId="4" borderId="0" xfId="0" applyNumberFormat="1" applyFont="1" applyFill="1" applyAlignment="1" applyProtection="1">
      <alignment horizontal="left" vertical="center"/>
      <protection locked="0"/>
    </xf>
    <xf numFmtId="178" fontId="19" fillId="4" borderId="0" xfId="0" applyNumberFormat="1" applyFont="1" applyFill="1" applyAlignment="1" applyProtection="1">
      <alignment horizontal="left" vertical="center"/>
      <protection locked="0"/>
    </xf>
    <xf numFmtId="178" fontId="19" fillId="4" borderId="11" xfId="0" applyNumberFormat="1" applyFont="1" applyFill="1" applyBorder="1" applyProtection="1">
      <alignment vertical="center"/>
      <protection locked="0"/>
    </xf>
    <xf numFmtId="178" fontId="26" fillId="4" borderId="12" xfId="0" applyNumberFormat="1" applyFont="1" applyFill="1" applyBorder="1" applyProtection="1">
      <alignment vertical="center"/>
      <protection locked="0"/>
    </xf>
    <xf numFmtId="178" fontId="26" fillId="4" borderId="13" xfId="0" applyNumberFormat="1" applyFont="1" applyFill="1" applyBorder="1" applyProtection="1">
      <alignment vertical="center"/>
      <protection locked="0"/>
    </xf>
    <xf numFmtId="178" fontId="26" fillId="5" borderId="11" xfId="0" applyNumberFormat="1" applyFont="1" applyFill="1" applyBorder="1" applyAlignment="1" applyProtection="1">
      <alignment horizontal="center" vertical="center"/>
      <protection locked="0"/>
    </xf>
    <xf numFmtId="178" fontId="25" fillId="17" borderId="0" xfId="0" applyNumberFormat="1" applyFont="1" applyFill="1" applyProtection="1">
      <alignment vertical="center"/>
      <protection locked="0"/>
    </xf>
    <xf numFmtId="178" fontId="25" fillId="0" borderId="0" xfId="0" applyNumberFormat="1" applyFont="1" applyProtection="1">
      <alignment vertical="center"/>
      <protection locked="0"/>
    </xf>
    <xf numFmtId="178" fontId="26" fillId="4" borderId="11" xfId="0" applyNumberFormat="1" applyFont="1" applyFill="1" applyBorder="1" applyAlignment="1" applyProtection="1">
      <alignment horizontal="center" vertical="center"/>
      <protection locked="0"/>
    </xf>
    <xf numFmtId="178" fontId="26" fillId="4" borderId="0" xfId="0" applyNumberFormat="1" applyFont="1" applyFill="1" applyProtection="1">
      <alignment vertical="center"/>
      <protection locked="0"/>
    </xf>
    <xf numFmtId="178" fontId="26" fillId="4" borderId="0" xfId="0" applyNumberFormat="1" applyFont="1" applyFill="1" applyAlignment="1" applyProtection="1">
      <alignment horizontal="center" vertical="center"/>
      <protection locked="0"/>
    </xf>
    <xf numFmtId="178" fontId="19" fillId="4" borderId="0" xfId="0" applyNumberFormat="1" applyFont="1" applyFill="1" applyAlignment="1" applyProtection="1">
      <alignment horizontal="center" vertical="center"/>
      <protection locked="0"/>
    </xf>
    <xf numFmtId="178" fontId="26" fillId="4" borderId="12" xfId="0" applyNumberFormat="1" applyFont="1" applyFill="1" applyBorder="1" applyAlignment="1" applyProtection="1">
      <alignment horizontal="center" vertical="center"/>
      <protection locked="0"/>
    </xf>
    <xf numFmtId="178" fontId="19" fillId="4" borderId="0" xfId="0" applyNumberFormat="1" applyFont="1" applyFill="1" applyProtection="1">
      <alignment vertical="center"/>
      <protection locked="0"/>
    </xf>
    <xf numFmtId="178" fontId="26" fillId="5" borderId="9" xfId="0" applyNumberFormat="1" applyFont="1" applyFill="1" applyBorder="1" applyAlignment="1" applyProtection="1">
      <alignment horizontal="center" vertical="center"/>
      <protection locked="0"/>
    </xf>
    <xf numFmtId="178" fontId="26" fillId="0" borderId="10" xfId="0" applyNumberFormat="1" applyFont="1" applyBorder="1" applyAlignment="1" applyProtection="1">
      <alignment horizontal="center" vertical="center"/>
      <protection locked="0"/>
    </xf>
    <xf numFmtId="178" fontId="26" fillId="0" borderId="11" xfId="0" applyNumberFormat="1" applyFont="1" applyBorder="1" applyProtection="1">
      <alignment vertical="center"/>
      <protection locked="0"/>
    </xf>
    <xf numFmtId="178" fontId="19" fillId="9" borderId="0" xfId="3" applyNumberFormat="1" applyFont="1" applyAlignment="1" applyProtection="1">
      <alignment vertical="center"/>
      <protection locked="0"/>
    </xf>
    <xf numFmtId="178" fontId="26" fillId="0" borderId="0" xfId="0" applyNumberFormat="1" applyFont="1" applyProtection="1">
      <alignment vertical="center"/>
      <protection locked="0"/>
    </xf>
    <xf numFmtId="0" fontId="0" fillId="0" borderId="0" xfId="0" applyProtection="1">
      <alignment vertical="center"/>
      <protection locked="0"/>
    </xf>
    <xf numFmtId="176" fontId="43" fillId="0" borderId="0" xfId="0" applyNumberFormat="1" applyFont="1" applyProtection="1">
      <alignment vertical="center"/>
      <protection locked="0"/>
    </xf>
    <xf numFmtId="176" fontId="56" fillId="0" borderId="0" xfId="0" applyNumberFormat="1" applyFont="1" applyAlignment="1" applyProtection="1">
      <alignment horizontal="center" vertical="center"/>
      <protection locked="0"/>
    </xf>
    <xf numFmtId="176" fontId="44" fillId="2" borderId="0" xfId="0" applyNumberFormat="1" applyFont="1" applyFill="1" applyProtection="1">
      <alignment vertical="center"/>
      <protection locked="0"/>
    </xf>
    <xf numFmtId="176" fontId="44" fillId="0" borderId="0" xfId="0" applyNumberFormat="1" applyFont="1" applyProtection="1">
      <alignment vertical="center"/>
      <protection locked="0"/>
    </xf>
    <xf numFmtId="176" fontId="26" fillId="2" borderId="0" xfId="0" applyNumberFormat="1" applyFont="1" applyFill="1" applyAlignment="1" applyProtection="1">
      <alignment vertical="center" wrapText="1"/>
      <protection locked="0"/>
    </xf>
    <xf numFmtId="176" fontId="26" fillId="0" borderId="0" xfId="0" applyNumberFormat="1" applyFont="1" applyAlignment="1" applyProtection="1">
      <alignment vertical="center" wrapText="1"/>
      <protection locked="0"/>
    </xf>
    <xf numFmtId="183" fontId="26" fillId="0" borderId="0" xfId="0" applyNumberFormat="1" applyFont="1" applyAlignment="1" applyProtection="1">
      <alignment vertical="center" wrapText="1"/>
      <protection locked="0"/>
    </xf>
    <xf numFmtId="182" fontId="26" fillId="0" borderId="0" xfId="0" applyNumberFormat="1" applyFont="1" applyAlignment="1" applyProtection="1">
      <alignment vertical="center" wrapText="1"/>
      <protection locked="0"/>
    </xf>
    <xf numFmtId="176" fontId="26" fillId="0" borderId="0" xfId="0" applyNumberFormat="1" applyFont="1" applyAlignment="1" applyProtection="1">
      <alignment horizontal="center" vertical="center" wrapText="1"/>
      <protection locked="0"/>
    </xf>
    <xf numFmtId="183" fontId="26" fillId="0" borderId="0" xfId="0" applyNumberFormat="1" applyFont="1" applyAlignment="1" applyProtection="1">
      <alignment horizontal="center" vertical="center" wrapText="1"/>
      <protection locked="0"/>
    </xf>
    <xf numFmtId="176" fontId="57" fillId="0" borderId="0" xfId="0" applyNumberFormat="1" applyFont="1" applyProtection="1">
      <alignment vertical="center"/>
      <protection locked="0"/>
    </xf>
    <xf numFmtId="176" fontId="16" fillId="3" borderId="0" xfId="0" applyNumberFormat="1" applyFont="1" applyFill="1" applyAlignment="1" applyProtection="1">
      <alignment horizontal="left" vertical="center" wrapText="1"/>
      <protection locked="0"/>
    </xf>
    <xf numFmtId="176" fontId="52" fillId="3" borderId="0" xfId="1" applyNumberFormat="1" applyFont="1" applyFill="1" applyBorder="1" applyAlignment="1" applyProtection="1">
      <alignment horizontal="left" vertical="top"/>
      <protection locked="0"/>
    </xf>
    <xf numFmtId="176" fontId="26" fillId="3" borderId="0" xfId="1" applyNumberFormat="1" applyFont="1" applyFill="1" applyBorder="1" applyAlignment="1" applyProtection="1">
      <alignment horizontal="left" vertical="center"/>
      <protection locked="0"/>
    </xf>
    <xf numFmtId="176" fontId="16" fillId="3" borderId="0" xfId="0" applyNumberFormat="1" applyFont="1" applyFill="1" applyAlignment="1" applyProtection="1">
      <alignment vertical="center" wrapText="1"/>
      <protection locked="0"/>
    </xf>
    <xf numFmtId="182" fontId="26" fillId="15" borderId="0" xfId="0" applyNumberFormat="1" applyFont="1" applyFill="1" applyAlignment="1" applyProtection="1">
      <alignment horizontal="center"/>
      <protection locked="0"/>
    </xf>
    <xf numFmtId="182" fontId="26" fillId="15" borderId="0" xfId="0" applyNumberFormat="1" applyFont="1" applyFill="1" applyAlignment="1" applyProtection="1">
      <alignment horizontal="center" vertical="center"/>
      <protection locked="0"/>
    </xf>
    <xf numFmtId="176" fontId="52" fillId="3" borderId="0" xfId="1" applyNumberFormat="1" applyFont="1" applyFill="1" applyBorder="1" applyAlignment="1" applyProtection="1">
      <alignment horizontal="left" vertical="center"/>
      <protection locked="0"/>
    </xf>
    <xf numFmtId="176" fontId="26" fillId="3" borderId="0" xfId="1" applyNumberFormat="1" applyFont="1" applyFill="1" applyBorder="1" applyAlignment="1" applyProtection="1">
      <alignment vertical="center"/>
      <protection locked="0"/>
    </xf>
    <xf numFmtId="176" fontId="0" fillId="3" borderId="0" xfId="0" applyNumberFormat="1" applyFill="1" applyAlignment="1" applyProtection="1">
      <alignment horizontal="left" vertical="center"/>
      <protection locked="0"/>
    </xf>
    <xf numFmtId="176" fontId="59" fillId="0" borderId="0" xfId="0" applyNumberFormat="1" applyFont="1" applyProtection="1">
      <alignment vertical="center"/>
      <protection locked="0"/>
    </xf>
    <xf numFmtId="176" fontId="60" fillId="3" borderId="0" xfId="0" applyNumberFormat="1" applyFont="1" applyFill="1" applyAlignment="1" applyProtection="1">
      <alignment horizontal="left" vertical="center"/>
      <protection locked="0"/>
    </xf>
    <xf numFmtId="176" fontId="26" fillId="0" borderId="0" xfId="0" applyNumberFormat="1" applyFont="1" applyAlignment="1" applyProtection="1">
      <alignment horizontal="center" vertical="center"/>
      <protection locked="0"/>
    </xf>
    <xf numFmtId="176" fontId="26" fillId="0" borderId="0" xfId="1" applyNumberFormat="1" applyFont="1" applyFill="1" applyBorder="1" applyAlignment="1" applyProtection="1">
      <alignment horizontal="center" vertical="center"/>
      <protection locked="0"/>
    </xf>
    <xf numFmtId="0" fontId="61" fillId="0" borderId="0" xfId="0" applyFont="1" applyAlignment="1">
      <alignment horizontal="center" vertical="center"/>
    </xf>
    <xf numFmtId="176" fontId="26" fillId="0" borderId="0" xfId="0" applyNumberFormat="1" applyFont="1" applyProtection="1">
      <alignment vertical="center"/>
      <protection locked="0"/>
    </xf>
    <xf numFmtId="0" fontId="62" fillId="0" borderId="0" xfId="0" applyFont="1" applyAlignment="1">
      <alignment horizontal="center" vertical="center" wrapText="1"/>
    </xf>
    <xf numFmtId="10" fontId="26" fillId="0" borderId="0" xfId="0" applyNumberFormat="1" applyFont="1" applyProtection="1">
      <alignment vertical="center"/>
      <protection locked="0"/>
    </xf>
    <xf numFmtId="176" fontId="26" fillId="3" borderId="0" xfId="1" applyNumberFormat="1" applyFont="1" applyFill="1" applyBorder="1" applyAlignment="1" applyProtection="1">
      <alignment horizontal="center" vertical="center"/>
      <protection locked="0"/>
    </xf>
    <xf numFmtId="0" fontId="63" fillId="0" borderId="0" xfId="0" applyFont="1" applyAlignment="1">
      <alignment horizontal="center" vertical="center" wrapText="1"/>
    </xf>
    <xf numFmtId="10" fontId="64" fillId="0" borderId="0" xfId="0" applyNumberFormat="1" applyFont="1" applyAlignment="1" applyProtection="1">
      <alignment horizontal="center" vertical="center"/>
      <protection locked="0"/>
    </xf>
    <xf numFmtId="176" fontId="65" fillId="3" borderId="0" xfId="1" applyNumberFormat="1" applyFont="1" applyFill="1" applyBorder="1" applyAlignment="1" applyProtection="1">
      <alignment horizontal="left" vertical="center"/>
      <protection locked="0"/>
    </xf>
    <xf numFmtId="176" fontId="66" fillId="3" borderId="0" xfId="1" applyNumberFormat="1" applyFont="1" applyFill="1" applyBorder="1" applyAlignment="1" applyProtection="1">
      <alignment horizontal="left" vertical="center"/>
      <protection locked="0"/>
    </xf>
    <xf numFmtId="176" fontId="19" fillId="0" borderId="0" xfId="0" applyNumberFormat="1" applyFont="1" applyProtection="1">
      <alignment vertical="center"/>
      <protection locked="0"/>
    </xf>
    <xf numFmtId="178" fontId="26" fillId="4" borderId="10" xfId="0" applyNumberFormat="1" applyFont="1" applyFill="1" applyBorder="1" applyAlignment="1" applyProtection="1">
      <alignment horizontal="left" vertical="center"/>
      <protection locked="0"/>
    </xf>
    <xf numFmtId="178" fontId="67" fillId="4" borderId="0" xfId="0" applyNumberFormat="1" applyFont="1" applyFill="1" applyAlignment="1" applyProtection="1">
      <alignment horizontal="left" vertical="center" wrapText="1"/>
      <protection locked="0"/>
    </xf>
    <xf numFmtId="178" fontId="16" fillId="4" borderId="0" xfId="0" applyNumberFormat="1" applyFont="1" applyFill="1" applyAlignment="1" applyProtection="1">
      <alignment horizontal="left" vertical="center"/>
      <protection locked="0"/>
    </xf>
    <xf numFmtId="178" fontId="45" fillId="6" borderId="0" xfId="5" applyNumberFormat="1" applyFont="1" applyFill="1" applyAlignment="1" applyProtection="1">
      <alignment vertical="center"/>
      <protection locked="0"/>
    </xf>
    <xf numFmtId="178" fontId="45" fillId="17" borderId="0" xfId="5" applyNumberFormat="1" applyFont="1" applyFill="1" applyAlignment="1" applyProtection="1">
      <alignment vertical="center"/>
      <protection locked="0"/>
    </xf>
    <xf numFmtId="178" fontId="26" fillId="6" borderId="0" xfId="0" applyNumberFormat="1" applyFont="1" applyFill="1" applyAlignment="1" applyProtection="1">
      <alignment horizontal="center" vertical="center"/>
      <protection locked="0"/>
    </xf>
    <xf numFmtId="178" fontId="26" fillId="6" borderId="13" xfId="0" applyNumberFormat="1" applyFont="1" applyFill="1" applyBorder="1" applyProtection="1">
      <alignment vertical="center"/>
      <protection locked="0"/>
    </xf>
    <xf numFmtId="180" fontId="26" fillId="0" borderId="10" xfId="0" applyNumberFormat="1" applyFont="1" applyBorder="1" applyAlignment="1" applyProtection="1">
      <alignment horizontal="center" vertical="center"/>
      <protection locked="0"/>
    </xf>
    <xf numFmtId="178" fontId="26" fillId="9" borderId="10" xfId="0" applyNumberFormat="1" applyFont="1" applyFill="1" applyBorder="1" applyProtection="1">
      <alignment vertical="center"/>
      <protection locked="0"/>
    </xf>
    <xf numFmtId="178" fontId="26" fillId="0" borderId="10" xfId="0" applyNumberFormat="1" applyFont="1" applyBorder="1" applyProtection="1">
      <alignment vertical="center"/>
      <protection locked="0"/>
    </xf>
    <xf numFmtId="180" fontId="19" fillId="9" borderId="0" xfId="3" applyNumberFormat="1" applyFont="1" applyAlignment="1" applyProtection="1">
      <alignment vertical="center"/>
      <protection locked="0"/>
    </xf>
    <xf numFmtId="178" fontId="26" fillId="10" borderId="0" xfId="0" applyNumberFormat="1" applyFont="1" applyFill="1" applyProtection="1">
      <alignment vertical="center"/>
      <protection locked="0"/>
    </xf>
    <xf numFmtId="180" fontId="26" fillId="0" borderId="0" xfId="0" applyNumberFormat="1" applyFont="1" applyProtection="1">
      <alignment vertical="center"/>
      <protection locked="0"/>
    </xf>
    <xf numFmtId="178" fontId="26" fillId="6" borderId="0" xfId="0" applyNumberFormat="1" applyFont="1" applyFill="1" applyProtection="1">
      <alignment vertical="center"/>
      <protection locked="0"/>
    </xf>
    <xf numFmtId="176" fontId="45" fillId="0" borderId="0" xfId="0" applyNumberFormat="1" applyFont="1" applyProtection="1">
      <alignment vertical="center"/>
      <protection locked="0"/>
    </xf>
    <xf numFmtId="176" fontId="16" fillId="0" borderId="0" xfId="0" applyNumberFormat="1" applyFont="1" applyProtection="1">
      <alignment vertical="center"/>
      <protection locked="0"/>
    </xf>
    <xf numFmtId="176" fontId="68" fillId="0" borderId="0" xfId="1" applyNumberFormat="1" applyFont="1" applyFill="1" applyBorder="1" applyAlignment="1" applyProtection="1">
      <alignment vertical="center"/>
      <protection locked="0"/>
    </xf>
    <xf numFmtId="176" fontId="57" fillId="0" borderId="0" xfId="0" applyNumberFormat="1" applyFont="1" applyAlignment="1" applyProtection="1">
      <alignment horizontal="center" vertical="center"/>
      <protection locked="0"/>
    </xf>
    <xf numFmtId="176" fontId="68" fillId="0" borderId="0" xfId="1" applyNumberFormat="1" applyFont="1" applyFill="1" applyBorder="1" applyAlignment="1" applyProtection="1">
      <alignment horizontal="center" vertical="center"/>
      <protection locked="0"/>
    </xf>
    <xf numFmtId="176" fontId="19" fillId="0" borderId="13" xfId="0" applyNumberFormat="1" applyFont="1" applyBorder="1" applyProtection="1">
      <alignment vertical="center"/>
      <protection locked="0"/>
    </xf>
    <xf numFmtId="178" fontId="19" fillId="4" borderId="10" xfId="0" applyNumberFormat="1" applyFont="1" applyFill="1" applyBorder="1" applyProtection="1">
      <alignment vertical="center"/>
      <protection locked="0"/>
    </xf>
    <xf numFmtId="178" fontId="19" fillId="3" borderId="10" xfId="0" applyNumberFormat="1" applyFont="1" applyFill="1" applyBorder="1" applyProtection="1">
      <alignment vertical="center"/>
      <protection locked="0"/>
    </xf>
    <xf numFmtId="178" fontId="26" fillId="3" borderId="0" xfId="0" applyNumberFormat="1" applyFont="1" applyFill="1" applyAlignment="1" applyProtection="1">
      <alignment horizontal="left" vertical="center"/>
      <protection locked="0"/>
    </xf>
    <xf numFmtId="178" fontId="19" fillId="3" borderId="0" xfId="0" applyNumberFormat="1" applyFont="1" applyFill="1" applyProtection="1">
      <alignment vertical="center"/>
      <protection locked="0"/>
    </xf>
    <xf numFmtId="178" fontId="19" fillId="3" borderId="0" xfId="0" applyNumberFormat="1" applyFont="1" applyFill="1" applyAlignment="1" applyProtection="1">
      <alignment horizontal="left" vertical="center"/>
      <protection locked="0"/>
    </xf>
    <xf numFmtId="180" fontId="19" fillId="3" borderId="0" xfId="0" applyNumberFormat="1" applyFont="1" applyFill="1" applyProtection="1">
      <alignment vertical="center"/>
      <protection locked="0"/>
    </xf>
    <xf numFmtId="178" fontId="19" fillId="4" borderId="13" xfId="0" applyNumberFormat="1" applyFont="1" applyFill="1" applyBorder="1" applyProtection="1">
      <alignment vertical="center"/>
      <protection locked="0"/>
    </xf>
    <xf numFmtId="178" fontId="19" fillId="3" borderId="13" xfId="0" applyNumberFormat="1" applyFont="1" applyFill="1" applyBorder="1" applyProtection="1">
      <alignment vertical="center"/>
      <protection locked="0"/>
    </xf>
    <xf numFmtId="178" fontId="69" fillId="11" borderId="0" xfId="2" applyNumberFormat="1" applyFont="1" applyFill="1" applyAlignment="1" applyProtection="1">
      <alignment vertical="center"/>
      <protection locked="0"/>
    </xf>
    <xf numFmtId="178" fontId="19" fillId="6" borderId="0" xfId="0" applyNumberFormat="1" applyFont="1" applyFill="1" applyAlignment="1" applyProtection="1">
      <alignment horizontal="center" vertical="center"/>
      <protection locked="0"/>
    </xf>
    <xf numFmtId="178" fontId="19" fillId="11" borderId="0" xfId="0" applyNumberFormat="1" applyFont="1" applyFill="1" applyAlignment="1" applyProtection="1">
      <alignment horizontal="center" vertical="center"/>
      <protection locked="0"/>
    </xf>
    <xf numFmtId="178" fontId="26" fillId="11" borderId="0" xfId="0" applyNumberFormat="1" applyFont="1" applyFill="1" applyAlignment="1" applyProtection="1">
      <alignment horizontal="center" vertical="center"/>
      <protection locked="0"/>
    </xf>
    <xf numFmtId="178" fontId="26" fillId="11" borderId="13" xfId="0" applyNumberFormat="1" applyFont="1" applyFill="1" applyBorder="1" applyProtection="1">
      <alignment vertical="center"/>
      <protection locked="0"/>
    </xf>
    <xf numFmtId="178" fontId="54" fillId="0" borderId="0" xfId="0" applyNumberFormat="1" applyFont="1" applyAlignment="1" applyProtection="1">
      <alignment horizontal="center" vertical="center"/>
      <protection locked="0"/>
    </xf>
    <xf numFmtId="178" fontId="54" fillId="0" borderId="10" xfId="0" applyNumberFormat="1" applyFont="1" applyBorder="1" applyAlignment="1" applyProtection="1">
      <alignment horizontal="center" vertical="center"/>
      <protection locked="0"/>
    </xf>
    <xf numFmtId="178" fontId="19" fillId="0" borderId="10" xfId="0" applyNumberFormat="1" applyFont="1" applyBorder="1" applyAlignment="1" applyProtection="1">
      <alignment horizontal="center" vertical="center"/>
      <protection locked="0"/>
    </xf>
    <xf numFmtId="178" fontId="26" fillId="11" borderId="0" xfId="0" applyNumberFormat="1" applyFont="1" applyFill="1" applyProtection="1">
      <alignment vertical="center"/>
      <protection locked="0"/>
    </xf>
    <xf numFmtId="178" fontId="19" fillId="0" borderId="0" xfId="0" applyNumberFormat="1" applyFont="1" applyProtection="1">
      <alignment vertical="center"/>
      <protection locked="0"/>
    </xf>
    <xf numFmtId="178" fontId="70" fillId="0" borderId="0" xfId="0" applyNumberFormat="1" applyFont="1" applyAlignment="1" applyProtection="1">
      <alignment horizontal="center" vertical="center"/>
      <protection locked="0"/>
    </xf>
    <xf numFmtId="176" fontId="70" fillId="0" borderId="0" xfId="0" applyNumberFormat="1" applyFont="1" applyAlignment="1" applyProtection="1">
      <alignment horizontal="center" vertical="center"/>
      <protection locked="0"/>
    </xf>
    <xf numFmtId="178" fontId="3" fillId="0" borderId="0" xfId="0" applyNumberFormat="1" applyFont="1" applyProtection="1">
      <alignment vertical="center"/>
      <protection locked="0"/>
    </xf>
    <xf numFmtId="10" fontId="19" fillId="3" borderId="0" xfId="0" applyNumberFormat="1" applyFont="1" applyFill="1" applyProtection="1">
      <alignment vertical="center"/>
      <protection locked="0"/>
    </xf>
    <xf numFmtId="178" fontId="69" fillId="11" borderId="10" xfId="2" applyNumberFormat="1" applyFont="1" applyFill="1" applyBorder="1" applyAlignment="1" applyProtection="1">
      <alignment vertical="center"/>
      <protection locked="0"/>
    </xf>
    <xf numFmtId="178" fontId="25" fillId="0" borderId="10" xfId="0" applyNumberFormat="1" applyFont="1" applyBorder="1" applyProtection="1">
      <alignment vertical="center"/>
      <protection locked="0"/>
    </xf>
    <xf numFmtId="178" fontId="19" fillId="0" borderId="0" xfId="0" applyNumberFormat="1" applyFont="1" applyAlignment="1" applyProtection="1">
      <alignment horizontal="center" vertical="center"/>
      <protection locked="0"/>
    </xf>
    <xf numFmtId="178" fontId="26" fillId="0" borderId="13" xfId="0" applyNumberFormat="1" applyFont="1" applyBorder="1" applyProtection="1">
      <alignment vertical="center"/>
      <protection locked="0"/>
    </xf>
    <xf numFmtId="178" fontId="19" fillId="0" borderId="13" xfId="0" applyNumberFormat="1" applyFont="1" applyBorder="1" applyProtection="1">
      <alignment vertical="center"/>
      <protection locked="0"/>
    </xf>
    <xf numFmtId="178" fontId="71" fillId="0" borderId="0" xfId="3" applyNumberFormat="1" applyFont="1" applyFill="1" applyAlignment="1" applyProtection="1">
      <alignment vertical="center"/>
      <protection locked="0"/>
    </xf>
    <xf numFmtId="176" fontId="4" fillId="0" borderId="0" xfId="0" applyNumberFormat="1" applyFont="1" applyAlignment="1" applyProtection="1">
      <alignment horizontal="center" vertical="center"/>
      <protection locked="0"/>
    </xf>
    <xf numFmtId="178" fontId="25" fillId="17" borderId="10" xfId="0" applyNumberFormat="1" applyFont="1" applyFill="1" applyBorder="1" applyProtection="1">
      <alignment vertical="center"/>
      <protection locked="0"/>
    </xf>
    <xf numFmtId="178" fontId="8" fillId="17" borderId="10" xfId="0" applyNumberFormat="1" applyFont="1" applyFill="1" applyBorder="1" applyProtection="1">
      <alignment vertical="center"/>
      <protection locked="0"/>
    </xf>
    <xf numFmtId="176" fontId="21" fillId="0" borderId="23" xfId="0" applyNumberFormat="1" applyFont="1" applyBorder="1" applyAlignment="1" applyProtection="1">
      <alignment horizontal="center" vertical="center"/>
      <protection locked="0"/>
    </xf>
    <xf numFmtId="176" fontId="5" fillId="0" borderId="16" xfId="0" applyNumberFormat="1" applyFont="1" applyBorder="1" applyAlignment="1" applyProtection="1">
      <alignment horizontal="center" vertical="center"/>
      <protection locked="0"/>
    </xf>
    <xf numFmtId="178" fontId="3" fillId="0" borderId="0" xfId="0" applyNumberFormat="1" applyFont="1" applyAlignment="1" applyProtection="1">
      <alignment horizontal="center" vertical="center"/>
      <protection locked="0"/>
    </xf>
    <xf numFmtId="178" fontId="3" fillId="0" borderId="11" xfId="0" applyNumberFormat="1" applyFont="1" applyBorder="1" applyAlignment="1" applyProtection="1">
      <alignment horizontal="center" vertical="center"/>
      <protection locked="0"/>
    </xf>
    <xf numFmtId="176" fontId="3" fillId="0" borderId="17" xfId="0" applyNumberFormat="1" applyFont="1" applyBorder="1" applyAlignment="1" applyProtection="1">
      <alignment horizontal="center" vertical="center"/>
      <protection locked="0"/>
    </xf>
    <xf numFmtId="178" fontId="0" fillId="0" borderId="13" xfId="0" applyNumberFormat="1" applyBorder="1" applyProtection="1">
      <alignment vertical="center"/>
      <protection locked="0"/>
    </xf>
    <xf numFmtId="176" fontId="3" fillId="0" borderId="24" xfId="0" applyNumberFormat="1" applyFont="1" applyBorder="1" applyAlignment="1" applyProtection="1">
      <alignment horizontal="center" vertical="center"/>
      <protection locked="0"/>
    </xf>
    <xf numFmtId="176" fontId="3" fillId="0" borderId="18" xfId="0" applyNumberFormat="1" applyFont="1" applyBorder="1" applyAlignment="1" applyProtection="1">
      <alignment horizontal="center" vertical="center"/>
      <protection locked="0"/>
    </xf>
    <xf numFmtId="178" fontId="0" fillId="0" borderId="10" xfId="0" applyNumberFormat="1" applyBorder="1" applyAlignment="1" applyProtection="1">
      <alignment horizontal="center" vertical="center"/>
      <protection locked="0"/>
    </xf>
    <xf numFmtId="178" fontId="30" fillId="0" borderId="0" xfId="3" applyNumberFormat="1" applyFill="1" applyAlignment="1" applyProtection="1">
      <alignment vertical="center"/>
      <protection locked="0"/>
    </xf>
    <xf numFmtId="178" fontId="0" fillId="0" borderId="0" xfId="0" applyNumberFormat="1" applyProtection="1">
      <alignment vertical="center"/>
      <protection locked="0"/>
    </xf>
    <xf numFmtId="176" fontId="0" fillId="0" borderId="12" xfId="0" applyNumberFormat="1" applyBorder="1" applyProtection="1">
      <alignment vertical="center"/>
      <protection locked="0"/>
    </xf>
    <xf numFmtId="178" fontId="54" fillId="0" borderId="0" xfId="0" applyNumberFormat="1" applyFont="1" applyProtection="1">
      <alignment vertical="center"/>
      <protection locked="0"/>
    </xf>
    <xf numFmtId="178" fontId="26" fillId="0" borderId="0" xfId="0" applyNumberFormat="1" applyFont="1" applyAlignment="1" applyProtection="1">
      <alignment horizontal="center" vertical="center"/>
      <protection locked="0"/>
    </xf>
    <xf numFmtId="176" fontId="3" fillId="10" borderId="0" xfId="0" applyNumberFormat="1" applyFont="1" applyFill="1" applyProtection="1">
      <alignment vertical="center"/>
      <protection locked="0"/>
    </xf>
    <xf numFmtId="176" fontId="16" fillId="16" borderId="0" xfId="0" applyNumberFormat="1" applyFont="1" applyFill="1" applyAlignment="1" applyProtection="1">
      <alignment horizontal="left" vertical="top"/>
      <protection locked="0"/>
    </xf>
    <xf numFmtId="176" fontId="53" fillId="3" borderId="0" xfId="0" applyNumberFormat="1" applyFont="1" applyFill="1" applyAlignment="1" applyProtection="1">
      <alignment vertical="top"/>
      <protection locked="0"/>
    </xf>
    <xf numFmtId="176" fontId="19" fillId="3" borderId="0" xfId="0" applyNumberFormat="1" applyFont="1" applyFill="1" applyAlignment="1" applyProtection="1">
      <alignment vertical="top"/>
      <protection locked="0"/>
    </xf>
    <xf numFmtId="176" fontId="53" fillId="3" borderId="0" xfId="0" applyNumberFormat="1" applyFont="1" applyFill="1" applyProtection="1">
      <alignment vertical="center"/>
      <protection locked="0"/>
    </xf>
    <xf numFmtId="176" fontId="19" fillId="16" borderId="0" xfId="0" applyNumberFormat="1" applyFont="1" applyFill="1" applyAlignment="1" applyProtection="1">
      <alignment horizontal="center" vertical="center" wrapText="1"/>
      <protection locked="0"/>
    </xf>
    <xf numFmtId="176" fontId="53" fillId="3" borderId="0" xfId="0" applyNumberFormat="1" applyFont="1" applyFill="1" applyAlignment="1" applyProtection="1">
      <alignment horizontal="left" vertical="center"/>
      <protection locked="0"/>
    </xf>
    <xf numFmtId="176" fontId="19" fillId="3" borderId="0" xfId="0" applyNumberFormat="1" applyFont="1" applyFill="1" applyAlignment="1" applyProtection="1">
      <alignment horizontal="center" vertical="center" wrapText="1"/>
      <protection locked="0"/>
    </xf>
    <xf numFmtId="176" fontId="19" fillId="10" borderId="0" xfId="0" applyNumberFormat="1" applyFont="1" applyFill="1" applyAlignment="1" applyProtection="1">
      <alignment horizontal="center" vertical="center"/>
      <protection locked="0"/>
    </xf>
    <xf numFmtId="176" fontId="57" fillId="3" borderId="0" xfId="0" applyNumberFormat="1" applyFont="1" applyFill="1" applyProtection="1">
      <alignment vertical="center"/>
      <protection locked="0"/>
    </xf>
    <xf numFmtId="176" fontId="19" fillId="7" borderId="0" xfId="0" applyNumberFormat="1" applyFont="1" applyFill="1" applyAlignment="1" applyProtection="1">
      <alignment vertical="top"/>
      <protection locked="0"/>
    </xf>
    <xf numFmtId="176" fontId="64" fillId="3" borderId="0" xfId="0" applyNumberFormat="1" applyFont="1" applyFill="1" applyAlignment="1" applyProtection="1">
      <alignment vertical="center" wrapText="1"/>
      <protection locked="0"/>
    </xf>
    <xf numFmtId="176" fontId="16" fillId="15" borderId="0" xfId="0" applyNumberFormat="1" applyFont="1" applyFill="1" applyAlignment="1" applyProtection="1">
      <alignment horizontal="center" vertical="top"/>
      <protection locked="0"/>
    </xf>
    <xf numFmtId="176" fontId="16" fillId="15" borderId="0" xfId="0" applyNumberFormat="1" applyFont="1" applyFill="1" applyAlignment="1">
      <alignment horizontal="center" vertical="top"/>
    </xf>
    <xf numFmtId="0" fontId="75" fillId="3" borderId="0" xfId="0" applyFont="1" applyFill="1" applyAlignment="1">
      <alignment horizontal="center" vertical="center"/>
    </xf>
    <xf numFmtId="184" fontId="26" fillId="15" borderId="0" xfId="0" applyNumberFormat="1" applyFont="1" applyFill="1" applyAlignment="1">
      <alignment horizontal="center" vertical="center"/>
    </xf>
    <xf numFmtId="0" fontId="74" fillId="3" borderId="0" xfId="0" applyFont="1" applyFill="1">
      <alignment vertical="center"/>
    </xf>
    <xf numFmtId="176" fontId="26" fillId="3" borderId="0" xfId="1" applyNumberFormat="1" applyFont="1" applyFill="1" applyBorder="1" applyAlignment="1" applyProtection="1">
      <alignment horizontal="left" vertical="top"/>
      <protection locked="0"/>
    </xf>
    <xf numFmtId="176" fontId="74" fillId="3" borderId="0" xfId="1" applyNumberFormat="1" applyFont="1" applyFill="1" applyBorder="1" applyAlignment="1" applyProtection="1">
      <alignment horizontal="left" vertical="top"/>
      <protection locked="0"/>
    </xf>
    <xf numFmtId="182" fontId="26" fillId="3" borderId="0" xfId="0" applyNumberFormat="1" applyFont="1" applyFill="1" applyAlignment="1" applyProtection="1">
      <alignment horizontal="center"/>
      <protection locked="0"/>
    </xf>
    <xf numFmtId="176" fontId="74" fillId="3" borderId="0" xfId="1" applyNumberFormat="1" applyFont="1" applyFill="1" applyBorder="1" applyAlignment="1" applyProtection="1">
      <alignment horizontal="left" vertical="center"/>
      <protection locked="0"/>
    </xf>
    <xf numFmtId="182" fontId="26" fillId="3" borderId="0" xfId="0" applyNumberFormat="1" applyFont="1" applyFill="1" applyAlignment="1" applyProtection="1">
      <alignment horizontal="center" vertical="center"/>
      <protection locked="0"/>
    </xf>
    <xf numFmtId="176" fontId="76" fillId="3" borderId="0" xfId="1" applyNumberFormat="1" applyFont="1" applyFill="1" applyBorder="1" applyAlignment="1" applyProtection="1">
      <alignment horizontal="left" vertical="center"/>
      <protection locked="0"/>
    </xf>
    <xf numFmtId="176" fontId="74" fillId="3" borderId="0" xfId="0" applyNumberFormat="1" applyFont="1" applyFill="1" applyProtection="1">
      <alignment vertical="center"/>
      <protection locked="0"/>
    </xf>
    <xf numFmtId="0" fontId="117" fillId="0" borderId="0" xfId="0" applyFont="1">
      <alignment vertical="center"/>
    </xf>
    <xf numFmtId="0" fontId="119" fillId="0" borderId="0" xfId="0" applyFont="1">
      <alignment vertical="center"/>
    </xf>
    <xf numFmtId="177" fontId="120" fillId="0" borderId="0" xfId="0" applyNumberFormat="1" applyFont="1" applyProtection="1">
      <alignment vertical="center"/>
      <protection locked="0"/>
    </xf>
    <xf numFmtId="176" fontId="43" fillId="2" borderId="0" xfId="0" applyNumberFormat="1" applyFont="1" applyFill="1" applyAlignment="1" applyProtection="1">
      <alignment horizontal="center" vertical="center"/>
      <protection locked="0"/>
    </xf>
    <xf numFmtId="176" fontId="73" fillId="2" borderId="0" xfId="0" applyNumberFormat="1" applyFont="1" applyFill="1" applyAlignment="1" applyProtection="1">
      <alignment horizontal="center" vertical="center"/>
      <protection locked="0"/>
    </xf>
    <xf numFmtId="176" fontId="55" fillId="2" borderId="0" xfId="0" applyNumberFormat="1" applyFont="1" applyFill="1" applyAlignment="1" applyProtection="1">
      <alignment horizontal="center" vertical="center"/>
      <protection locked="0"/>
    </xf>
    <xf numFmtId="176" fontId="44" fillId="2" borderId="0" xfId="0" applyNumberFormat="1" applyFont="1" applyFill="1" applyAlignment="1" applyProtection="1">
      <alignment horizontal="center" vertical="center"/>
      <protection locked="0"/>
    </xf>
    <xf numFmtId="176" fontId="26" fillId="2" borderId="0" xfId="0" applyNumberFormat="1" applyFont="1" applyFill="1" applyAlignment="1" applyProtection="1">
      <alignment horizontal="center" vertical="center" wrapText="1"/>
      <protection locked="0"/>
    </xf>
    <xf numFmtId="176" fontId="3" fillId="10" borderId="0" xfId="0" applyNumberFormat="1" applyFont="1" applyFill="1" applyAlignment="1" applyProtection="1">
      <alignment horizontal="center" vertical="center"/>
      <protection locked="0"/>
    </xf>
    <xf numFmtId="176" fontId="45" fillId="3" borderId="0" xfId="0" applyNumberFormat="1" applyFont="1" applyFill="1" applyAlignment="1" applyProtection="1">
      <alignment horizontal="left" vertical="center"/>
      <protection locked="0"/>
    </xf>
    <xf numFmtId="176" fontId="53" fillId="3" borderId="0" xfId="0" applyNumberFormat="1" applyFont="1" applyFill="1" applyAlignment="1" applyProtection="1">
      <alignment horizontal="center" vertical="center" wrapText="1"/>
      <protection locked="0"/>
    </xf>
    <xf numFmtId="176" fontId="72" fillId="3" borderId="0" xfId="0" applyNumberFormat="1" applyFont="1" applyFill="1" applyAlignment="1" applyProtection="1">
      <alignment horizontal="center" vertical="center" wrapText="1"/>
      <protection locked="0"/>
    </xf>
    <xf numFmtId="176" fontId="77" fillId="3" borderId="0" xfId="0" applyNumberFormat="1" applyFont="1" applyFill="1" applyAlignment="1" applyProtection="1">
      <alignment horizontal="center" vertical="center" wrapText="1"/>
      <protection locked="0"/>
    </xf>
    <xf numFmtId="176" fontId="64" fillId="3" borderId="0" xfId="0" applyNumberFormat="1" applyFont="1" applyFill="1" applyAlignment="1" applyProtection="1">
      <alignment horizontal="center" vertical="center" wrapText="1"/>
      <protection locked="0"/>
    </xf>
    <xf numFmtId="176" fontId="74" fillId="3" borderId="0" xfId="0" applyNumberFormat="1" applyFont="1" applyFill="1" applyAlignment="1" applyProtection="1">
      <alignment horizontal="center" vertical="center" wrapText="1"/>
      <protection locked="0"/>
    </xf>
    <xf numFmtId="0" fontId="118" fillId="22" borderId="0" xfId="0" applyFont="1" applyFill="1" applyAlignment="1">
      <alignment horizontal="center" vertical="center"/>
    </xf>
    <xf numFmtId="0" fontId="118" fillId="22" borderId="13" xfId="0" applyFont="1" applyFill="1" applyBorder="1" applyAlignment="1">
      <alignment horizontal="center" vertical="center"/>
    </xf>
    <xf numFmtId="176" fontId="55" fillId="2" borderId="0" xfId="0" applyNumberFormat="1" applyFont="1" applyFill="1" applyProtection="1">
      <alignment vertical="center"/>
      <protection locked="0"/>
    </xf>
    <xf numFmtId="0" fontId="0" fillId="0" borderId="0" xfId="0" applyProtection="1">
      <alignment vertical="center"/>
      <protection locked="0"/>
    </xf>
    <xf numFmtId="176" fontId="3" fillId="10" borderId="6" xfId="0" applyNumberFormat="1" applyFont="1" applyFill="1" applyBorder="1" applyAlignment="1" applyProtection="1">
      <alignment horizontal="center" vertical="center"/>
      <protection locked="0"/>
    </xf>
    <xf numFmtId="176" fontId="3" fillId="10" borderId="8" xfId="0" applyNumberFormat="1" applyFont="1" applyFill="1" applyBorder="1" applyAlignment="1" applyProtection="1">
      <alignment horizontal="center" vertical="center"/>
      <protection locked="0"/>
    </xf>
    <xf numFmtId="176" fontId="45" fillId="0" borderId="0" xfId="0" applyNumberFormat="1" applyFont="1" applyAlignment="1" applyProtection="1">
      <alignment horizontal="left" vertical="center"/>
      <protection locked="0"/>
    </xf>
    <xf numFmtId="176" fontId="16" fillId="3" borderId="0" xfId="0" applyNumberFormat="1" applyFont="1" applyFill="1" applyAlignment="1" applyProtection="1">
      <alignment horizontal="center" vertical="center"/>
      <protection locked="0"/>
    </xf>
    <xf numFmtId="176" fontId="16" fillId="0" borderId="0" xfId="0" applyNumberFormat="1" applyFont="1" applyAlignment="1" applyProtection="1">
      <alignment horizontal="center" vertical="center"/>
      <protection locked="0"/>
    </xf>
    <xf numFmtId="176" fontId="51" fillId="3" borderId="0" xfId="0" applyNumberFormat="1" applyFont="1" applyFill="1" applyAlignment="1" applyProtection="1">
      <alignment horizontal="left" vertical="center"/>
      <protection locked="0"/>
    </xf>
    <xf numFmtId="176" fontId="19" fillId="3" borderId="0" xfId="0" applyNumberFormat="1" applyFont="1" applyFill="1" applyAlignment="1" applyProtection="1">
      <alignment horizontal="center" vertical="center"/>
      <protection locked="0"/>
    </xf>
    <xf numFmtId="178" fontId="26" fillId="4" borderId="13" xfId="0" applyNumberFormat="1" applyFont="1" applyFill="1" applyBorder="1" applyAlignment="1" applyProtection="1">
      <alignment horizontal="center" vertical="center"/>
      <protection locked="0"/>
    </xf>
    <xf numFmtId="176" fontId="58" fillId="0" borderId="0" xfId="0" applyNumberFormat="1" applyFont="1" applyAlignment="1" applyProtection="1">
      <alignment horizontal="center" vertical="center" wrapText="1"/>
      <protection locked="0"/>
    </xf>
    <xf numFmtId="176" fontId="42" fillId="3" borderId="0" xfId="0" applyNumberFormat="1" applyFont="1" applyFill="1" applyAlignment="1" applyProtection="1">
      <alignment horizontal="left" vertical="center"/>
      <protection locked="0"/>
    </xf>
    <xf numFmtId="176" fontId="51" fillId="3" borderId="5" xfId="0" applyNumberFormat="1" applyFont="1" applyFill="1" applyBorder="1" applyAlignment="1" applyProtection="1">
      <alignment horizontal="left" vertical="center"/>
      <protection locked="0"/>
    </xf>
    <xf numFmtId="0" fontId="2" fillId="2" borderId="0" xfId="0" applyFont="1" applyFill="1" applyAlignment="1">
      <alignment horizontal="center" vertical="center"/>
    </xf>
    <xf numFmtId="0" fontId="6" fillId="2" borderId="0" xfId="0" applyFont="1" applyFill="1" applyAlignment="1">
      <alignment horizontal="center" vertical="center"/>
    </xf>
    <xf numFmtId="0" fontId="7" fillId="2" borderId="0" xfId="0" applyFont="1" applyFill="1" applyAlignment="1">
      <alignment horizontal="center" vertical="center" wrapText="1"/>
    </xf>
    <xf numFmtId="49" fontId="9" fillId="3" borderId="0" xfId="0" applyNumberFormat="1" applyFont="1" applyFill="1" applyAlignment="1" applyProtection="1">
      <alignment horizontal="left" vertical="center"/>
      <protection locked="0"/>
    </xf>
    <xf numFmtId="49" fontId="10" fillId="3" borderId="0" xfId="0" applyNumberFormat="1" applyFont="1" applyFill="1" applyAlignment="1" applyProtection="1">
      <alignment horizontal="center" vertical="center"/>
      <protection locked="0"/>
    </xf>
    <xf numFmtId="0" fontId="0" fillId="0" borderId="1" xfId="0" applyBorder="1" applyAlignment="1">
      <alignment horizontal="center" vertical="center"/>
    </xf>
    <xf numFmtId="49" fontId="36" fillId="3" borderId="6" xfId="0" applyNumberFormat="1" applyFont="1" applyFill="1" applyBorder="1" applyAlignment="1" applyProtection="1">
      <alignment horizontal="center" vertical="center"/>
      <protection locked="0"/>
    </xf>
    <xf numFmtId="49" fontId="36" fillId="3" borderId="8" xfId="0" applyNumberFormat="1" applyFont="1" applyFill="1" applyBorder="1" applyAlignment="1" applyProtection="1">
      <alignment horizontal="center" vertical="center"/>
      <protection locked="0"/>
    </xf>
    <xf numFmtId="0" fontId="37" fillId="3" borderId="6" xfId="0" applyFont="1" applyFill="1" applyBorder="1" applyAlignment="1">
      <alignment horizontal="center" vertical="center"/>
    </xf>
    <xf numFmtId="0" fontId="37" fillId="3" borderId="8" xfId="0" applyFont="1" applyFill="1" applyBorder="1" applyAlignment="1">
      <alignment horizontal="center" vertical="center"/>
    </xf>
    <xf numFmtId="49" fontId="42" fillId="3" borderId="5" xfId="0" applyNumberFormat="1" applyFont="1" applyFill="1" applyBorder="1" applyAlignment="1" applyProtection="1">
      <alignment horizontal="center" vertical="center"/>
      <protection locked="0"/>
    </xf>
    <xf numFmtId="0" fontId="12" fillId="6" borderId="5" xfId="1" applyFont="1" applyFill="1" applyBorder="1" applyAlignment="1" applyProtection="1">
      <alignment horizontal="center" vertical="center"/>
      <protection locked="0"/>
    </xf>
    <xf numFmtId="0" fontId="32" fillId="3" borderId="0" xfId="0" applyFont="1" applyFill="1" applyAlignment="1">
      <alignment horizontal="center" vertical="center"/>
    </xf>
    <xf numFmtId="0" fontId="0" fillId="3" borderId="15" xfId="0" applyFill="1" applyBorder="1" applyAlignment="1">
      <alignment horizontal="center" vertical="center"/>
    </xf>
    <xf numFmtId="0" fontId="36" fillId="3" borderId="5" xfId="1" applyFont="1" applyFill="1" applyBorder="1" applyAlignment="1" applyProtection="1">
      <alignment horizontal="center" vertical="center"/>
      <protection locked="0"/>
    </xf>
    <xf numFmtId="0" fontId="35" fillId="3" borderId="0" xfId="0" applyFont="1" applyFill="1" applyProtection="1">
      <alignment vertical="center"/>
      <protection locked="0"/>
    </xf>
    <xf numFmtId="0" fontId="34" fillId="3" borderId="0" xfId="0" applyFont="1" applyFill="1" applyProtection="1">
      <alignment vertical="center"/>
      <protection locked="0"/>
    </xf>
    <xf numFmtId="0" fontId="19" fillId="14" borderId="6" xfId="1" applyFont="1" applyFill="1" applyBorder="1" applyAlignment="1" applyProtection="1">
      <alignment horizontal="center" vertical="center"/>
      <protection locked="0"/>
    </xf>
    <xf numFmtId="0" fontId="19" fillId="14" borderId="8" xfId="1" applyFont="1" applyFill="1" applyBorder="1" applyAlignment="1" applyProtection="1">
      <alignment horizontal="center" vertical="center"/>
      <protection locked="0"/>
    </xf>
    <xf numFmtId="0" fontId="0" fillId="3" borderId="0" xfId="0" applyFill="1" applyAlignment="1">
      <alignment horizontal="center" vertical="center"/>
    </xf>
    <xf numFmtId="0" fontId="33" fillId="3" borderId="0" xfId="1" applyFont="1" applyFill="1" applyBorder="1" applyAlignment="1" applyProtection="1">
      <alignment horizontal="center" vertical="center"/>
      <protection locked="0"/>
    </xf>
    <xf numFmtId="0" fontId="12" fillId="3" borderId="0" xfId="1" applyFont="1" applyFill="1" applyBorder="1" applyAlignment="1" applyProtection="1">
      <alignment horizontal="center" vertical="center"/>
      <protection locked="0"/>
    </xf>
    <xf numFmtId="176" fontId="31" fillId="3" borderId="5" xfId="0" applyNumberFormat="1" applyFont="1" applyFill="1" applyBorder="1" applyAlignment="1" applyProtection="1">
      <alignment horizontal="center" vertical="center"/>
      <protection locked="0"/>
    </xf>
    <xf numFmtId="49" fontId="11" fillId="3" borderId="0" xfId="0" applyNumberFormat="1" applyFont="1" applyFill="1" applyAlignment="1" applyProtection="1">
      <alignment horizontal="center" vertical="center"/>
      <protection locked="0"/>
    </xf>
    <xf numFmtId="0" fontId="33" fillId="3" borderId="5" xfId="1" applyFont="1" applyFill="1" applyBorder="1" applyAlignment="1" applyProtection="1">
      <alignment horizontal="center" vertical="center"/>
      <protection locked="0"/>
    </xf>
    <xf numFmtId="179" fontId="33" fillId="3" borderId="5" xfId="1" applyNumberFormat="1" applyFont="1" applyFill="1" applyBorder="1" applyAlignment="1" applyProtection="1">
      <alignment horizontal="center" vertical="center"/>
      <protection locked="0"/>
    </xf>
    <xf numFmtId="0" fontId="33" fillId="3" borderId="6" xfId="1" applyFont="1" applyFill="1" applyBorder="1" applyAlignment="1" applyProtection="1">
      <alignment horizontal="center" vertical="center"/>
      <protection locked="0"/>
    </xf>
    <xf numFmtId="0" fontId="33" fillId="3" borderId="8" xfId="1" applyFont="1" applyFill="1" applyBorder="1" applyAlignment="1" applyProtection="1">
      <alignment horizontal="center" vertical="center"/>
      <protection locked="0"/>
    </xf>
    <xf numFmtId="179" fontId="33" fillId="3" borderId="6" xfId="1" applyNumberFormat="1" applyFont="1" applyFill="1" applyBorder="1" applyAlignment="1" applyProtection="1">
      <alignment horizontal="center" vertical="center"/>
      <protection locked="0"/>
    </xf>
    <xf numFmtId="179" fontId="33" fillId="3" borderId="8" xfId="1" applyNumberFormat="1" applyFont="1" applyFill="1" applyBorder="1" applyAlignment="1" applyProtection="1">
      <alignment horizontal="center" vertical="center"/>
      <protection locked="0"/>
    </xf>
    <xf numFmtId="176" fontId="11" fillId="3" borderId="5" xfId="0" applyNumberFormat="1" applyFont="1" applyFill="1" applyBorder="1" applyAlignment="1" applyProtection="1">
      <alignment horizontal="center" vertical="center"/>
      <protection locked="0"/>
    </xf>
    <xf numFmtId="176" fontId="2" fillId="2" borderId="0" xfId="0" applyNumberFormat="1" applyFont="1" applyFill="1" applyAlignment="1">
      <alignment horizontal="center" vertical="center"/>
    </xf>
    <xf numFmtId="176" fontId="6" fillId="2" borderId="0" xfId="0" applyNumberFormat="1" applyFont="1" applyFill="1" applyAlignment="1">
      <alignment horizontal="center" vertical="center"/>
    </xf>
    <xf numFmtId="176" fontId="7" fillId="2" borderId="0" xfId="0" applyNumberFormat="1" applyFont="1" applyFill="1" applyAlignment="1">
      <alignment horizontal="center" vertical="center" wrapText="1"/>
    </xf>
    <xf numFmtId="176" fontId="8" fillId="3" borderId="0" xfId="0" applyNumberFormat="1" applyFont="1" applyFill="1" applyAlignment="1" applyProtection="1">
      <alignment horizontal="left" vertical="center"/>
      <protection locked="0"/>
    </xf>
    <xf numFmtId="176" fontId="9" fillId="3" borderId="0" xfId="0" applyNumberFormat="1" applyFont="1" applyFill="1" applyAlignment="1" applyProtection="1">
      <alignment horizontal="left" vertical="center"/>
      <protection locked="0"/>
    </xf>
    <xf numFmtId="176" fontId="11" fillId="3" borderId="0" xfId="0" applyNumberFormat="1" applyFont="1" applyFill="1" applyAlignment="1" applyProtection="1">
      <alignment horizontal="left" vertical="top"/>
      <protection locked="0"/>
    </xf>
    <xf numFmtId="176" fontId="10" fillId="3" borderId="0" xfId="0" applyNumberFormat="1" applyFont="1" applyFill="1" applyAlignment="1" applyProtection="1">
      <alignment horizontal="center" vertical="center"/>
      <protection locked="0"/>
    </xf>
    <xf numFmtId="176" fontId="3" fillId="3" borderId="6" xfId="0" applyNumberFormat="1" applyFont="1" applyFill="1" applyBorder="1" applyAlignment="1" applyProtection="1">
      <alignment horizontal="center" vertical="center"/>
      <protection locked="0"/>
    </xf>
    <xf numFmtId="176" fontId="3" fillId="3" borderId="8" xfId="0" applyNumberFormat="1" applyFont="1" applyFill="1" applyBorder="1" applyAlignment="1" applyProtection="1">
      <alignment horizontal="center" vertical="center"/>
      <protection locked="0"/>
    </xf>
    <xf numFmtId="176" fontId="3" fillId="3" borderId="14" xfId="0" applyNumberFormat="1" applyFont="1" applyFill="1" applyBorder="1" applyProtection="1">
      <alignment vertical="center"/>
      <protection locked="0"/>
    </xf>
    <xf numFmtId="176" fontId="3" fillId="3" borderId="2" xfId="0" applyNumberFormat="1" applyFont="1" applyFill="1" applyBorder="1" applyProtection="1">
      <alignment vertical="center"/>
      <protection locked="0"/>
    </xf>
    <xf numFmtId="176" fontId="3" fillId="3" borderId="14" xfId="0" applyNumberFormat="1" applyFont="1" applyFill="1" applyBorder="1" applyAlignment="1" applyProtection="1">
      <alignment vertical="center" wrapText="1"/>
      <protection locked="0"/>
    </xf>
    <xf numFmtId="176" fontId="3" fillId="3" borderId="2" xfId="0" applyNumberFormat="1" applyFont="1" applyFill="1" applyBorder="1" applyAlignment="1" applyProtection="1">
      <alignment vertical="center" wrapText="1"/>
      <protection locked="0"/>
    </xf>
    <xf numFmtId="176" fontId="10" fillId="3" borderId="14" xfId="0" applyNumberFormat="1" applyFont="1" applyFill="1" applyBorder="1" applyAlignment="1" applyProtection="1">
      <alignment horizontal="center" vertical="center" wrapText="1"/>
      <protection locked="0"/>
    </xf>
    <xf numFmtId="176" fontId="10" fillId="3" borderId="2" xfId="0" applyNumberFormat="1" applyFont="1" applyFill="1" applyBorder="1" applyAlignment="1" applyProtection="1">
      <alignment horizontal="center" vertical="center" wrapText="1"/>
      <protection locked="0"/>
    </xf>
    <xf numFmtId="176" fontId="0" fillId="4" borderId="13" xfId="0" applyNumberFormat="1" applyFill="1" applyBorder="1" applyAlignment="1" applyProtection="1">
      <alignment horizontal="center" vertical="center"/>
      <protection locked="0"/>
    </xf>
    <xf numFmtId="176" fontId="17" fillId="3" borderId="0" xfId="0" applyNumberFormat="1" applyFont="1" applyFill="1" applyAlignment="1" applyProtection="1">
      <alignment horizontal="left" vertical="center"/>
      <protection locked="0"/>
    </xf>
    <xf numFmtId="176" fontId="11" fillId="3" borderId="0" xfId="0" applyNumberFormat="1" applyFont="1" applyFill="1" applyAlignment="1" applyProtection="1">
      <alignment horizontal="left" vertical="center"/>
      <protection locked="0"/>
    </xf>
    <xf numFmtId="176" fontId="10" fillId="3" borderId="0" xfId="0" applyNumberFormat="1" applyFont="1" applyFill="1" applyAlignment="1" applyProtection="1">
      <alignment horizontal="center" vertical="center" wrapText="1"/>
      <protection locked="0"/>
    </xf>
    <xf numFmtId="176" fontId="11" fillId="3" borderId="1" xfId="0" applyNumberFormat="1" applyFont="1" applyFill="1" applyBorder="1" applyAlignment="1" applyProtection="1">
      <alignment horizontal="left" vertical="center"/>
      <protection locked="0"/>
    </xf>
    <xf numFmtId="176" fontId="10" fillId="7" borderId="0" xfId="0" applyNumberFormat="1" applyFont="1" applyFill="1" applyAlignment="1" applyProtection="1">
      <alignment horizontal="left" vertical="center"/>
      <protection locked="0"/>
    </xf>
    <xf numFmtId="0" fontId="1" fillId="2" borderId="0" xfId="0" applyFont="1" applyFill="1" applyAlignment="1">
      <alignment horizontal="center" vertical="center"/>
    </xf>
    <xf numFmtId="0" fontId="121" fillId="22" borderId="0" xfId="0" applyFont="1" applyFill="1" applyAlignment="1">
      <alignment horizontal="center" vertical="center"/>
    </xf>
    <xf numFmtId="0" fontId="26" fillId="3" borderId="0" xfId="0" applyFont="1" applyFill="1">
      <alignment vertical="center"/>
    </xf>
    <xf numFmtId="0" fontId="122" fillId="3" borderId="26" xfId="0" applyFont="1" applyFill="1" applyBorder="1">
      <alignment vertical="center"/>
    </xf>
    <xf numFmtId="0" fontId="122" fillId="3" borderId="27" xfId="0" applyFont="1" applyFill="1" applyBorder="1" applyAlignment="1">
      <alignment horizontal="center" vertical="center"/>
    </xf>
    <xf numFmtId="0" fontId="122" fillId="3" borderId="28" xfId="0" applyFont="1" applyFill="1" applyBorder="1" applyAlignment="1">
      <alignment horizontal="center" vertical="center"/>
    </xf>
    <xf numFmtId="0" fontId="124" fillId="3" borderId="26" xfId="0" applyFont="1" applyFill="1" applyBorder="1">
      <alignment vertical="center"/>
    </xf>
    <xf numFmtId="0" fontId="124" fillId="23" borderId="10" xfId="0" applyFont="1" applyFill="1" applyBorder="1" applyAlignment="1">
      <alignment horizontal="center" vertical="center"/>
    </xf>
    <xf numFmtId="0" fontId="124" fillId="23" borderId="10" xfId="0" applyFont="1" applyFill="1" applyBorder="1">
      <alignment vertical="center"/>
    </xf>
    <xf numFmtId="0" fontId="124" fillId="23" borderId="0" xfId="0" applyFont="1" applyFill="1">
      <alignment vertical="center"/>
    </xf>
    <xf numFmtId="0" fontId="120" fillId="0" borderId="0" xfId="0" applyFont="1">
      <alignment vertical="center"/>
    </xf>
    <xf numFmtId="0" fontId="26" fillId="0" borderId="0" xfId="0" applyFont="1">
      <alignment vertical="center"/>
    </xf>
  </cellXfs>
  <cellStyles count="7">
    <cellStyle name="常规" xfId="0" builtinId="0"/>
    <cellStyle name="适中" xfId="2" builtinId="28"/>
    <cellStyle name="输入" xfId="1" builtinId="20"/>
    <cellStyle name="样式 1" xfId="6" xr:uid="{00000000-0005-0000-0000-000031000000}"/>
    <cellStyle name="着色 2" xfId="3" builtinId="33"/>
    <cellStyle name="着色 5" xfId="4" builtinId="45"/>
    <cellStyle name="着色 6" xfId="5" builtinId="49"/>
  </cellStyles>
  <dxfs count="2">
    <dxf>
      <font>
        <b/>
        <i val="0"/>
      </font>
      <fill>
        <patternFill patternType="solid">
          <bgColor rgb="FFD7D7D7"/>
        </patternFill>
      </fill>
    </dxf>
    <dxf>
      <font>
        <b val="0"/>
        <i val="0"/>
      </font>
      <fill>
        <patternFill patternType="none"/>
      </fill>
    </dxf>
  </dxfs>
  <tableStyles count="1" defaultTableStyle="TableStyleMedium2" defaultPivotStyle="PivotStyleLight16">
    <tableStyle name="MySqlDefault" pivot="0" table="0" count="2" xr9:uid="{7EE54C04-2515-478A-9324-9217028680B4}">
      <tableStyleElement type="wholeTable" dxfId="1"/>
      <tableStyleElement type="headerRow" dxfId="0"/>
    </tableStyle>
  </tableStyles>
  <colors>
    <mruColors>
      <color rgb="FFF3D9D9"/>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4">
    <xsd:schema xmlns="" xmlns:xsd="http://www.w3.org/2001/XMLSchema">
      <xsd:element name="IDBmodelinfo" nillable="true">
        <xsd:complexType>
          <xsd:sequence minOccurs="0">
            <xsd:element form="unqualified" minOccurs="0" name="Lake" nillable="true">
              <xsd:complexType>
                <xsd:sequence minOccurs="0">
                  <xsd:element form="unqualified" minOccurs="0" name="Z0" nillable="true" type="xsd:double"/>
                  <xsd:element form="unqualified" minOccurs="0" name="Qin" nillable="true" type="xsd:integer"/>
                  <xsd:element form="unqualified" minOccurs="0" name="Hr" nillable="true" type="xsd:double"/>
                  <xsd:element form="unqualified" minOccurs="0" name="p1" nillable="true" type="xsd:double"/>
                  <xsd:element form="unqualified" minOccurs="0" name="p2" nillable="true" type="xsd:double"/>
                  <xsd:element form="unqualified" minOccurs="0" name="p3" nillable="true" type="xsd:double"/>
                  <xsd:element form="unqualified" minOccurs="0" name="h0" nillable="true" type="xsd:double"/>
                  <xsd:element form="unqualified" minOccurs="0" name="b0" nillable="true" type="xsd:double"/>
                </xsd:sequence>
              </xsd:complexType>
            </xsd:element>
            <xsd:element form="unqualified" minOccurs="0" name="Erosion" nillable="true">
              <xsd:complexType>
                <xsd:sequence minOccurs="0">
                  <xsd:element form="unqualified" minOccurs="0" name="vc" nillable="true" type="xsd:integer"/>
                  <xsd:element form="unqualified" minOccurs="0" name="tc" nillable="true" type="xsd:integer"/>
                  <xsd:element form="unqualified" minOccurs="0" name="a" nillable="true" type="xsd:double"/>
                  <xsd:element form="unqualified" minOccurs="0" name="b" nillable="true" type="xsd:double"/>
                  <xsd:element form="unqualified" minOccurs="0" name="mq" nillable="true" type="xsd:double"/>
                  <xsd:element form="unqualified" minOccurs="0" name="mb" nillable="true" type="xsd:double"/>
                  <xsd:element form="unqualified" minOccurs="0" name="m" nillable="true" type="xsd:double"/>
                </xsd:sequence>
              </xsd:complexType>
            </xsd:element>
            <xsd:element form="unqualified" minOccurs="0" name="Enlarge" nillable="true">
              <xsd:complexType>
                <xsd:sequence minOccurs="0">
                  <xsd:element form="unqualified" minOccurs="0" name="Coh" nillable="true" type="xsd:integer"/>
                  <xsd:element form="unqualified" minOccurs="0" name="fai" nillable="true" type="xsd:integer"/>
                  <xsd:element form="unqualified" minOccurs="0" name="gamma" nillable="true" type="xsd:double"/>
                  <xsd:element form="unqualified" minOccurs="0" name="beta1" nillable="true" type="xsd:integer"/>
                  <xsd:element form="unqualified" minOccurs="0" name="m1" nillable="true" type="xsd:double"/>
                  <xsd:element form="unqualified" minOccurs="0" name="m2" nillable="true" type="xsd:double"/>
                  <xsd:element form="unqualified" minOccurs="0" name="zend" nillable="true" type="xsd:double"/>
                  <xsd:element form="unqualified" minOccurs="0" name="d50" nillable="true" type="xsd:double"/>
                  <xsd:element form="unqualified" minOccurs="0" name="density" nillable="true" type="xsd:integer"/>
                  <xsd:element form="unqualified" minOccurs="0" name="voidratio" nillable="true" type="xsd:double"/>
                  <xsd:element form="unqualified" minOccurs="0" name="Gs" nillable="true" type="xsd:double"/>
                  <xsd:element form="unqualified" minOccurs="0" name="Len" nillable="true" type="xsd:integer"/>
                  <xsd:element form="unqualified" minOccurs="0" name="roughness" nillable="true" type="xsd:double"/>
                </xsd:sequence>
              </xsd:complexType>
            </xsd:element>
          </xsd:sequence>
        </xsd:complexType>
      </xsd:element>
    </xsd:schema>
  </Schema>
  <Map ID="9" Name="IDBmodelinfo_映射" RootElement="IDBmodelinfo" SchemaID="Schema4" ShowImportExportValidationErrors="false" AutoFit="true" Append="false" PreserveSortAFLayout="true" PreserveFormat="true">
    <DataBinding FileBinding="true" ConnectionID="4"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Cross-section1 (0.0m)</c:v>
          </c:tx>
          <c:spPr>
            <a:ln w="25400">
              <a:solidFill>
                <a:srgbClr val="0000FF"/>
              </a:solidFill>
            </a:ln>
          </c:spPr>
          <c:marker>
            <c:symbol val="none"/>
          </c:marker>
          <c:xVal>
            <c:numRef>
              <c:f>Flood_routing!$G$27:$G$91</c:f>
              <c:numCache>
                <c:formatCode>General</c:formatCode>
                <c:ptCount val="65"/>
                <c:pt idx="0">
                  <c:v>54.5</c:v>
                </c:pt>
                <c:pt idx="1">
                  <c:v>109.5</c:v>
                </c:pt>
                <c:pt idx="2">
                  <c:v>164.5</c:v>
                </c:pt>
                <c:pt idx="3">
                  <c:v>219.5</c:v>
                </c:pt>
                <c:pt idx="4">
                  <c:v>274.5</c:v>
                </c:pt>
                <c:pt idx="5">
                  <c:v>329.5</c:v>
                </c:pt>
                <c:pt idx="6">
                  <c:v>384.5</c:v>
                </c:pt>
                <c:pt idx="7">
                  <c:v>439.5</c:v>
                </c:pt>
                <c:pt idx="8">
                  <c:v>494.5</c:v>
                </c:pt>
                <c:pt idx="9">
                  <c:v>549.5</c:v>
                </c:pt>
                <c:pt idx="10">
                  <c:v>604.5</c:v>
                </c:pt>
                <c:pt idx="11">
                  <c:v>659.5</c:v>
                </c:pt>
                <c:pt idx="12">
                  <c:v>714.5</c:v>
                </c:pt>
                <c:pt idx="13">
                  <c:v>769.5</c:v>
                </c:pt>
                <c:pt idx="14">
                  <c:v>824.5</c:v>
                </c:pt>
                <c:pt idx="15">
                  <c:v>879.5</c:v>
                </c:pt>
                <c:pt idx="16">
                  <c:v>934.5</c:v>
                </c:pt>
                <c:pt idx="17">
                  <c:v>989.5</c:v>
                </c:pt>
                <c:pt idx="18">
                  <c:v>1044.5</c:v>
                </c:pt>
                <c:pt idx="19">
                  <c:v>1099.5</c:v>
                </c:pt>
                <c:pt idx="20">
                  <c:v>1154.5</c:v>
                </c:pt>
                <c:pt idx="21">
                  <c:v>1209.5</c:v>
                </c:pt>
                <c:pt idx="22">
                  <c:v>1264.5</c:v>
                </c:pt>
                <c:pt idx="23">
                  <c:v>1319.5</c:v>
                </c:pt>
                <c:pt idx="24">
                  <c:v>1374.5</c:v>
                </c:pt>
                <c:pt idx="25">
                  <c:v>1429.5</c:v>
                </c:pt>
                <c:pt idx="26">
                  <c:v>1484.5</c:v>
                </c:pt>
                <c:pt idx="27">
                  <c:v>1539.5</c:v>
                </c:pt>
                <c:pt idx="28">
                  <c:v>1594.5</c:v>
                </c:pt>
                <c:pt idx="29">
                  <c:v>1649.5</c:v>
                </c:pt>
                <c:pt idx="30">
                  <c:v>1704.5</c:v>
                </c:pt>
                <c:pt idx="31">
                  <c:v>1759.5</c:v>
                </c:pt>
                <c:pt idx="32">
                  <c:v>1814.5</c:v>
                </c:pt>
                <c:pt idx="33">
                  <c:v>1869.5</c:v>
                </c:pt>
                <c:pt idx="34">
                  <c:v>1924.5</c:v>
                </c:pt>
                <c:pt idx="35">
                  <c:v>1979.5</c:v>
                </c:pt>
                <c:pt idx="36">
                  <c:v>2034.5</c:v>
                </c:pt>
                <c:pt idx="37">
                  <c:v>2089.5</c:v>
                </c:pt>
                <c:pt idx="38">
                  <c:v>2144.5</c:v>
                </c:pt>
                <c:pt idx="39">
                  <c:v>2199.5</c:v>
                </c:pt>
                <c:pt idx="40">
                  <c:v>2254.5</c:v>
                </c:pt>
                <c:pt idx="41">
                  <c:v>2309.5</c:v>
                </c:pt>
                <c:pt idx="42">
                  <c:v>2364.5</c:v>
                </c:pt>
                <c:pt idx="43">
                  <c:v>2419.5</c:v>
                </c:pt>
                <c:pt idx="44">
                  <c:v>2474.5</c:v>
                </c:pt>
                <c:pt idx="45">
                  <c:v>2529.5</c:v>
                </c:pt>
                <c:pt idx="46">
                  <c:v>2584.5</c:v>
                </c:pt>
                <c:pt idx="47">
                  <c:v>2639.5</c:v>
                </c:pt>
                <c:pt idx="48">
                  <c:v>2694.5</c:v>
                </c:pt>
                <c:pt idx="49">
                  <c:v>2749.5</c:v>
                </c:pt>
                <c:pt idx="50">
                  <c:v>2804.5</c:v>
                </c:pt>
                <c:pt idx="51">
                  <c:v>2859.5</c:v>
                </c:pt>
                <c:pt idx="52">
                  <c:v>2914.5</c:v>
                </c:pt>
                <c:pt idx="53">
                  <c:v>2969.5</c:v>
                </c:pt>
                <c:pt idx="54">
                  <c:v>3024.5</c:v>
                </c:pt>
                <c:pt idx="55">
                  <c:v>3079.5</c:v>
                </c:pt>
                <c:pt idx="56">
                  <c:v>3134.5</c:v>
                </c:pt>
                <c:pt idx="57">
                  <c:v>3189.5</c:v>
                </c:pt>
                <c:pt idx="58">
                  <c:v>3244.5</c:v>
                </c:pt>
                <c:pt idx="59">
                  <c:v>3299.5</c:v>
                </c:pt>
                <c:pt idx="60">
                  <c:v>3354.5</c:v>
                </c:pt>
                <c:pt idx="61">
                  <c:v>3409.5</c:v>
                </c:pt>
                <c:pt idx="62">
                  <c:v>3464.5</c:v>
                </c:pt>
                <c:pt idx="63">
                  <c:v>3519.5</c:v>
                </c:pt>
                <c:pt idx="64">
                  <c:v>3574.5</c:v>
                </c:pt>
              </c:numCache>
            </c:numRef>
          </c:xVal>
          <c:yVal>
            <c:numRef>
              <c:f>Flood_routing!$H$27:$H$91</c:f>
              <c:numCache>
                <c:formatCode>General</c:formatCode>
                <c:ptCount val="65"/>
                <c:pt idx="0">
                  <c:v>17.256000000000004</c:v>
                </c:pt>
                <c:pt idx="1">
                  <c:v>21.031319030808238</c:v>
                </c:pt>
                <c:pt idx="2">
                  <c:v>27.144152038314221</c:v>
                </c:pt>
                <c:pt idx="3">
                  <c:v>33.147516732835214</c:v>
                </c:pt>
                <c:pt idx="4">
                  <c:v>40.24690166352088</c:v>
                </c:pt>
                <c:pt idx="5">
                  <c:v>48.425551363328715</c:v>
                </c:pt>
                <c:pt idx="6">
                  <c:v>57.76075561697396</c:v>
                </c:pt>
                <c:pt idx="7">
                  <c:v>68.331448720515198</c:v>
                </c:pt>
                <c:pt idx="8">
                  <c:v>80.19221846223833</c:v>
                </c:pt>
                <c:pt idx="9">
                  <c:v>94.504057729461707</c:v>
                </c:pt>
                <c:pt idx="10">
                  <c:v>110.38331825551064</c:v>
                </c:pt>
                <c:pt idx="11">
                  <c:v>126.56703615880349</c:v>
                </c:pt>
                <c:pt idx="12">
                  <c:v>143.94182976121425</c:v>
                </c:pt>
                <c:pt idx="13">
                  <c:v>162.40990254843257</c:v>
                </c:pt>
                <c:pt idx="14">
                  <c:v>184.45224975358934</c:v>
                </c:pt>
                <c:pt idx="15">
                  <c:v>201.47759324132753</c:v>
                </c:pt>
                <c:pt idx="16">
                  <c:v>211.84465744177442</c:v>
                </c:pt>
                <c:pt idx="17">
                  <c:v>222.08563498448348</c:v>
                </c:pt>
                <c:pt idx="18">
                  <c:v>232.12311187917149</c:v>
                </c:pt>
                <c:pt idx="19">
                  <c:v>241.91223279561572</c:v>
                </c:pt>
                <c:pt idx="20">
                  <c:v>251.38732343539587</c:v>
                </c:pt>
                <c:pt idx="21">
                  <c:v>260.47583811862756</c:v>
                </c:pt>
                <c:pt idx="22">
                  <c:v>269.00734036953963</c:v>
                </c:pt>
                <c:pt idx="23">
                  <c:v>276.7204966300726</c:v>
                </c:pt>
                <c:pt idx="24">
                  <c:v>283.63755725256527</c:v>
                </c:pt>
                <c:pt idx="25">
                  <c:v>289.77228515861458</c:v>
                </c:pt>
                <c:pt idx="26">
                  <c:v>294.96812072860808</c:v>
                </c:pt>
                <c:pt idx="27">
                  <c:v>299.03401276915213</c:v>
                </c:pt>
                <c:pt idx="28">
                  <c:v>301.93115613318088</c:v>
                </c:pt>
                <c:pt idx="29">
                  <c:v>303.56076897345116</c:v>
                </c:pt>
                <c:pt idx="30">
                  <c:v>304.91563583032081</c:v>
                </c:pt>
                <c:pt idx="31">
                  <c:v>299.07593247473034</c:v>
                </c:pt>
                <c:pt idx="32">
                  <c:v>279.85649822364388</c:v>
                </c:pt>
                <c:pt idx="33">
                  <c:v>73.107163764385604</c:v>
                </c:pt>
                <c:pt idx="34">
                  <c:v>46.551728398251321</c:v>
                </c:pt>
                <c:pt idx="35">
                  <c:v>43.687592279866301</c:v>
                </c:pt>
                <c:pt idx="36">
                  <c:v>44.984839197364821</c:v>
                </c:pt>
                <c:pt idx="37">
                  <c:v>44.602708184050456</c:v>
                </c:pt>
                <c:pt idx="38">
                  <c:v>43.897816012723453</c:v>
                </c:pt>
                <c:pt idx="39">
                  <c:v>44.993715097275221</c:v>
                </c:pt>
                <c:pt idx="40">
                  <c:v>44.540060870344355</c:v>
                </c:pt>
                <c:pt idx="41">
                  <c:v>43.788077063576324</c:v>
                </c:pt>
                <c:pt idx="42">
                  <c:v>45.463312381846713</c:v>
                </c:pt>
                <c:pt idx="43">
                  <c:v>44.063786268884222</c:v>
                </c:pt>
                <c:pt idx="44">
                  <c:v>44.839945160160191</c:v>
                </c:pt>
                <c:pt idx="45">
                  <c:v>44.164000408217802</c:v>
                </c:pt>
                <c:pt idx="46">
                  <c:v>45.162932580930459</c:v>
                </c:pt>
                <c:pt idx="47">
                  <c:v>44.404837050503879</c:v>
                </c:pt>
                <c:pt idx="48">
                  <c:v>45.402729881817663</c:v>
                </c:pt>
                <c:pt idx="49">
                  <c:v>44.562037738339285</c:v>
                </c:pt>
                <c:pt idx="50">
                  <c:v>45.574623542256319</c:v>
                </c:pt>
                <c:pt idx="51">
                  <c:v>44.62753246547971</c:v>
                </c:pt>
                <c:pt idx="52">
                  <c:v>45.514906961450578</c:v>
                </c:pt>
                <c:pt idx="53">
                  <c:v>44.595409851911924</c:v>
                </c:pt>
                <c:pt idx="54">
                  <c:v>45.555934430751549</c:v>
                </c:pt>
                <c:pt idx="55">
                  <c:v>44.464388612914142</c:v>
                </c:pt>
                <c:pt idx="56">
                  <c:v>45.403925328078259</c:v>
                </c:pt>
                <c:pt idx="57">
                  <c:v>43.184698015820786</c:v>
                </c:pt>
                <c:pt idx="58">
                  <c:v>45.158358428451933</c:v>
                </c:pt>
                <c:pt idx="59">
                  <c:v>43.793401389321694</c:v>
                </c:pt>
                <c:pt idx="60">
                  <c:v>44.823751165034011</c:v>
                </c:pt>
                <c:pt idx="61">
                  <c:v>44.421015998141286</c:v>
                </c:pt>
                <c:pt idx="62">
                  <c:v>43.825518315233992</c:v>
                </c:pt>
                <c:pt idx="63">
                  <c:v>45.441350882160933</c:v>
                </c:pt>
                <c:pt idx="64">
                  <c:v>43.70472156695282</c:v>
                </c:pt>
              </c:numCache>
            </c:numRef>
          </c:yVal>
          <c:smooth val="0"/>
          <c:extLst>
            <c:ext xmlns:c16="http://schemas.microsoft.com/office/drawing/2014/chart" uri="{C3380CC4-5D6E-409C-BE32-E72D297353CC}">
              <c16:uniqueId val="{00000002-02F3-4168-8E42-CAF9E174A079}"/>
            </c:ext>
          </c:extLst>
        </c:ser>
        <c:ser>
          <c:idx val="1"/>
          <c:order val="1"/>
          <c:tx>
            <c:v>Cross-section2 (150.0m)</c:v>
          </c:tx>
          <c:spPr>
            <a:ln w="25400">
              <a:solidFill>
                <a:srgbClr val="008000"/>
              </a:solidFill>
            </a:ln>
          </c:spPr>
          <c:marker>
            <c:symbol val="none"/>
          </c:marker>
          <c:xVal>
            <c:numRef>
              <c:f>Flood_routing!$K$27:$K$91</c:f>
              <c:numCache>
                <c:formatCode>General</c:formatCode>
                <c:ptCount val="65"/>
                <c:pt idx="0">
                  <c:v>54.5</c:v>
                </c:pt>
                <c:pt idx="1">
                  <c:v>109.5</c:v>
                </c:pt>
                <c:pt idx="2">
                  <c:v>164.5</c:v>
                </c:pt>
                <c:pt idx="3">
                  <c:v>219.5</c:v>
                </c:pt>
                <c:pt idx="4">
                  <c:v>274.5</c:v>
                </c:pt>
                <c:pt idx="5">
                  <c:v>329.5</c:v>
                </c:pt>
                <c:pt idx="6">
                  <c:v>384.5</c:v>
                </c:pt>
                <c:pt idx="7">
                  <c:v>439.5</c:v>
                </c:pt>
                <c:pt idx="8">
                  <c:v>494.5</c:v>
                </c:pt>
                <c:pt idx="9">
                  <c:v>549.5</c:v>
                </c:pt>
                <c:pt idx="10">
                  <c:v>604.5</c:v>
                </c:pt>
                <c:pt idx="11">
                  <c:v>659.5</c:v>
                </c:pt>
                <c:pt idx="12">
                  <c:v>714.5</c:v>
                </c:pt>
                <c:pt idx="13">
                  <c:v>769.5</c:v>
                </c:pt>
                <c:pt idx="14">
                  <c:v>824.5</c:v>
                </c:pt>
                <c:pt idx="15">
                  <c:v>879.5</c:v>
                </c:pt>
                <c:pt idx="16">
                  <c:v>934.5</c:v>
                </c:pt>
                <c:pt idx="17">
                  <c:v>989.5</c:v>
                </c:pt>
                <c:pt idx="18">
                  <c:v>1044.5</c:v>
                </c:pt>
                <c:pt idx="19">
                  <c:v>1099.5</c:v>
                </c:pt>
                <c:pt idx="20">
                  <c:v>1154.5</c:v>
                </c:pt>
                <c:pt idx="21">
                  <c:v>1209.5</c:v>
                </c:pt>
                <c:pt idx="22">
                  <c:v>1264.5</c:v>
                </c:pt>
                <c:pt idx="23">
                  <c:v>1319.5</c:v>
                </c:pt>
                <c:pt idx="24">
                  <c:v>1374.5</c:v>
                </c:pt>
                <c:pt idx="25">
                  <c:v>1429.5</c:v>
                </c:pt>
                <c:pt idx="26">
                  <c:v>1484.5</c:v>
                </c:pt>
                <c:pt idx="27">
                  <c:v>1539.5</c:v>
                </c:pt>
                <c:pt idx="28">
                  <c:v>1594.5</c:v>
                </c:pt>
                <c:pt idx="29">
                  <c:v>1649.5</c:v>
                </c:pt>
                <c:pt idx="30">
                  <c:v>1704.5</c:v>
                </c:pt>
                <c:pt idx="31">
                  <c:v>1759.5</c:v>
                </c:pt>
                <c:pt idx="32">
                  <c:v>1814.5</c:v>
                </c:pt>
                <c:pt idx="33">
                  <c:v>1869.5</c:v>
                </c:pt>
                <c:pt idx="34">
                  <c:v>1924.5</c:v>
                </c:pt>
                <c:pt idx="35">
                  <c:v>1979.5</c:v>
                </c:pt>
                <c:pt idx="36">
                  <c:v>2034.5</c:v>
                </c:pt>
                <c:pt idx="37">
                  <c:v>2089.5</c:v>
                </c:pt>
                <c:pt idx="38">
                  <c:v>2144.5</c:v>
                </c:pt>
                <c:pt idx="39">
                  <c:v>2199.5</c:v>
                </c:pt>
                <c:pt idx="40">
                  <c:v>2254.5</c:v>
                </c:pt>
                <c:pt idx="41">
                  <c:v>2309.5</c:v>
                </c:pt>
                <c:pt idx="42">
                  <c:v>2364.5</c:v>
                </c:pt>
                <c:pt idx="43">
                  <c:v>2419.5</c:v>
                </c:pt>
                <c:pt idx="44">
                  <c:v>2474.5</c:v>
                </c:pt>
                <c:pt idx="45">
                  <c:v>2529.5</c:v>
                </c:pt>
                <c:pt idx="46">
                  <c:v>2584.5</c:v>
                </c:pt>
                <c:pt idx="47">
                  <c:v>2639.5</c:v>
                </c:pt>
                <c:pt idx="48">
                  <c:v>2694.5</c:v>
                </c:pt>
                <c:pt idx="49">
                  <c:v>2749.5</c:v>
                </c:pt>
                <c:pt idx="50">
                  <c:v>2804.5</c:v>
                </c:pt>
                <c:pt idx="51">
                  <c:v>2859.5</c:v>
                </c:pt>
                <c:pt idx="52">
                  <c:v>2914.5</c:v>
                </c:pt>
                <c:pt idx="53">
                  <c:v>2969.5</c:v>
                </c:pt>
                <c:pt idx="54">
                  <c:v>3024.5</c:v>
                </c:pt>
                <c:pt idx="55">
                  <c:v>3079.5</c:v>
                </c:pt>
                <c:pt idx="56">
                  <c:v>3134.5</c:v>
                </c:pt>
                <c:pt idx="57">
                  <c:v>3189.5</c:v>
                </c:pt>
                <c:pt idx="58">
                  <c:v>3244.5</c:v>
                </c:pt>
                <c:pt idx="59">
                  <c:v>3299.5</c:v>
                </c:pt>
                <c:pt idx="60">
                  <c:v>3354.5</c:v>
                </c:pt>
                <c:pt idx="61">
                  <c:v>3409.5</c:v>
                </c:pt>
                <c:pt idx="62">
                  <c:v>3464.5</c:v>
                </c:pt>
                <c:pt idx="63">
                  <c:v>3519.5</c:v>
                </c:pt>
                <c:pt idx="64">
                  <c:v>3574.5</c:v>
                </c:pt>
              </c:numCache>
            </c:numRef>
          </c:xVal>
          <c:yVal>
            <c:numRef>
              <c:f>Flood_routing!$L$27:$L$91</c:f>
              <c:numCache>
                <c:formatCode>General</c:formatCode>
                <c:ptCount val="65"/>
                <c:pt idx="0">
                  <c:v>17.165206776416959</c:v>
                </c:pt>
                <c:pt idx="1">
                  <c:v>17.16539353076551</c:v>
                </c:pt>
                <c:pt idx="2">
                  <c:v>20.489281762044275</c:v>
                </c:pt>
                <c:pt idx="3">
                  <c:v>26.558742986739588</c:v>
                </c:pt>
                <c:pt idx="4">
                  <c:v>33.268507066169349</c:v>
                </c:pt>
                <c:pt idx="5">
                  <c:v>41.074450310315868</c:v>
                </c:pt>
                <c:pt idx="6">
                  <c:v>50.055722517393519</c:v>
                </c:pt>
                <c:pt idx="7">
                  <c:v>60.301776644238693</c:v>
                </c:pt>
                <c:pt idx="8">
                  <c:v>71.920957963876731</c:v>
                </c:pt>
                <c:pt idx="9">
                  <c:v>85.143211804931184</c:v>
                </c:pt>
                <c:pt idx="10">
                  <c:v>101.43831151215052</c:v>
                </c:pt>
                <c:pt idx="11">
                  <c:v>118.08027192465762</c:v>
                </c:pt>
                <c:pt idx="12">
                  <c:v>135.65785423840828</c:v>
                </c:pt>
                <c:pt idx="13">
                  <c:v>154.38426714578094</c:v>
                </c:pt>
                <c:pt idx="14">
                  <c:v>175.21675807126636</c:v>
                </c:pt>
                <c:pt idx="15">
                  <c:v>196.70029896973904</c:v>
                </c:pt>
                <c:pt idx="16">
                  <c:v>207.99791457643298</c:v>
                </c:pt>
                <c:pt idx="17">
                  <c:v>218.58081347741404</c:v>
                </c:pt>
                <c:pt idx="18">
                  <c:v>228.87585891653166</c:v>
                </c:pt>
                <c:pt idx="19">
                  <c:v>238.98566792096901</c:v>
                </c:pt>
                <c:pt idx="20">
                  <c:v>248.69358512040168</c:v>
                </c:pt>
                <c:pt idx="21">
                  <c:v>257.95513373518168</c:v>
                </c:pt>
                <c:pt idx="22">
                  <c:v>266.7517672118604</c:v>
                </c:pt>
                <c:pt idx="23">
                  <c:v>274.62291245020992</c:v>
                </c:pt>
                <c:pt idx="24">
                  <c:v>281.82056062998618</c:v>
                </c:pt>
                <c:pt idx="25">
                  <c:v>288.19136128630942</c:v>
                </c:pt>
                <c:pt idx="26">
                  <c:v>293.59011644491102</c:v>
                </c:pt>
                <c:pt idx="27">
                  <c:v>297.86719973525294</c:v>
                </c:pt>
                <c:pt idx="28">
                  <c:v>301.04625912121929</c:v>
                </c:pt>
                <c:pt idx="29">
                  <c:v>302.87234485947016</c:v>
                </c:pt>
                <c:pt idx="30">
                  <c:v>304.22262344280443</c:v>
                </c:pt>
                <c:pt idx="31">
                  <c:v>300.61218634387615</c:v>
                </c:pt>
                <c:pt idx="32">
                  <c:v>285.52268846533514</c:v>
                </c:pt>
                <c:pt idx="33">
                  <c:v>128.56299477524968</c:v>
                </c:pt>
                <c:pt idx="34">
                  <c:v>62.662644746933125</c:v>
                </c:pt>
                <c:pt idx="35">
                  <c:v>50.446367265472645</c:v>
                </c:pt>
                <c:pt idx="36">
                  <c:v>45.857623817356057</c:v>
                </c:pt>
                <c:pt idx="37">
                  <c:v>44.260502012338492</c:v>
                </c:pt>
                <c:pt idx="38">
                  <c:v>45.013986216703223</c:v>
                </c:pt>
                <c:pt idx="39">
                  <c:v>44.322294308739146</c:v>
                </c:pt>
                <c:pt idx="40">
                  <c:v>43.754743303972354</c:v>
                </c:pt>
                <c:pt idx="41">
                  <c:v>45.05068825051503</c:v>
                </c:pt>
                <c:pt idx="42">
                  <c:v>44.107998675242776</c:v>
                </c:pt>
                <c:pt idx="43">
                  <c:v>44.036284949221745</c:v>
                </c:pt>
                <c:pt idx="44">
                  <c:v>44.954694358610709</c:v>
                </c:pt>
                <c:pt idx="45">
                  <c:v>44.463747306259727</c:v>
                </c:pt>
                <c:pt idx="46">
                  <c:v>43.728368598494406</c:v>
                </c:pt>
                <c:pt idx="47">
                  <c:v>44.648053704173023</c:v>
                </c:pt>
                <c:pt idx="48">
                  <c:v>43.495255710501851</c:v>
                </c:pt>
                <c:pt idx="49">
                  <c:v>44.77963273555352</c:v>
                </c:pt>
                <c:pt idx="50">
                  <c:v>43.882456172840634</c:v>
                </c:pt>
                <c:pt idx="51">
                  <c:v>44.856933393165043</c:v>
                </c:pt>
                <c:pt idx="52">
                  <c:v>43.914182357740792</c:v>
                </c:pt>
                <c:pt idx="53">
                  <c:v>44.874065398232403</c:v>
                </c:pt>
                <c:pt idx="54">
                  <c:v>43.620518210553172</c:v>
                </c:pt>
                <c:pt idx="55">
                  <c:v>44.825053720745395</c:v>
                </c:pt>
                <c:pt idx="56">
                  <c:v>43.543558600480466</c:v>
                </c:pt>
                <c:pt idx="57">
                  <c:v>44.70629054240122</c:v>
                </c:pt>
                <c:pt idx="58">
                  <c:v>43.917609625979274</c:v>
                </c:pt>
                <c:pt idx="59">
                  <c:v>44.50970809542639</c:v>
                </c:pt>
                <c:pt idx="60">
                  <c:v>44.898355536061871</c:v>
                </c:pt>
                <c:pt idx="61">
                  <c:v>43.721979342932826</c:v>
                </c:pt>
                <c:pt idx="62">
                  <c:v>44.942191221491655</c:v>
                </c:pt>
                <c:pt idx="63">
                  <c:v>43.759605537584648</c:v>
                </c:pt>
                <c:pt idx="64">
                  <c:v>44.653318360910006</c:v>
                </c:pt>
              </c:numCache>
            </c:numRef>
          </c:yVal>
          <c:smooth val="0"/>
          <c:extLst>
            <c:ext xmlns:c16="http://schemas.microsoft.com/office/drawing/2014/chart" uri="{C3380CC4-5D6E-409C-BE32-E72D297353CC}">
              <c16:uniqueId val="{00000003-02F3-4168-8E42-CAF9E174A079}"/>
            </c:ext>
          </c:extLst>
        </c:ser>
        <c:ser>
          <c:idx val="2"/>
          <c:order val="2"/>
          <c:tx>
            <c:v>Cross-section3 (300.0m)</c:v>
          </c:tx>
          <c:spPr>
            <a:ln w="25400">
              <a:solidFill>
                <a:srgbClr val="FF0000"/>
              </a:solidFill>
            </a:ln>
          </c:spPr>
          <c:marker>
            <c:symbol val="none"/>
          </c:marker>
          <c:xVal>
            <c:numRef>
              <c:f>Flood_routing!$O$27:$O$91</c:f>
              <c:numCache>
                <c:formatCode>General</c:formatCode>
                <c:ptCount val="65"/>
                <c:pt idx="0">
                  <c:v>54.5</c:v>
                </c:pt>
                <c:pt idx="1">
                  <c:v>109.5</c:v>
                </c:pt>
                <c:pt idx="2">
                  <c:v>164.5</c:v>
                </c:pt>
                <c:pt idx="3">
                  <c:v>219.5</c:v>
                </c:pt>
                <c:pt idx="4">
                  <c:v>274.5</c:v>
                </c:pt>
                <c:pt idx="5">
                  <c:v>329.5</c:v>
                </c:pt>
                <c:pt idx="6">
                  <c:v>384.5</c:v>
                </c:pt>
                <c:pt idx="7">
                  <c:v>439.5</c:v>
                </c:pt>
                <c:pt idx="8">
                  <c:v>494.5</c:v>
                </c:pt>
                <c:pt idx="9">
                  <c:v>549.5</c:v>
                </c:pt>
                <c:pt idx="10">
                  <c:v>604.5</c:v>
                </c:pt>
                <c:pt idx="11">
                  <c:v>659.5</c:v>
                </c:pt>
                <c:pt idx="12">
                  <c:v>714.5</c:v>
                </c:pt>
                <c:pt idx="13">
                  <c:v>769.5</c:v>
                </c:pt>
                <c:pt idx="14">
                  <c:v>824.5</c:v>
                </c:pt>
                <c:pt idx="15">
                  <c:v>879.5</c:v>
                </c:pt>
                <c:pt idx="16">
                  <c:v>934.5</c:v>
                </c:pt>
                <c:pt idx="17">
                  <c:v>989.5</c:v>
                </c:pt>
                <c:pt idx="18">
                  <c:v>1044.5</c:v>
                </c:pt>
                <c:pt idx="19">
                  <c:v>1099.5</c:v>
                </c:pt>
                <c:pt idx="20">
                  <c:v>1154.5</c:v>
                </c:pt>
                <c:pt idx="21">
                  <c:v>1209.5</c:v>
                </c:pt>
                <c:pt idx="22">
                  <c:v>1264.5</c:v>
                </c:pt>
                <c:pt idx="23">
                  <c:v>1319.5</c:v>
                </c:pt>
                <c:pt idx="24">
                  <c:v>1374.5</c:v>
                </c:pt>
                <c:pt idx="25">
                  <c:v>1429.5</c:v>
                </c:pt>
                <c:pt idx="26">
                  <c:v>1484.5</c:v>
                </c:pt>
                <c:pt idx="27">
                  <c:v>1539.5</c:v>
                </c:pt>
                <c:pt idx="28">
                  <c:v>1594.5</c:v>
                </c:pt>
                <c:pt idx="29">
                  <c:v>1649.5</c:v>
                </c:pt>
                <c:pt idx="30">
                  <c:v>1704.5</c:v>
                </c:pt>
                <c:pt idx="31">
                  <c:v>1759.5</c:v>
                </c:pt>
                <c:pt idx="32">
                  <c:v>1814.5</c:v>
                </c:pt>
                <c:pt idx="33">
                  <c:v>1869.5</c:v>
                </c:pt>
                <c:pt idx="34">
                  <c:v>1924.5</c:v>
                </c:pt>
                <c:pt idx="35">
                  <c:v>1979.5</c:v>
                </c:pt>
                <c:pt idx="36">
                  <c:v>2034.5</c:v>
                </c:pt>
                <c:pt idx="37">
                  <c:v>2089.5</c:v>
                </c:pt>
                <c:pt idx="38">
                  <c:v>2144.5</c:v>
                </c:pt>
                <c:pt idx="39">
                  <c:v>2199.5</c:v>
                </c:pt>
                <c:pt idx="40">
                  <c:v>2254.5</c:v>
                </c:pt>
                <c:pt idx="41">
                  <c:v>2309.5</c:v>
                </c:pt>
                <c:pt idx="42">
                  <c:v>2364.5</c:v>
                </c:pt>
                <c:pt idx="43">
                  <c:v>2419.5</c:v>
                </c:pt>
                <c:pt idx="44">
                  <c:v>2474.5</c:v>
                </c:pt>
                <c:pt idx="45">
                  <c:v>2529.5</c:v>
                </c:pt>
                <c:pt idx="46">
                  <c:v>2584.5</c:v>
                </c:pt>
                <c:pt idx="47">
                  <c:v>2639.5</c:v>
                </c:pt>
                <c:pt idx="48">
                  <c:v>2694.5</c:v>
                </c:pt>
                <c:pt idx="49">
                  <c:v>2749.5</c:v>
                </c:pt>
                <c:pt idx="50">
                  <c:v>2804.5</c:v>
                </c:pt>
                <c:pt idx="51">
                  <c:v>2859.5</c:v>
                </c:pt>
                <c:pt idx="52">
                  <c:v>2914.5</c:v>
                </c:pt>
                <c:pt idx="53">
                  <c:v>2969.5</c:v>
                </c:pt>
                <c:pt idx="54">
                  <c:v>3024.5</c:v>
                </c:pt>
                <c:pt idx="55">
                  <c:v>3079.5</c:v>
                </c:pt>
                <c:pt idx="56">
                  <c:v>3134.5</c:v>
                </c:pt>
                <c:pt idx="57">
                  <c:v>3189.5</c:v>
                </c:pt>
                <c:pt idx="58">
                  <c:v>3244.5</c:v>
                </c:pt>
                <c:pt idx="59">
                  <c:v>3299.5</c:v>
                </c:pt>
                <c:pt idx="60">
                  <c:v>3354.5</c:v>
                </c:pt>
                <c:pt idx="61">
                  <c:v>3409.5</c:v>
                </c:pt>
                <c:pt idx="62">
                  <c:v>3464.5</c:v>
                </c:pt>
                <c:pt idx="63">
                  <c:v>3519.5</c:v>
                </c:pt>
                <c:pt idx="64">
                  <c:v>3574.5</c:v>
                </c:pt>
              </c:numCache>
            </c:numRef>
          </c:xVal>
          <c:yVal>
            <c:numRef>
              <c:f>Flood_routing!$P$27:$P$91</c:f>
              <c:numCache>
                <c:formatCode>General</c:formatCode>
                <c:ptCount val="65"/>
                <c:pt idx="0">
                  <c:v>16.262863948934211</c:v>
                </c:pt>
                <c:pt idx="1">
                  <c:v>16.262863948657934</c:v>
                </c:pt>
                <c:pt idx="2">
                  <c:v>16.266332426948981</c:v>
                </c:pt>
                <c:pt idx="3">
                  <c:v>17.659237452212857</c:v>
                </c:pt>
                <c:pt idx="4">
                  <c:v>22.685298944069064</c:v>
                </c:pt>
                <c:pt idx="5">
                  <c:v>29.414954032533011</c:v>
                </c:pt>
                <c:pt idx="6">
                  <c:v>37.421935350189095</c:v>
                </c:pt>
                <c:pt idx="7">
                  <c:v>46.742162913029475</c:v>
                </c:pt>
                <c:pt idx="8">
                  <c:v>57.451804306222371</c:v>
                </c:pt>
                <c:pt idx="9">
                  <c:v>69.603546791392674</c:v>
                </c:pt>
                <c:pt idx="10">
                  <c:v>83.921847292000322</c:v>
                </c:pt>
                <c:pt idx="11">
                  <c:v>100.49063913851612</c:v>
                </c:pt>
                <c:pt idx="12">
                  <c:v>117.87221020288769</c:v>
                </c:pt>
                <c:pt idx="13">
                  <c:v>136.33714654260987</c:v>
                </c:pt>
                <c:pt idx="14">
                  <c:v>155.87322636719821</c:v>
                </c:pt>
                <c:pt idx="15">
                  <c:v>179.17642874092954</c:v>
                </c:pt>
                <c:pt idx="16">
                  <c:v>195.68325484466106</c:v>
                </c:pt>
                <c:pt idx="17">
                  <c:v>207.50252284496315</c:v>
                </c:pt>
                <c:pt idx="18">
                  <c:v>218.47055549789653</c:v>
                </c:pt>
                <c:pt idx="19">
                  <c:v>228.9621640046486</c:v>
                </c:pt>
                <c:pt idx="20">
                  <c:v>239.19989821168039</c:v>
                </c:pt>
                <c:pt idx="21">
                  <c:v>248.92813522991307</c:v>
                </c:pt>
                <c:pt idx="22">
                  <c:v>258.18644297024866</c:v>
                </c:pt>
                <c:pt idx="23">
                  <c:v>266.68883359338361</c:v>
                </c:pt>
                <c:pt idx="24">
                  <c:v>274.40882737507661</c:v>
                </c:pt>
                <c:pt idx="25">
                  <c:v>281.43280046667564</c:v>
                </c:pt>
                <c:pt idx="26">
                  <c:v>287.48843419386696</c:v>
                </c:pt>
                <c:pt idx="27">
                  <c:v>292.48064726195724</c:v>
                </c:pt>
                <c:pt idx="28">
                  <c:v>296.56030386709006</c:v>
                </c:pt>
                <c:pt idx="29">
                  <c:v>299.11028625106155</c:v>
                </c:pt>
                <c:pt idx="30">
                  <c:v>300.60932853186705</c:v>
                </c:pt>
                <c:pt idx="31">
                  <c:v>300.97291814095968</c:v>
                </c:pt>
                <c:pt idx="32">
                  <c:v>291.93290919973299</c:v>
                </c:pt>
                <c:pt idx="33">
                  <c:v>263.27652129817545</c:v>
                </c:pt>
                <c:pt idx="34">
                  <c:v>106.62241311706046</c:v>
                </c:pt>
                <c:pt idx="35">
                  <c:v>72.711551765073096</c:v>
                </c:pt>
                <c:pt idx="36">
                  <c:v>55.97192013803776</c:v>
                </c:pt>
                <c:pt idx="37">
                  <c:v>48.295536871849322</c:v>
                </c:pt>
                <c:pt idx="38">
                  <c:v>44.727666654401659</c:v>
                </c:pt>
                <c:pt idx="39">
                  <c:v>43.567020970577609</c:v>
                </c:pt>
                <c:pt idx="40">
                  <c:v>43.161911021703908</c:v>
                </c:pt>
                <c:pt idx="41">
                  <c:v>42.455896189261445</c:v>
                </c:pt>
                <c:pt idx="42">
                  <c:v>42.724683037889776</c:v>
                </c:pt>
                <c:pt idx="43">
                  <c:v>42.541430012835178</c:v>
                </c:pt>
                <c:pt idx="44">
                  <c:v>42.537845131779058</c:v>
                </c:pt>
                <c:pt idx="45">
                  <c:v>42.874310426210869</c:v>
                </c:pt>
                <c:pt idx="46">
                  <c:v>42.61003948186972</c:v>
                </c:pt>
                <c:pt idx="47">
                  <c:v>42.492929325605793</c:v>
                </c:pt>
                <c:pt idx="48">
                  <c:v>42.675867075288238</c:v>
                </c:pt>
                <c:pt idx="49">
                  <c:v>42.128469158416699</c:v>
                </c:pt>
                <c:pt idx="50">
                  <c:v>42.713101555252479</c:v>
                </c:pt>
                <c:pt idx="51">
                  <c:v>42.111666826418862</c:v>
                </c:pt>
                <c:pt idx="52">
                  <c:v>42.725698294529273</c:v>
                </c:pt>
                <c:pt idx="53">
                  <c:v>42.128403275384677</c:v>
                </c:pt>
                <c:pt idx="54">
                  <c:v>42.728543145649112</c:v>
                </c:pt>
                <c:pt idx="55">
                  <c:v>42.139886848525705</c:v>
                </c:pt>
                <c:pt idx="56">
                  <c:v>42.714915246066447</c:v>
                </c:pt>
                <c:pt idx="57">
                  <c:v>42.270174093254234</c:v>
                </c:pt>
                <c:pt idx="58">
                  <c:v>42.650842726686072</c:v>
                </c:pt>
                <c:pt idx="59">
                  <c:v>42.570791300169418</c:v>
                </c:pt>
                <c:pt idx="60">
                  <c:v>42.385052001794399</c:v>
                </c:pt>
                <c:pt idx="61">
                  <c:v>42.759441238455182</c:v>
                </c:pt>
                <c:pt idx="62">
                  <c:v>42.17263103294718</c:v>
                </c:pt>
                <c:pt idx="63">
                  <c:v>42.742396821712049</c:v>
                </c:pt>
                <c:pt idx="64">
                  <c:v>42.37700170526395</c:v>
                </c:pt>
              </c:numCache>
            </c:numRef>
          </c:yVal>
          <c:smooth val="0"/>
          <c:extLst>
            <c:ext xmlns:c16="http://schemas.microsoft.com/office/drawing/2014/chart" uri="{C3380CC4-5D6E-409C-BE32-E72D297353CC}">
              <c16:uniqueId val="{00000004-02F3-4168-8E42-CAF9E174A079}"/>
            </c:ext>
          </c:extLst>
        </c:ser>
        <c:ser>
          <c:idx val="3"/>
          <c:order val="3"/>
          <c:tx>
            <c:v>Cross-section4 (450.0m)</c:v>
          </c:tx>
          <c:spPr>
            <a:ln w="25400">
              <a:solidFill>
                <a:srgbClr val="FFA500"/>
              </a:solidFill>
            </a:ln>
          </c:spPr>
          <c:marker>
            <c:symbol val="none"/>
          </c:marker>
          <c:xVal>
            <c:numRef>
              <c:f>Flood_routing!$S$27:$S$91</c:f>
              <c:numCache>
                <c:formatCode>General</c:formatCode>
                <c:ptCount val="65"/>
                <c:pt idx="0">
                  <c:v>54.5</c:v>
                </c:pt>
                <c:pt idx="1">
                  <c:v>109.5</c:v>
                </c:pt>
                <c:pt idx="2">
                  <c:v>164.5</c:v>
                </c:pt>
                <c:pt idx="3">
                  <c:v>219.5</c:v>
                </c:pt>
                <c:pt idx="4">
                  <c:v>274.5</c:v>
                </c:pt>
                <c:pt idx="5">
                  <c:v>329.5</c:v>
                </c:pt>
                <c:pt idx="6">
                  <c:v>384.5</c:v>
                </c:pt>
                <c:pt idx="7">
                  <c:v>439.5</c:v>
                </c:pt>
                <c:pt idx="8">
                  <c:v>494.5</c:v>
                </c:pt>
                <c:pt idx="9">
                  <c:v>549.5</c:v>
                </c:pt>
                <c:pt idx="10">
                  <c:v>604.5</c:v>
                </c:pt>
                <c:pt idx="11">
                  <c:v>659.5</c:v>
                </c:pt>
                <c:pt idx="12">
                  <c:v>714.5</c:v>
                </c:pt>
                <c:pt idx="13">
                  <c:v>769.5</c:v>
                </c:pt>
                <c:pt idx="14">
                  <c:v>824.5</c:v>
                </c:pt>
                <c:pt idx="15">
                  <c:v>879.5</c:v>
                </c:pt>
                <c:pt idx="16">
                  <c:v>934.5</c:v>
                </c:pt>
                <c:pt idx="17">
                  <c:v>989.5</c:v>
                </c:pt>
                <c:pt idx="18">
                  <c:v>1044.5</c:v>
                </c:pt>
                <c:pt idx="19">
                  <c:v>1099.5</c:v>
                </c:pt>
                <c:pt idx="20">
                  <c:v>1154.5</c:v>
                </c:pt>
                <c:pt idx="21">
                  <c:v>1209.5</c:v>
                </c:pt>
                <c:pt idx="22">
                  <c:v>1264.5</c:v>
                </c:pt>
                <c:pt idx="23">
                  <c:v>1319.5</c:v>
                </c:pt>
                <c:pt idx="24">
                  <c:v>1374.5</c:v>
                </c:pt>
                <c:pt idx="25">
                  <c:v>1429.5</c:v>
                </c:pt>
                <c:pt idx="26">
                  <c:v>1484.5</c:v>
                </c:pt>
                <c:pt idx="27">
                  <c:v>1539.5</c:v>
                </c:pt>
                <c:pt idx="28">
                  <c:v>1594.5</c:v>
                </c:pt>
                <c:pt idx="29">
                  <c:v>1649.5</c:v>
                </c:pt>
                <c:pt idx="30">
                  <c:v>1704.5</c:v>
                </c:pt>
                <c:pt idx="31">
                  <c:v>1759.5</c:v>
                </c:pt>
                <c:pt idx="32">
                  <c:v>1814.5</c:v>
                </c:pt>
                <c:pt idx="33">
                  <c:v>1869.5</c:v>
                </c:pt>
                <c:pt idx="34">
                  <c:v>1924.5</c:v>
                </c:pt>
                <c:pt idx="35">
                  <c:v>1979.5</c:v>
                </c:pt>
                <c:pt idx="36">
                  <c:v>2034.5</c:v>
                </c:pt>
                <c:pt idx="37">
                  <c:v>2089.5</c:v>
                </c:pt>
                <c:pt idx="38">
                  <c:v>2144.5</c:v>
                </c:pt>
                <c:pt idx="39">
                  <c:v>2199.5</c:v>
                </c:pt>
                <c:pt idx="40">
                  <c:v>2254.5</c:v>
                </c:pt>
                <c:pt idx="41">
                  <c:v>2309.5</c:v>
                </c:pt>
                <c:pt idx="42">
                  <c:v>2364.5</c:v>
                </c:pt>
                <c:pt idx="43">
                  <c:v>2419.5</c:v>
                </c:pt>
                <c:pt idx="44">
                  <c:v>2474.5</c:v>
                </c:pt>
                <c:pt idx="45">
                  <c:v>2529.5</c:v>
                </c:pt>
                <c:pt idx="46">
                  <c:v>2584.5</c:v>
                </c:pt>
                <c:pt idx="47">
                  <c:v>2639.5</c:v>
                </c:pt>
                <c:pt idx="48">
                  <c:v>2694.5</c:v>
                </c:pt>
                <c:pt idx="49">
                  <c:v>2749.5</c:v>
                </c:pt>
                <c:pt idx="50">
                  <c:v>2804.5</c:v>
                </c:pt>
                <c:pt idx="51">
                  <c:v>2859.5</c:v>
                </c:pt>
                <c:pt idx="52">
                  <c:v>2914.5</c:v>
                </c:pt>
                <c:pt idx="53">
                  <c:v>2969.5</c:v>
                </c:pt>
                <c:pt idx="54">
                  <c:v>3024.5</c:v>
                </c:pt>
                <c:pt idx="55">
                  <c:v>3079.5</c:v>
                </c:pt>
                <c:pt idx="56">
                  <c:v>3134.5</c:v>
                </c:pt>
                <c:pt idx="57">
                  <c:v>3189.5</c:v>
                </c:pt>
                <c:pt idx="58">
                  <c:v>3244.5</c:v>
                </c:pt>
                <c:pt idx="59">
                  <c:v>3299.5</c:v>
                </c:pt>
                <c:pt idx="60">
                  <c:v>3354.5</c:v>
                </c:pt>
                <c:pt idx="61">
                  <c:v>3409.5</c:v>
                </c:pt>
                <c:pt idx="62">
                  <c:v>3464.5</c:v>
                </c:pt>
                <c:pt idx="63">
                  <c:v>3519.5</c:v>
                </c:pt>
                <c:pt idx="64">
                  <c:v>3574.5</c:v>
                </c:pt>
              </c:numCache>
            </c:numRef>
          </c:xVal>
          <c:yVal>
            <c:numRef>
              <c:f>Flood_routing!$T$27:$T$91</c:f>
              <c:numCache>
                <c:formatCode>General</c:formatCode>
                <c:ptCount val="65"/>
                <c:pt idx="0">
                  <c:v>17.294725701856176</c:v>
                </c:pt>
                <c:pt idx="1">
                  <c:v>17.294725330905482</c:v>
                </c:pt>
                <c:pt idx="2">
                  <c:v>17.294725085092931</c:v>
                </c:pt>
                <c:pt idx="3">
                  <c:v>17.305569507925103</c:v>
                </c:pt>
                <c:pt idx="4">
                  <c:v>18.288715693137778</c:v>
                </c:pt>
                <c:pt idx="5">
                  <c:v>22.467110807887636</c:v>
                </c:pt>
                <c:pt idx="6">
                  <c:v>29.322811175406823</c:v>
                </c:pt>
                <c:pt idx="7">
                  <c:v>38.005072840052193</c:v>
                </c:pt>
                <c:pt idx="8">
                  <c:v>48.212211615033866</c:v>
                </c:pt>
                <c:pt idx="9">
                  <c:v>59.888245365589761</c:v>
                </c:pt>
                <c:pt idx="10">
                  <c:v>73.073725276225829</c:v>
                </c:pt>
                <c:pt idx="11">
                  <c:v>88.889242598868947</c:v>
                </c:pt>
                <c:pt idx="12">
                  <c:v>106.27730535416273</c:v>
                </c:pt>
                <c:pt idx="13">
                  <c:v>124.64993388702123</c:v>
                </c:pt>
                <c:pt idx="14">
                  <c:v>144.07567371665684</c:v>
                </c:pt>
                <c:pt idx="15">
                  <c:v>165.34386534837029</c:v>
                </c:pt>
                <c:pt idx="16">
                  <c:v>187.47403298686999</c:v>
                </c:pt>
                <c:pt idx="17">
                  <c:v>201.63225411653866</c:v>
                </c:pt>
                <c:pt idx="18">
                  <c:v>213.69804110623724</c:v>
                </c:pt>
                <c:pt idx="19">
                  <c:v>224.84405451762657</c:v>
                </c:pt>
                <c:pt idx="20">
                  <c:v>235.55592185818406</c:v>
                </c:pt>
                <c:pt idx="21">
                  <c:v>245.7890360329059</c:v>
                </c:pt>
                <c:pt idx="22">
                  <c:v>255.51166359028923</c:v>
                </c:pt>
                <c:pt idx="23">
                  <c:v>264.67331750155529</c:v>
                </c:pt>
                <c:pt idx="24">
                  <c:v>272.95530909655713</c:v>
                </c:pt>
                <c:pt idx="25">
                  <c:v>280.43934051717446</c:v>
                </c:pt>
                <c:pt idx="26">
                  <c:v>287.18592159297856</c:v>
                </c:pt>
                <c:pt idx="27">
                  <c:v>292.91586244412377</c:v>
                </c:pt>
                <c:pt idx="28">
                  <c:v>297.51184734491085</c:v>
                </c:pt>
                <c:pt idx="29">
                  <c:v>300.95687813256978</c:v>
                </c:pt>
                <c:pt idx="30">
                  <c:v>303.12623092482306</c:v>
                </c:pt>
                <c:pt idx="31">
                  <c:v>304.81393657748828</c:v>
                </c:pt>
                <c:pt idx="32">
                  <c:v>300.86193415510735</c:v>
                </c:pt>
                <c:pt idx="33">
                  <c:v>286.42354884786653</c:v>
                </c:pt>
                <c:pt idx="34">
                  <c:v>178.15500172186307</c:v>
                </c:pt>
                <c:pt idx="35">
                  <c:v>108.03244582022586</c:v>
                </c:pt>
                <c:pt idx="36">
                  <c:v>82.81665350883894</c:v>
                </c:pt>
                <c:pt idx="37">
                  <c:v>68.788732929888994</c:v>
                </c:pt>
                <c:pt idx="38">
                  <c:v>59.992922678237072</c:v>
                </c:pt>
                <c:pt idx="39">
                  <c:v>53.672810113085447</c:v>
                </c:pt>
                <c:pt idx="40">
                  <c:v>49.697890778713557</c:v>
                </c:pt>
                <c:pt idx="41">
                  <c:v>47.734573700597146</c:v>
                </c:pt>
                <c:pt idx="42">
                  <c:v>46.305381723696257</c:v>
                </c:pt>
                <c:pt idx="43">
                  <c:v>45.608758022937849</c:v>
                </c:pt>
                <c:pt idx="44">
                  <c:v>45.445771161447205</c:v>
                </c:pt>
                <c:pt idx="45">
                  <c:v>45.162457183750561</c:v>
                </c:pt>
                <c:pt idx="46">
                  <c:v>45.244008985374393</c:v>
                </c:pt>
                <c:pt idx="47">
                  <c:v>44.876624653665672</c:v>
                </c:pt>
                <c:pt idx="48">
                  <c:v>44.935597231689464</c:v>
                </c:pt>
                <c:pt idx="49">
                  <c:v>44.903141014232951</c:v>
                </c:pt>
                <c:pt idx="50">
                  <c:v>44.755803829359387</c:v>
                </c:pt>
                <c:pt idx="51">
                  <c:v>44.9050843801651</c:v>
                </c:pt>
                <c:pt idx="52">
                  <c:v>44.667811856483262</c:v>
                </c:pt>
                <c:pt idx="53">
                  <c:v>44.900203729499125</c:v>
                </c:pt>
                <c:pt idx="54">
                  <c:v>44.662758961587521</c:v>
                </c:pt>
                <c:pt idx="55">
                  <c:v>44.887036731173886</c:v>
                </c:pt>
                <c:pt idx="56">
                  <c:v>44.716055047260582</c:v>
                </c:pt>
                <c:pt idx="57">
                  <c:v>44.836752318407122</c:v>
                </c:pt>
                <c:pt idx="58">
                  <c:v>44.810539291010258</c:v>
                </c:pt>
                <c:pt idx="59">
                  <c:v>44.710126032685004</c:v>
                </c:pt>
                <c:pt idx="60">
                  <c:v>44.891853543149409</c:v>
                </c:pt>
                <c:pt idx="61">
                  <c:v>44.606961582483166</c:v>
                </c:pt>
                <c:pt idx="62">
                  <c:v>44.912036626200972</c:v>
                </c:pt>
                <c:pt idx="63">
                  <c:v>44.689306789766952</c:v>
                </c:pt>
                <c:pt idx="64">
                  <c:v>44.791187210710895</c:v>
                </c:pt>
              </c:numCache>
            </c:numRef>
          </c:yVal>
          <c:smooth val="0"/>
          <c:extLst>
            <c:ext xmlns:c16="http://schemas.microsoft.com/office/drawing/2014/chart" uri="{C3380CC4-5D6E-409C-BE32-E72D297353CC}">
              <c16:uniqueId val="{00000005-02F3-4168-8E42-CAF9E174A079}"/>
            </c:ext>
          </c:extLst>
        </c:ser>
        <c:ser>
          <c:idx val="4"/>
          <c:order val="4"/>
          <c:tx>
            <c:v>Cross-section5 (600.0m)</c:v>
          </c:tx>
          <c:spPr>
            <a:ln w="25400">
              <a:solidFill>
                <a:srgbClr val="800080"/>
              </a:solidFill>
            </a:ln>
          </c:spPr>
          <c:marker>
            <c:symbol val="none"/>
          </c:marker>
          <c:xVal>
            <c:numRef>
              <c:f>Flood_routing!$W$27:$W$91</c:f>
              <c:numCache>
                <c:formatCode>General</c:formatCode>
                <c:ptCount val="65"/>
                <c:pt idx="0">
                  <c:v>54.5</c:v>
                </c:pt>
                <c:pt idx="1">
                  <c:v>109.5</c:v>
                </c:pt>
                <c:pt idx="2">
                  <c:v>164.5</c:v>
                </c:pt>
                <c:pt idx="3">
                  <c:v>219.5</c:v>
                </c:pt>
                <c:pt idx="4">
                  <c:v>274.5</c:v>
                </c:pt>
                <c:pt idx="5">
                  <c:v>329.5</c:v>
                </c:pt>
                <c:pt idx="6">
                  <c:v>384.5</c:v>
                </c:pt>
                <c:pt idx="7">
                  <c:v>439.5</c:v>
                </c:pt>
                <c:pt idx="8">
                  <c:v>494.5</c:v>
                </c:pt>
                <c:pt idx="9">
                  <c:v>549.5</c:v>
                </c:pt>
                <c:pt idx="10">
                  <c:v>604.5</c:v>
                </c:pt>
                <c:pt idx="11">
                  <c:v>659.5</c:v>
                </c:pt>
                <c:pt idx="12">
                  <c:v>714.5</c:v>
                </c:pt>
                <c:pt idx="13">
                  <c:v>769.5</c:v>
                </c:pt>
                <c:pt idx="14">
                  <c:v>824.5</c:v>
                </c:pt>
                <c:pt idx="15">
                  <c:v>879.5</c:v>
                </c:pt>
                <c:pt idx="16">
                  <c:v>934.5</c:v>
                </c:pt>
                <c:pt idx="17">
                  <c:v>989.5</c:v>
                </c:pt>
                <c:pt idx="18">
                  <c:v>1044.5</c:v>
                </c:pt>
                <c:pt idx="19">
                  <c:v>1099.5</c:v>
                </c:pt>
                <c:pt idx="20">
                  <c:v>1154.5</c:v>
                </c:pt>
                <c:pt idx="21">
                  <c:v>1209.5</c:v>
                </c:pt>
                <c:pt idx="22">
                  <c:v>1264.5</c:v>
                </c:pt>
                <c:pt idx="23">
                  <c:v>1319.5</c:v>
                </c:pt>
                <c:pt idx="24">
                  <c:v>1374.5</c:v>
                </c:pt>
                <c:pt idx="25">
                  <c:v>1429.5</c:v>
                </c:pt>
                <c:pt idx="26">
                  <c:v>1484.5</c:v>
                </c:pt>
                <c:pt idx="27">
                  <c:v>1539.5</c:v>
                </c:pt>
                <c:pt idx="28">
                  <c:v>1594.5</c:v>
                </c:pt>
                <c:pt idx="29">
                  <c:v>1649.5</c:v>
                </c:pt>
                <c:pt idx="30">
                  <c:v>1704.5</c:v>
                </c:pt>
                <c:pt idx="31">
                  <c:v>1759.5</c:v>
                </c:pt>
                <c:pt idx="32">
                  <c:v>1814.5</c:v>
                </c:pt>
                <c:pt idx="33">
                  <c:v>1869.5</c:v>
                </c:pt>
                <c:pt idx="34">
                  <c:v>1924.5</c:v>
                </c:pt>
                <c:pt idx="35">
                  <c:v>1979.5</c:v>
                </c:pt>
                <c:pt idx="36">
                  <c:v>2034.5</c:v>
                </c:pt>
                <c:pt idx="37">
                  <c:v>2089.5</c:v>
                </c:pt>
                <c:pt idx="38">
                  <c:v>2144.5</c:v>
                </c:pt>
                <c:pt idx="39">
                  <c:v>2199.5</c:v>
                </c:pt>
                <c:pt idx="40">
                  <c:v>2254.5</c:v>
                </c:pt>
                <c:pt idx="41">
                  <c:v>2309.5</c:v>
                </c:pt>
                <c:pt idx="42">
                  <c:v>2364.5</c:v>
                </c:pt>
                <c:pt idx="43">
                  <c:v>2419.5</c:v>
                </c:pt>
                <c:pt idx="44">
                  <c:v>2474.5</c:v>
                </c:pt>
                <c:pt idx="45">
                  <c:v>2529.5</c:v>
                </c:pt>
                <c:pt idx="46">
                  <c:v>2584.5</c:v>
                </c:pt>
                <c:pt idx="47">
                  <c:v>2639.5</c:v>
                </c:pt>
                <c:pt idx="48">
                  <c:v>2694.5</c:v>
                </c:pt>
                <c:pt idx="49">
                  <c:v>2749.5</c:v>
                </c:pt>
                <c:pt idx="50">
                  <c:v>2804.5</c:v>
                </c:pt>
                <c:pt idx="51">
                  <c:v>2859.5</c:v>
                </c:pt>
                <c:pt idx="52">
                  <c:v>2914.5</c:v>
                </c:pt>
                <c:pt idx="53">
                  <c:v>2969.5</c:v>
                </c:pt>
                <c:pt idx="54">
                  <c:v>3024.5</c:v>
                </c:pt>
                <c:pt idx="55">
                  <c:v>3079.5</c:v>
                </c:pt>
                <c:pt idx="56">
                  <c:v>3134.5</c:v>
                </c:pt>
                <c:pt idx="57">
                  <c:v>3189.5</c:v>
                </c:pt>
                <c:pt idx="58">
                  <c:v>3244.5</c:v>
                </c:pt>
                <c:pt idx="59">
                  <c:v>3299.5</c:v>
                </c:pt>
                <c:pt idx="60">
                  <c:v>3354.5</c:v>
                </c:pt>
                <c:pt idx="61">
                  <c:v>3409.5</c:v>
                </c:pt>
                <c:pt idx="62">
                  <c:v>3464.5</c:v>
                </c:pt>
                <c:pt idx="63">
                  <c:v>3519.5</c:v>
                </c:pt>
                <c:pt idx="64">
                  <c:v>3574.5</c:v>
                </c:pt>
              </c:numCache>
            </c:numRef>
          </c:xVal>
          <c:yVal>
            <c:numRef>
              <c:f>Flood_routing!$X$27:$X$91</c:f>
              <c:numCache>
                <c:formatCode>General</c:formatCode>
                <c:ptCount val="65"/>
                <c:pt idx="0">
                  <c:v>17.172274738421347</c:v>
                </c:pt>
                <c:pt idx="1">
                  <c:v>17.172266333777038</c:v>
                </c:pt>
                <c:pt idx="2">
                  <c:v>17.1722607529885</c:v>
                </c:pt>
                <c:pt idx="3">
                  <c:v>17.17225761320281</c:v>
                </c:pt>
                <c:pt idx="4">
                  <c:v>17.192696086648809</c:v>
                </c:pt>
                <c:pt idx="5">
                  <c:v>17.976776773861335</c:v>
                </c:pt>
                <c:pt idx="6">
                  <c:v>21.192896984075645</c:v>
                </c:pt>
                <c:pt idx="7">
                  <c:v>27.082818397057025</c:v>
                </c:pt>
                <c:pt idx="8">
                  <c:v>35.213968276978605</c:v>
                </c:pt>
                <c:pt idx="9">
                  <c:v>45.251824656286878</c:v>
                </c:pt>
                <c:pt idx="10">
                  <c:v>57.05013251695474</c:v>
                </c:pt>
                <c:pt idx="11">
                  <c:v>70.795298013838689</c:v>
                </c:pt>
                <c:pt idx="12">
                  <c:v>87.128445935799434</c:v>
                </c:pt>
                <c:pt idx="13">
                  <c:v>104.84469176861218</c:v>
                </c:pt>
                <c:pt idx="14">
                  <c:v>123.76379039232164</c:v>
                </c:pt>
                <c:pt idx="15">
                  <c:v>143.80857508644223</c:v>
                </c:pt>
                <c:pt idx="16">
                  <c:v>166.7953973506356</c:v>
                </c:pt>
                <c:pt idx="17">
                  <c:v>185.0710930310434</c:v>
                </c:pt>
                <c:pt idx="18">
                  <c:v>199.09045790274882</c:v>
                </c:pt>
                <c:pt idx="19">
                  <c:v>211.72024791156292</c:v>
                </c:pt>
                <c:pt idx="20">
                  <c:v>223.49672798797062</c:v>
                </c:pt>
                <c:pt idx="21">
                  <c:v>234.62282982580211</c:v>
                </c:pt>
                <c:pt idx="22">
                  <c:v>245.03512170711662</c:v>
                </c:pt>
                <c:pt idx="23">
                  <c:v>254.82602797375301</c:v>
                </c:pt>
                <c:pt idx="24">
                  <c:v>263.79614121645153</c:v>
                </c:pt>
                <c:pt idx="25">
                  <c:v>271.96405772084586</c:v>
                </c:pt>
                <c:pt idx="26">
                  <c:v>279.34818042301345</c:v>
                </c:pt>
                <c:pt idx="27">
                  <c:v>285.78239719464921</c:v>
                </c:pt>
                <c:pt idx="28">
                  <c:v>291.17513712759535</c:v>
                </c:pt>
                <c:pt idx="29">
                  <c:v>295.56500413511753</c:v>
                </c:pt>
                <c:pt idx="30">
                  <c:v>298.60001326117936</c:v>
                </c:pt>
                <c:pt idx="31">
                  <c:v>300.73223286758974</c:v>
                </c:pt>
                <c:pt idx="32">
                  <c:v>301.02354548850178</c:v>
                </c:pt>
                <c:pt idx="33">
                  <c:v>292.74894330315857</c:v>
                </c:pt>
                <c:pt idx="34">
                  <c:v>257.25504812832713</c:v>
                </c:pt>
                <c:pt idx="35">
                  <c:v>149.45515915240557</c:v>
                </c:pt>
                <c:pt idx="36">
                  <c:v>115.98938693929375</c:v>
                </c:pt>
                <c:pt idx="37">
                  <c:v>94.764062522625025</c:v>
                </c:pt>
                <c:pt idx="38">
                  <c:v>78.579609880678873</c:v>
                </c:pt>
                <c:pt idx="39">
                  <c:v>67.119524775805132</c:v>
                </c:pt>
                <c:pt idx="40">
                  <c:v>59.409192317569868</c:v>
                </c:pt>
                <c:pt idx="41">
                  <c:v>53.994799978883655</c:v>
                </c:pt>
                <c:pt idx="42">
                  <c:v>50.595256650717921</c:v>
                </c:pt>
                <c:pt idx="43">
                  <c:v>48.445179535891931</c:v>
                </c:pt>
                <c:pt idx="44">
                  <c:v>46.842107099473203</c:v>
                </c:pt>
                <c:pt idx="45">
                  <c:v>46.070204760303483</c:v>
                </c:pt>
                <c:pt idx="46">
                  <c:v>45.539384595027656</c:v>
                </c:pt>
                <c:pt idx="47">
                  <c:v>45.212624381729022</c:v>
                </c:pt>
                <c:pt idx="48">
                  <c:v>44.690604400738721</c:v>
                </c:pt>
                <c:pt idx="49">
                  <c:v>44.721950028545926</c:v>
                </c:pt>
                <c:pt idx="50">
                  <c:v>44.473582104272701</c:v>
                </c:pt>
                <c:pt idx="51">
                  <c:v>44.496153580696202</c:v>
                </c:pt>
                <c:pt idx="52">
                  <c:v>44.407152692846005</c:v>
                </c:pt>
                <c:pt idx="53">
                  <c:v>44.39437295559253</c:v>
                </c:pt>
                <c:pt idx="54">
                  <c:v>44.365135456875514</c:v>
                </c:pt>
                <c:pt idx="55">
                  <c:v>44.365679753647491</c:v>
                </c:pt>
                <c:pt idx="56">
                  <c:v>44.316532520759743</c:v>
                </c:pt>
                <c:pt idx="57">
                  <c:v>44.377926541283919</c:v>
                </c:pt>
                <c:pt idx="58">
                  <c:v>44.254129100069015</c:v>
                </c:pt>
                <c:pt idx="59">
                  <c:v>44.402443318144016</c:v>
                </c:pt>
                <c:pt idx="60">
                  <c:v>44.218709591826531</c:v>
                </c:pt>
                <c:pt idx="61">
                  <c:v>44.403972411936913</c:v>
                </c:pt>
                <c:pt idx="62">
                  <c:v>44.271969724540426</c:v>
                </c:pt>
                <c:pt idx="63">
                  <c:v>44.331711404793801</c:v>
                </c:pt>
                <c:pt idx="64">
                  <c:v>44.370508341564744</c:v>
                </c:pt>
              </c:numCache>
            </c:numRef>
          </c:yVal>
          <c:smooth val="0"/>
          <c:extLst>
            <c:ext xmlns:c16="http://schemas.microsoft.com/office/drawing/2014/chart" uri="{C3380CC4-5D6E-409C-BE32-E72D297353CC}">
              <c16:uniqueId val="{00000006-02F3-4168-8E42-CAF9E174A079}"/>
            </c:ext>
          </c:extLst>
        </c:ser>
        <c:ser>
          <c:idx val="5"/>
          <c:order val="5"/>
          <c:tx>
            <c:v>Cross-section6 (750.0m)</c:v>
          </c:tx>
          <c:spPr>
            <a:ln w="25400">
              <a:solidFill>
                <a:srgbClr val="008080"/>
              </a:solidFill>
            </a:ln>
          </c:spPr>
          <c:marker>
            <c:symbol val="none"/>
          </c:marker>
          <c:xVal>
            <c:numRef>
              <c:f>Flood_routing!$AA$27:$AA$91</c:f>
              <c:numCache>
                <c:formatCode>General</c:formatCode>
                <c:ptCount val="65"/>
                <c:pt idx="0">
                  <c:v>54.5</c:v>
                </c:pt>
                <c:pt idx="1">
                  <c:v>109.5</c:v>
                </c:pt>
                <c:pt idx="2">
                  <c:v>164.5</c:v>
                </c:pt>
                <c:pt idx="3">
                  <c:v>219.5</c:v>
                </c:pt>
                <c:pt idx="4">
                  <c:v>274.5</c:v>
                </c:pt>
                <c:pt idx="5">
                  <c:v>329.5</c:v>
                </c:pt>
                <c:pt idx="6">
                  <c:v>384.5</c:v>
                </c:pt>
                <c:pt idx="7">
                  <c:v>439.5</c:v>
                </c:pt>
                <c:pt idx="8">
                  <c:v>494.5</c:v>
                </c:pt>
                <c:pt idx="9">
                  <c:v>549.5</c:v>
                </c:pt>
                <c:pt idx="10">
                  <c:v>604.5</c:v>
                </c:pt>
                <c:pt idx="11">
                  <c:v>659.5</c:v>
                </c:pt>
                <c:pt idx="12">
                  <c:v>714.5</c:v>
                </c:pt>
                <c:pt idx="13">
                  <c:v>769.5</c:v>
                </c:pt>
                <c:pt idx="14">
                  <c:v>824.5</c:v>
                </c:pt>
                <c:pt idx="15">
                  <c:v>879.5</c:v>
                </c:pt>
                <c:pt idx="16">
                  <c:v>934.5</c:v>
                </c:pt>
                <c:pt idx="17">
                  <c:v>989.5</c:v>
                </c:pt>
                <c:pt idx="18">
                  <c:v>1044.5</c:v>
                </c:pt>
                <c:pt idx="19">
                  <c:v>1099.5</c:v>
                </c:pt>
                <c:pt idx="20">
                  <c:v>1154.5</c:v>
                </c:pt>
                <c:pt idx="21">
                  <c:v>1209.5</c:v>
                </c:pt>
                <c:pt idx="22">
                  <c:v>1264.5</c:v>
                </c:pt>
                <c:pt idx="23">
                  <c:v>1319.5</c:v>
                </c:pt>
                <c:pt idx="24">
                  <c:v>1374.5</c:v>
                </c:pt>
                <c:pt idx="25">
                  <c:v>1429.5</c:v>
                </c:pt>
                <c:pt idx="26">
                  <c:v>1484.5</c:v>
                </c:pt>
                <c:pt idx="27">
                  <c:v>1539.5</c:v>
                </c:pt>
                <c:pt idx="28">
                  <c:v>1594.5</c:v>
                </c:pt>
                <c:pt idx="29">
                  <c:v>1649.5</c:v>
                </c:pt>
                <c:pt idx="30">
                  <c:v>1704.5</c:v>
                </c:pt>
                <c:pt idx="31">
                  <c:v>1759.5</c:v>
                </c:pt>
                <c:pt idx="32">
                  <c:v>1814.5</c:v>
                </c:pt>
                <c:pt idx="33">
                  <c:v>1869.5</c:v>
                </c:pt>
                <c:pt idx="34">
                  <c:v>1924.5</c:v>
                </c:pt>
                <c:pt idx="35">
                  <c:v>1979.5</c:v>
                </c:pt>
                <c:pt idx="36">
                  <c:v>2034.5</c:v>
                </c:pt>
                <c:pt idx="37">
                  <c:v>2089.5</c:v>
                </c:pt>
                <c:pt idx="38">
                  <c:v>2144.5</c:v>
                </c:pt>
                <c:pt idx="39">
                  <c:v>2199.5</c:v>
                </c:pt>
                <c:pt idx="40">
                  <c:v>2254.5</c:v>
                </c:pt>
                <c:pt idx="41">
                  <c:v>2309.5</c:v>
                </c:pt>
                <c:pt idx="42">
                  <c:v>2364.5</c:v>
                </c:pt>
                <c:pt idx="43">
                  <c:v>2419.5</c:v>
                </c:pt>
                <c:pt idx="44">
                  <c:v>2474.5</c:v>
                </c:pt>
                <c:pt idx="45">
                  <c:v>2529.5</c:v>
                </c:pt>
                <c:pt idx="46">
                  <c:v>2584.5</c:v>
                </c:pt>
                <c:pt idx="47">
                  <c:v>2639.5</c:v>
                </c:pt>
                <c:pt idx="48">
                  <c:v>2694.5</c:v>
                </c:pt>
                <c:pt idx="49">
                  <c:v>2749.5</c:v>
                </c:pt>
                <c:pt idx="50">
                  <c:v>2804.5</c:v>
                </c:pt>
                <c:pt idx="51">
                  <c:v>2859.5</c:v>
                </c:pt>
                <c:pt idx="52">
                  <c:v>2914.5</c:v>
                </c:pt>
                <c:pt idx="53">
                  <c:v>2969.5</c:v>
                </c:pt>
                <c:pt idx="54">
                  <c:v>3024.5</c:v>
                </c:pt>
                <c:pt idx="55">
                  <c:v>3079.5</c:v>
                </c:pt>
                <c:pt idx="56">
                  <c:v>3134.5</c:v>
                </c:pt>
                <c:pt idx="57">
                  <c:v>3189.5</c:v>
                </c:pt>
                <c:pt idx="58">
                  <c:v>3244.5</c:v>
                </c:pt>
                <c:pt idx="59">
                  <c:v>3299.5</c:v>
                </c:pt>
                <c:pt idx="60">
                  <c:v>3354.5</c:v>
                </c:pt>
                <c:pt idx="61">
                  <c:v>3409.5</c:v>
                </c:pt>
                <c:pt idx="62">
                  <c:v>3464.5</c:v>
                </c:pt>
                <c:pt idx="63">
                  <c:v>3519.5</c:v>
                </c:pt>
                <c:pt idx="64">
                  <c:v>3574.5</c:v>
                </c:pt>
              </c:numCache>
            </c:numRef>
          </c:xVal>
          <c:yVal>
            <c:numRef>
              <c:f>Flood_routing!$AB$27:$AB$91</c:f>
              <c:numCache>
                <c:formatCode>General</c:formatCode>
                <c:ptCount val="65"/>
                <c:pt idx="0">
                  <c:v>17.036847756554234</c:v>
                </c:pt>
                <c:pt idx="1">
                  <c:v>17.036825905994977</c:v>
                </c:pt>
                <c:pt idx="2">
                  <c:v>17.036811396931821</c:v>
                </c:pt>
                <c:pt idx="3">
                  <c:v>17.036801762722586</c:v>
                </c:pt>
                <c:pt idx="4">
                  <c:v>17.036812039172734</c:v>
                </c:pt>
                <c:pt idx="5">
                  <c:v>17.065053826553768</c:v>
                </c:pt>
                <c:pt idx="6">
                  <c:v>17.664331735643351</c:v>
                </c:pt>
                <c:pt idx="7">
                  <c:v>20.076808943407553</c:v>
                </c:pt>
                <c:pt idx="8">
                  <c:v>25.039648918972379</c:v>
                </c:pt>
                <c:pt idx="9">
                  <c:v>32.613520568686106</c:v>
                </c:pt>
                <c:pt idx="10">
                  <c:v>42.539708723582841</c:v>
                </c:pt>
                <c:pt idx="11">
                  <c:v>54.541868785581265</c:v>
                </c:pt>
                <c:pt idx="12">
                  <c:v>68.867292746334002</c:v>
                </c:pt>
                <c:pt idx="13">
                  <c:v>85.468172675001398</c:v>
                </c:pt>
                <c:pt idx="14">
                  <c:v>103.54579712849589</c:v>
                </c:pt>
                <c:pt idx="15">
                  <c:v>122.83169636729855</c:v>
                </c:pt>
                <c:pt idx="16">
                  <c:v>143.66756026408891</c:v>
                </c:pt>
                <c:pt idx="17">
                  <c:v>165.47092260562519</c:v>
                </c:pt>
                <c:pt idx="18">
                  <c:v>182.25577940098245</c:v>
                </c:pt>
                <c:pt idx="19">
                  <c:v>196.48160361565022</c:v>
                </c:pt>
                <c:pt idx="20">
                  <c:v>209.11921711293411</c:v>
                </c:pt>
                <c:pt idx="21">
                  <c:v>220.74452837677518</c:v>
                </c:pt>
                <c:pt idx="22">
                  <c:v>231.52925070448217</c:v>
                </c:pt>
                <c:pt idx="23">
                  <c:v>241.59690416519175</c:v>
                </c:pt>
                <c:pt idx="24">
                  <c:v>250.96643620544705</c:v>
                </c:pt>
                <c:pt idx="25">
                  <c:v>259.49168414359508</c:v>
                </c:pt>
                <c:pt idx="26">
                  <c:v>267.19806999742275</c:v>
                </c:pt>
                <c:pt idx="27">
                  <c:v>274.13987404829248</c:v>
                </c:pt>
                <c:pt idx="28">
                  <c:v>280.123634822697</c:v>
                </c:pt>
                <c:pt idx="29">
                  <c:v>285.09914029733238</c:v>
                </c:pt>
                <c:pt idx="30">
                  <c:v>288.96107021140551</c:v>
                </c:pt>
                <c:pt idx="31">
                  <c:v>291.67166435150614</c:v>
                </c:pt>
                <c:pt idx="32">
                  <c:v>293.69873685350927</c:v>
                </c:pt>
                <c:pt idx="33">
                  <c:v>291.01137834657516</c:v>
                </c:pt>
                <c:pt idx="34">
                  <c:v>279.78665439381973</c:v>
                </c:pt>
                <c:pt idx="35">
                  <c:v>208.76018695255468</c:v>
                </c:pt>
                <c:pt idx="36">
                  <c:v>153.81961876048786</c:v>
                </c:pt>
                <c:pt idx="37">
                  <c:v>121.83678098083628</c:v>
                </c:pt>
                <c:pt idx="38">
                  <c:v>98.949680586679719</c:v>
                </c:pt>
                <c:pt idx="39">
                  <c:v>82.508881689535571</c:v>
                </c:pt>
                <c:pt idx="40">
                  <c:v>70.518765097073185</c:v>
                </c:pt>
                <c:pt idx="41">
                  <c:v>62.138952915967067</c:v>
                </c:pt>
                <c:pt idx="42">
                  <c:v>56.285864132226251</c:v>
                </c:pt>
                <c:pt idx="43">
                  <c:v>52.200921690150999</c:v>
                </c:pt>
                <c:pt idx="44">
                  <c:v>49.555835908502544</c:v>
                </c:pt>
                <c:pt idx="45">
                  <c:v>47.694693276201171</c:v>
                </c:pt>
                <c:pt idx="46">
                  <c:v>46.545301016548834</c:v>
                </c:pt>
                <c:pt idx="47">
                  <c:v>45.859323725072763</c:v>
                </c:pt>
                <c:pt idx="48">
                  <c:v>45.350805093709909</c:v>
                </c:pt>
                <c:pt idx="49">
                  <c:v>44.898683350294732</c:v>
                </c:pt>
                <c:pt idx="50">
                  <c:v>44.75354480675265</c:v>
                </c:pt>
                <c:pt idx="51">
                  <c:v>44.490167232508696</c:v>
                </c:pt>
                <c:pt idx="52">
                  <c:v>44.485334287146706</c:v>
                </c:pt>
                <c:pt idx="53">
                  <c:v>44.335976512185582</c:v>
                </c:pt>
                <c:pt idx="54">
                  <c:v>44.371208404960669</c:v>
                </c:pt>
                <c:pt idx="55">
                  <c:v>44.270193612721442</c:v>
                </c:pt>
                <c:pt idx="56">
                  <c:v>44.328578132461729</c:v>
                </c:pt>
                <c:pt idx="57">
                  <c:v>44.235681863894698</c:v>
                </c:pt>
                <c:pt idx="58">
                  <c:v>44.31623197466012</c:v>
                </c:pt>
                <c:pt idx="59">
                  <c:v>44.225259393395788</c:v>
                </c:pt>
                <c:pt idx="60">
                  <c:v>44.30567289861478</c:v>
                </c:pt>
                <c:pt idx="61">
                  <c:v>44.245174191408758</c:v>
                </c:pt>
                <c:pt idx="62">
                  <c:v>44.27052302692794</c:v>
                </c:pt>
                <c:pt idx="63">
                  <c:v>44.283232986976024</c:v>
                </c:pt>
                <c:pt idx="64">
                  <c:v>44.226770104950866</c:v>
                </c:pt>
              </c:numCache>
            </c:numRef>
          </c:yVal>
          <c:smooth val="0"/>
          <c:extLst>
            <c:ext xmlns:c16="http://schemas.microsoft.com/office/drawing/2014/chart" uri="{C3380CC4-5D6E-409C-BE32-E72D297353CC}">
              <c16:uniqueId val="{00000007-02F3-4168-8E42-CAF9E174A079}"/>
            </c:ext>
          </c:extLst>
        </c:ser>
        <c:dLbls>
          <c:showLegendKey val="0"/>
          <c:showVal val="0"/>
          <c:showCatName val="0"/>
          <c:showSerName val="0"/>
          <c:showPercent val="0"/>
          <c:showBubbleSize val="0"/>
        </c:dLbls>
        <c:axId val="2019909200"/>
        <c:axId val="2019908240"/>
      </c:scatterChart>
      <c:valAx>
        <c:axId val="2019909200"/>
        <c:scaling>
          <c:orientation val="minMax"/>
        </c:scaling>
        <c:delete val="0"/>
        <c:axPos val="b"/>
        <c:title>
          <c:tx>
            <c:rich>
              <a:bodyPr/>
              <a:lstStyle/>
              <a:p>
                <a:pPr>
                  <a:defRPr/>
                </a:pPr>
                <a:r>
                  <a:rPr lang="en-US" altLang="zh-CN"/>
                  <a:t>Time</a:t>
                </a:r>
                <a:r>
                  <a:rPr lang="zh-CN" altLang="en-US"/>
                  <a:t> </a:t>
                </a:r>
                <a:r>
                  <a:rPr lang="en-US" altLang="zh-CN"/>
                  <a:t>(s)</a:t>
                </a:r>
              </a:p>
            </c:rich>
          </c:tx>
          <c:overlay val="0"/>
        </c:title>
        <c:numFmt formatCode="General" sourceLinked="1"/>
        <c:majorTickMark val="out"/>
        <c:minorTickMark val="none"/>
        <c:tickLblPos val="nextTo"/>
        <c:crossAx val="2019908240"/>
        <c:crosses val="autoZero"/>
        <c:crossBetween val="midCat"/>
      </c:valAx>
      <c:valAx>
        <c:axId val="2019908240"/>
        <c:scaling>
          <c:orientation val="minMax"/>
        </c:scaling>
        <c:delete val="0"/>
        <c:axPos val="l"/>
        <c:majorGridlines/>
        <c:title>
          <c:tx>
            <c:rich>
              <a:bodyPr/>
              <a:lstStyle/>
              <a:p>
                <a:pPr>
                  <a:defRPr/>
                </a:pPr>
                <a:r>
                  <a:rPr lang="en-US" altLang="zh-CN"/>
                  <a:t>Discharge</a:t>
                </a:r>
                <a:r>
                  <a:rPr lang="zh-CN" altLang="en-US"/>
                  <a:t> </a:t>
                </a:r>
                <a:r>
                  <a:rPr lang="en-US" altLang="zh-CN"/>
                  <a:t>(m3/s)</a:t>
                </a:r>
              </a:p>
            </c:rich>
          </c:tx>
          <c:overlay val="0"/>
        </c:title>
        <c:numFmt formatCode="General" sourceLinked="1"/>
        <c:majorTickMark val="out"/>
        <c:minorTickMark val="none"/>
        <c:tickLblPos val="nextTo"/>
        <c:crossAx val="2019909200"/>
        <c:crosses val="autoZero"/>
        <c:crossBetween val="midCat"/>
      </c:valAx>
      <c:spPr>
        <a:ln w="12700"/>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ln w="12700"/>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流量</c:v>
          </c:tx>
          <c:spPr>
            <a:ln w="25400">
              <a:solidFill>
                <a:srgbClr val="0070AE"/>
              </a:solidFill>
            </a:ln>
          </c:spPr>
          <c:marker>
            <c:symbol val="none"/>
          </c:marker>
          <c:xVal>
            <c:numRef>
              <c:f>Flood_routing!$AE$27:$AE$91</c:f>
              <c:numCache>
                <c:formatCode>General</c:formatCode>
                <c:ptCount val="65"/>
                <c:pt idx="0">
                  <c:v>54.5</c:v>
                </c:pt>
                <c:pt idx="1">
                  <c:v>109.5</c:v>
                </c:pt>
                <c:pt idx="2">
                  <c:v>164.5</c:v>
                </c:pt>
                <c:pt idx="3">
                  <c:v>219.5</c:v>
                </c:pt>
                <c:pt idx="4">
                  <c:v>274.5</c:v>
                </c:pt>
                <c:pt idx="5">
                  <c:v>329.5</c:v>
                </c:pt>
                <c:pt idx="6">
                  <c:v>384.5</c:v>
                </c:pt>
                <c:pt idx="7">
                  <c:v>439.5</c:v>
                </c:pt>
                <c:pt idx="8">
                  <c:v>494.5</c:v>
                </c:pt>
                <c:pt idx="9">
                  <c:v>549.5</c:v>
                </c:pt>
                <c:pt idx="10">
                  <c:v>604.5</c:v>
                </c:pt>
                <c:pt idx="11">
                  <c:v>659.5</c:v>
                </c:pt>
                <c:pt idx="12">
                  <c:v>714.5</c:v>
                </c:pt>
                <c:pt idx="13">
                  <c:v>769.5</c:v>
                </c:pt>
                <c:pt idx="14">
                  <c:v>824.5</c:v>
                </c:pt>
                <c:pt idx="15">
                  <c:v>879.5</c:v>
                </c:pt>
                <c:pt idx="16">
                  <c:v>934.5</c:v>
                </c:pt>
                <c:pt idx="17">
                  <c:v>989.5</c:v>
                </c:pt>
                <c:pt idx="18">
                  <c:v>1044.5</c:v>
                </c:pt>
                <c:pt idx="19">
                  <c:v>1099.5</c:v>
                </c:pt>
                <c:pt idx="20">
                  <c:v>1154.5</c:v>
                </c:pt>
                <c:pt idx="21">
                  <c:v>1209.5</c:v>
                </c:pt>
                <c:pt idx="22">
                  <c:v>1264.5</c:v>
                </c:pt>
                <c:pt idx="23">
                  <c:v>1319.5</c:v>
                </c:pt>
                <c:pt idx="24">
                  <c:v>1374.5</c:v>
                </c:pt>
                <c:pt idx="25">
                  <c:v>1429.5</c:v>
                </c:pt>
                <c:pt idx="26">
                  <c:v>1484.5</c:v>
                </c:pt>
                <c:pt idx="27">
                  <c:v>1539.5</c:v>
                </c:pt>
                <c:pt idx="28">
                  <c:v>1594.5</c:v>
                </c:pt>
                <c:pt idx="29">
                  <c:v>1649.5</c:v>
                </c:pt>
                <c:pt idx="30">
                  <c:v>1704.5</c:v>
                </c:pt>
                <c:pt idx="31">
                  <c:v>1759.5</c:v>
                </c:pt>
                <c:pt idx="32">
                  <c:v>1814.5</c:v>
                </c:pt>
                <c:pt idx="33">
                  <c:v>1869.5</c:v>
                </c:pt>
                <c:pt idx="34">
                  <c:v>1924.5</c:v>
                </c:pt>
                <c:pt idx="35">
                  <c:v>1979.5</c:v>
                </c:pt>
                <c:pt idx="36">
                  <c:v>2034.5</c:v>
                </c:pt>
                <c:pt idx="37">
                  <c:v>2089.5</c:v>
                </c:pt>
                <c:pt idx="38">
                  <c:v>2144.5</c:v>
                </c:pt>
                <c:pt idx="39">
                  <c:v>2199.5</c:v>
                </c:pt>
                <c:pt idx="40">
                  <c:v>2254.5</c:v>
                </c:pt>
                <c:pt idx="41">
                  <c:v>2309.5</c:v>
                </c:pt>
                <c:pt idx="42">
                  <c:v>2364.5</c:v>
                </c:pt>
                <c:pt idx="43">
                  <c:v>2419.5</c:v>
                </c:pt>
                <c:pt idx="44">
                  <c:v>2474.5</c:v>
                </c:pt>
                <c:pt idx="45">
                  <c:v>2529.5</c:v>
                </c:pt>
                <c:pt idx="46">
                  <c:v>2584.5</c:v>
                </c:pt>
                <c:pt idx="47">
                  <c:v>2639.5</c:v>
                </c:pt>
                <c:pt idx="48">
                  <c:v>2694.5</c:v>
                </c:pt>
                <c:pt idx="49">
                  <c:v>2749.5</c:v>
                </c:pt>
                <c:pt idx="50">
                  <c:v>2804.5</c:v>
                </c:pt>
                <c:pt idx="51">
                  <c:v>2859.5</c:v>
                </c:pt>
                <c:pt idx="52">
                  <c:v>2914.5</c:v>
                </c:pt>
                <c:pt idx="53">
                  <c:v>2969.5</c:v>
                </c:pt>
                <c:pt idx="54">
                  <c:v>3024.5</c:v>
                </c:pt>
                <c:pt idx="55">
                  <c:v>3079.5</c:v>
                </c:pt>
                <c:pt idx="56">
                  <c:v>3134.5</c:v>
                </c:pt>
                <c:pt idx="57">
                  <c:v>3189.5</c:v>
                </c:pt>
                <c:pt idx="58">
                  <c:v>3244.5</c:v>
                </c:pt>
                <c:pt idx="59">
                  <c:v>3299.5</c:v>
                </c:pt>
                <c:pt idx="60">
                  <c:v>3354.5</c:v>
                </c:pt>
                <c:pt idx="61">
                  <c:v>3409.5</c:v>
                </c:pt>
                <c:pt idx="62">
                  <c:v>3464.5</c:v>
                </c:pt>
                <c:pt idx="63">
                  <c:v>3519.5</c:v>
                </c:pt>
                <c:pt idx="64">
                  <c:v>3574.5</c:v>
                </c:pt>
              </c:numCache>
            </c:numRef>
          </c:xVal>
          <c:yVal>
            <c:numRef>
              <c:f>Flood_routing!$AF$27:$AF$91</c:f>
              <c:numCache>
                <c:formatCode>General</c:formatCode>
                <c:ptCount val="65"/>
                <c:pt idx="0">
                  <c:v>17.144185477019075</c:v>
                </c:pt>
                <c:pt idx="1">
                  <c:v>17.144174737541384</c:v>
                </c:pt>
                <c:pt idx="2">
                  <c:v>17.144167606391846</c:v>
                </c:pt>
                <c:pt idx="3">
                  <c:v>17.144162922474138</c:v>
                </c:pt>
                <c:pt idx="4">
                  <c:v>17.151682543520337</c:v>
                </c:pt>
                <c:pt idx="5">
                  <c:v>17.647389119015763</c:v>
                </c:pt>
                <c:pt idx="6">
                  <c:v>20.207592795577987</c:v>
                </c:pt>
                <c:pt idx="7">
                  <c:v>25.410577299679804</c:v>
                </c:pt>
                <c:pt idx="8">
                  <c:v>32.975099527858191</c:v>
                </c:pt>
                <c:pt idx="9">
                  <c:v>42.576315873977315</c:v>
                </c:pt>
                <c:pt idx="10">
                  <c:v>54.027227082023479</c:v>
                </c:pt>
                <c:pt idx="11">
                  <c:v>67.39006763991496</c:v>
                </c:pt>
                <c:pt idx="12">
                  <c:v>83.394512610275228</c:v>
                </c:pt>
                <c:pt idx="13">
                  <c:v>100.93550815727805</c:v>
                </c:pt>
                <c:pt idx="14">
                  <c:v>119.74158907023912</c:v>
                </c:pt>
                <c:pt idx="15">
                  <c:v>139.70669269769013</c:v>
                </c:pt>
                <c:pt idx="16">
                  <c:v>162.48760218592375</c:v>
                </c:pt>
                <c:pt idx="17">
                  <c:v>181.61510363565603</c:v>
                </c:pt>
                <c:pt idx="18">
                  <c:v>196.15534568961755</c:v>
                </c:pt>
                <c:pt idx="19">
                  <c:v>209.16592031823129</c:v>
                </c:pt>
                <c:pt idx="20">
                  <c:v>221.18099935804963</c:v>
                </c:pt>
                <c:pt idx="21">
                  <c:v>232.49582412346479</c:v>
                </c:pt>
                <c:pt idx="22">
                  <c:v>243.06299425638645</c:v>
                </c:pt>
                <c:pt idx="23">
                  <c:v>252.98742862334132</c:v>
                </c:pt>
                <c:pt idx="24">
                  <c:v>262.10681051389571</c:v>
                </c:pt>
                <c:pt idx="25">
                  <c:v>270.40920640418796</c:v>
                </c:pt>
                <c:pt idx="26">
                  <c:v>277.94553581293911</c:v>
                </c:pt>
                <c:pt idx="27">
                  <c:v>284.54237432577298</c:v>
                </c:pt>
                <c:pt idx="28">
                  <c:v>290.10622561226802</c:v>
                </c:pt>
                <c:pt idx="29">
                  <c:v>294.69088986718782</c:v>
                </c:pt>
                <c:pt idx="30">
                  <c:v>297.91486982766793</c:v>
                </c:pt>
                <c:pt idx="31">
                  <c:v>300.15444150189279</c:v>
                </c:pt>
                <c:pt idx="32">
                  <c:v>300.96163783205503</c:v>
                </c:pt>
                <c:pt idx="33">
                  <c:v>293.81420560352183</c:v>
                </c:pt>
                <c:pt idx="34">
                  <c:v>266.95833821488435</c:v>
                </c:pt>
                <c:pt idx="35">
                  <c:v>159.89889137740559</c:v>
                </c:pt>
                <c:pt idx="36">
                  <c:v>123.45656680631693</c:v>
                </c:pt>
                <c:pt idx="37">
                  <c:v>100.19185016621404</c:v>
                </c:pt>
                <c:pt idx="38">
                  <c:v>82.527389227266468</c:v>
                </c:pt>
                <c:pt idx="39">
                  <c:v>70.104876861957905</c:v>
                </c:pt>
                <c:pt idx="40">
                  <c:v>61.512735086773461</c:v>
                </c:pt>
                <c:pt idx="41">
                  <c:v>55.476097782478803</c:v>
                </c:pt>
                <c:pt idx="42">
                  <c:v>51.657594470717726</c:v>
                </c:pt>
                <c:pt idx="43">
                  <c:v>49.084232767875321</c:v>
                </c:pt>
                <c:pt idx="44">
                  <c:v>47.294912093988032</c:v>
                </c:pt>
                <c:pt idx="45">
                  <c:v>46.349933421290594</c:v>
                </c:pt>
                <c:pt idx="46">
                  <c:v>45.660998583041618</c:v>
                </c:pt>
                <c:pt idx="47">
                  <c:v>45.297347257689943</c:v>
                </c:pt>
                <c:pt idx="48">
                  <c:v>44.766743972649209</c:v>
                </c:pt>
                <c:pt idx="49">
                  <c:v>44.710169091403429</c:v>
                </c:pt>
                <c:pt idx="50">
                  <c:v>44.509191199079815</c:v>
                </c:pt>
                <c:pt idx="51">
                  <c:v>44.435825401694849</c:v>
                </c:pt>
                <c:pt idx="52">
                  <c:v>44.404323075342617</c:v>
                </c:pt>
                <c:pt idx="53">
                  <c:v>44.312974361090887</c:v>
                </c:pt>
                <c:pt idx="54">
                  <c:v>44.349332284323353</c:v>
                </c:pt>
                <c:pt idx="55">
                  <c:v>44.276750153996197</c:v>
                </c:pt>
                <c:pt idx="56">
                  <c:v>44.305055451435557</c:v>
                </c:pt>
                <c:pt idx="57">
                  <c:v>44.288846864539295</c:v>
                </c:pt>
                <c:pt idx="58">
                  <c:v>44.24572351711609</c:v>
                </c:pt>
                <c:pt idx="59">
                  <c:v>44.321557874655156</c:v>
                </c:pt>
                <c:pt idx="60">
                  <c:v>44.184471856514349</c:v>
                </c:pt>
                <c:pt idx="61">
                  <c:v>44.343494806934309</c:v>
                </c:pt>
                <c:pt idx="62">
                  <c:v>44.189601239216032</c:v>
                </c:pt>
                <c:pt idx="63">
                  <c:v>44.310755172974005</c:v>
                </c:pt>
                <c:pt idx="64">
                  <c:v>44.273683143706592</c:v>
                </c:pt>
              </c:numCache>
            </c:numRef>
          </c:yVal>
          <c:smooth val="0"/>
          <c:extLst>
            <c:ext xmlns:c16="http://schemas.microsoft.com/office/drawing/2014/chart" uri="{C3380CC4-5D6E-409C-BE32-E72D297353CC}">
              <c16:uniqueId val="{00000002-3DA9-4ABD-8A27-E075EC85C237}"/>
            </c:ext>
          </c:extLst>
        </c:ser>
        <c:dLbls>
          <c:showLegendKey val="0"/>
          <c:showVal val="0"/>
          <c:showCatName val="0"/>
          <c:showSerName val="0"/>
          <c:showPercent val="0"/>
          <c:showBubbleSize val="0"/>
        </c:dLbls>
        <c:axId val="2019909200"/>
        <c:axId val="2019909680"/>
      </c:scatterChart>
      <c:valAx>
        <c:axId val="2019909200"/>
        <c:scaling>
          <c:orientation val="minMax"/>
        </c:scaling>
        <c:delete val="0"/>
        <c:axPos val="b"/>
        <c:title>
          <c:tx>
            <c:rich>
              <a:bodyPr/>
              <a:lstStyle/>
              <a:p>
                <a:pPr>
                  <a:defRPr/>
                </a:pPr>
                <a:r>
                  <a:rPr lang="en-US" altLang="zh-CN"/>
                  <a:t>Time</a:t>
                </a:r>
                <a:r>
                  <a:rPr lang="zh-CN" altLang="en-US"/>
                  <a:t> </a:t>
                </a:r>
                <a:r>
                  <a:rPr lang="en-US" altLang="zh-CN"/>
                  <a:t>(s)</a:t>
                </a:r>
              </a:p>
            </c:rich>
          </c:tx>
          <c:overlay val="0"/>
        </c:title>
        <c:numFmt formatCode="General" sourceLinked="1"/>
        <c:majorTickMark val="out"/>
        <c:minorTickMark val="none"/>
        <c:tickLblPos val="nextTo"/>
        <c:crossAx val="2019909680"/>
        <c:crosses val="autoZero"/>
        <c:crossBetween val="midCat"/>
      </c:valAx>
      <c:valAx>
        <c:axId val="2019909680"/>
        <c:scaling>
          <c:orientation val="minMax"/>
        </c:scaling>
        <c:delete val="0"/>
        <c:axPos val="l"/>
        <c:majorGridlines/>
        <c:title>
          <c:tx>
            <c:rich>
              <a:bodyPr/>
              <a:lstStyle/>
              <a:p>
                <a:pPr>
                  <a:defRPr/>
                </a:pPr>
                <a:r>
                  <a:rPr lang="en-US" altLang="zh-CN"/>
                  <a:t>Discharge</a:t>
                </a:r>
                <a:r>
                  <a:rPr lang="zh-CN" altLang="en-US"/>
                  <a:t> </a:t>
                </a:r>
                <a:r>
                  <a:rPr lang="en-US" altLang="zh-CN"/>
                  <a:t>(m3/s)</a:t>
                </a:r>
              </a:p>
            </c:rich>
          </c:tx>
          <c:overlay val="0"/>
        </c:title>
        <c:numFmt formatCode="General" sourceLinked="1"/>
        <c:majorTickMark val="out"/>
        <c:minorTickMark val="none"/>
        <c:tickLblPos val="nextTo"/>
        <c:crossAx val="2019909200"/>
        <c:crosses val="autoZero"/>
        <c:crossBetween val="midCat"/>
      </c:valAx>
      <c:spPr>
        <a:ln w="12700"/>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ln w="12700"/>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3758787992010801"/>
          <c:y val="0.132680172024461"/>
          <c:w val="0.82077976340064196"/>
          <c:h val="0.69318981686799996"/>
        </c:manualLayout>
      </c:layout>
      <c:scatterChart>
        <c:scatterStyle val="smoothMarker"/>
        <c:varyColors val="0"/>
        <c:ser>
          <c:idx val="0"/>
          <c:order val="0"/>
          <c:tx>
            <c:v>h-t</c:v>
          </c:tx>
          <c:spPr>
            <a:ln w="28575" cap="rnd" cmpd="sng" algn="ctr">
              <a:solidFill>
                <a:srgbClr val="0070C0"/>
              </a:solidFill>
              <a:prstDash val="solid"/>
              <a:round/>
            </a:ln>
          </c:spPr>
          <c:marker>
            <c:spPr>
              <a:ln w="9525" cap="flat" cmpd="sng" algn="ctr">
                <a:solidFill>
                  <a:srgbClr val="0070C0"/>
                </a:solidFill>
                <a:prstDash val="solid"/>
                <a:round/>
              </a:ln>
            </c:spPr>
          </c:marker>
          <c:xVal>
            <c:numRef>
              <c:f>Calculation!$AJ$61:$AJ$209</c:f>
              <c:numCache>
                <c:formatCode>0.000_ </c:formatCode>
                <c:ptCount val="149"/>
                <c:pt idx="0">
                  <c:v>2.729647327615382E-2</c:v>
                </c:pt>
                <c:pt idx="1">
                  <c:v>4.5497276736672143E-2</c:v>
                </c:pt>
                <c:pt idx="2">
                  <c:v>6.3552863104046092E-2</c:v>
                </c:pt>
                <c:pt idx="3">
                  <c:v>8.1480241271069842E-2</c:v>
                </c:pt>
                <c:pt idx="4">
                  <c:v>9.9294797270296969E-2</c:v>
                </c:pt>
                <c:pt idx="5">
                  <c:v>0.11701050555051233</c:v>
                </c:pt>
                <c:pt idx="6">
                  <c:v>0.13464011082505772</c:v>
                </c:pt>
                <c:pt idx="7">
                  <c:v>0.15219528349900208</c:v>
                </c:pt>
                <c:pt idx="8">
                  <c:v>0.16968675291245544</c:v>
                </c:pt>
                <c:pt idx="9">
                  <c:v>0.18712442198754176</c:v>
                </c:pt>
                <c:pt idx="10">
                  <c:v>0.20451746628177953</c:v>
                </c:pt>
                <c:pt idx="11">
                  <c:v>0.22187441994696713</c:v>
                </c:pt>
                <c:pt idx="12">
                  <c:v>0.23920325066897777</c:v>
                </c:pt>
                <c:pt idx="13">
                  <c:v>0.2565114253120766</c:v>
                </c:pt>
                <c:pt idx="14">
                  <c:v>0.27380596770133259</c:v>
                </c:pt>
                <c:pt idx="15">
                  <c:v>0.29109350973841258</c:v>
                </c:pt>
                <c:pt idx="16">
                  <c:v>0.30838033685051802</c:v>
                </c:pt>
                <c:pt idx="17">
                  <c:v>0.32567242861174883</c:v>
                </c:pt>
                <c:pt idx="18">
                  <c:v>0.34297549524436033</c:v>
                </c:pt>
                <c:pt idx="19">
                  <c:v>0.36029501059889757</c:v>
                </c:pt>
                <c:pt idx="20">
                  <c:v>0.37763624212280328</c:v>
                </c:pt>
                <c:pt idx="21">
                  <c:v>0.39500427825328149</c:v>
                </c:pt>
                <c:pt idx="22">
                  <c:v>0.41240405360917454</c:v>
                </c:pt>
                <c:pt idx="23">
                  <c:v>0.42984037230611555</c:v>
                </c:pt>
                <c:pt idx="24">
                  <c:v>0.4473179296773977</c:v>
                </c:pt>
                <c:pt idx="25">
                  <c:v>0.46484133264842847</c:v>
                </c:pt>
                <c:pt idx="26">
                  <c:v>0.48241511898408379</c:v>
                </c:pt>
                <c:pt idx="27">
                  <c:v>0.50004377560482138</c:v>
                </c:pt>
                <c:pt idx="28">
                  <c:v>0.51773175614827793</c:v>
                </c:pt>
                <c:pt idx="29">
                  <c:v>0.53548349793764016</c:v>
                </c:pt>
                <c:pt idx="30">
                  <c:v>0.55330343850586816</c:v>
                </c:pt>
                <c:pt idx="31">
                  <c:v>0.57119603181549417</c:v>
                </c:pt>
                <c:pt idx="32">
                  <c:v>0.58916576430689083</c:v>
                </c:pt>
                <c:pt idx="33">
                  <c:v>0.60721717090342031</c:v>
                </c:pt>
                <c:pt idx="34">
                  <c:v>0.62535485109957045</c:v>
                </c:pt>
                <c:pt idx="35">
                  <c:v>0.64358348525798881</c:v>
                </c:pt>
                <c:pt idx="36">
                  <c:v>0.66190785124315765</c:v>
                </c:pt>
                <c:pt idx="37">
                  <c:v>0.68033284152342133</c:v>
                </c:pt>
                <c:pt idx="38">
                  <c:v>0.69886348087917249</c:v>
                </c:pt>
                <c:pt idx="39">
                  <c:v>0.71750494486341487</c:v>
                </c:pt>
                <c:pt idx="40">
                  <c:v>0.73626257917184845</c:v>
                </c:pt>
                <c:pt idx="41">
                  <c:v>0.7551419200933025</c:v>
                </c:pt>
                <c:pt idx="42">
                  <c:v>0.77414871622817527</c:v>
                </c:pt>
                <c:pt idx="43">
                  <c:v>0.79328895168292812</c:v>
                </c:pt>
                <c:pt idx="44">
                  <c:v>0.81256887097322461</c:v>
                </c:pt>
                <c:pt idx="45">
                  <c:v>0.83199500589769437</c:v>
                </c:pt>
                <c:pt idx="46">
                  <c:v>0.85157420467938394</c:v>
                </c:pt>
                <c:pt idx="47">
                  <c:v>0.87131366371385632</c:v>
                </c:pt>
                <c:pt idx="48">
                  <c:v>0.8912209623129298</c:v>
                </c:pt>
                <c:pt idx="49">
                  <c:v>0.91130410089287484</c:v>
                </c:pt>
                <c:pt idx="50">
                  <c:v>0.931571543127651</c:v>
                </c:pt>
                <c:pt idx="51">
                  <c:v>0.952032262673981</c:v>
                </c:pt>
                <c:pt idx="52">
                  <c:v>0.9726957951791757</c:v>
                </c:pt>
                <c:pt idx="53">
                  <c:v>0.99357229640865308</c:v>
                </c:pt>
                <c:pt idx="54">
                  <c:v>1.0146726074834753</c:v>
                </c:pt>
                <c:pt idx="55">
                  <c:v>1.0360083284057175</c:v>
                </c:pt>
                <c:pt idx="56">
                  <c:v>1.0522377340094338</c:v>
                </c:pt>
                <c:pt idx="57">
                  <c:v>1.0686142578896154</c:v>
                </c:pt>
                <c:pt idx="58">
                  <c:v>1.0851433320669024</c:v>
                </c:pt>
                <c:pt idx="59">
                  <c:v>1.1018313401038626</c:v>
                </c:pt>
                <c:pt idx="60">
                  <c:v>1.1186850558720578</c:v>
                </c:pt>
                <c:pt idx="61">
                  <c:v>1.1357116801809188</c:v>
                </c:pt>
                <c:pt idx="62">
                  <c:v>1.1529188809165742</c:v>
                </c:pt>
                <c:pt idx="63">
                  <c:v>1.1703148380751585</c:v>
                </c:pt>
                <c:pt idx="64">
                  <c:v>1.1879082944503503</c:v>
                </c:pt>
                <c:pt idx="65">
                  <c:v>1.2057086128791208</c:v>
                </c:pt>
                <c:pt idx="66">
                  <c:v>1.2237258411249594</c:v>
                </c:pt>
                <c:pt idx="67">
                  <c:v>1.2419707856935966</c:v>
                </c:pt>
                <c:pt idx="68">
                  <c:v>1.2604550961433039</c:v>
                </c:pt>
                <c:pt idx="69">
                  <c:v>1.2791913617846327</c:v>
                </c:pt>
                <c:pt idx="70">
                  <c:v>1.2981932230816631</c:v>
                </c:pt>
                <c:pt idx="71">
                  <c:v>1.3174755005938124</c:v>
                </c:pt>
                <c:pt idx="72">
                  <c:v>1.3370543449676531</c:v>
                </c:pt>
                <c:pt idx="73">
                  <c:v>1.3569474123480296</c:v>
                </c:pt>
                <c:pt idx="74">
                  <c:v>1.3771740706898778</c:v>
                </c:pt>
                <c:pt idx="75">
                  <c:v>1.3977556439037404</c:v>
                </c:pt>
                <c:pt idx="76">
                  <c:v>1.4117904436558146</c:v>
                </c:pt>
                <c:pt idx="77">
                  <c:v>1.4260110455213146</c:v>
                </c:pt>
                <c:pt idx="78">
                  <c:v>1.440420203909127</c:v>
                </c:pt>
                <c:pt idx="79">
                  <c:v>1.4550271385463567</c:v>
                </c:pt>
                <c:pt idx="80">
                  <c:v>1.469841792849661</c:v>
                </c:pt>
                <c:pt idx="81">
                  <c:v>1.4848749436252338</c:v>
                </c:pt>
                <c:pt idx="82">
                  <c:v>1.5001383029458368</c:v>
                </c:pt>
                <c:pt idx="83">
                  <c:v>1.5156446367536243</c:v>
                </c:pt>
                <c:pt idx="84">
                  <c:v>1.531407903545021</c:v>
                </c:pt>
                <c:pt idx="85">
                  <c:v>1.5474434174530849</c:v>
                </c:pt>
                <c:pt idx="86">
                  <c:v>1.563768041180611</c:v>
                </c:pt>
                <c:pt idx="87">
                  <c:v>1.5804004157357605</c:v>
                </c:pt>
                <c:pt idx="88">
                  <c:v>1.5973612359154719</c:v>
                </c:pt>
                <c:pt idx="89">
                  <c:v>1.6146735831637546</c:v>
                </c:pt>
                <c:pt idx="90">
                  <c:v>1.6323633310837864</c:v>
                </c:pt>
                <c:pt idx="91">
                  <c:v>1.6504596439212085</c:v>
                </c:pt>
                <c:pt idx="92">
                  <c:v>1.6689955953878786</c:v>
                </c:pt>
                <c:pt idx="93">
                  <c:v>1.6880089452207032</c:v>
                </c:pt>
                <c:pt idx="94">
                  <c:v>1.7075431253696636</c:v>
                </c:pt>
                <c:pt idx="95">
                  <c:v>1.7276485090803668</c:v>
                </c:pt>
                <c:pt idx="96">
                  <c:v>1.7483840683037306</c:v>
                </c:pt>
                <c:pt idx="97">
                  <c:v>1.7698195744288772</c:v>
                </c:pt>
                <c:pt idx="98">
                  <c:v>1.7920385757330493</c:v>
                </c:pt>
                <c:pt idx="99">
                  <c:v>1.8037486809774987</c:v>
                </c:pt>
                <c:pt idx="100">
                  <c:v>1.8157773024622414</c:v>
                </c:pt>
                <c:pt idx="101">
                  <c:v>1.8280837908324956</c:v>
                </c:pt>
                <c:pt idx="102">
                  <c:v>1.8406910788090973</c:v>
                </c:pt>
                <c:pt idx="103">
                  <c:v>1.853624488232442</c:v>
                </c:pt>
                <c:pt idx="104">
                  <c:v>1.866913113362703</c:v>
                </c:pt>
                <c:pt idx="105">
                  <c:v>1.8805906401637797</c:v>
                </c:pt>
                <c:pt idx="106">
                  <c:v>1.8946964239967921</c:v>
                </c:pt>
                <c:pt idx="107">
                  <c:v>1.9092769132828338</c:v>
                </c:pt>
                <c:pt idx="108">
                  <c:v>1.9243875645741622</c:v>
                </c:pt>
                <c:pt idx="109">
                  <c:v>1.94009547187905</c:v>
                </c:pt>
                <c:pt idx="110">
                  <c:v>1.9564830623177645</c:v>
                </c:pt>
                <c:pt idx="111">
                  <c:v>1.9736534337037237</c:v>
                </c:pt>
                <c:pt idx="112">
                  <c:v>1.991738313231628</c:v>
                </c:pt>
                <c:pt idx="113">
                  <c:v>2.0109103829377113</c:v>
                </c:pt>
                <c:pt idx="114">
                  <c:v>2.0314032636365056</c:v>
                </c:pt>
                <c:pt idx="115">
                  <c:v>2.0535458041949903</c:v>
                </c:pt>
                <c:pt idx="116">
                  <c:v>2.0778252982454983</c:v>
                </c:pt>
                <c:pt idx="117">
                  <c:v>2.105015558996937</c:v>
                </c:pt>
                <c:pt idx="118">
                  <c:v>2.1364723892716113</c:v>
                </c:pt>
                <c:pt idx="119">
                  <c:v>2.1562190236618162</c:v>
                </c:pt>
                <c:pt idx="120">
                  <c:v>2.1814893678507561</c:v>
                </c:pt>
                <c:pt idx="121">
                  <c:v>2.2141025744572613</c:v>
                </c:pt>
                <c:pt idx="122">
                  <c:v>2.2420529234231563</c:v>
                </c:pt>
                <c:pt idx="123">
                  <c:v>2.2906903589109224</c:v>
                </c:pt>
                <c:pt idx="124">
                  <c:v>2.3299422021430374</c:v>
                </c:pt>
                <c:pt idx="125">
                  <c:v>2.3416170729876522</c:v>
                </c:pt>
                <c:pt idx="126">
                  <c:v>2.3743771436838985</c:v>
                </c:pt>
                <c:pt idx="127">
                  <c:v>2.4036752712080913</c:v>
                </c:pt>
                <c:pt idx="128">
                  <c:v>2.4252517389193455</c:v>
                </c:pt>
                <c:pt idx="129">
                  <c:v>2.4424054103033579</c:v>
                </c:pt>
                <c:pt idx="130">
                  <c:v>2.4570968278504317</c:v>
                </c:pt>
                <c:pt idx="131">
                  <c:v>2.4701554849236467</c:v>
                </c:pt>
                <c:pt idx="132">
                  <c:v>2.4819929238707408</c:v>
                </c:pt>
                <c:pt idx="133">
                  <c:v>2.4928570325229473</c:v>
                </c:pt>
                <c:pt idx="134">
                  <c:v>2.5029155297834356</c:v>
                </c:pt>
                <c:pt idx="135">
                  <c:v>2.5122897356209579</c:v>
                </c:pt>
                <c:pt idx="136">
                  <c:v>2.5210713586059024</c:v>
                </c:pt>
                <c:pt idx="137">
                  <c:v>2.5293319961807161</c:v>
                </c:pt>
                <c:pt idx="138">
                  <c:v>2.5371289636330365</c:v>
                </c:pt>
                <c:pt idx="139">
                  <c:v>2.544509078810457</c:v>
                </c:pt>
                <c:pt idx="140">
                  <c:v>2.5515112279280294</c:v>
                </c:pt>
                <c:pt idx="141">
                  <c:v>2.5581681661675439</c:v>
                </c:pt>
                <c:pt idx="142">
                  <c:v>2.5645078177735559</c:v>
                </c:pt>
                <c:pt idx="143">
                  <c:v>2.5705542375390245</c:v>
                </c:pt>
                <c:pt idx="144">
                  <c:v>2.5763283366028404</c:v>
                </c:pt>
                <c:pt idx="145">
                  <c:v>2.5818484401580166</c:v>
                </c:pt>
                <c:pt idx="146">
                  <c:v>2.5871307227247273</c:v>
                </c:pt>
                <c:pt idx="147">
                  <c:v>2.5921895525769947</c:v>
                </c:pt>
                <c:pt idx="148">
                  <c:v>2.5970377676489926</c:v>
                </c:pt>
              </c:numCache>
            </c:numRef>
          </c:xVal>
          <c:yVal>
            <c:numRef>
              <c:f>Calculation!$B$61:$B$209</c:f>
              <c:numCache>
                <c:formatCode>0.000_ </c:formatCode>
                <c:ptCount val="149"/>
                <c:pt idx="0">
                  <c:v>1001.6</c:v>
                </c:pt>
                <c:pt idx="1">
                  <c:v>1001.6009875374911</c:v>
                </c:pt>
                <c:pt idx="2">
                  <c:v>1001.601632324334</c:v>
                </c:pt>
                <c:pt idx="3">
                  <c:v>1001.6022608350336</c:v>
                </c:pt>
                <c:pt idx="4">
                  <c:v>1001.6028717730612</c:v>
                </c:pt>
                <c:pt idx="5">
                  <c:v>1001.6034634725074</c:v>
                </c:pt>
                <c:pt idx="6">
                  <c:v>1001.604033876799</c:v>
                </c:pt>
                <c:pt idx="7">
                  <c:v>1001.6045805061734</c:v>
                </c:pt>
                <c:pt idx="8">
                  <c:v>1001.6051004214665</c:v>
                </c:pt>
                <c:pt idx="9">
                  <c:v>1001.6055901842873</c:v>
                </c:pt>
                <c:pt idx="10">
                  <c:v>1001.6060458136113</c:v>
                </c:pt>
                <c:pt idx="11">
                  <c:v>1001.6064627387872</c:v>
                </c:pt>
                <c:pt idx="12">
                  <c:v>1001.6068357489141</c:v>
                </c:pt>
                <c:pt idx="13">
                  <c:v>1001.6071589385206</c:v>
                </c:pt>
                <c:pt idx="14">
                  <c:v>1001.6074256494423</c:v>
                </c:pt>
                <c:pt idx="15">
                  <c:v>1001.6076284087769</c:v>
                </c:pt>
                <c:pt idx="16">
                  <c:v>1001.6077588627601</c:v>
                </c:pt>
                <c:pt idx="17">
                  <c:v>1001.6078077063919</c:v>
                </c:pt>
                <c:pt idx="18">
                  <c:v>1001.607764608609</c:v>
                </c:pt>
                <c:pt idx="19">
                  <c:v>1001.6076181327786</c:v>
                </c:pt>
                <c:pt idx="20">
                  <c:v>1001.6073556522579</c:v>
                </c:pt>
                <c:pt idx="21">
                  <c:v>1001.6069632607373</c:v>
                </c:pt>
                <c:pt idx="22">
                  <c:v>1001.6064256770514</c:v>
                </c:pt>
                <c:pt idx="23">
                  <c:v>1001.6057261441064</c:v>
                </c:pt>
                <c:pt idx="24">
                  <c:v>1001.6048463215354</c:v>
                </c:pt>
                <c:pt idx="25">
                  <c:v>1001.6037661716502</c:v>
                </c:pt>
                <c:pt idx="26">
                  <c:v>1001.6024638382072</c:v>
                </c:pt>
                <c:pt idx="27">
                  <c:v>1001.6009155174551</c:v>
                </c:pt>
                <c:pt idx="28">
                  <c:v>1001.5990953208711</c:v>
                </c:pt>
                <c:pt idx="29">
                  <c:v>1001.5969751289226</c:v>
                </c:pt>
                <c:pt idx="30">
                  <c:v>1001.5945244351179</c:v>
                </c:pt>
                <c:pt idx="31">
                  <c:v>1001.5917101795226</c:v>
                </c:pt>
                <c:pt idx="32">
                  <c:v>1001.5884965708213</c:v>
                </c:pt>
                <c:pt idx="33">
                  <c:v>1001.5848448958956</c:v>
                </c:pt>
                <c:pt idx="34">
                  <c:v>1001.5807133157624</c:v>
                </c:pt>
                <c:pt idx="35">
                  <c:v>1001.5760566465789</c:v>
                </c:pt>
                <c:pt idx="36">
                  <c:v>1001.5708261242547</c:v>
                </c:pt>
                <c:pt idx="37">
                  <c:v>1001.5649691510325</c:v>
                </c:pt>
                <c:pt idx="38">
                  <c:v>1001.5584290221833</c:v>
                </c:pt>
                <c:pt idx="39">
                  <c:v>1001.5511446307254</c:v>
                </c:pt>
                <c:pt idx="40">
                  <c:v>1001.543050147795</c:v>
                </c:pt>
                <c:pt idx="41">
                  <c:v>1001.5340746759799</c:v>
                </c:pt>
                <c:pt idx="42">
                  <c:v>1001.5241418725537</c:v>
                </c:pt>
                <c:pt idx="43">
                  <c:v>1001.5131695391251</c:v>
                </c:pt>
                <c:pt idx="44">
                  <c:v>1001.5010691737132</c:v>
                </c:pt>
                <c:pt idx="45">
                  <c:v>1001.4877454806834</c:v>
                </c:pt>
                <c:pt idx="46">
                  <c:v>1001.4730958332958</c:v>
                </c:pt>
                <c:pt idx="47">
                  <c:v>1001.457009682822</c:v>
                </c:pt>
                <c:pt idx="48">
                  <c:v>1001.4393679072467</c:v>
                </c:pt>
                <c:pt idx="49">
                  <c:v>1001.420042091459</c:v>
                </c:pt>
                <c:pt idx="50">
                  <c:v>1001.3988937295173</c:v>
                </c:pt>
                <c:pt idx="51">
                  <c:v>1001.3757733380045</c:v>
                </c:pt>
                <c:pt idx="52">
                  <c:v>1001.3505194676025</c:v>
                </c:pt>
                <c:pt idx="53">
                  <c:v>1001.3229575977572</c:v>
                </c:pt>
                <c:pt idx="54">
                  <c:v>1001.2928988965682</c:v>
                </c:pt>
                <c:pt idx="55">
                  <c:v>1001.2601388247208</c:v>
                </c:pt>
                <c:pt idx="56">
                  <c:v>1001.2244555582273</c:v>
                </c:pt>
                <c:pt idx="57">
                  <c:v>1001.1954021228482</c:v>
                </c:pt>
                <c:pt idx="58">
                  <c:v>1001.1644276855689</c:v>
                </c:pt>
                <c:pt idx="59">
                  <c:v>1001.1314235403598</c:v>
                </c:pt>
                <c:pt idx="60">
                  <c:v>1001.0962630765836</c:v>
                </c:pt>
                <c:pt idx="61">
                  <c:v>1001.058810981052</c:v>
                </c:pt>
                <c:pt idx="62">
                  <c:v>1001.0189224526013</c:v>
                </c:pt>
                <c:pt idx="63">
                  <c:v>1000.9764423373836</c:v>
                </c:pt>
                <c:pt idx="64">
                  <c:v>1000.9312041586296</c:v>
                </c:pt>
                <c:pt idx="65">
                  <c:v>1000.8830290245866</c:v>
                </c:pt>
                <c:pt idx="66">
                  <c:v>1000.8317243952521</c:v>
                </c:pt>
                <c:pt idx="67">
                  <c:v>1000.7770826847727</c:v>
                </c:pt>
                <c:pt idx="68">
                  <c:v>1000.7188796717551</c:v>
                </c:pt>
                <c:pt idx="69">
                  <c:v>1000.6568726840256</c:v>
                </c:pt>
                <c:pt idx="70">
                  <c:v>1000.5907985172535</c:v>
                </c:pt>
                <c:pt idx="71">
                  <c:v>1000.5203710379301</c:v>
                </c:pt>
                <c:pt idx="72">
                  <c:v>1000.4452784099317</c:v>
                </c:pt>
                <c:pt idx="73">
                  <c:v>1000.3651798695603</c:v>
                </c:pt>
                <c:pt idx="74">
                  <c:v>1000.279701955586</c:v>
                </c:pt>
                <c:pt idx="75">
                  <c:v>1000.1884340770554</c:v>
                </c:pt>
                <c:pt idx="76">
                  <c:v>1000.0909232706241</c:v>
                </c:pt>
                <c:pt idx="77">
                  <c:v>1000.0214205027302</c:v>
                </c:pt>
                <c:pt idx="78">
                  <c:v>999.94857387270497</c:v>
                </c:pt>
                <c:pt idx="79">
                  <c:v>999.87231123893457</c:v>
                </c:pt>
                <c:pt idx="80">
                  <c:v>999.79243617402062</c:v>
                </c:pt>
                <c:pt idx="81">
                  <c:v>999.708736621561</c:v>
                </c:pt>
                <c:pt idx="82">
                  <c:v>999.62098260164339</c:v>
                </c:pt>
                <c:pt idx="83">
                  <c:v>999.52892403330043</c:v>
                </c:pt>
                <c:pt idx="84">
                  <c:v>999.43228820055845</c:v>
                </c:pt>
                <c:pt idx="85">
                  <c:v>999.33077679044914</c:v>
                </c:pt>
                <c:pt idx="86">
                  <c:v>999.22406241114084</c:v>
                </c:pt>
                <c:pt idx="87">
                  <c:v>999.11178447415625</c:v>
                </c:pt>
                <c:pt idx="88">
                  <c:v>998.99354429278412</c:v>
                </c:pt>
                <c:pt idx="89">
                  <c:v>998.86889920642466</c:v>
                </c:pt>
                <c:pt idx="90">
                  <c:v>998.73735548361446</c:v>
                </c:pt>
                <c:pt idx="91">
                  <c:v>998.59835967888239</c:v>
                </c:pt>
                <c:pt idx="92">
                  <c:v>998.45128801154829</c:v>
                </c:pt>
                <c:pt idx="93">
                  <c:v>998.29543318478329</c:v>
                </c:pt>
                <c:pt idx="94">
                  <c:v>998.12998785033062</c:v>
                </c:pt>
                <c:pt idx="95">
                  <c:v>997.95402361638514</c:v>
                </c:pt>
                <c:pt idx="96">
                  <c:v>997.7664640423767</c:v>
                </c:pt>
                <c:pt idx="97">
                  <c:v>997.56604938151793</c:v>
                </c:pt>
                <c:pt idx="98">
                  <c:v>997.35128977993543</c:v>
                </c:pt>
                <c:pt idx="99">
                  <c:v>997.12040197734098</c:v>
                </c:pt>
                <c:pt idx="100">
                  <c:v>996.99459320195274</c:v>
                </c:pt>
                <c:pt idx="101">
                  <c:v>996.86220858242302</c:v>
                </c:pt>
                <c:pt idx="102">
                  <c:v>996.7240631155687</c:v>
                </c:pt>
                <c:pt idx="103">
                  <c:v>996.57966981446748</c:v>
                </c:pt>
                <c:pt idx="104">
                  <c:v>996.42849050121549</c:v>
                </c:pt>
                <c:pt idx="105">
                  <c:v>996.26990702989872</c:v>
                </c:pt>
                <c:pt idx="106">
                  <c:v>996.10320393531276</c:v>
                </c:pt>
                <c:pt idx="107">
                  <c:v>995.9275456208278</c:v>
                </c:pt>
                <c:pt idx="108">
                  <c:v>995.74194622749724</c:v>
                </c:pt>
                <c:pt idx="109">
                  <c:v>995.54522910899732</c:v>
                </c:pt>
                <c:pt idx="110">
                  <c:v>995.33597120044271</c:v>
                </c:pt>
                <c:pt idx="111">
                  <c:v>995.11242483716467</c:v>
                </c:pt>
                <c:pt idx="112">
                  <c:v>994.87240485470215</c:v>
                </c:pt>
                <c:pt idx="113">
                  <c:v>994.61312027045926</c:v>
                </c:pt>
                <c:pt idx="114">
                  <c:v>994.33091364692007</c:v>
                </c:pt>
                <c:pt idx="115">
                  <c:v>994.02083856060324</c:v>
                </c:pt>
                <c:pt idx="116">
                  <c:v>993.67593469285339</c:v>
                </c:pt>
                <c:pt idx="117">
                  <c:v>993.28589151707229</c:v>
                </c:pt>
                <c:pt idx="118">
                  <c:v>992.83434126012151</c:v>
                </c:pt>
                <c:pt idx="119">
                  <c:v>992.29261432662622</c:v>
                </c:pt>
                <c:pt idx="120">
                  <c:v>991.93907477811479</c:v>
                </c:pt>
                <c:pt idx="121">
                  <c:v>991.46902088118009</c:v>
                </c:pt>
                <c:pt idx="122">
                  <c:v>990.84395611713956</c:v>
                </c:pt>
                <c:pt idx="123">
                  <c:v>990.28789230261282</c:v>
                </c:pt>
                <c:pt idx="124">
                  <c:v>989.29538282112492</c:v>
                </c:pt>
                <c:pt idx="125">
                  <c:v>988.44275420043721</c:v>
                </c:pt>
                <c:pt idx="126">
                  <c:v>988.1716763036992</c:v>
                </c:pt>
                <c:pt idx="127">
                  <c:v>987.36977859911804</c:v>
                </c:pt>
                <c:pt idx="128">
                  <c:v>986.64183698424131</c:v>
                </c:pt>
                <c:pt idx="129">
                  <c:v>986.07712730646506</c:v>
                </c:pt>
                <c:pt idx="130">
                  <c:v>985.60603330511765</c:v>
                </c:pt>
                <c:pt idx="131">
                  <c:v>985.18724454167568</c:v>
                </c:pt>
                <c:pt idx="132">
                  <c:v>984.80327343412523</c:v>
                </c:pt>
                <c:pt idx="133">
                  <c:v>984.44543265410061</c:v>
                </c:pt>
                <c:pt idx="134">
                  <c:v>984.10848334768775</c:v>
                </c:pt>
                <c:pt idx="135">
                  <c:v>983.78887754460402</c:v>
                </c:pt>
                <c:pt idx="136">
                  <c:v>983.48404660824929</c:v>
                </c:pt>
                <c:pt idx="137">
                  <c:v>983.19204725831037</c:v>
                </c:pt>
                <c:pt idx="138">
                  <c:v>982.911361144382</c:v>
                </c:pt>
                <c:pt idx="139">
                  <c:v>982.64077182009078</c:v>
                </c:pt>
                <c:pt idx="140">
                  <c:v>982.37928483320445</c:v>
                </c:pt>
                <c:pt idx="141">
                  <c:v>982.12607353289548</c:v>
                </c:pt>
                <c:pt idx="142">
                  <c:v>981.88044102675315</c:v>
                </c:pt>
                <c:pt idx="143">
                  <c:v>981.64179270394277</c:v>
                </c:pt>
                <c:pt idx="144">
                  <c:v>981.40961590869961</c:v>
                </c:pt>
                <c:pt idx="145">
                  <c:v>981.18346459204531</c:v>
                </c:pt>
                <c:pt idx="146">
                  <c:v>980.96294751476933</c:v>
                </c:pt>
                <c:pt idx="147">
                  <c:v>980.74771903773853</c:v>
                </c:pt>
                <c:pt idx="148">
                  <c:v>980.53747183243411</c:v>
                </c:pt>
              </c:numCache>
            </c:numRef>
          </c:yVal>
          <c:smooth val="1"/>
          <c:extLst>
            <c:ext xmlns:c16="http://schemas.microsoft.com/office/drawing/2014/chart" uri="{C3380CC4-5D6E-409C-BE32-E72D297353CC}">
              <c16:uniqueId val="{00000000-8DBF-48E6-B8AD-0AE6610AE03A}"/>
            </c:ext>
          </c:extLst>
        </c:ser>
        <c:ser>
          <c:idx val="1"/>
          <c:order val="1"/>
          <c:tx>
            <c:v>z-t</c:v>
          </c:tx>
          <c:spPr>
            <a:ln w="28575" cap="rnd" cmpd="sng" algn="ctr">
              <a:solidFill>
                <a:srgbClr val="FF0000"/>
              </a:solidFill>
              <a:prstDash val="solid"/>
              <a:round/>
            </a:ln>
          </c:spPr>
          <c:marker>
            <c:symbol val="square"/>
            <c:size val="7"/>
            <c:spPr>
              <a:solidFill>
                <a:srgbClr val="FF0000"/>
              </a:solidFill>
              <a:ln w="9525" cap="flat" cmpd="sng" algn="ctr">
                <a:solidFill>
                  <a:srgbClr val="FF0000"/>
                </a:solidFill>
                <a:prstDash val="solid"/>
                <a:round/>
              </a:ln>
            </c:spPr>
          </c:marker>
          <c:xVal>
            <c:numRef>
              <c:f>Calculation!$AJ$61:$AJ$209</c:f>
              <c:numCache>
                <c:formatCode>0.000_ </c:formatCode>
                <c:ptCount val="149"/>
                <c:pt idx="0">
                  <c:v>2.729647327615382E-2</c:v>
                </c:pt>
                <c:pt idx="1">
                  <c:v>4.5497276736672143E-2</c:v>
                </c:pt>
                <c:pt idx="2">
                  <c:v>6.3552863104046092E-2</c:v>
                </c:pt>
                <c:pt idx="3">
                  <c:v>8.1480241271069842E-2</c:v>
                </c:pt>
                <c:pt idx="4">
                  <c:v>9.9294797270296969E-2</c:v>
                </c:pt>
                <c:pt idx="5">
                  <c:v>0.11701050555051233</c:v>
                </c:pt>
                <c:pt idx="6">
                  <c:v>0.13464011082505772</c:v>
                </c:pt>
                <c:pt idx="7">
                  <c:v>0.15219528349900208</c:v>
                </c:pt>
                <c:pt idx="8">
                  <c:v>0.16968675291245544</c:v>
                </c:pt>
                <c:pt idx="9">
                  <c:v>0.18712442198754176</c:v>
                </c:pt>
                <c:pt idx="10">
                  <c:v>0.20451746628177953</c:v>
                </c:pt>
                <c:pt idx="11">
                  <c:v>0.22187441994696713</c:v>
                </c:pt>
                <c:pt idx="12">
                  <c:v>0.23920325066897777</c:v>
                </c:pt>
                <c:pt idx="13">
                  <c:v>0.2565114253120766</c:v>
                </c:pt>
                <c:pt idx="14">
                  <c:v>0.27380596770133259</c:v>
                </c:pt>
                <c:pt idx="15">
                  <c:v>0.29109350973841258</c:v>
                </c:pt>
                <c:pt idx="16">
                  <c:v>0.30838033685051802</c:v>
                </c:pt>
                <c:pt idx="17">
                  <c:v>0.32567242861174883</c:v>
                </c:pt>
                <c:pt idx="18">
                  <c:v>0.34297549524436033</c:v>
                </c:pt>
                <c:pt idx="19">
                  <c:v>0.36029501059889757</c:v>
                </c:pt>
                <c:pt idx="20">
                  <c:v>0.37763624212280328</c:v>
                </c:pt>
                <c:pt idx="21">
                  <c:v>0.39500427825328149</c:v>
                </c:pt>
                <c:pt idx="22">
                  <c:v>0.41240405360917454</c:v>
                </c:pt>
                <c:pt idx="23">
                  <c:v>0.42984037230611555</c:v>
                </c:pt>
                <c:pt idx="24">
                  <c:v>0.4473179296773977</c:v>
                </c:pt>
                <c:pt idx="25">
                  <c:v>0.46484133264842847</c:v>
                </c:pt>
                <c:pt idx="26">
                  <c:v>0.48241511898408379</c:v>
                </c:pt>
                <c:pt idx="27">
                  <c:v>0.50004377560482138</c:v>
                </c:pt>
                <c:pt idx="28">
                  <c:v>0.51773175614827793</c:v>
                </c:pt>
                <c:pt idx="29">
                  <c:v>0.53548349793764016</c:v>
                </c:pt>
                <c:pt idx="30">
                  <c:v>0.55330343850586816</c:v>
                </c:pt>
                <c:pt idx="31">
                  <c:v>0.57119603181549417</c:v>
                </c:pt>
                <c:pt idx="32">
                  <c:v>0.58916576430689083</c:v>
                </c:pt>
                <c:pt idx="33">
                  <c:v>0.60721717090342031</c:v>
                </c:pt>
                <c:pt idx="34">
                  <c:v>0.62535485109957045</c:v>
                </c:pt>
                <c:pt idx="35">
                  <c:v>0.64358348525798881</c:v>
                </c:pt>
                <c:pt idx="36">
                  <c:v>0.66190785124315765</c:v>
                </c:pt>
                <c:pt idx="37">
                  <c:v>0.68033284152342133</c:v>
                </c:pt>
                <c:pt idx="38">
                  <c:v>0.69886348087917249</c:v>
                </c:pt>
                <c:pt idx="39">
                  <c:v>0.71750494486341487</c:v>
                </c:pt>
                <c:pt idx="40">
                  <c:v>0.73626257917184845</c:v>
                </c:pt>
                <c:pt idx="41">
                  <c:v>0.7551419200933025</c:v>
                </c:pt>
                <c:pt idx="42">
                  <c:v>0.77414871622817527</c:v>
                </c:pt>
                <c:pt idx="43">
                  <c:v>0.79328895168292812</c:v>
                </c:pt>
                <c:pt idx="44">
                  <c:v>0.81256887097322461</c:v>
                </c:pt>
                <c:pt idx="45">
                  <c:v>0.83199500589769437</c:v>
                </c:pt>
                <c:pt idx="46">
                  <c:v>0.85157420467938394</c:v>
                </c:pt>
                <c:pt idx="47">
                  <c:v>0.87131366371385632</c:v>
                </c:pt>
                <c:pt idx="48">
                  <c:v>0.8912209623129298</c:v>
                </c:pt>
                <c:pt idx="49">
                  <c:v>0.91130410089287484</c:v>
                </c:pt>
                <c:pt idx="50">
                  <c:v>0.931571543127651</c:v>
                </c:pt>
                <c:pt idx="51">
                  <c:v>0.952032262673981</c:v>
                </c:pt>
                <c:pt idx="52">
                  <c:v>0.9726957951791757</c:v>
                </c:pt>
                <c:pt idx="53">
                  <c:v>0.99357229640865308</c:v>
                </c:pt>
                <c:pt idx="54">
                  <c:v>1.0146726074834753</c:v>
                </c:pt>
                <c:pt idx="55">
                  <c:v>1.0360083284057175</c:v>
                </c:pt>
                <c:pt idx="56">
                  <c:v>1.0522377340094338</c:v>
                </c:pt>
                <c:pt idx="57">
                  <c:v>1.0686142578896154</c:v>
                </c:pt>
                <c:pt idx="58">
                  <c:v>1.0851433320669024</c:v>
                </c:pt>
                <c:pt idx="59">
                  <c:v>1.1018313401038626</c:v>
                </c:pt>
                <c:pt idx="60">
                  <c:v>1.1186850558720578</c:v>
                </c:pt>
                <c:pt idx="61">
                  <c:v>1.1357116801809188</c:v>
                </c:pt>
                <c:pt idx="62">
                  <c:v>1.1529188809165742</c:v>
                </c:pt>
                <c:pt idx="63">
                  <c:v>1.1703148380751585</c:v>
                </c:pt>
                <c:pt idx="64">
                  <c:v>1.1879082944503503</c:v>
                </c:pt>
                <c:pt idx="65">
                  <c:v>1.2057086128791208</c:v>
                </c:pt>
                <c:pt idx="66">
                  <c:v>1.2237258411249594</c:v>
                </c:pt>
                <c:pt idx="67">
                  <c:v>1.2419707856935966</c:v>
                </c:pt>
                <c:pt idx="68">
                  <c:v>1.2604550961433039</c:v>
                </c:pt>
                <c:pt idx="69">
                  <c:v>1.2791913617846327</c:v>
                </c:pt>
                <c:pt idx="70">
                  <c:v>1.2981932230816631</c:v>
                </c:pt>
                <c:pt idx="71">
                  <c:v>1.3174755005938124</c:v>
                </c:pt>
                <c:pt idx="72">
                  <c:v>1.3370543449676531</c:v>
                </c:pt>
                <c:pt idx="73">
                  <c:v>1.3569474123480296</c:v>
                </c:pt>
                <c:pt idx="74">
                  <c:v>1.3771740706898778</c:v>
                </c:pt>
                <c:pt idx="75">
                  <c:v>1.3977556439037404</c:v>
                </c:pt>
                <c:pt idx="76">
                  <c:v>1.4117904436558146</c:v>
                </c:pt>
                <c:pt idx="77">
                  <c:v>1.4260110455213146</c:v>
                </c:pt>
                <c:pt idx="78">
                  <c:v>1.440420203909127</c:v>
                </c:pt>
                <c:pt idx="79">
                  <c:v>1.4550271385463567</c:v>
                </c:pt>
                <c:pt idx="80">
                  <c:v>1.469841792849661</c:v>
                </c:pt>
                <c:pt idx="81">
                  <c:v>1.4848749436252338</c:v>
                </c:pt>
                <c:pt idx="82">
                  <c:v>1.5001383029458368</c:v>
                </c:pt>
                <c:pt idx="83">
                  <c:v>1.5156446367536243</c:v>
                </c:pt>
                <c:pt idx="84">
                  <c:v>1.531407903545021</c:v>
                </c:pt>
                <c:pt idx="85">
                  <c:v>1.5474434174530849</c:v>
                </c:pt>
                <c:pt idx="86">
                  <c:v>1.563768041180611</c:v>
                </c:pt>
                <c:pt idx="87">
                  <c:v>1.5804004157357605</c:v>
                </c:pt>
                <c:pt idx="88">
                  <c:v>1.5973612359154719</c:v>
                </c:pt>
                <c:pt idx="89">
                  <c:v>1.6146735831637546</c:v>
                </c:pt>
                <c:pt idx="90">
                  <c:v>1.6323633310837864</c:v>
                </c:pt>
                <c:pt idx="91">
                  <c:v>1.6504596439212085</c:v>
                </c:pt>
                <c:pt idx="92">
                  <c:v>1.6689955953878786</c:v>
                </c:pt>
                <c:pt idx="93">
                  <c:v>1.6880089452207032</c:v>
                </c:pt>
                <c:pt idx="94">
                  <c:v>1.7075431253696636</c:v>
                </c:pt>
                <c:pt idx="95">
                  <c:v>1.7276485090803668</c:v>
                </c:pt>
                <c:pt idx="96">
                  <c:v>1.7483840683037306</c:v>
                </c:pt>
                <c:pt idx="97">
                  <c:v>1.7698195744288772</c:v>
                </c:pt>
                <c:pt idx="98">
                  <c:v>1.7920385757330493</c:v>
                </c:pt>
                <c:pt idx="99">
                  <c:v>1.8037486809774987</c:v>
                </c:pt>
                <c:pt idx="100">
                  <c:v>1.8157773024622414</c:v>
                </c:pt>
                <c:pt idx="101">
                  <c:v>1.8280837908324956</c:v>
                </c:pt>
                <c:pt idx="102">
                  <c:v>1.8406910788090973</c:v>
                </c:pt>
                <c:pt idx="103">
                  <c:v>1.853624488232442</c:v>
                </c:pt>
                <c:pt idx="104">
                  <c:v>1.866913113362703</c:v>
                </c:pt>
                <c:pt idx="105">
                  <c:v>1.8805906401637797</c:v>
                </c:pt>
                <c:pt idx="106">
                  <c:v>1.8946964239967921</c:v>
                </c:pt>
                <c:pt idx="107">
                  <c:v>1.9092769132828338</c:v>
                </c:pt>
                <c:pt idx="108">
                  <c:v>1.9243875645741622</c:v>
                </c:pt>
                <c:pt idx="109">
                  <c:v>1.94009547187905</c:v>
                </c:pt>
                <c:pt idx="110">
                  <c:v>1.9564830623177645</c:v>
                </c:pt>
                <c:pt idx="111">
                  <c:v>1.9736534337037237</c:v>
                </c:pt>
                <c:pt idx="112">
                  <c:v>1.991738313231628</c:v>
                </c:pt>
                <c:pt idx="113">
                  <c:v>2.0109103829377113</c:v>
                </c:pt>
                <c:pt idx="114">
                  <c:v>2.0314032636365056</c:v>
                </c:pt>
                <c:pt idx="115">
                  <c:v>2.0535458041949903</c:v>
                </c:pt>
                <c:pt idx="116">
                  <c:v>2.0778252982454983</c:v>
                </c:pt>
                <c:pt idx="117">
                  <c:v>2.105015558996937</c:v>
                </c:pt>
                <c:pt idx="118">
                  <c:v>2.1364723892716113</c:v>
                </c:pt>
                <c:pt idx="119">
                  <c:v>2.1562190236618162</c:v>
                </c:pt>
                <c:pt idx="120">
                  <c:v>2.1814893678507561</c:v>
                </c:pt>
                <c:pt idx="121">
                  <c:v>2.2141025744572613</c:v>
                </c:pt>
                <c:pt idx="122">
                  <c:v>2.2420529234231563</c:v>
                </c:pt>
                <c:pt idx="123">
                  <c:v>2.2906903589109224</c:v>
                </c:pt>
                <c:pt idx="124">
                  <c:v>2.3299422021430374</c:v>
                </c:pt>
                <c:pt idx="125">
                  <c:v>2.3416170729876522</c:v>
                </c:pt>
                <c:pt idx="126">
                  <c:v>2.3743771436838985</c:v>
                </c:pt>
                <c:pt idx="127">
                  <c:v>2.4036752712080913</c:v>
                </c:pt>
                <c:pt idx="128">
                  <c:v>2.4252517389193455</c:v>
                </c:pt>
                <c:pt idx="129">
                  <c:v>2.4424054103033579</c:v>
                </c:pt>
                <c:pt idx="130">
                  <c:v>2.4570968278504317</c:v>
                </c:pt>
                <c:pt idx="131">
                  <c:v>2.4701554849236467</c:v>
                </c:pt>
                <c:pt idx="132">
                  <c:v>2.4819929238707408</c:v>
                </c:pt>
                <c:pt idx="133">
                  <c:v>2.4928570325229473</c:v>
                </c:pt>
                <c:pt idx="134">
                  <c:v>2.5029155297834356</c:v>
                </c:pt>
                <c:pt idx="135">
                  <c:v>2.5122897356209579</c:v>
                </c:pt>
                <c:pt idx="136">
                  <c:v>2.5210713586059024</c:v>
                </c:pt>
                <c:pt idx="137">
                  <c:v>2.5293319961807161</c:v>
                </c:pt>
                <c:pt idx="138">
                  <c:v>2.5371289636330365</c:v>
                </c:pt>
                <c:pt idx="139">
                  <c:v>2.544509078810457</c:v>
                </c:pt>
                <c:pt idx="140">
                  <c:v>2.5515112279280294</c:v>
                </c:pt>
                <c:pt idx="141">
                  <c:v>2.5581681661675439</c:v>
                </c:pt>
                <c:pt idx="142">
                  <c:v>2.5645078177735559</c:v>
                </c:pt>
                <c:pt idx="143">
                  <c:v>2.5705542375390245</c:v>
                </c:pt>
                <c:pt idx="144">
                  <c:v>2.5763283366028404</c:v>
                </c:pt>
                <c:pt idx="145">
                  <c:v>2.5818484401580166</c:v>
                </c:pt>
                <c:pt idx="146">
                  <c:v>2.5871307227247273</c:v>
                </c:pt>
                <c:pt idx="147">
                  <c:v>2.5921895525769947</c:v>
                </c:pt>
                <c:pt idx="148">
                  <c:v>2.5970377676489926</c:v>
                </c:pt>
              </c:numCache>
            </c:numRef>
          </c:xVal>
          <c:yVal>
            <c:numRef>
              <c:f>Calculation!$C$61:$C$209</c:f>
              <c:numCache>
                <c:formatCode>0.000_ </c:formatCode>
                <c:ptCount val="149"/>
                <c:pt idx="0">
                  <c:v>1001.1415639202157</c:v>
                </c:pt>
                <c:pt idx="1">
                  <c:v>1001.0425514577068</c:v>
                </c:pt>
                <c:pt idx="2">
                  <c:v>1000.970943690897</c:v>
                </c:pt>
                <c:pt idx="3">
                  <c:v>1000.894852108788</c:v>
                </c:pt>
                <c:pt idx="4">
                  <c:v>1000.8142705092986</c:v>
                </c:pt>
                <c:pt idx="5">
                  <c:v>1000.7291927143716</c:v>
                </c:pt>
                <c:pt idx="6">
                  <c:v>1000.6396124900692</c:v>
                </c:pt>
                <c:pt idx="7">
                  <c:v>1000.5455234664792</c:v>
                </c:pt>
                <c:pt idx="8">
                  <c:v>1000.4469190625067</c:v>
                </c:pt>
                <c:pt idx="9">
                  <c:v>1000.3437924137816</c:v>
                </c:pt>
                <c:pt idx="10">
                  <c:v>1000.2361363023241</c:v>
                </c:pt>
                <c:pt idx="11">
                  <c:v>1000.1239430869057</c:v>
                </c:pt>
                <c:pt idx="12">
                  <c:v>1000.0072046332455</c:v>
                </c:pt>
                <c:pt idx="13">
                  <c:v>999.88591224333527</c:v>
                </c:pt>
                <c:pt idx="14">
                  <c:v>999.76005658329132</c:v>
                </c:pt>
                <c:pt idx="15">
                  <c:v>999.62962760920857</c:v>
                </c:pt>
                <c:pt idx="16">
                  <c:v>999.49461449054604</c:v>
                </c:pt>
                <c:pt idx="17">
                  <c:v>999.35500553061115</c:v>
                </c:pt>
                <c:pt idx="18">
                  <c:v>999.21078808373056</c:v>
                </c:pt>
                <c:pt idx="19">
                  <c:v>999.06194846871006</c:v>
                </c:pt>
                <c:pt idx="20">
                  <c:v>998.90847187818679</c:v>
                </c:pt>
                <c:pt idx="21">
                  <c:v>998.75034228347317</c:v>
                </c:pt>
                <c:pt idx="22">
                  <c:v>998.58754233447894</c:v>
                </c:pt>
                <c:pt idx="23">
                  <c:v>998.42005325427817</c:v>
                </c:pt>
                <c:pt idx="24">
                  <c:v>998.24785472786277</c:v>
                </c:pt>
                <c:pt idx="25">
                  <c:v>998.07092478459163</c:v>
                </c:pt>
                <c:pt idx="26">
                  <c:v>997.8892396738056</c:v>
                </c:pt>
                <c:pt idx="27">
                  <c:v>997.70277373303111</c:v>
                </c:pt>
                <c:pt idx="28">
                  <c:v>997.51149924814274</c:v>
                </c:pt>
                <c:pt idx="29">
                  <c:v>997.3153863047911</c:v>
                </c:pt>
                <c:pt idx="30">
                  <c:v>997.11440263033228</c:v>
                </c:pt>
                <c:pt idx="31">
                  <c:v>996.9085134254118</c:v>
                </c:pt>
                <c:pt idx="32">
                  <c:v>996.69768118426146</c:v>
                </c:pt>
                <c:pt idx="33">
                  <c:v>996.48186550266337</c:v>
                </c:pt>
                <c:pt idx="34">
                  <c:v>996.26102287240883</c:v>
                </c:pt>
                <c:pt idx="35">
                  <c:v>996.03510646094458</c:v>
                </c:pt>
                <c:pt idx="36">
                  <c:v>995.80406587473556</c:v>
                </c:pt>
                <c:pt idx="37">
                  <c:v>995.56784690469362</c:v>
                </c:pt>
                <c:pt idx="38">
                  <c:v>995.32639125181049</c:v>
                </c:pt>
                <c:pt idx="39">
                  <c:v>995.07963623089393</c:v>
                </c:pt>
                <c:pt idx="40">
                  <c:v>994.82751445002918</c:v>
                </c:pt>
                <c:pt idx="41">
                  <c:v>994.56995346306894</c:v>
                </c:pt>
                <c:pt idx="42">
                  <c:v>994.3068753920852</c:v>
                </c:pt>
                <c:pt idx="43">
                  <c:v>994.03819651629044</c:v>
                </c:pt>
                <c:pt idx="44">
                  <c:v>993.76382682343558</c:v>
                </c:pt>
                <c:pt idx="45">
                  <c:v>993.48366951911419</c:v>
                </c:pt>
                <c:pt idx="46">
                  <c:v>993.19762048872155</c:v>
                </c:pt>
                <c:pt idx="47">
                  <c:v>992.90556770602143</c:v>
                </c:pt>
                <c:pt idx="48">
                  <c:v>992.60739058133231</c:v>
                </c:pt>
                <c:pt idx="49">
                  <c:v>992.30295924123641</c:v>
                </c:pt>
                <c:pt idx="50">
                  <c:v>991.99213373039333</c:v>
                </c:pt>
                <c:pt idx="51">
                  <c:v>991.67476312447036</c:v>
                </c:pt>
                <c:pt idx="52">
                  <c:v>991.35068454131931</c:v>
                </c:pt>
                <c:pt idx="53">
                  <c:v>991.0197220352668</c:v>
                </c:pt>
                <c:pt idx="54">
                  <c:v>990.68168535665166</c:v>
                </c:pt>
                <c:pt idx="55">
                  <c:v>990.33636855542511</c:v>
                </c:pt>
                <c:pt idx="56">
                  <c:v>989.98354840357922</c:v>
                </c:pt>
                <c:pt idx="57">
                  <c:v>989.71293864578126</c:v>
                </c:pt>
                <c:pt idx="58">
                  <c:v>989.43781235759138</c:v>
                </c:pt>
                <c:pt idx="59">
                  <c:v>989.15806010269762</c:v>
                </c:pt>
                <c:pt idx="60">
                  <c:v>988.87355454147098</c:v>
                </c:pt>
                <c:pt idx="61">
                  <c:v>988.58415963297944</c:v>
                </c:pt>
                <c:pt idx="62">
                  <c:v>988.28972984952077</c:v>
                </c:pt>
                <c:pt idx="63">
                  <c:v>987.99010931187411</c:v>
                </c:pt>
                <c:pt idx="64">
                  <c:v>987.68513081902404</c:v>
                </c:pt>
                <c:pt idx="65">
                  <c:v>987.37461475606074</c:v>
                </c:pt>
                <c:pt idx="66">
                  <c:v>987.058367860879</c:v>
                </c:pt>
                <c:pt idx="67">
                  <c:v>986.73618182654184</c:v>
                </c:pt>
                <c:pt idx="68">
                  <c:v>986.4078317115592</c:v>
                </c:pt>
                <c:pt idx="69">
                  <c:v>986.07307412461523</c:v>
                </c:pt>
                <c:pt idx="70">
                  <c:v>985.73164514316124</c:v>
                </c:pt>
                <c:pt idx="71">
                  <c:v>985.38325791636555</c:v>
                </c:pt>
                <c:pt idx="72">
                  <c:v>985.02759989164736</c:v>
                </c:pt>
                <c:pt idx="73">
                  <c:v>984.66432958969085</c:v>
                </c:pt>
                <c:pt idx="74">
                  <c:v>984.29307283446121</c:v>
                </c:pt>
                <c:pt idx="75">
                  <c:v>983.91341832098703</c:v>
                </c:pt>
                <c:pt idx="76">
                  <c:v>983.52491237266872</c:v>
                </c:pt>
                <c:pt idx="77">
                  <c:v>983.25887287228159</c:v>
                </c:pt>
                <c:pt idx="78">
                  <c:v>982.98831196871811</c:v>
                </c:pt>
                <c:pt idx="79">
                  <c:v>982.71315721245014</c:v>
                </c:pt>
                <c:pt idx="80">
                  <c:v>982.43321186821424</c:v>
                </c:pt>
                <c:pt idx="81">
                  <c:v>982.1482635717897</c:v>
                </c:pt>
                <c:pt idx="82">
                  <c:v>981.85808203549107</c:v>
                </c:pt>
                <c:pt idx="83">
                  <c:v>981.56241687062072</c:v>
                </c:pt>
                <c:pt idx="84">
                  <c:v>981.26099505351647</c:v>
                </c:pt>
                <c:pt idx="85">
                  <c:v>980.95351796356124</c:v>
                </c:pt>
                <c:pt idx="86">
                  <c:v>980.63965790131283</c:v>
                </c:pt>
                <c:pt idx="87">
                  <c:v>980.31905397071978</c:v>
                </c:pt>
                <c:pt idx="88">
                  <c:v>979.99130717753144</c:v>
                </c:pt>
                <c:pt idx="89">
                  <c:v>979.65597455364207</c:v>
                </c:pt>
                <c:pt idx="90">
                  <c:v>979.31256206011403</c:v>
                </c:pt>
                <c:pt idx="91">
                  <c:v>978.9605159440323</c:v>
                </c:pt>
                <c:pt idx="92">
                  <c:v>978.59921211730148</c:v>
                </c:pt>
                <c:pt idx="93">
                  <c:v>978.22794297570476</c:v>
                </c:pt>
                <c:pt idx="94">
                  <c:v>977.84590086362357</c:v>
                </c:pt>
                <c:pt idx="95">
                  <c:v>977.4521570819154</c:v>
                </c:pt>
                <c:pt idx="96">
                  <c:v>977.04563488269594</c:v>
                </c:pt>
                <c:pt idx="97">
                  <c:v>976.62507421188559</c:v>
                </c:pt>
                <c:pt idx="98">
                  <c:v>976.18898490833942</c:v>
                </c:pt>
                <c:pt idx="99">
                  <c:v>975.73558340451666</c:v>
                </c:pt>
                <c:pt idx="100">
                  <c:v>975.49617287825299</c:v>
                </c:pt>
                <c:pt idx="101">
                  <c:v>975.24987565482809</c:v>
                </c:pt>
                <c:pt idx="102">
                  <c:v>974.99750665272222</c:v>
                </c:pt>
                <c:pt idx="103">
                  <c:v>974.73857880666355</c:v>
                </c:pt>
                <c:pt idx="104">
                  <c:v>974.47255386038546</c:v>
                </c:pt>
                <c:pt idx="105">
                  <c:v>974.19881358959822</c:v>
                </c:pt>
                <c:pt idx="106">
                  <c:v>973.91664245070842</c:v>
                </c:pt>
                <c:pt idx="107">
                  <c:v>973.62520476868428</c:v>
                </c:pt>
                <c:pt idx="108">
                  <c:v>973.32351460616417</c:v>
                </c:pt>
                <c:pt idx="109">
                  <c:v>973.01039523839586</c:v>
                </c:pt>
                <c:pt idx="110">
                  <c:v>972.6844235220525</c:v>
                </c:pt>
                <c:pt idx="111">
                  <c:v>972.34385171401073</c:v>
                </c:pt>
                <c:pt idx="112">
                  <c:v>971.98649457134138</c:v>
                </c:pt>
                <c:pt idx="113">
                  <c:v>971.60956103296735</c:v>
                </c:pt>
                <c:pt idx="114">
                  <c:v>971.20939358287831</c:v>
                </c:pt>
                <c:pt idx="115">
                  <c:v>970.781045719085</c:v>
                </c:pt>
                <c:pt idx="116">
                  <c:v>970.31755704441105</c:v>
                </c:pt>
                <c:pt idx="117">
                  <c:v>969.80861695372369</c:v>
                </c:pt>
                <c:pt idx="118">
                  <c:v>969.23785759533678</c:v>
                </c:pt>
                <c:pt idx="119">
                  <c:v>968.57660929531437</c:v>
                </c:pt>
                <c:pt idx="120">
                  <c:v>968.16114845221603</c:v>
                </c:pt>
                <c:pt idx="121">
                  <c:v>967.62908721672</c:v>
                </c:pt>
                <c:pt idx="122">
                  <c:v>966.94192904900729</c:v>
                </c:pt>
                <c:pt idx="123">
                  <c:v>966.35274195684997</c:v>
                </c:pt>
                <c:pt idx="124">
                  <c:v>965.32708343257138</c:v>
                </c:pt>
                <c:pt idx="125">
                  <c:v>964.49944642813159</c:v>
                </c:pt>
                <c:pt idx="126">
                  <c:v>964.25334924292019</c:v>
                </c:pt>
                <c:pt idx="127">
                  <c:v>963.56351382261744</c:v>
                </c:pt>
                <c:pt idx="128">
                  <c:v>962.94738104433736</c:v>
                </c:pt>
                <c:pt idx="129">
                  <c:v>962.49422668861405</c:v>
                </c:pt>
                <c:pt idx="130">
                  <c:v>962.1344344278989</c:v>
                </c:pt>
                <c:pt idx="131">
                  <c:v>961.82669375677563</c:v>
                </c:pt>
                <c:pt idx="132">
                  <c:v>961.55351702632231</c:v>
                </c:pt>
                <c:pt idx="133">
                  <c:v>961.30621684124992</c:v>
                </c:pt>
                <c:pt idx="134">
                  <c:v>961.07955428070534</c:v>
                </c:pt>
                <c:pt idx="135">
                  <c:v>960.86998130745178</c:v>
                </c:pt>
                <c:pt idx="136">
                  <c:v>960.67492921791916</c:v>
                </c:pt>
                <c:pt idx="137">
                  <c:v>960.49245466480897</c:v>
                </c:pt>
                <c:pt idx="138">
                  <c:v>960.32103923071531</c:v>
                </c:pt>
                <c:pt idx="139">
                  <c:v>960.15946640224831</c:v>
                </c:pt>
                <c:pt idx="140">
                  <c:v>960.00674166014392</c:v>
                </c:pt>
                <c:pt idx="141">
                  <c:v>959.86203828652719</c:v>
                </c:pt>
                <c:pt idx="142">
                  <c:v>959.72465932192426</c:v>
                </c:pt>
                <c:pt idx="143">
                  <c:v>959.59401008842201</c:v>
                </c:pt>
                <c:pt idx="144">
                  <c:v>959.46957786316136</c:v>
                </c:pt>
                <c:pt idx="145">
                  <c:v>959.35091653005418</c:v>
                </c:pt>
                <c:pt idx="146">
                  <c:v>959.23763478276419</c:v>
                </c:pt>
                <c:pt idx="147">
                  <c:v>959.12938691501722</c:v>
                </c:pt>
                <c:pt idx="148">
                  <c:v>959.02586553113758</c:v>
                </c:pt>
              </c:numCache>
            </c:numRef>
          </c:yVal>
          <c:smooth val="1"/>
          <c:extLst>
            <c:ext xmlns:c16="http://schemas.microsoft.com/office/drawing/2014/chart" uri="{C3380CC4-5D6E-409C-BE32-E72D297353CC}">
              <c16:uniqueId val="{00000001-8DBF-48E6-B8AD-0AE6610AE03A}"/>
            </c:ext>
          </c:extLst>
        </c:ser>
        <c:dLbls>
          <c:showLegendKey val="0"/>
          <c:showVal val="0"/>
          <c:showCatName val="0"/>
          <c:showSerName val="0"/>
          <c:showPercent val="0"/>
          <c:showBubbleSize val="0"/>
        </c:dLbls>
        <c:axId val="169856000"/>
        <c:axId val="172037248"/>
      </c:scatterChart>
      <c:valAx>
        <c:axId val="169856000"/>
        <c:scaling>
          <c:orientation val="minMax"/>
          <c:min val="0"/>
        </c:scaling>
        <c:delete val="0"/>
        <c:axPos val="b"/>
        <c:numFmt formatCode="0_ " sourceLinked="0"/>
        <c:majorTickMark val="out"/>
        <c:minorTickMark val="none"/>
        <c:tickLblPos val="nextTo"/>
        <c:txPr>
          <a:bodyPr rot="-60000000" spcFirstLastPara="0" vertOverflow="ellipsis" vert="horz" wrap="square" anchor="ctr" anchorCtr="1"/>
          <a:lstStyle/>
          <a:p>
            <a:pPr>
              <a:defRPr lang="zh-CN"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zh-CN"/>
          </a:p>
        </c:txPr>
        <c:crossAx val="172037248"/>
        <c:crosses val="autoZero"/>
        <c:crossBetween val="midCat"/>
      </c:valAx>
      <c:valAx>
        <c:axId val="172037248"/>
        <c:scaling>
          <c:orientation val="minMax"/>
        </c:scaling>
        <c:delete val="0"/>
        <c:axPos val="l"/>
        <c:majorGridlines/>
        <c:numFmt formatCode="0_ " sourceLinked="0"/>
        <c:majorTickMark val="out"/>
        <c:minorTickMark val="none"/>
        <c:tickLblPos val="nextTo"/>
        <c:txPr>
          <a:bodyPr rot="-60000000" spcFirstLastPara="0" vertOverflow="ellipsis" vert="horz" wrap="square" anchor="ctr" anchorCtr="1"/>
          <a:lstStyle/>
          <a:p>
            <a:pPr>
              <a:defRPr lang="zh-CN" sz="12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zh-CN"/>
          </a:p>
        </c:txPr>
        <c:crossAx val="169856000"/>
        <c:crosses val="autoZero"/>
        <c:crossBetween val="midCat"/>
      </c:valAx>
    </c:plotArea>
    <c:legend>
      <c:legendPos val="r"/>
      <c:layout>
        <c:manualLayout>
          <c:xMode val="edge"/>
          <c:yMode val="edge"/>
          <c:x val="0.65289874092085298"/>
          <c:y val="8.4950793355978702E-2"/>
          <c:w val="0.30558160206698198"/>
          <c:h val="0.22194961792137599"/>
        </c:manualLayout>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extLst>
      <c:ext uri="{0b15fc19-7d7d-44ad-8c2d-2c3a37ce22c3}">
        <chartProps xmlns="https://web.wps.cn/et/2018/main" chartId="{c8babf44-c769-4e8b-9106-c3a80e267653}"/>
      </c:ext>
    </c:extLst>
  </c:chart>
  <c:txPr>
    <a:bodyPr/>
    <a:lstStyle/>
    <a:p>
      <a:pPr>
        <a:defRPr lang="zh-CN"/>
      </a:pPr>
      <a:endParaRPr lang="zh-CN"/>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50744782533386"/>
          <c:y val="7.6141621627011297E-2"/>
          <c:w val="0.80188032361094297"/>
          <c:h val="0.77877704961690697"/>
        </c:manualLayout>
      </c:layout>
      <c:scatterChart>
        <c:scatterStyle val="smoothMarker"/>
        <c:varyColors val="0"/>
        <c:ser>
          <c:idx val="0"/>
          <c:order val="0"/>
          <c:spPr>
            <a:ln w="28575" cap="rnd" cmpd="sng" algn="ctr">
              <a:solidFill>
                <a:srgbClr val="0070C0"/>
              </a:solidFill>
              <a:prstDash val="solid"/>
              <a:round/>
            </a:ln>
          </c:spPr>
          <c:marker>
            <c:symbol val="none"/>
          </c:marker>
          <c:xVal>
            <c:numRef>
              <c:f>Calculation!$AJ$61:$AJ$473</c:f>
              <c:numCache>
                <c:formatCode>0.000_ </c:formatCode>
                <c:ptCount val="413"/>
                <c:pt idx="0">
                  <c:v>2.729647327615382E-2</c:v>
                </c:pt>
                <c:pt idx="1">
                  <c:v>4.5497276736672143E-2</c:v>
                </c:pt>
                <c:pt idx="2">
                  <c:v>6.3552863104046092E-2</c:v>
                </c:pt>
                <c:pt idx="3">
                  <c:v>8.1480241271069842E-2</c:v>
                </c:pt>
                <c:pt idx="4">
                  <c:v>9.9294797270296969E-2</c:v>
                </c:pt>
                <c:pt idx="5">
                  <c:v>0.11701050555051233</c:v>
                </c:pt>
                <c:pt idx="6">
                  <c:v>0.13464011082505772</c:v>
                </c:pt>
                <c:pt idx="7">
                  <c:v>0.15219528349900208</c:v>
                </c:pt>
                <c:pt idx="8">
                  <c:v>0.16968675291245544</c:v>
                </c:pt>
                <c:pt idx="9">
                  <c:v>0.18712442198754176</c:v>
                </c:pt>
                <c:pt idx="10">
                  <c:v>0.20451746628177953</c:v>
                </c:pt>
                <c:pt idx="11">
                  <c:v>0.22187441994696713</c:v>
                </c:pt>
                <c:pt idx="12">
                  <c:v>0.23920325066897777</c:v>
                </c:pt>
                <c:pt idx="13">
                  <c:v>0.2565114253120766</c:v>
                </c:pt>
                <c:pt idx="14">
                  <c:v>0.27380596770133259</c:v>
                </c:pt>
                <c:pt idx="15">
                  <c:v>0.29109350973841258</c:v>
                </c:pt>
                <c:pt idx="16">
                  <c:v>0.30838033685051802</c:v>
                </c:pt>
                <c:pt idx="17">
                  <c:v>0.32567242861174883</c:v>
                </c:pt>
                <c:pt idx="18">
                  <c:v>0.34297549524436033</c:v>
                </c:pt>
                <c:pt idx="19">
                  <c:v>0.36029501059889757</c:v>
                </c:pt>
                <c:pt idx="20">
                  <c:v>0.37763624212280328</c:v>
                </c:pt>
                <c:pt idx="21">
                  <c:v>0.39500427825328149</c:v>
                </c:pt>
                <c:pt idx="22">
                  <c:v>0.41240405360917454</c:v>
                </c:pt>
                <c:pt idx="23">
                  <c:v>0.42984037230611555</c:v>
                </c:pt>
                <c:pt idx="24">
                  <c:v>0.4473179296773977</c:v>
                </c:pt>
                <c:pt idx="25">
                  <c:v>0.46484133264842847</c:v>
                </c:pt>
                <c:pt idx="26">
                  <c:v>0.48241511898408379</c:v>
                </c:pt>
                <c:pt idx="27">
                  <c:v>0.50004377560482138</c:v>
                </c:pt>
                <c:pt idx="28">
                  <c:v>0.51773175614827793</c:v>
                </c:pt>
                <c:pt idx="29">
                  <c:v>0.53548349793764016</c:v>
                </c:pt>
                <c:pt idx="30">
                  <c:v>0.55330343850586816</c:v>
                </c:pt>
                <c:pt idx="31">
                  <c:v>0.57119603181549417</c:v>
                </c:pt>
                <c:pt idx="32">
                  <c:v>0.58916576430689083</c:v>
                </c:pt>
                <c:pt idx="33">
                  <c:v>0.60721717090342031</c:v>
                </c:pt>
                <c:pt idx="34">
                  <c:v>0.62535485109957045</c:v>
                </c:pt>
                <c:pt idx="35">
                  <c:v>0.64358348525798881</c:v>
                </c:pt>
                <c:pt idx="36">
                  <c:v>0.66190785124315765</c:v>
                </c:pt>
                <c:pt idx="37">
                  <c:v>0.68033284152342133</c:v>
                </c:pt>
                <c:pt idx="38">
                  <c:v>0.69886348087917249</c:v>
                </c:pt>
                <c:pt idx="39">
                  <c:v>0.71750494486341487</c:v>
                </c:pt>
                <c:pt idx="40">
                  <c:v>0.73626257917184845</c:v>
                </c:pt>
                <c:pt idx="41">
                  <c:v>0.7551419200933025</c:v>
                </c:pt>
                <c:pt idx="42">
                  <c:v>0.77414871622817527</c:v>
                </c:pt>
                <c:pt idx="43">
                  <c:v>0.79328895168292812</c:v>
                </c:pt>
                <c:pt idx="44">
                  <c:v>0.81256887097322461</c:v>
                </c:pt>
                <c:pt idx="45">
                  <c:v>0.83199500589769437</c:v>
                </c:pt>
                <c:pt idx="46">
                  <c:v>0.85157420467938394</c:v>
                </c:pt>
                <c:pt idx="47">
                  <c:v>0.87131366371385632</c:v>
                </c:pt>
                <c:pt idx="48">
                  <c:v>0.8912209623129298</c:v>
                </c:pt>
                <c:pt idx="49">
                  <c:v>0.91130410089287484</c:v>
                </c:pt>
                <c:pt idx="50">
                  <c:v>0.931571543127651</c:v>
                </c:pt>
                <c:pt idx="51">
                  <c:v>0.952032262673981</c:v>
                </c:pt>
                <c:pt idx="52">
                  <c:v>0.9726957951791757</c:v>
                </c:pt>
                <c:pt idx="53">
                  <c:v>0.99357229640865308</c:v>
                </c:pt>
                <c:pt idx="54">
                  <c:v>1.0146726074834753</c:v>
                </c:pt>
                <c:pt idx="55">
                  <c:v>1.0360083284057175</c:v>
                </c:pt>
                <c:pt idx="56">
                  <c:v>1.0522377340094338</c:v>
                </c:pt>
                <c:pt idx="57">
                  <c:v>1.0686142578896154</c:v>
                </c:pt>
                <c:pt idx="58">
                  <c:v>1.0851433320669024</c:v>
                </c:pt>
                <c:pt idx="59">
                  <c:v>1.1018313401038626</c:v>
                </c:pt>
                <c:pt idx="60">
                  <c:v>1.1186850558720578</c:v>
                </c:pt>
                <c:pt idx="61">
                  <c:v>1.1357116801809188</c:v>
                </c:pt>
                <c:pt idx="62">
                  <c:v>1.1529188809165742</c:v>
                </c:pt>
                <c:pt idx="63">
                  <c:v>1.1703148380751585</c:v>
                </c:pt>
                <c:pt idx="64">
                  <c:v>1.1879082944503503</c:v>
                </c:pt>
                <c:pt idx="65">
                  <c:v>1.2057086128791208</c:v>
                </c:pt>
                <c:pt idx="66">
                  <c:v>1.2237258411249594</c:v>
                </c:pt>
                <c:pt idx="67">
                  <c:v>1.2419707856935966</c:v>
                </c:pt>
                <c:pt idx="68">
                  <c:v>1.2604550961433039</c:v>
                </c:pt>
                <c:pt idx="69">
                  <c:v>1.2791913617846327</c:v>
                </c:pt>
                <c:pt idx="70">
                  <c:v>1.2981932230816631</c:v>
                </c:pt>
                <c:pt idx="71">
                  <c:v>1.3174755005938124</c:v>
                </c:pt>
                <c:pt idx="72">
                  <c:v>1.3370543449676531</c:v>
                </c:pt>
                <c:pt idx="73">
                  <c:v>1.3569474123480296</c:v>
                </c:pt>
                <c:pt idx="74">
                  <c:v>1.3771740706898778</c:v>
                </c:pt>
                <c:pt idx="75">
                  <c:v>1.3977556439037404</c:v>
                </c:pt>
                <c:pt idx="76">
                  <c:v>1.4117904436558146</c:v>
                </c:pt>
                <c:pt idx="77">
                  <c:v>1.4260110455213146</c:v>
                </c:pt>
                <c:pt idx="78">
                  <c:v>1.440420203909127</c:v>
                </c:pt>
                <c:pt idx="79">
                  <c:v>1.4550271385463567</c:v>
                </c:pt>
                <c:pt idx="80">
                  <c:v>1.469841792849661</c:v>
                </c:pt>
                <c:pt idx="81">
                  <c:v>1.4848749436252338</c:v>
                </c:pt>
                <c:pt idx="82">
                  <c:v>1.5001383029458368</c:v>
                </c:pt>
                <c:pt idx="83">
                  <c:v>1.5156446367536243</c:v>
                </c:pt>
                <c:pt idx="84">
                  <c:v>1.531407903545021</c:v>
                </c:pt>
                <c:pt idx="85">
                  <c:v>1.5474434174530849</c:v>
                </c:pt>
                <c:pt idx="86">
                  <c:v>1.563768041180611</c:v>
                </c:pt>
                <c:pt idx="87">
                  <c:v>1.5804004157357605</c:v>
                </c:pt>
                <c:pt idx="88">
                  <c:v>1.5973612359154719</c:v>
                </c:pt>
                <c:pt idx="89">
                  <c:v>1.6146735831637546</c:v>
                </c:pt>
                <c:pt idx="90">
                  <c:v>1.6323633310837864</c:v>
                </c:pt>
                <c:pt idx="91">
                  <c:v>1.6504596439212085</c:v>
                </c:pt>
                <c:pt idx="92">
                  <c:v>1.6689955953878786</c:v>
                </c:pt>
                <c:pt idx="93">
                  <c:v>1.6880089452207032</c:v>
                </c:pt>
                <c:pt idx="94">
                  <c:v>1.7075431253696636</c:v>
                </c:pt>
                <c:pt idx="95">
                  <c:v>1.7276485090803668</c:v>
                </c:pt>
                <c:pt idx="96">
                  <c:v>1.7483840683037306</c:v>
                </c:pt>
                <c:pt idx="97">
                  <c:v>1.7698195744288772</c:v>
                </c:pt>
                <c:pt idx="98">
                  <c:v>1.7920385757330493</c:v>
                </c:pt>
                <c:pt idx="99">
                  <c:v>1.8037486809774987</c:v>
                </c:pt>
                <c:pt idx="100">
                  <c:v>1.8157773024622414</c:v>
                </c:pt>
                <c:pt idx="101">
                  <c:v>1.8280837908324956</c:v>
                </c:pt>
                <c:pt idx="102">
                  <c:v>1.8406910788090973</c:v>
                </c:pt>
                <c:pt idx="103">
                  <c:v>1.853624488232442</c:v>
                </c:pt>
                <c:pt idx="104">
                  <c:v>1.866913113362703</c:v>
                </c:pt>
                <c:pt idx="105">
                  <c:v>1.8805906401637797</c:v>
                </c:pt>
                <c:pt idx="106">
                  <c:v>1.8946964239967921</c:v>
                </c:pt>
                <c:pt idx="107">
                  <c:v>1.9092769132828338</c:v>
                </c:pt>
                <c:pt idx="108">
                  <c:v>1.9243875645741622</c:v>
                </c:pt>
                <c:pt idx="109">
                  <c:v>1.94009547187905</c:v>
                </c:pt>
                <c:pt idx="110">
                  <c:v>1.9564830623177645</c:v>
                </c:pt>
                <c:pt idx="111">
                  <c:v>1.9736534337037237</c:v>
                </c:pt>
                <c:pt idx="112">
                  <c:v>1.991738313231628</c:v>
                </c:pt>
                <c:pt idx="113">
                  <c:v>2.0109103829377113</c:v>
                </c:pt>
                <c:pt idx="114">
                  <c:v>2.0314032636365056</c:v>
                </c:pt>
                <c:pt idx="115">
                  <c:v>2.0535458041949903</c:v>
                </c:pt>
                <c:pt idx="116">
                  <c:v>2.0778252982454983</c:v>
                </c:pt>
                <c:pt idx="117">
                  <c:v>2.105015558996937</c:v>
                </c:pt>
                <c:pt idx="118">
                  <c:v>2.1364723892716113</c:v>
                </c:pt>
                <c:pt idx="119">
                  <c:v>2.1562190236618162</c:v>
                </c:pt>
                <c:pt idx="120">
                  <c:v>2.1814893678507561</c:v>
                </c:pt>
                <c:pt idx="121">
                  <c:v>2.2141025744572613</c:v>
                </c:pt>
                <c:pt idx="122">
                  <c:v>2.2420529234231563</c:v>
                </c:pt>
                <c:pt idx="123">
                  <c:v>2.2906903589109224</c:v>
                </c:pt>
                <c:pt idx="124">
                  <c:v>2.3299422021430374</c:v>
                </c:pt>
                <c:pt idx="125">
                  <c:v>2.3416170729876522</c:v>
                </c:pt>
                <c:pt idx="126">
                  <c:v>2.3743771436838985</c:v>
                </c:pt>
                <c:pt idx="127">
                  <c:v>2.4036752712080913</c:v>
                </c:pt>
                <c:pt idx="128">
                  <c:v>2.4252517389193455</c:v>
                </c:pt>
                <c:pt idx="129">
                  <c:v>2.4424054103033579</c:v>
                </c:pt>
                <c:pt idx="130">
                  <c:v>2.4570968278504317</c:v>
                </c:pt>
                <c:pt idx="131">
                  <c:v>2.4701554849236467</c:v>
                </c:pt>
                <c:pt idx="132">
                  <c:v>2.4819929238707408</c:v>
                </c:pt>
                <c:pt idx="133">
                  <c:v>2.4928570325229473</c:v>
                </c:pt>
                <c:pt idx="134">
                  <c:v>2.5029155297834356</c:v>
                </c:pt>
                <c:pt idx="135">
                  <c:v>2.5122897356209579</c:v>
                </c:pt>
                <c:pt idx="136">
                  <c:v>2.5210713586059024</c:v>
                </c:pt>
                <c:pt idx="137">
                  <c:v>2.5293319961807161</c:v>
                </c:pt>
                <c:pt idx="138">
                  <c:v>2.5371289636330365</c:v>
                </c:pt>
                <c:pt idx="139">
                  <c:v>2.544509078810457</c:v>
                </c:pt>
                <c:pt idx="140">
                  <c:v>2.5515112279280294</c:v>
                </c:pt>
                <c:pt idx="141">
                  <c:v>2.5581681661675439</c:v>
                </c:pt>
                <c:pt idx="142">
                  <c:v>2.5645078177735559</c:v>
                </c:pt>
                <c:pt idx="143">
                  <c:v>2.5705542375390245</c:v>
                </c:pt>
                <c:pt idx="144">
                  <c:v>2.5763283366028404</c:v>
                </c:pt>
                <c:pt idx="145">
                  <c:v>2.5818484401580166</c:v>
                </c:pt>
                <c:pt idx="146">
                  <c:v>2.5871307227247273</c:v>
                </c:pt>
                <c:pt idx="147">
                  <c:v>2.5921895525769947</c:v>
                </c:pt>
                <c:pt idx="148">
                  <c:v>2.5970377676489926</c:v>
                </c:pt>
                <c:pt idx="149">
                  <c:v>2.6016868989998416</c:v>
                </c:pt>
                <c:pt idx="150">
                  <c:v>2.606147353612815</c:v>
                </c:pt>
                <c:pt idx="151">
                  <c:v>2.6104285652845958</c:v>
                </c:pt>
                <c:pt idx="152">
                  <c:v>2.6145391202040642</c:v>
                </c:pt>
                <c:pt idx="153">
                  <c:v>2.6184868622569892</c:v>
                </c:pt>
                <c:pt idx="154">
                  <c:v>2.6222789819439227</c:v>
                </c:pt>
                <c:pt idx="155">
                  <c:v>2.6259220919430457</c:v>
                </c:pt>
                <c:pt idx="156">
                  <c:v>2.6294222917051964</c:v>
                </c:pt>
                <c:pt idx="157">
                  <c:v>2.6327852229775068</c:v>
                </c:pt>
                <c:pt idx="158">
                  <c:v>2.6360161177745707</c:v>
                </c:pt>
                <c:pt idx="159">
                  <c:v>2.6391198400230382</c:v>
                </c:pt>
                <c:pt idx="160">
                  <c:v>2.6421009218760734</c:v>
                </c:pt>
                <c:pt idx="161">
                  <c:v>2.6449635955129867</c:v>
                </c:pt>
                <c:pt idx="162">
                  <c:v>2.6477118210953656</c:v>
                </c:pt>
                <c:pt idx="163">
                  <c:v>2.65034931143563</c:v>
                </c:pt>
                <c:pt idx="164">
                  <c:v>2.6528795538409899</c:v>
                </c:pt>
                <c:pt idx="165">
                  <c:v>2.6553058295203256</c:v>
                </c:pt>
                <c:pt idx="166">
                  <c:v>2.6576312308799563</c:v>
                </c:pt>
                <c:pt idx="167">
                  <c:v>2.6598586769837675</c:v>
                </c:pt>
                <c:pt idx="168">
                  <c:v>2.6619909274115021</c:v>
                </c:pt>
                <c:pt idx="169">
                  <c:v>2.6640305947144873</c:v>
                </c:pt>
                <c:pt idx="170">
                  <c:v>2.6659801556393115</c:v>
                </c:pt>
                <c:pt idx="171">
                  <c:v>2.6678419612659003</c:v>
                </c:pt>
                <c:pt idx="172">
                  <c:v>2.6696182461862339</c:v>
                </c:pt>
                <c:pt idx="173">
                  <c:v>2.6713111368328835</c:v>
                </c:pt>
                <c:pt idx="174">
                  <c:v>2.6729226590521185</c:v>
                </c:pt>
                <c:pt idx="175">
                  <c:v>2.6744547450040419</c:v>
                </c:pt>
                <c:pt idx="176">
                  <c:v>2.6759092394617592</c:v>
                </c:pt>
                <c:pt idx="177">
                  <c:v>2.6772879055726113</c:v>
                </c:pt>
                <c:pt idx="178">
                  <c:v>2.6785924301368129</c:v>
                </c:pt>
                <c:pt idx="179">
                  <c:v>2.6798244284522057</c:v>
                </c:pt>
                <c:pt idx="180">
                  <c:v>2.680985448768114</c:v>
                </c:pt>
                <c:pt idx="181">
                  <c:v>2.6820769763863241</c:v>
                </c:pt>
                <c:pt idx="182">
                  <c:v>2.6831004374429006</c:v>
                </c:pt>
                <c:pt idx="183">
                  <c:v>2.684057202400798</c:v>
                </c:pt>
                <c:pt idx="184">
                  <c:v>2.6849485892799496</c:v>
                </c:pt>
                <c:pt idx="185">
                  <c:v>2.6857758666486364</c:v>
                </c:pt>
                <c:pt idx="186">
                  <c:v>2.6865402563974294</c:v>
                </c:pt>
                <c:pt idx="187">
                  <c:v>2.6872429363147794</c:v>
                </c:pt>
                <c:pt idx="188">
                  <c:v>2.6878850424813696</c:v>
                </c:pt>
                <c:pt idx="189">
                  <c:v>2.6884676714986329</c:v>
                </c:pt>
                <c:pt idx="190">
                  <c:v>2.6889918825652952</c:v>
                </c:pt>
                <c:pt idx="191">
                  <c:v>2.6894586994144616</c:v>
                </c:pt>
                <c:pt idx="192">
                  <c:v>2.6898691121225511</c:v>
                </c:pt>
                <c:pt idx="193">
                  <c:v>2.6902240788003215</c:v>
                </c:pt>
                <c:pt idx="194">
                  <c:v>2.6905245271752629</c:v>
                </c:pt>
                <c:pt idx="195">
                  <c:v>2.6907713560737858</c:v>
                </c:pt>
                <c:pt idx="196">
                  <c:v>2.6909654368108695</c:v>
                </c:pt>
                <c:pt idx="197">
                  <c:v>2.691107614494145</c:v>
                </c:pt>
                <c:pt idx="198">
                  <c:v>2.6911987092487761</c:v>
                </c:pt>
                <c:pt idx="199">
                  <c:v>2.6912395173689463</c:v>
                </c:pt>
                <c:pt idx="200">
                  <c:v>2.6912806826828009</c:v>
                </c:pt>
                <c:pt idx="201">
                  <c:v>2.6913222090909517</c:v>
                </c:pt>
                <c:pt idx="202">
                  <c:v>2.6913641005460005</c:v>
                </c:pt>
                <c:pt idx="203">
                  <c:v>2.6914063610533767</c:v>
                </c:pt>
                <c:pt idx="204">
                  <c:v>2.691448994672192</c:v>
                </c:pt>
                <c:pt idx="205">
                  <c:v>2.6914920055161131</c:v>
                </c:pt>
                <c:pt idx="206">
                  <c:v>2.6915353977542491</c:v>
                </c:pt>
                <c:pt idx="207">
                  <c:v>2.6915791756120573</c:v>
                </c:pt>
                <c:pt idx="208">
                  <c:v>2.6916233433722678</c:v>
                </c:pt>
                <c:pt idx="209">
                  <c:v>2.6916679053758252</c:v>
                </c:pt>
                <c:pt idx="210">
                  <c:v>2.6917128660228489</c:v>
                </c:pt>
                <c:pt idx="211">
                  <c:v>2.6917582297736136</c:v>
                </c:pt>
                <c:pt idx="212">
                  <c:v>2.6918040011495479</c:v>
                </c:pt>
                <c:pt idx="213">
                  <c:v>2.6918501847342542</c:v>
                </c:pt>
                <c:pt idx="214">
                  <c:v>2.6918967851745488</c:v>
                </c:pt>
                <c:pt idx="215">
                  <c:v>2.6919438071815232</c:v>
                </c:pt>
                <c:pt idx="216">
                  <c:v>2.6919912555316254</c:v>
                </c:pt>
                <c:pt idx="217">
                  <c:v>2.6920391350677662</c:v>
                </c:pt>
                <c:pt idx="218">
                  <c:v>2.6920874507004444</c:v>
                </c:pt>
                <c:pt idx="219">
                  <c:v>2.692136207408899</c:v>
                </c:pt>
                <c:pt idx="220">
                  <c:v>2.6921854102422822</c:v>
                </c:pt>
                <c:pt idx="221">
                  <c:v>2.6922350643208572</c:v>
                </c:pt>
                <c:pt idx="222">
                  <c:v>2.692285174837223</c:v>
                </c:pt>
                <c:pt idx="223">
                  <c:v>2.6923357470575615</c:v>
                </c:pt>
                <c:pt idx="224">
                  <c:v>2.692386786322913</c:v>
                </c:pt>
                <c:pt idx="225">
                  <c:v>2.6924382980504782</c:v>
                </c:pt>
                <c:pt idx="226">
                  <c:v>2.6924902877349464</c:v>
                </c:pt>
                <c:pt idx="227">
                  <c:v>2.6925427609498538</c:v>
                </c:pt>
                <c:pt idx="228">
                  <c:v>2.692595723348969</c:v>
                </c:pt>
                <c:pt idx="229">
                  <c:v>2.6926491806677095</c:v>
                </c:pt>
                <c:pt idx="230">
                  <c:v>2.6927031387245863</c:v>
                </c:pt>
                <c:pt idx="231">
                  <c:v>2.6927576034226832</c:v>
                </c:pt>
                <c:pt idx="232">
                  <c:v>2.6928125807511645</c:v>
                </c:pt>
                <c:pt idx="233">
                  <c:v>2.6928680767868181</c:v>
                </c:pt>
                <c:pt idx="234">
                  <c:v>2.6929240976956308</c:v>
                </c:pt>
                <c:pt idx="235">
                  <c:v>2.6929806497343987</c:v>
                </c:pt>
                <c:pt idx="236">
                  <c:v>2.6930377392523726</c:v>
                </c:pt>
                <c:pt idx="237">
                  <c:v>2.6930953726929405</c:v>
                </c:pt>
                <c:pt idx="238">
                  <c:v>2.6931535565953464</c:v>
                </c:pt>
                <c:pt idx="239">
                  <c:v>2.6932122975964483</c:v>
                </c:pt>
                <c:pt idx="240">
                  <c:v>2.6932716024325156</c:v>
                </c:pt>
                <c:pt idx="241">
                  <c:v>2.6933314779410664</c:v>
                </c:pt>
                <c:pt idx="242">
                  <c:v>2.6933919310627461</c:v>
                </c:pt>
                <c:pt idx="243">
                  <c:v>2.6934529688432489</c:v>
                </c:pt>
                <c:pt idx="244">
                  <c:v>2.693514598435284</c:v>
                </c:pt>
                <c:pt idx="245">
                  <c:v>2.6935768271005855</c:v>
                </c:pt>
                <c:pt idx="246">
                  <c:v>2.6936396622119689</c:v>
                </c:pt>
                <c:pt idx="247">
                  <c:v>2.6937031112554357</c:v>
                </c:pt>
                <c:pt idx="248">
                  <c:v>2.6937671818323254</c:v>
                </c:pt>
                <c:pt idx="249">
                  <c:v>2.6938318816615201</c:v>
                </c:pt>
                <c:pt idx="250">
                  <c:v>2.6938972185816974</c:v>
                </c:pt>
                <c:pt idx="251">
                  <c:v>2.6939632005536391</c:v>
                </c:pt>
                <c:pt idx="252">
                  <c:v>2.6940298356625942</c:v>
                </c:pt>
                <c:pt idx="253">
                  <c:v>2.6940971321206963</c:v>
                </c:pt>
                <c:pt idx="254">
                  <c:v>2.6941650982694401</c:v>
                </c:pt>
                <c:pt idx="255">
                  <c:v>2.6942337425822163</c:v>
                </c:pt>
                <c:pt idx="256">
                  <c:v>2.6943030736669087</c:v>
                </c:pt>
                <c:pt idx="257">
                  <c:v>2.694373100268554</c:v>
                </c:pt>
                <c:pt idx="258">
                  <c:v>2.6944438312720647</c:v>
                </c:pt>
                <c:pt idx="259">
                  <c:v>2.6945152757050206</c:v>
                </c:pt>
                <c:pt idx="260">
                  <c:v>2.6945874427405281</c:v>
                </c:pt>
                <c:pt idx="261">
                  <c:v>2.6946603417001489</c:v>
                </c:pt>
                <c:pt idx="262">
                  <c:v>2.6947339820569027</c:v>
                </c:pt>
                <c:pt idx="263">
                  <c:v>2.6948083734383457</c:v>
                </c:pt>
                <c:pt idx="264">
                  <c:v>2.6948835256297232</c:v>
                </c:pt>
                <c:pt idx="265">
                  <c:v>2.6949594485772042</c:v>
                </c:pt>
                <c:pt idx="266">
                  <c:v>2.6950361523911956</c:v>
                </c:pt>
                <c:pt idx="267">
                  <c:v>2.6951136473497446</c:v>
                </c:pt>
                <c:pt idx="268">
                  <c:v>2.6951919439020227</c:v>
                </c:pt>
                <c:pt idx="269">
                  <c:v>2.6952710526719028</c:v>
                </c:pt>
                <c:pt idx="270">
                  <c:v>2.6953509844616295</c:v>
                </c:pt>
                <c:pt idx="271">
                  <c:v>2.69543175025558</c:v>
                </c:pt>
                <c:pt idx="272">
                  <c:v>2.6955133612241284</c:v>
                </c:pt>
                <c:pt idx="273">
                  <c:v>2.6955958287276083</c:v>
                </c:pt>
                <c:pt idx="274">
                  <c:v>2.695679164320381</c:v>
                </c:pt>
                <c:pt idx="275">
                  <c:v>2.6957633797550109</c:v>
                </c:pt>
                <c:pt idx="276">
                  <c:v>2.6958484869865531</c:v>
                </c:pt>
                <c:pt idx="277">
                  <c:v>2.6959344981769537</c:v>
                </c:pt>
                <c:pt idx="278">
                  <c:v>2.6960214256995734</c:v>
                </c:pt>
                <c:pt idx="279">
                  <c:v>2.6961092821438268</c:v>
                </c:pt>
                <c:pt idx="280">
                  <c:v>2.696198080319955</c:v>
                </c:pt>
                <c:pt idx="281">
                  <c:v>2.6962878332639244</c:v>
                </c:pt>
                <c:pt idx="282">
                  <c:v>2.696378554242461</c:v>
                </c:pt>
                <c:pt idx="283">
                  <c:v>2.6964702567582264</c:v>
                </c:pt>
                <c:pt idx="284">
                  <c:v>2.6965629545551359</c:v>
                </c:pt>
                <c:pt idx="285">
                  <c:v>2.6966566616238254</c:v>
                </c:pt>
                <c:pt idx="286">
                  <c:v>2.6967513922072746</c:v>
                </c:pt>
                <c:pt idx="287">
                  <c:v>2.6968471608065858</c:v>
                </c:pt>
                <c:pt idx="288">
                  <c:v>2.6969439821869319</c:v>
                </c:pt>
                <c:pt idx="289">
                  <c:v>2.6970418713836701</c:v>
                </c:pt>
                <c:pt idx="290">
                  <c:v>2.6971408437086368</c:v>
                </c:pt>
                <c:pt idx="291">
                  <c:v>2.6972409147566205</c:v>
                </c:pt>
                <c:pt idx="292">
                  <c:v>2.6973421004120262</c:v>
                </c:pt>
                <c:pt idx="293">
                  <c:v>2.6974444168557348</c:v>
                </c:pt>
                <c:pt idx="294">
                  <c:v>2.6975478805721642</c:v>
                </c:pt>
                <c:pt idx="295">
                  <c:v>2.6976525083565424</c:v>
                </c:pt>
                <c:pt idx="296">
                  <c:v>2.6977583173223936</c:v>
                </c:pt>
                <c:pt idx="297">
                  <c:v>2.6978653249092548</c:v>
                </c:pt>
                <c:pt idx="298">
                  <c:v>2.6979735488906216</c:v>
                </c:pt>
                <c:pt idx="299">
                  <c:v>2.6980830073821371</c:v>
                </c:pt>
                <c:pt idx="300">
                  <c:v>2.6981937188500327</c:v>
                </c:pt>
                <c:pt idx="301">
                  <c:v>2.6983057021198271</c:v>
                </c:pt>
                <c:pt idx="302">
                  <c:v>2.6984189763852964</c:v>
                </c:pt>
                <c:pt idx="303">
                  <c:v>2.6985335612177241</c:v>
                </c:pt>
                <c:pt idx="304">
                  <c:v>2.698649476575441</c:v>
                </c:pt>
                <c:pt idx="305">
                  <c:v>2.6987667428136666</c:v>
                </c:pt>
                <c:pt idx="306">
                  <c:v>2.6988853806946653</c:v>
                </c:pt>
                <c:pt idx="307">
                  <c:v>2.6990054113982254</c:v>
                </c:pt>
                <c:pt idx="308">
                  <c:v>2.6991268565324775</c:v>
                </c:pt>
                <c:pt idx="309">
                  <c:v>2.6992497381450642</c:v>
                </c:pt>
                <c:pt idx="310">
                  <c:v>2.6993740787346723</c:v>
                </c:pt>
                <c:pt idx="311">
                  <c:v>2.6994999012629486</c:v>
                </c:pt>
                <c:pt idx="312">
                  <c:v>2.6996272291668051</c:v>
                </c:pt>
                <c:pt idx="313">
                  <c:v>2.699756086371139</c:v>
                </c:pt>
                <c:pt idx="314">
                  <c:v>2.6998864973019767</c:v>
                </c:pt>
                <c:pt idx="315">
                  <c:v>2.7000184869000625</c:v>
                </c:pt>
                <c:pt idx="316">
                  <c:v>2.7001520806349117</c:v>
                </c:pt>
                <c:pt idx="317">
                  <c:v>2.7002873045193421</c:v>
                </c:pt>
                <c:pt idx="318">
                  <c:v>2.7004241851245103</c:v>
                </c:pt>
                <c:pt idx="319">
                  <c:v>2.7005627495954685</c:v>
                </c:pt>
                <c:pt idx="320">
                  <c:v>2.7007030256672668</c:v>
                </c:pt>
                <c:pt idx="321">
                  <c:v>2.7008450416816232</c:v>
                </c:pt>
                <c:pt idx="322">
                  <c:v>2.7009888266041853</c:v>
                </c:pt>
                <c:pt idx="323">
                  <c:v>2.7011344100424108</c:v>
                </c:pt>
                <c:pt idx="324">
                  <c:v>2.7012818222640913</c:v>
                </c:pt>
                <c:pt idx="325">
                  <c:v>2.7014310942165491</c:v>
                </c:pt>
                <c:pt idx="326">
                  <c:v>2.7015822575465376</c:v>
                </c:pt>
                <c:pt idx="327">
                  <c:v>2.7017353446208721</c:v>
                </c:pt>
                <c:pt idx="328">
                  <c:v>2.7018903885478318</c:v>
                </c:pt>
                <c:pt idx="329">
                  <c:v>2.7020474231993585</c:v>
                </c:pt>
                <c:pt idx="330">
                  <c:v>2.7022064832340944</c:v>
                </c:pt>
                <c:pt idx="331">
                  <c:v>2.7023676041212963</c:v>
                </c:pt>
                <c:pt idx="332">
                  <c:v>2.7025308221656656</c:v>
                </c:pt>
                <c:pt idx="333">
                  <c:v>2.7026961745331364</c:v>
                </c:pt>
                <c:pt idx="334">
                  <c:v>2.7028636992776689</c:v>
                </c:pt>
                <c:pt idx="335">
                  <c:v>2.7030334353690928</c:v>
                </c:pt>
                <c:pt idx="336">
                  <c:v>2.7032054227220543</c:v>
                </c:pt>
                <c:pt idx="337">
                  <c:v>2.703379702226115</c:v>
                </c:pt>
                <c:pt idx="338">
                  <c:v>2.7035563157770635</c:v>
                </c:pt>
                <c:pt idx="339">
                  <c:v>2.7037353063094955</c:v>
                </c:pt>
                <c:pt idx="340">
                  <c:v>2.7039167178307273</c:v>
                </c:pt>
                <c:pt idx="341">
                  <c:v>2.7041005954561061</c:v>
                </c:pt>
                <c:pt idx="342">
                  <c:v>2.7042869854457909</c:v>
                </c:pt>
                <c:pt idx="343">
                  <c:v>2.7044759352430749</c:v>
                </c:pt>
                <c:pt idx="344">
                  <c:v>2.7046674935143309</c:v>
                </c:pt>
                <c:pt idx="345">
                  <c:v>2.7048617101906607</c:v>
                </c:pt>
                <c:pt idx="346">
                  <c:v>2.705058636511338</c:v>
                </c:pt>
                <c:pt idx="347">
                  <c:v>2.7052583250691411</c:v>
                </c:pt>
                <c:pt idx="348">
                  <c:v>2.7054608298576706</c:v>
                </c:pt>
                <c:pt idx="349">
                  <c:v>2.7056662063207604</c:v>
                </c:pt>
                <c:pt idx="350">
                  <c:v>2.7058745114040983</c:v>
                </c:pt>
                <c:pt idx="351">
                  <c:v>2.7060858036091684</c:v>
                </c:pt>
                <c:pt idx="352">
                  <c:v>2.7063001430496496</c:v>
                </c:pt>
                <c:pt idx="353">
                  <c:v>2.7065175915104027</c:v>
                </c:pt>
                <c:pt idx="354">
                  <c:v>2.7067382125091908</c:v>
                </c:pt>
                <c:pt idx="355">
                  <c:v>2.7069620713612901</c:v>
                </c:pt>
                <c:pt idx="356">
                  <c:v>2.7071892352471507</c:v>
                </c:pt>
                <c:pt idx="357">
                  <c:v>2.7074197732832883</c:v>
                </c:pt>
                <c:pt idx="358">
                  <c:v>2.7076537565965908</c:v>
                </c:pt>
                <c:pt idx="359">
                  <c:v>2.7078912584022414</c:v>
                </c:pt>
                <c:pt idx="360">
                  <c:v>2.7081323540854716</c:v>
                </c:pt>
                <c:pt idx="361">
                  <c:v>2.7083771212873753</c:v>
                </c:pt>
                <c:pt idx="362">
                  <c:v>2.708625639995029</c:v>
                </c:pt>
                <c:pt idx="363">
                  <c:v>2.7088779926361783</c:v>
                </c:pt>
                <c:pt idx="364">
                  <c:v>2.7091342641787777</c:v>
                </c:pt>
                <c:pt idx="365">
                  <c:v>2.7093945422356818</c:v>
                </c:pt>
                <c:pt idx="366">
                  <c:v>2.7096589171748171</c:v>
                </c:pt>
                <c:pt idx="367">
                  <c:v>2.7099274822351798</c:v>
                </c:pt>
                <c:pt idx="368">
                  <c:v>2.7102003336490368</c:v>
                </c:pt>
                <c:pt idx="369">
                  <c:v>2.7104775707707356</c:v>
                </c:pt>
                <c:pt idx="370">
                  <c:v>2.7107592962125571</c:v>
                </c:pt>
                <c:pt idx="371">
                  <c:v>2.7110456159880787</c:v>
                </c:pt>
                <c:pt idx="372">
                  <c:v>2.7113366396635579</c:v>
                </c:pt>
                <c:pt idx="373">
                  <c:v>2.7116324805178804</c:v>
                </c:pt>
                <c:pt idx="374">
                  <c:v>2.7119332557116631</c:v>
                </c:pt>
                <c:pt idx="375">
                  <c:v>2.7122390864661541</c:v>
                </c:pt>
                <c:pt idx="376">
                  <c:v>2.7125500982526161</c:v>
                </c:pt>
                <c:pt idx="377">
                  <c:v>2.7128664209929476</c:v>
                </c:pt>
                <c:pt idx="378">
                  <c:v>2.7131881892723535</c:v>
                </c:pt>
                <c:pt idx="379">
                  <c:v>2.7135155425649442</c:v>
                </c:pt>
                <c:pt idx="380">
                  <c:v>2.7138486254732279</c:v>
                </c:pt>
                <c:pt idx="381">
                  <c:v>2.7141875879825323</c:v>
                </c:pt>
                <c:pt idx="382">
                  <c:v>2.7145325857314999</c:v>
                </c:pt>
                <c:pt idx="383">
                  <c:v>2.7148837802998851</c:v>
                </c:pt>
                <c:pt idx="384">
                  <c:v>2.7152413395150141</c:v>
                </c:pt>
                <c:pt idx="385">
                  <c:v>2.7156054377783758</c:v>
                </c:pt>
                <c:pt idx="386">
                  <c:v>2.7159762564139616</c:v>
                </c:pt>
                <c:pt idx="387">
                  <c:v>2.7163539840401216</c:v>
                </c:pt>
                <c:pt idx="388">
                  <c:v>2.7167388169668736</c:v>
                </c:pt>
                <c:pt idx="389">
                  <c:v>2.7171309596207918</c:v>
                </c:pt>
                <c:pt idx="390">
                  <c:v>2.7175306249998141</c:v>
                </c:pt>
                <c:pt idx="391">
                  <c:v>2.7179380351605387</c:v>
                </c:pt>
                <c:pt idx="392">
                  <c:v>2.7183534217408436</c:v>
                </c:pt>
                <c:pt idx="393">
                  <c:v>2.718777026520959</c:v>
                </c:pt>
                <c:pt idx="394">
                  <c:v>2.7192091020264457</c:v>
                </c:pt>
                <c:pt idx="395">
                  <c:v>2.7196499121769055</c:v>
                </c:pt>
                <c:pt idx="396">
                  <c:v>2.7200997329846577</c:v>
                </c:pt>
                <c:pt idx="397">
                  <c:v>2.7205588533080913</c:v>
                </c:pt>
                <c:pt idx="398">
                  <c:v>2.7210275756649156</c:v>
                </c:pt>
                <c:pt idx="399">
                  <c:v>2.7215062171111364</c:v>
                </c:pt>
                <c:pt idx="400">
                  <c:v>2.7219951101922488</c:v>
                </c:pt>
                <c:pt idx="401">
                  <c:v>2.7224946039739053</c:v>
                </c:pt>
                <c:pt idx="402">
                  <c:v>2.7230050651601787</c:v>
                </c:pt>
                <c:pt idx="403">
                  <c:v>2.7235268793085292</c:v>
                </c:pt>
                <c:pt idx="404">
                  <c:v>2.7240604521517082</c:v>
                </c:pt>
                <c:pt idx="405">
                  <c:v>2.7246062110381186</c:v>
                </c:pt>
                <c:pt idx="406">
                  <c:v>2.7251646065036259</c:v>
                </c:pt>
                <c:pt idx="407">
                  <c:v>2.7257361139895098</c:v>
                </c:pt>
                <c:pt idx="408">
                  <c:v>2.7263212357232014</c:v>
                </c:pt>
                <c:pt idx="409">
                  <c:v>2.7269205027806995</c:v>
                </c:pt>
                <c:pt idx="410">
                  <c:v>2.7275344773521781</c:v>
                </c:pt>
                <c:pt idx="411">
                  <c:v>2.728163755235324</c:v>
                </c:pt>
                <c:pt idx="412">
                  <c:v>2.728808968584473</c:v>
                </c:pt>
              </c:numCache>
            </c:numRef>
          </c:xVal>
          <c:yVal>
            <c:numRef>
              <c:f>Calculation!$G$61:$G$473</c:f>
              <c:numCache>
                <c:formatCode>0.000_ </c:formatCode>
                <c:ptCount val="413"/>
                <c:pt idx="0">
                  <c:v>5.6203506681978093</c:v>
                </c:pt>
                <c:pt idx="1">
                  <c:v>7.1199772202973737</c:v>
                </c:pt>
                <c:pt idx="2">
                  <c:v>9.0596980432019212</c:v>
                </c:pt>
                <c:pt idx="3">
                  <c:v>11.052206268848444</c:v>
                </c:pt>
                <c:pt idx="4">
                  <c:v>13.399487309189638</c:v>
                </c:pt>
                <c:pt idx="5">
                  <c:v>16.153969100905304</c:v>
                </c:pt>
                <c:pt idx="6">
                  <c:v>19.373968381667126</c:v>
                </c:pt>
                <c:pt idx="7">
                  <c:v>23.124010570851379</c:v>
                </c:pt>
                <c:pt idx="8">
                  <c:v>27.475143961473229</c:v>
                </c:pt>
                <c:pt idx="9">
                  <c:v>32.505250153159821</c:v>
                </c:pt>
                <c:pt idx="10">
                  <c:v>38.299352325467964</c:v>
                </c:pt>
                <c:pt idx="11">
                  <c:v>44.949922642149048</c:v>
                </c:pt>
                <c:pt idx="12">
                  <c:v>52.557189806807358</c:v>
                </c:pt>
                <c:pt idx="13">
                  <c:v>61.229447562716118</c:v>
                </c:pt>
                <c:pt idx="14">
                  <c:v>71.08336474479799</c:v>
                </c:pt>
                <c:pt idx="15">
                  <c:v>82.244297347365631</c:v>
                </c:pt>
                <c:pt idx="16">
                  <c:v>94.846602962577123</c:v>
                </c:pt>
                <c:pt idx="17">
                  <c:v>109.03395786667841</c:v>
                </c:pt>
                <c:pt idx="18">
                  <c:v>124.95967697863297</c:v>
                </c:pt>
                <c:pt idx="19">
                  <c:v>142.78703688391187</c:v>
                </c:pt>
                <c:pt idx="20">
                  <c:v>162.68960210066572</c:v>
                </c:pt>
                <c:pt idx="21">
                  <c:v>184.85155476297851</c:v>
                </c:pt>
                <c:pt idx="22">
                  <c:v>209.46802790337711</c:v>
                </c:pt>
                <c:pt idx="23">
                  <c:v>236.74544253221165</c:v>
                </c:pt>
                <c:pt idx="24">
                  <c:v>266.90184873338916</c:v>
                </c:pt>
                <c:pt idx="25">
                  <c:v>300.16727102272438</c:v>
                </c:pt>
                <c:pt idx="26">
                  <c:v>336.7840582466464</c:v>
                </c:pt>
                <c:pt idx="27">
                  <c:v>377.00723833444169</c:v>
                </c:pt>
                <c:pt idx="28">
                  <c:v>421.10487825644987</c:v>
                </c:pt>
                <c:pt idx="29">
                  <c:v>469.35844958359439</c:v>
                </c:pt>
                <c:pt idx="30">
                  <c:v>522.06320009102683</c:v>
                </c:pt>
                <c:pt idx="31">
                  <c:v>579.52853190001247</c:v>
                </c:pt>
                <c:pt idx="32">
                  <c:v>642.07838670965725</c:v>
                </c:pt>
                <c:pt idx="33">
                  <c:v>710.05163873150082</c:v>
                </c:pt>
                <c:pt idx="34">
                  <c:v>783.80249601033847</c:v>
                </c:pt>
                <c:pt idx="35">
                  <c:v>863.70091089001789</c:v>
                </c:pt>
                <c:pt idx="36">
                  <c:v>950.13300046955817</c:v>
                </c:pt>
                <c:pt idx="37">
                  <c:v>1043.5014779899584</c:v>
                </c:pt>
                <c:pt idx="38">
                  <c:v>1144.226096199872</c:v>
                </c:pt>
                <c:pt idx="39">
                  <c:v>1252.7441038699051</c:v>
                </c:pt>
                <c:pt idx="40">
                  <c:v>1369.5107167624876</c:v>
                </c:pt>
                <c:pt idx="41">
                  <c:v>1494.9996045212758</c:v>
                </c:pt>
                <c:pt idx="42">
                  <c:v>1629.7033951220972</c:v>
                </c:pt>
                <c:pt idx="43">
                  <c:v>1774.1341987323265</c:v>
                </c:pt>
                <c:pt idx="44">
                  <c:v>1928.8241530608952</c:v>
                </c:pt>
                <c:pt idx="45">
                  <c:v>2094.3259925522789</c:v>
                </c:pt>
                <c:pt idx="46">
                  <c:v>2271.213644092049</c:v>
                </c:pt>
                <c:pt idx="47">
                  <c:v>2460.0828522570396</c:v>
                </c:pt>
                <c:pt idx="48">
                  <c:v>2661.5518375693896</c:v>
                </c:pt>
                <c:pt idx="49">
                  <c:v>2876.2619917122834</c:v>
                </c:pt>
                <c:pt idx="50">
                  <c:v>3104.8786142523472</c:v>
                </c:pt>
                <c:pt idx="51">
                  <c:v>3348.0916961065682</c:v>
                </c:pt>
                <c:pt idx="52">
                  <c:v>3606.6167558128877</c:v>
                </c:pt>
                <c:pt idx="53">
                  <c:v>3881.195735641631</c:v>
                </c:pt>
                <c:pt idx="54">
                  <c:v>4172.5979657563585</c:v>
                </c:pt>
                <c:pt idx="55">
                  <c:v>4481.621206040295</c:v>
                </c:pt>
                <c:pt idx="56">
                  <c:v>4759.1683746247427</c:v>
                </c:pt>
                <c:pt idx="57">
                  <c:v>5033.1915432767164</c:v>
                </c:pt>
                <c:pt idx="58">
                  <c:v>5302.0533812564618</c:v>
                </c:pt>
                <c:pt idx="59">
                  <c:v>5582.5640996754973</c:v>
                </c:pt>
                <c:pt idx="60">
                  <c:v>5875.1217389714784</c:v>
                </c:pt>
                <c:pt idx="61">
                  <c:v>6180.1365029988019</c:v>
                </c:pt>
                <c:pt idx="62">
                  <c:v>6498.0305650985711</c:v>
                </c:pt>
                <c:pt idx="63">
                  <c:v>6829.2385678823111</c:v>
                </c:pt>
                <c:pt idx="64">
                  <c:v>7174.2081693076771</c:v>
                </c:pt>
                <c:pt idx="65">
                  <c:v>7533.4006425967336</c:v>
                </c:pt>
                <c:pt idx="66">
                  <c:v>7907.2915378896323</c:v>
                </c:pt>
                <c:pt idx="67">
                  <c:v>8296.3714149773459</c:v>
                </c:pt>
                <c:pt idx="68">
                  <c:v>8701.1466582178527</c:v>
                </c:pt>
                <c:pt idx="69">
                  <c:v>9122.14038691112</c:v>
                </c:pt>
                <c:pt idx="70">
                  <c:v>9559.8934770781489</c:v>
                </c:pt>
                <c:pt idx="71">
                  <c:v>10014.965713923726</c:v>
                </c:pt>
                <c:pt idx="72">
                  <c:v>10487.937098422126</c:v>
                </c:pt>
                <c:pt idx="73">
                  <c:v>10979.409336720913</c:v>
                </c:pt>
                <c:pt idx="74">
                  <c:v>11490.007547734329</c:v>
                </c:pt>
                <c:pt idx="75">
                  <c:v>12020.382232853852</c:v>
                </c:pt>
                <c:pt idx="76">
                  <c:v>12462.801648503275</c:v>
                </c:pt>
                <c:pt idx="77">
                  <c:v>12879.935672068859</c:v>
                </c:pt>
                <c:pt idx="78">
                  <c:v>13269.20537436459</c:v>
                </c:pt>
                <c:pt idx="79">
                  <c:v>13668.446038317359</c:v>
                </c:pt>
                <c:pt idx="80">
                  <c:v>14077.885227615328</c:v>
                </c:pt>
                <c:pt idx="81">
                  <c:v>14497.770996503215</c:v>
                </c:pt>
                <c:pt idx="82">
                  <c:v>14928.360854699369</c:v>
                </c:pt>
                <c:pt idx="83">
                  <c:v>15369.922680100144</c:v>
                </c:pt>
                <c:pt idx="84">
                  <c:v>15822.735716875282</c:v>
                </c:pt>
                <c:pt idx="85">
                  <c:v>16287.091729581571</c:v>
                </c:pt>
                <c:pt idx="86">
                  <c:v>16763.296344978204</c:v>
                </c:pt>
                <c:pt idx="87">
                  <c:v>17251.670621497538</c:v>
                </c:pt>
                <c:pt idx="88">
                  <c:v>17752.552896888184</c:v>
                </c:pt>
                <c:pt idx="89">
                  <c:v>18266.30097849013</c:v>
                </c:pt>
                <c:pt idx="90">
                  <c:v>18793.294759204087</c:v>
                </c:pt>
                <c:pt idx="91">
                  <c:v>19333.939367325151</c:v>
                </c:pt>
                <c:pt idx="92">
                  <c:v>19888.668992746141</c:v>
                </c:pt>
                <c:pt idx="93">
                  <c:v>20457.951579632838</c:v>
                </c:pt>
                <c:pt idx="94">
                  <c:v>21042.294642671844</c:v>
                </c:pt>
                <c:pt idx="95">
                  <c:v>21642.2525598803</c:v>
                </c:pt>
                <c:pt idx="96">
                  <c:v>22258.435834721837</c:v>
                </c:pt>
                <c:pt idx="97">
                  <c:v>22891.523028162348</c:v>
                </c:pt>
                <c:pt idx="98">
                  <c:v>23542.27637756363</c:v>
                </c:pt>
                <c:pt idx="99">
                  <c:v>24026.760186875657</c:v>
                </c:pt>
                <c:pt idx="100">
                  <c:v>24447.163492520569</c:v>
                </c:pt>
                <c:pt idx="101">
                  <c:v>24800.025150193909</c:v>
                </c:pt>
                <c:pt idx="102">
                  <c:v>25158.576845607786</c:v>
                </c:pt>
                <c:pt idx="103">
                  <c:v>25522.838190552524</c:v>
                </c:pt>
                <c:pt idx="104">
                  <c:v>25893.033313225977</c:v>
                </c:pt>
                <c:pt idx="105">
                  <c:v>26269.4110772071</c:v>
                </c:pt>
                <c:pt idx="106">
                  <c:v>26652.25287819963</c:v>
                </c:pt>
                <c:pt idx="107">
                  <c:v>27041.879802563635</c:v>
                </c:pt>
                <c:pt idx="108">
                  <c:v>27438.662026043879</c:v>
                </c:pt>
                <c:pt idx="109">
                  <c:v>27843.031316919165</c:v>
                </c:pt>
                <c:pt idx="110">
                  <c:v>28255.497997487233</c:v>
                </c:pt>
                <c:pt idx="111">
                  <c:v>28676.674473248007</c:v>
                </c:pt>
                <c:pt idx="112">
                  <c:v>29107.308726370869</c:v>
                </c:pt>
                <c:pt idx="113">
                  <c:v>29548.333454408301</c:v>
                </c:pt>
                <c:pt idx="114">
                  <c:v>30000.940789969223</c:v>
                </c:pt>
                <c:pt idx="115">
                  <c:v>30466.700931126055</c:v>
                </c:pt>
                <c:pt idx="116">
                  <c:v>30947.760770585301</c:v>
                </c:pt>
                <c:pt idx="117">
                  <c:v>31447.199588281805</c:v>
                </c:pt>
                <c:pt idx="118">
                  <c:v>31969.72457361994</c:v>
                </c:pt>
                <c:pt idx="119">
                  <c:v>32404.748322081556</c:v>
                </c:pt>
                <c:pt idx="120">
                  <c:v>32791.113601961573</c:v>
                </c:pt>
                <c:pt idx="121">
                  <c:v>33132.50684506612</c:v>
                </c:pt>
                <c:pt idx="122">
                  <c:v>33460.298718077247</c:v>
                </c:pt>
                <c:pt idx="123">
                  <c:v>33785.650858366753</c:v>
                </c:pt>
                <c:pt idx="124">
                  <c:v>34031.252586624018</c:v>
                </c:pt>
                <c:pt idx="125">
                  <c:v>34289.207763581857</c:v>
                </c:pt>
                <c:pt idx="126">
                  <c:v>34203.096808467853</c:v>
                </c:pt>
                <c:pt idx="127">
                  <c:v>34054.891727128292</c:v>
                </c:pt>
                <c:pt idx="128">
                  <c:v>33928.300744366723</c:v>
                </c:pt>
                <c:pt idx="129">
                  <c:v>33763.13387632274</c:v>
                </c:pt>
                <c:pt idx="130">
                  <c:v>33557.240572415278</c:v>
                </c:pt>
                <c:pt idx="131">
                  <c:v>33329.120689049691</c:v>
                </c:pt>
                <c:pt idx="132">
                  <c:v>33088.524198851876</c:v>
                </c:pt>
                <c:pt idx="133">
                  <c:v>32839.832747098291</c:v>
                </c:pt>
                <c:pt idx="134">
                  <c:v>32585.407381883917</c:v>
                </c:pt>
                <c:pt idx="135">
                  <c:v>32326.752683561303</c:v>
                </c:pt>
                <c:pt idx="136">
                  <c:v>32064.923664741498</c:v>
                </c:pt>
                <c:pt idx="137">
                  <c:v>31800.702933141154</c:v>
                </c:pt>
                <c:pt idx="138">
                  <c:v>31534.693548963081</c:v>
                </c:pt>
                <c:pt idx="139">
                  <c:v>31267.373517966138</c:v>
                </c:pt>
                <c:pt idx="140">
                  <c:v>30999.130155698214</c:v>
                </c:pt>
                <c:pt idx="141">
                  <c:v>30730.282903249165</c:v>
                </c:pt>
                <c:pt idx="142">
                  <c:v>30461.099090441669</c:v>
                </c:pt>
                <c:pt idx="143">
                  <c:v>30191.805181756776</c:v>
                </c:pt>
                <c:pt idx="144">
                  <c:v>29922.595015957439</c:v>
                </c:pt>
                <c:pt idx="145">
                  <c:v>29653.635980537252</c:v>
                </c:pt>
                <c:pt idx="146">
                  <c:v>29385.07372897556</c:v>
                </c:pt>
                <c:pt idx="147">
                  <c:v>29117.03584584382</c:v>
                </c:pt>
                <c:pt idx="148">
                  <c:v>28849.634736858301</c:v>
                </c:pt>
                <c:pt idx="149">
                  <c:v>28582.969937850216</c:v>
                </c:pt>
                <c:pt idx="150">
                  <c:v>28317.129981222071</c:v>
                </c:pt>
                <c:pt idx="151">
                  <c:v>28052.193920674934</c:v>
                </c:pt>
                <c:pt idx="152">
                  <c:v>27788.23258870178</c:v>
                </c:pt>
                <c:pt idx="153">
                  <c:v>27525.30964270969</c:v>
                </c:pt>
                <c:pt idx="154">
                  <c:v>27263.482442218025</c:v>
                </c:pt>
                <c:pt idx="155">
                  <c:v>27002.802789772915</c:v>
                </c:pt>
                <c:pt idx="156">
                  <c:v>26743.317560950978</c:v>
                </c:pt>
                <c:pt idx="157">
                  <c:v>26485.06924337801</c:v>
                </c:pt>
                <c:pt idx="158">
                  <c:v>26228.096400554015</c:v>
                </c:pt>
                <c:pt idx="159">
                  <c:v>25972.434073106502</c:v>
                </c:pt>
                <c:pt idx="160">
                  <c:v>25718.114127643716</c:v>
                </c:pt>
                <c:pt idx="161">
                  <c:v>25465.165561462098</c:v>
                </c:pt>
                <c:pt idx="162">
                  <c:v>25213.614769856315</c:v>
                </c:pt>
                <c:pt idx="163">
                  <c:v>24963.485781581498</c:v>
                </c:pt>
                <c:pt idx="164">
                  <c:v>24714.800467061348</c:v>
                </c:pt>
                <c:pt idx="165">
                  <c:v>24467.578723165054</c:v>
                </c:pt>
                <c:pt idx="166">
                  <c:v>24221.838637753455</c:v>
                </c:pt>
                <c:pt idx="167">
                  <c:v>23977.596636683073</c:v>
                </c:pt>
                <c:pt idx="168">
                  <c:v>23734.867615544266</c:v>
                </c:pt>
                <c:pt idx="169">
                  <c:v>23493.665058059527</c:v>
                </c:pt>
                <c:pt idx="170">
                  <c:v>23254.001142791218</c:v>
                </c:pt>
                <c:pt idx="171">
                  <c:v>23015.886839564821</c:v>
                </c:pt>
                <c:pt idx="172">
                  <c:v>22779.331996817298</c:v>
                </c:pt>
                <c:pt idx="173">
                  <c:v>22544.345420915506</c:v>
                </c:pt>
                <c:pt idx="174">
                  <c:v>22310.934948347669</c:v>
                </c:pt>
                <c:pt idx="175">
                  <c:v>22079.107511570481</c:v>
                </c:pt>
                <c:pt idx="176">
                  <c:v>21848.869199197805</c:v>
                </c:pt>
                <c:pt idx="177">
                  <c:v>21620.225311124363</c:v>
                </c:pt>
                <c:pt idx="178">
                  <c:v>21393.180409110457</c:v>
                </c:pt>
                <c:pt idx="179">
                  <c:v>21167.73836328691</c:v>
                </c:pt>
                <c:pt idx="180">
                  <c:v>20943.90239498252</c:v>
                </c:pt>
                <c:pt idx="181">
                  <c:v>20721.675116236187</c:v>
                </c:pt>
                <c:pt idx="182">
                  <c:v>20501.058566307263</c:v>
                </c:pt>
                <c:pt idx="183">
                  <c:v>20282.054245465435</c:v>
                </c:pt>
                <c:pt idx="184">
                  <c:v>20064.663146313036</c:v>
                </c:pt>
                <c:pt idx="185">
                  <c:v>19848.885782860656</c:v>
                </c:pt>
                <c:pt idx="186">
                  <c:v>19634.722217555558</c:v>
                </c:pt>
                <c:pt idx="187">
                  <c:v>19422.172086442672</c:v>
                </c:pt>
                <c:pt idx="188">
                  <c:v>19211.234622615644</c:v>
                </c:pt>
                <c:pt idx="189">
                  <c:v>19001.908678106771</c:v>
                </c:pt>
                <c:pt idx="190">
                  <c:v>18794.19274434002</c:v>
                </c:pt>
                <c:pt idx="191">
                  <c:v>18588.084971267468</c:v>
                </c:pt>
                <c:pt idx="192">
                  <c:v>18383.583185294123</c:v>
                </c:pt>
                <c:pt idx="193">
                  <c:v>18180.684906086601</c:v>
                </c:pt>
                <c:pt idx="194">
                  <c:v>17979.387362351161</c:v>
                </c:pt>
                <c:pt idx="195">
                  <c:v>17779.687506663315</c:v>
                </c:pt>
                <c:pt idx="196">
                  <c:v>17581.582029416757</c:v>
                </c:pt>
                <c:pt idx="197">
                  <c:v>17385.067371958656</c:v>
                </c:pt>
                <c:pt idx="198">
                  <c:v>17190.139738971684</c:v>
                </c:pt>
                <c:pt idx="199">
                  <c:v>16996.79511015445</c:v>
                </c:pt>
                <c:pt idx="200">
                  <c:v>16805.029251253512</c:v>
                </c:pt>
                <c:pt idx="201">
                  <c:v>16614.921419246191</c:v>
                </c:pt>
                <c:pt idx="202">
                  <c:v>16426.546219120046</c:v>
                </c:pt>
                <c:pt idx="203">
                  <c:v>16239.891503685278</c:v>
                </c:pt>
                <c:pt idx="204">
                  <c:v>16054.945184674918</c:v>
                </c:pt>
                <c:pt idx="205">
                  <c:v>15871.695232611915</c:v>
                </c:pt>
                <c:pt idx="206">
                  <c:v>15690.129676673861</c:v>
                </c:pt>
                <c:pt idx="207">
                  <c:v>15510.236604558813</c:v>
                </c:pt>
                <c:pt idx="208">
                  <c:v>15332.004162350706</c:v>
                </c:pt>
                <c:pt idx="209">
                  <c:v>15155.42055438388</c:v>
                </c:pt>
                <c:pt idx="210">
                  <c:v>14980.474043108256</c:v>
                </c:pt>
                <c:pt idx="211">
                  <c:v>14807.15294895435</c:v>
                </c:pt>
                <c:pt idx="212">
                  <c:v>14635.445650196589</c:v>
                </c:pt>
                <c:pt idx="213">
                  <c:v>14465.340582818779</c:v>
                </c:pt>
                <c:pt idx="214">
                  <c:v>14296.826240377159</c:v>
                </c:pt>
                <c:pt idx="215">
                  <c:v>14129.891173864591</c:v>
                </c:pt>
                <c:pt idx="216">
                  <c:v>13964.523991574326</c:v>
                </c:pt>
                <c:pt idx="217">
                  <c:v>13800.713358962477</c:v>
                </c:pt>
                <c:pt idx="218">
                  <c:v>13638.447998512298</c:v>
                </c:pt>
                <c:pt idx="219">
                  <c:v>13477.716689596458</c:v>
                </c:pt>
                <c:pt idx="220">
                  <c:v>13318.508268339907</c:v>
                </c:pt>
                <c:pt idx="221">
                  <c:v>13160.811627482411</c:v>
                </c:pt>
                <c:pt idx="222">
                  <c:v>13004.615716240798</c:v>
                </c:pt>
                <c:pt idx="223">
                  <c:v>12849.909540171122</c:v>
                </c:pt>
                <c:pt idx="224">
                  <c:v>12696.682161030654</c:v>
                </c:pt>
                <c:pt idx="225">
                  <c:v>12544.922696638989</c:v>
                </c:pt>
                <c:pt idx="226">
                  <c:v>12394.620320740187</c:v>
                </c:pt>
                <c:pt idx="227">
                  <c:v>12245.764262863649</c:v>
                </c:pt>
                <c:pt idx="228">
                  <c:v>12098.343808185351</c:v>
                </c:pt>
                <c:pt idx="229">
                  <c:v>11952.348297388435</c:v>
                </c:pt>
                <c:pt idx="230">
                  <c:v>11807.767126523921</c:v>
                </c:pt>
                <c:pt idx="231">
                  <c:v>11664.589746871012</c:v>
                </c:pt>
                <c:pt idx="232">
                  <c:v>11522.805664797572</c:v>
                </c:pt>
                <c:pt idx="233">
                  <c:v>11382.404441619437</c:v>
                </c:pt>
                <c:pt idx="234">
                  <c:v>11243.375693460803</c:v>
                </c:pt>
                <c:pt idx="235">
                  <c:v>11105.709091113566</c:v>
                </c:pt>
                <c:pt idx="236">
                  <c:v>10969.3943598963</c:v>
                </c:pt>
                <c:pt idx="237">
                  <c:v>10834.421279514032</c:v>
                </c:pt>
                <c:pt idx="238">
                  <c:v>10700.779683916529</c:v>
                </c:pt>
                <c:pt idx="239">
                  <c:v>10568.459461157225</c:v>
                </c:pt>
                <c:pt idx="240">
                  <c:v>10437.450553251594</c:v>
                </c:pt>
                <c:pt idx="241">
                  <c:v>10307.742956035521</c:v>
                </c:pt>
                <c:pt idx="242">
                  <c:v>10179.326719023367</c:v>
                </c:pt>
                <c:pt idx="243">
                  <c:v>10052.191945265255</c:v>
                </c:pt>
                <c:pt idx="244">
                  <c:v>9926.3287912053402</c:v>
                </c:pt>
                <c:pt idx="245">
                  <c:v>9801.7274665389832</c:v>
                </c:pt>
                <c:pt idx="246">
                  <c:v>9678.3782340697253</c:v>
                </c:pt>
                <c:pt idx="247">
                  <c:v>9556.2714095662395</c:v>
                </c:pt>
                <c:pt idx="248">
                  <c:v>9435.3973616192943</c:v>
                </c:pt>
                <c:pt idx="249">
                  <c:v>9315.7465114981042</c:v>
                </c:pt>
                <c:pt idx="250">
                  <c:v>9197.3093330067768</c:v>
                </c:pt>
                <c:pt idx="251">
                  <c:v>9080.0763523402038</c:v>
                </c:pt>
                <c:pt idx="252">
                  <c:v>8964.038147939802</c:v>
                </c:pt>
                <c:pt idx="253">
                  <c:v>8849.185350349564</c:v>
                </c:pt>
                <c:pt idx="254">
                  <c:v>8735.5086420710923</c:v>
                </c:pt>
                <c:pt idx="255">
                  <c:v>8622.9987574191291</c:v>
                </c:pt>
                <c:pt idx="256">
                  <c:v>8511.6464823764054</c:v>
                </c:pt>
                <c:pt idx="257">
                  <c:v>8401.442654448123</c:v>
                </c:pt>
                <c:pt idx="258">
                  <c:v>8292.3781625171196</c:v>
                </c:pt>
                <c:pt idx="259">
                  <c:v>8184.4439466975864</c:v>
                </c:pt>
                <c:pt idx="260">
                  <c:v>8077.6309981895147</c:v>
                </c:pt>
                <c:pt idx="261">
                  <c:v>7971.930359132647</c:v>
                </c:pt>
                <c:pt idx="262">
                  <c:v>7867.3331224599369</c:v>
                </c:pt>
                <c:pt idx="263">
                  <c:v>7763.8304317510674</c:v>
                </c:pt>
                <c:pt idx="264">
                  <c:v>7661.413481085795</c:v>
                </c:pt>
                <c:pt idx="265">
                  <c:v>7560.0735148968533</c:v>
                </c:pt>
                <c:pt idx="266">
                  <c:v>7459.8018278226036</c:v>
                </c:pt>
                <c:pt idx="267">
                  <c:v>7360.5897645599107</c:v>
                </c:pt>
                <c:pt idx="268">
                  <c:v>7262.4287197165513</c:v>
                </c:pt>
                <c:pt idx="269">
                  <c:v>7165.3101376629438</c:v>
                </c:pt>
                <c:pt idx="270">
                  <c:v>7069.2255123842278</c:v>
                </c:pt>
                <c:pt idx="271">
                  <c:v>6974.1663873319694</c:v>
                </c:pt>
                <c:pt idx="272">
                  <c:v>6880.1243552759634</c:v>
                </c:pt>
                <c:pt idx="273">
                  <c:v>6787.0910581548678</c:v>
                </c:pt>
                <c:pt idx="274">
                  <c:v>6695.0581869275575</c:v>
                </c:pt>
                <c:pt idx="275">
                  <c:v>6604.0174814239626</c:v>
                </c:pt>
                <c:pt idx="276">
                  <c:v>6513.9607301956357</c:v>
                </c:pt>
                <c:pt idx="277">
                  <c:v>6424.8797703660366</c:v>
                </c:pt>
                <c:pt idx="278">
                  <c:v>6336.7664874806424</c:v>
                </c:pt>
                <c:pt idx="279">
                  <c:v>6249.6128153568507</c:v>
                </c:pt>
                <c:pt idx="280">
                  <c:v>6163.4107359338659</c:v>
                </c:pt>
                <c:pt idx="281">
                  <c:v>6078.1522791218786</c:v>
                </c:pt>
                <c:pt idx="282">
                  <c:v>5993.8295226514856</c:v>
                </c:pt>
                <c:pt idx="283">
                  <c:v>5910.4345919227835</c:v>
                </c:pt>
                <c:pt idx="284">
                  <c:v>5827.9596598536991</c:v>
                </c:pt>
                <c:pt idx="285">
                  <c:v>5746.3969467291472</c:v>
                </c:pt>
                <c:pt idx="286">
                  <c:v>5665.738720049133</c:v>
                </c:pt>
                <c:pt idx="287">
                  <c:v>5585.9772943768048</c:v>
                </c:pt>
                <c:pt idx="288">
                  <c:v>5507.1050311863719</c:v>
                </c:pt>
                <c:pt idx="289">
                  <c:v>5429.1143387107932</c:v>
                </c:pt>
                <c:pt idx="290">
                  <c:v>5351.9976717892787</c:v>
                </c:pt>
                <c:pt idx="291">
                  <c:v>5275.7475317144008</c:v>
                </c:pt>
                <c:pt idx="292">
                  <c:v>5200.3564660791235</c:v>
                </c:pt>
                <c:pt idx="293">
                  <c:v>5125.817068623669</c:v>
                </c:pt>
                <c:pt idx="294">
                  <c:v>5052.1219790819523</c:v>
                </c:pt>
                <c:pt idx="295">
                  <c:v>4979.263883027792</c:v>
                </c:pt>
                <c:pt idx="296">
                  <c:v>4907.2355117210809</c:v>
                </c:pt>
                <c:pt idx="297">
                  <c:v>4836.0296419538654</c:v>
                </c:pt>
                <c:pt idx="298">
                  <c:v>4765.6390958955999</c:v>
                </c:pt>
                <c:pt idx="299">
                  <c:v>4696.0567409387877</c:v>
                </c:pt>
                <c:pt idx="300">
                  <c:v>4627.2754895439848</c:v>
                </c:pt>
                <c:pt idx="301">
                  <c:v>4559.2882990850258</c:v>
                </c:pt>
                <c:pt idx="302">
                  <c:v>4492.0881716934518</c:v>
                </c:pt>
                <c:pt idx="303">
                  <c:v>4425.6681541031921</c:v>
                </c:pt>
                <c:pt idx="304">
                  <c:v>4360.0213374946898</c:v>
                </c:pt>
                <c:pt idx="305">
                  <c:v>4295.1408573389308</c:v>
                </c:pt>
                <c:pt idx="306">
                  <c:v>4231.0198932415233</c:v>
                </c:pt>
                <c:pt idx="307">
                  <c:v>4167.6516687857948</c:v>
                </c:pt>
                <c:pt idx="308">
                  <c:v>4105.0294513765484</c:v>
                </c:pt>
                <c:pt idx="309">
                  <c:v>4043.1465520830093</c:v>
                </c:pt>
                <c:pt idx="310">
                  <c:v>3981.9963254814884</c:v>
                </c:pt>
                <c:pt idx="311">
                  <c:v>3921.5721694987369</c:v>
                </c:pt>
                <c:pt idx="312">
                  <c:v>3861.8675252533667</c:v>
                </c:pt>
                <c:pt idx="313">
                  <c:v>3802.8758768989824</c:v>
                </c:pt>
                <c:pt idx="314">
                  <c:v>3744.5907514655137</c:v>
                </c:pt>
                <c:pt idx="315">
                  <c:v>3687.0057187012426</c:v>
                </c:pt>
                <c:pt idx="316">
                  <c:v>3630.1143909143016</c:v>
                </c:pt>
                <c:pt idx="317">
                  <c:v>3573.9104228136293</c:v>
                </c:pt>
                <c:pt idx="318">
                  <c:v>3518.3875113504455</c:v>
                </c:pt>
                <c:pt idx="319">
                  <c:v>3463.5393955587856</c:v>
                </c:pt>
                <c:pt idx="320">
                  <c:v>3409.3598563960891</c:v>
                </c:pt>
                <c:pt idx="321">
                  <c:v>3355.842716583546</c:v>
                </c:pt>
                <c:pt idx="322">
                  <c:v>3302.9818404463472</c:v>
                </c:pt>
                <c:pt idx="323">
                  <c:v>3250.7711337533815</c:v>
                </c:pt>
                <c:pt idx="324">
                  <c:v>3199.2045435568866</c:v>
                </c:pt>
                <c:pt idx="325">
                  <c:v>3148.2760580319855</c:v>
                </c:pt>
                <c:pt idx="326">
                  <c:v>3097.9797063158117</c:v>
                </c:pt>
                <c:pt idx="327">
                  <c:v>3048.3095583464014</c:v>
                </c:pt>
                <c:pt idx="328">
                  <c:v>2999.2597247013055</c:v>
                </c:pt>
                <c:pt idx="329">
                  <c:v>2950.8243564362242</c:v>
                </c:pt>
                <c:pt idx="330">
                  <c:v>2902.997644923305</c:v>
                </c:pt>
                <c:pt idx="331">
                  <c:v>2855.7738216887906</c:v>
                </c:pt>
                <c:pt idx="332">
                  <c:v>2809.1471582512404</c:v>
                </c:pt>
                <c:pt idx="333">
                  <c:v>2763.1119659588576</c:v>
                </c:pt>
                <c:pt idx="334">
                  <c:v>2717.6625958266773</c:v>
                </c:pt>
                <c:pt idx="335">
                  <c:v>2672.7934383738288</c:v>
                </c:pt>
                <c:pt idx="336">
                  <c:v>2628.4989234602731</c:v>
                </c:pt>
                <c:pt idx="337">
                  <c:v>2584.7735201233595</c:v>
                </c:pt>
                <c:pt idx="338">
                  <c:v>2541.6117364142215</c:v>
                </c:pt>
                <c:pt idx="339">
                  <c:v>2499.0081192340795</c:v>
                </c:pt>
                <c:pt idx="340">
                  <c:v>2456.9572541698394</c:v>
                </c:pt>
                <c:pt idx="341">
                  <c:v>2415.4537653298444</c:v>
                </c:pt>
                <c:pt idx="342">
                  <c:v>2374.4923151794778</c:v>
                </c:pt>
                <c:pt idx="343">
                  <c:v>2334.0676043760923</c:v>
                </c:pt>
                <c:pt idx="344">
                  <c:v>2294.1743716041951</c:v>
                </c:pt>
                <c:pt idx="345">
                  <c:v>2254.8073934100385</c:v>
                </c:pt>
                <c:pt idx="346">
                  <c:v>2215.9614840360086</c:v>
                </c:pt>
                <c:pt idx="347">
                  <c:v>2177.6314952551797</c:v>
                </c:pt>
                <c:pt idx="348">
                  <c:v>2139.812316205037</c:v>
                </c:pt>
                <c:pt idx="349">
                  <c:v>2102.4988732213969</c:v>
                </c:pt>
                <c:pt idx="350">
                  <c:v>2065.6861296718321</c:v>
                </c:pt>
                <c:pt idx="351">
                  <c:v>2029.3690857893134</c:v>
                </c:pt>
                <c:pt idx="352">
                  <c:v>1993.5427785048262</c:v>
                </c:pt>
                <c:pt idx="353">
                  <c:v>1958.2022812805828</c:v>
                </c:pt>
                <c:pt idx="354">
                  <c:v>1923.3427039425362</c:v>
                </c:pt>
                <c:pt idx="355">
                  <c:v>1888.9591925127056</c:v>
                </c:pt>
                <c:pt idx="356">
                  <c:v>1855.0469290414098</c:v>
                </c:pt>
                <c:pt idx="357">
                  <c:v>1821.6011314392097</c:v>
                </c:pt>
                <c:pt idx="358">
                  <c:v>1788.6170533085376</c:v>
                </c:pt>
                <c:pt idx="359">
                  <c:v>1756.0899837751638</c:v>
                </c:pt>
                <c:pt idx="360">
                  <c:v>1724.0152473195631</c:v>
                </c:pt>
                <c:pt idx="361">
                  <c:v>1692.3882036077346</c:v>
                </c:pt>
                <c:pt idx="362">
                  <c:v>1661.2042473222141</c:v>
                </c:pt>
                <c:pt idx="363">
                  <c:v>1630.4588079924642</c:v>
                </c:pt>
                <c:pt idx="364">
                  <c:v>1600.1473498253567</c:v>
                </c:pt>
                <c:pt idx="365">
                  <c:v>1570.2653715350953</c:v>
                </c:pt>
                <c:pt idx="366">
                  <c:v>1540.8084061733775</c:v>
                </c:pt>
                <c:pt idx="367">
                  <c:v>1511.7720209589668</c:v>
                </c:pt>
                <c:pt idx="368">
                  <c:v>1483.1518171071348</c:v>
                </c:pt>
                <c:pt idx="369">
                  <c:v>1454.9434296588972</c:v>
                </c:pt>
                <c:pt idx="370">
                  <c:v>1427.1425273101906</c:v>
                </c:pt>
                <c:pt idx="371">
                  <c:v>1399.7448122405899</c:v>
                </c:pt>
                <c:pt idx="372">
                  <c:v>1372.7460199420138</c:v>
                </c:pt>
                <c:pt idx="373">
                  <c:v>1346.1419190470792</c:v>
                </c:pt>
                <c:pt idx="374">
                  <c:v>1319.9283111575107</c:v>
                </c:pt>
                <c:pt idx="375">
                  <c:v>1294.1010306719202</c:v>
                </c:pt>
                <c:pt idx="376">
                  <c:v>1268.6559446139968</c:v>
                </c:pt>
                <c:pt idx="377">
                  <c:v>1243.5889524597949</c:v>
                </c:pt>
                <c:pt idx="378">
                  <c:v>1218.8959859655688</c:v>
                </c:pt>
                <c:pt idx="379">
                  <c:v>1194.5730089947842</c:v>
                </c:pt>
                <c:pt idx="380">
                  <c:v>1170.6160173455978</c:v>
                </c:pt>
                <c:pt idx="381">
                  <c:v>1147.0210385775147</c:v>
                </c:pt>
                <c:pt idx="382">
                  <c:v>1123.7841318384214</c:v>
                </c:pt>
                <c:pt idx="383">
                  <c:v>1100.9013876912302</c:v>
                </c:pt>
                <c:pt idx="384">
                  <c:v>1078.3689279404418</c:v>
                </c:pt>
                <c:pt idx="385">
                  <c:v>1056.1829054584543</c:v>
                </c:pt>
                <c:pt idx="386">
                  <c:v>1034.3395040119892</c:v>
                </c:pt>
                <c:pt idx="387">
                  <c:v>1012.8349380883755</c:v>
                </c:pt>
                <c:pt idx="388">
                  <c:v>991.66545272151495</c:v>
                </c:pt>
                <c:pt idx="389">
                  <c:v>970.82732331797558</c:v>
                </c:pt>
                <c:pt idx="390">
                  <c:v>950.31685548307917</c:v>
                </c:pt>
                <c:pt idx="391">
                  <c:v>930.1303848467262</c:v>
                </c:pt>
                <c:pt idx="392">
                  <c:v>910.26427688930664</c:v>
                </c:pt>
                <c:pt idx="393">
                  <c:v>890.71492676780258</c:v>
                </c:pt>
                <c:pt idx="394">
                  <c:v>871.47875914166752</c:v>
                </c:pt>
                <c:pt idx="395">
                  <c:v>852.55222799889657</c:v>
                </c:pt>
                <c:pt idx="396">
                  <c:v>833.93181648198174</c:v>
                </c:pt>
                <c:pt idx="397">
                  <c:v>815.61403671431992</c:v>
                </c:pt>
                <c:pt idx="398">
                  <c:v>797.59542962659793</c:v>
                </c:pt>
                <c:pt idx="399">
                  <c:v>779.87256478334973</c:v>
                </c:pt>
                <c:pt idx="400">
                  <c:v>762.44204020986638</c:v>
                </c:pt>
                <c:pt idx="401">
                  <c:v>745.30048221936102</c:v>
                </c:pt>
                <c:pt idx="402">
                  <c:v>728.44454524048047</c:v>
                </c:pt>
                <c:pt idx="403">
                  <c:v>711.87091164525873</c:v>
                </c:pt>
                <c:pt idx="404">
                  <c:v>695.57629157779922</c:v>
                </c:pt>
                <c:pt idx="405">
                  <c:v>679.55742278315176</c:v>
                </c:pt>
                <c:pt idx="406">
                  <c:v>663.81107043726399</c:v>
                </c:pt>
                <c:pt idx="407">
                  <c:v>648.33402697759038</c:v>
                </c:pt>
                <c:pt idx="408">
                  <c:v>633.12311193460607</c:v>
                </c:pt>
                <c:pt idx="409">
                  <c:v>618.17517176460046</c:v>
                </c:pt>
                <c:pt idx="410">
                  <c:v>603.48707968346719</c:v>
                </c:pt>
                <c:pt idx="411">
                  <c:v>589.05573550212443</c:v>
                </c:pt>
                <c:pt idx="412">
                  <c:v>574.87806546361696</c:v>
                </c:pt>
              </c:numCache>
            </c:numRef>
          </c:yVal>
          <c:smooth val="1"/>
          <c:extLst>
            <c:ext xmlns:c16="http://schemas.microsoft.com/office/drawing/2014/chart" uri="{C3380CC4-5D6E-409C-BE32-E72D297353CC}">
              <c16:uniqueId val="{00000000-4CAE-4A95-A792-527907B62266}"/>
            </c:ext>
          </c:extLst>
        </c:ser>
        <c:dLbls>
          <c:showLegendKey val="0"/>
          <c:showVal val="0"/>
          <c:showCatName val="0"/>
          <c:showSerName val="0"/>
          <c:showPercent val="0"/>
          <c:showBubbleSize val="0"/>
        </c:dLbls>
        <c:axId val="172070784"/>
        <c:axId val="172072320"/>
      </c:scatterChart>
      <c:valAx>
        <c:axId val="172070784"/>
        <c:scaling>
          <c:orientation val="minMax"/>
          <c:min val="0"/>
        </c:scaling>
        <c:delete val="0"/>
        <c:axPos val="b"/>
        <c:numFmt formatCode="0_ " sourceLinked="0"/>
        <c:majorTickMark val="out"/>
        <c:minorTickMark val="none"/>
        <c:tickLblPos val="nextTo"/>
        <c:txPr>
          <a:bodyPr rot="-60000000" spcFirstLastPara="0" vertOverflow="ellipsis" vert="horz" wrap="square" anchor="ctr" anchorCtr="1"/>
          <a:lstStyle/>
          <a:p>
            <a:pPr>
              <a:defRPr lang="zh-CN" sz="1200" b="0" i="0" u="none" strike="noStrike" kern="1200" baseline="0">
                <a:solidFill>
                  <a:schemeClr val="tx1"/>
                </a:solidFill>
                <a:latin typeface="+mn-lt"/>
                <a:ea typeface="+mn-ea"/>
                <a:cs typeface="+mn-cs"/>
              </a:defRPr>
            </a:pPr>
            <a:endParaRPr lang="zh-CN"/>
          </a:p>
        </c:txPr>
        <c:crossAx val="172072320"/>
        <c:crosses val="autoZero"/>
        <c:crossBetween val="midCat"/>
      </c:valAx>
      <c:valAx>
        <c:axId val="172072320"/>
        <c:scaling>
          <c:orientation val="minMax"/>
        </c:scaling>
        <c:delete val="0"/>
        <c:axPos val="l"/>
        <c:majorGridlines/>
        <c:numFmt formatCode="0_ " sourceLinked="0"/>
        <c:majorTickMark val="out"/>
        <c:minorTickMark val="none"/>
        <c:tickLblPos val="nextTo"/>
        <c:txPr>
          <a:bodyPr rot="-60000000" spcFirstLastPara="0" vertOverflow="ellipsis" vert="horz" wrap="square" anchor="ctr" anchorCtr="1"/>
          <a:lstStyle/>
          <a:p>
            <a:pPr>
              <a:defRPr lang="zh-CN" sz="1200" b="0" i="0" u="none" strike="noStrike" kern="1200" baseline="0">
                <a:solidFill>
                  <a:schemeClr val="tx1"/>
                </a:solidFill>
                <a:latin typeface="+mn-lt"/>
                <a:ea typeface="+mn-ea"/>
                <a:cs typeface="+mn-cs"/>
              </a:defRPr>
            </a:pPr>
            <a:endParaRPr lang="zh-CN"/>
          </a:p>
        </c:txPr>
        <c:crossAx val="172070784"/>
        <c:crosses val="autoZero"/>
        <c:crossBetween val="midCat"/>
      </c:valAx>
    </c:plotArea>
    <c:plotVisOnly val="1"/>
    <c:dispBlanksAs val="gap"/>
    <c:showDLblsOverMax val="0"/>
    <c:extLst>
      <c:ext uri="{0b15fc19-7d7d-44ad-8c2d-2c3a37ce22c3}">
        <chartProps xmlns="https://web.wps.cn/et/2018/main" chartId="{51f6ed5a-f373-4da2-a8ad-258b42739d5d}"/>
      </c:ext>
    </c:extLst>
  </c:chart>
  <c:txPr>
    <a:bodyPr/>
    <a:lstStyle/>
    <a:p>
      <a:pPr>
        <a:defRPr lang="zh-CN"/>
      </a:pPr>
      <a:endParaRPr lang="zh-CN"/>
    </a:p>
  </c:tx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a:defRPr lang="en-US" sz="1800" b="1" i="0" u="none" strike="noStrike" kern="1200" baseline="0">
                <a:solidFill>
                  <a:schemeClr val="tx1"/>
                </a:solidFill>
                <a:latin typeface="+mn-lt"/>
                <a:ea typeface="+mn-ea"/>
                <a:cs typeface="+mn-cs"/>
              </a:defRPr>
            </a:pPr>
            <a:r>
              <a:rPr lang="en-US" altLang="zh-CN" sz="1100"/>
              <a:t>curve of reservoir storage capacity</a:t>
            </a:r>
            <a:endParaRPr lang="zh-CN" altLang="en-US" sz="1100"/>
          </a:p>
        </c:rich>
      </c:tx>
      <c:layout>
        <c:manualLayout>
          <c:xMode val="edge"/>
          <c:yMode val="edge"/>
          <c:x val="0.271042757586336"/>
          <c:y val="3.1372549019607801E-2"/>
        </c:manualLayout>
      </c:layout>
      <c:overlay val="0"/>
    </c:title>
    <c:autoTitleDeleted val="0"/>
    <c:plotArea>
      <c:layout>
        <c:manualLayout>
          <c:layoutTarget val="inner"/>
          <c:xMode val="edge"/>
          <c:yMode val="edge"/>
          <c:x val="0.170105308265038"/>
          <c:y val="0.14680706088210199"/>
          <c:w val="0.76925919974288903"/>
          <c:h val="0.682962040812089"/>
        </c:manualLayout>
      </c:layout>
      <c:scatterChart>
        <c:scatterStyle val="lineMarker"/>
        <c:varyColors val="0"/>
        <c:ser>
          <c:idx val="1"/>
          <c:order val="0"/>
          <c:spPr>
            <a:ln w="28575" cap="rnd" cmpd="sng" algn="ctr">
              <a:noFill/>
              <a:prstDash val="solid"/>
              <a:round/>
            </a:ln>
          </c:spPr>
          <c:trendline>
            <c:trendlineType val="poly"/>
            <c:order val="2"/>
            <c:dispRSqr val="0"/>
            <c:dispEq val="0"/>
          </c:trendline>
          <c:xVal>
            <c:numRef>
              <c:f>'W.H curve'!$C$8:$C$10</c:f>
              <c:numCache>
                <c:formatCode>0.00_);[Red]\(0.00\)</c:formatCode>
                <c:ptCount val="3"/>
                <c:pt idx="0">
                  <c:v>978</c:v>
                </c:pt>
                <c:pt idx="1">
                  <c:v>988</c:v>
                </c:pt>
                <c:pt idx="2">
                  <c:v>1000</c:v>
                </c:pt>
              </c:numCache>
            </c:numRef>
          </c:xVal>
          <c:yVal>
            <c:numRef>
              <c:f>'W.H curve'!$E$8:$E$10</c:f>
              <c:numCache>
                <c:formatCode>0.000_);[Red]\(0.000\)</c:formatCode>
                <c:ptCount val="3"/>
                <c:pt idx="0">
                  <c:v>5.92</c:v>
                </c:pt>
                <c:pt idx="1">
                  <c:v>37.979999999999997</c:v>
                </c:pt>
                <c:pt idx="2">
                  <c:v>120.87</c:v>
                </c:pt>
              </c:numCache>
            </c:numRef>
          </c:yVal>
          <c:smooth val="0"/>
          <c:extLst>
            <c:ext xmlns:c16="http://schemas.microsoft.com/office/drawing/2014/chart" uri="{C3380CC4-5D6E-409C-BE32-E72D297353CC}">
              <c16:uniqueId val="{00000001-B1EB-4E5A-BFD8-8B13DB2D17F6}"/>
            </c:ext>
          </c:extLst>
        </c:ser>
        <c:dLbls>
          <c:showLegendKey val="0"/>
          <c:showVal val="0"/>
          <c:showCatName val="0"/>
          <c:showSerName val="0"/>
          <c:showPercent val="0"/>
          <c:showBubbleSize val="0"/>
        </c:dLbls>
        <c:axId val="31724672"/>
        <c:axId val="31726208"/>
      </c:scatterChart>
      <c:valAx>
        <c:axId val="31724672"/>
        <c:scaling>
          <c:orientation val="minMax"/>
        </c:scaling>
        <c:delete val="0"/>
        <c:axPos val="b"/>
        <c:numFmt formatCode="0.00_);[Red]\(0.00\)" sourceLinked="1"/>
        <c:majorTickMark val="out"/>
        <c:minorTickMark val="none"/>
        <c:tickLblPos val="nextTo"/>
        <c:txPr>
          <a:bodyPr rot="0" spcFirstLastPara="0" vertOverflow="ellipsis" vert="horz" wrap="square" anchor="ctr" anchorCtr="1"/>
          <a:lstStyle/>
          <a:p>
            <a:pPr>
              <a:defRPr lang="en-US" sz="1000" b="0" i="0" u="none" strike="noStrike" kern="1200" baseline="0">
                <a:solidFill>
                  <a:schemeClr val="tx1"/>
                </a:solidFill>
                <a:latin typeface="+mn-lt"/>
                <a:ea typeface="+mn-ea"/>
                <a:cs typeface="+mn-cs"/>
              </a:defRPr>
            </a:pPr>
            <a:endParaRPr lang="zh-CN"/>
          </a:p>
        </c:txPr>
        <c:crossAx val="31726208"/>
        <c:crosses val="autoZero"/>
        <c:crossBetween val="midCat"/>
      </c:valAx>
      <c:valAx>
        <c:axId val="31726208"/>
        <c:scaling>
          <c:orientation val="minMax"/>
        </c:scaling>
        <c:delete val="0"/>
        <c:axPos val="l"/>
        <c:numFmt formatCode="0.000_);[Red]\(0.000\)" sourceLinked="1"/>
        <c:majorTickMark val="out"/>
        <c:minorTickMark val="none"/>
        <c:tickLblPos val="nextTo"/>
        <c:txPr>
          <a:bodyPr rot="-60000000" spcFirstLastPara="0" vertOverflow="ellipsis" vert="horz" wrap="square" anchor="ctr" anchorCtr="1"/>
          <a:lstStyle/>
          <a:p>
            <a:pPr>
              <a:defRPr lang="en-US" sz="900" b="0" i="0" u="none" strike="noStrike" kern="1200" baseline="0">
                <a:solidFill>
                  <a:schemeClr val="tx1"/>
                </a:solidFill>
                <a:latin typeface="+mn-lt"/>
                <a:ea typeface="+mn-ea"/>
                <a:cs typeface="+mn-cs"/>
              </a:defRPr>
            </a:pPr>
            <a:endParaRPr lang="zh-CN"/>
          </a:p>
        </c:txPr>
        <c:crossAx val="31724672"/>
        <c:crosses val="autoZero"/>
        <c:crossBetween val="midCat"/>
      </c:valAx>
    </c:plotArea>
    <c:legend>
      <c:legendPos val="r"/>
      <c:layout>
        <c:manualLayout>
          <c:xMode val="edge"/>
          <c:yMode val="edge"/>
          <c:x val="0.61233874337136396"/>
          <c:y val="0.585724558015154"/>
          <c:w val="0.34327985739750499"/>
          <c:h val="0.150490566037737"/>
        </c:manualLayout>
      </c:layout>
      <c:overlay val="0"/>
      <c:txPr>
        <a:bodyPr rot="0" spcFirstLastPara="0" vertOverflow="ellipsis" vert="horz" wrap="square" anchor="ctr" anchorCtr="1"/>
        <a:lstStyle/>
        <a:p>
          <a:pPr>
            <a:defRPr lang="en-US" sz="800" b="0" i="0" u="none" strike="noStrike" kern="1200" baseline="0">
              <a:solidFill>
                <a:schemeClr val="tx1"/>
              </a:solidFill>
              <a:latin typeface="+mn-lt"/>
              <a:ea typeface="+mn-ea"/>
              <a:cs typeface="+mn-cs"/>
            </a:defRPr>
          </a:pPr>
          <a:endParaRPr lang="zh-CN"/>
        </a:p>
      </c:txPr>
    </c:legend>
    <c:plotVisOnly val="1"/>
    <c:dispBlanksAs val="gap"/>
    <c:showDLblsOverMax val="0"/>
    <c:extLst>
      <c:ext uri="{0b15fc19-7d7d-44ad-8c2d-2c3a37ce22c3}">
        <chartProps xmlns="https://web.wps.cn/et/2018/main" chartId="{56dd2230-b29c-4604-beda-6dbd6e13c9c0}"/>
      </c:ext>
    </c:extLst>
  </c:chart>
  <c:txPr>
    <a:bodyPr/>
    <a:lstStyle/>
    <a:p>
      <a:pPr>
        <a:defRPr lang="zh-CN"/>
      </a:pPr>
      <a:endParaRPr lang="zh-CN"/>
    </a:p>
  </c:tx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729368236501804E-2"/>
          <c:y val="5.6799181803052198E-2"/>
          <c:w val="0.84514512136750997"/>
          <c:h val="0.83747866456634401"/>
        </c:manualLayout>
      </c:layout>
      <c:scatterChart>
        <c:scatterStyle val="lineMarker"/>
        <c:varyColors val="0"/>
        <c:ser>
          <c:idx val="0"/>
          <c:order val="0"/>
          <c:tx>
            <c:v>双曲线模型</c:v>
          </c:tx>
          <c:spPr>
            <a:ln w="28575" cap="rnd" cmpd="sng" algn="ctr">
              <a:solidFill>
                <a:sysClr val="windowText" lastClr="000000"/>
              </a:solidFill>
              <a:prstDash val="solid"/>
              <a:round/>
            </a:ln>
          </c:spPr>
          <c:marker>
            <c:symbol val="none"/>
          </c:marker>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model'!$C$29:$C$55</c:f>
              <c:numCache>
                <c:formatCode>General</c:formatCode>
                <c:ptCount val="27"/>
                <c:pt idx="0">
                  <c:v>0.90851276460434272</c:v>
                </c:pt>
                <c:pt idx="1">
                  <c:v>161.29032258064515</c:v>
                </c:pt>
                <c:pt idx="2">
                  <c:v>289.85507246376807</c:v>
                </c:pt>
                <c:pt idx="3">
                  <c:v>394.73684210526318</c:v>
                </c:pt>
                <c:pt idx="4">
                  <c:v>481.92771084337346</c:v>
                </c:pt>
                <c:pt idx="5">
                  <c:v>555.55555555555554</c:v>
                </c:pt>
                <c:pt idx="6">
                  <c:v>618.5567010309278</c:v>
                </c:pt>
                <c:pt idx="7">
                  <c:v>673.07692307692309</c:v>
                </c:pt>
                <c:pt idx="8">
                  <c:v>720.72072072072081</c:v>
                </c:pt>
                <c:pt idx="9">
                  <c:v>762.71186440677957</c:v>
                </c:pt>
                <c:pt idx="10">
                  <c:v>800</c:v>
                </c:pt>
                <c:pt idx="11">
                  <c:v>833.33333333333326</c:v>
                </c:pt>
                <c:pt idx="12">
                  <c:v>863.30935251798553</c:v>
                </c:pt>
                <c:pt idx="13">
                  <c:v>890.41095890410963</c:v>
                </c:pt>
                <c:pt idx="14">
                  <c:v>915.03267973856202</c:v>
                </c:pt>
                <c:pt idx="15">
                  <c:v>937.5</c:v>
                </c:pt>
                <c:pt idx="16">
                  <c:v>958.08383233532936</c:v>
                </c:pt>
                <c:pt idx="17">
                  <c:v>977.0114942528736</c:v>
                </c:pt>
                <c:pt idx="18">
                  <c:v>994.47513812154693</c:v>
                </c:pt>
                <c:pt idx="19">
                  <c:v>1010.6382978723403</c:v>
                </c:pt>
                <c:pt idx="20">
                  <c:v>1025.6410256410256</c:v>
                </c:pt>
                <c:pt idx="21">
                  <c:v>1039.6039603960396</c:v>
                </c:pt>
                <c:pt idx="22">
                  <c:v>1052.6315789473686</c:v>
                </c:pt>
                <c:pt idx="23">
                  <c:v>1064.8148148148148</c:v>
                </c:pt>
                <c:pt idx="24">
                  <c:v>1076.2331838565021</c:v>
                </c:pt>
                <c:pt idx="25">
                  <c:v>1086.9565217391305</c:v>
                </c:pt>
                <c:pt idx="26">
                  <c:v>1097.0464135021095</c:v>
                </c:pt>
              </c:numCache>
            </c:numRef>
          </c:yVal>
          <c:smooth val="0"/>
          <c:extLst>
            <c:ext xmlns:c16="http://schemas.microsoft.com/office/drawing/2014/chart" uri="{C3380CC4-5D6E-409C-BE32-E72D297353CC}">
              <c16:uniqueId val="{00000000-6699-41F5-B556-8BB35003DDCC}"/>
            </c:ext>
          </c:extLst>
        </c:ser>
        <c:ser>
          <c:idx val="1"/>
          <c:order val="1"/>
          <c:tx>
            <c:v>渐近线 y=1/b</c:v>
          </c:tx>
          <c:spPr>
            <a:ln w="22225" cap="rnd" cmpd="sng" algn="ctr">
              <a:solidFill>
                <a:schemeClr val="tx1"/>
              </a:solidFill>
              <a:prstDash val="dash"/>
              <a:round/>
            </a:ln>
          </c:spPr>
          <c:marker>
            <c:symbol val="none"/>
          </c:marker>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model'!$D$29:$D$55</c:f>
              <c:numCache>
                <c:formatCode>General</c:formatCode>
                <c:ptCount val="27"/>
                <c:pt idx="0">
                  <c:v>1428.5714285714287</c:v>
                </c:pt>
                <c:pt idx="1">
                  <c:v>1428.5714285714287</c:v>
                </c:pt>
                <c:pt idx="2">
                  <c:v>1428.5714285714287</c:v>
                </c:pt>
                <c:pt idx="3">
                  <c:v>1428.5714285714287</c:v>
                </c:pt>
                <c:pt idx="4">
                  <c:v>1428.5714285714287</c:v>
                </c:pt>
                <c:pt idx="5">
                  <c:v>1428.5714285714287</c:v>
                </c:pt>
                <c:pt idx="6">
                  <c:v>1428.5714285714287</c:v>
                </c:pt>
                <c:pt idx="7">
                  <c:v>1428.5714285714287</c:v>
                </c:pt>
                <c:pt idx="8">
                  <c:v>1428.5714285714287</c:v>
                </c:pt>
                <c:pt idx="9">
                  <c:v>1428.5714285714287</c:v>
                </c:pt>
                <c:pt idx="10">
                  <c:v>1428.5714285714287</c:v>
                </c:pt>
                <c:pt idx="11">
                  <c:v>1428.5714285714287</c:v>
                </c:pt>
                <c:pt idx="12">
                  <c:v>1428.5714285714287</c:v>
                </c:pt>
                <c:pt idx="13">
                  <c:v>1428.5714285714287</c:v>
                </c:pt>
                <c:pt idx="14">
                  <c:v>1428.5714285714287</c:v>
                </c:pt>
                <c:pt idx="15">
                  <c:v>1428.5714285714287</c:v>
                </c:pt>
                <c:pt idx="16">
                  <c:v>1428.5714285714287</c:v>
                </c:pt>
                <c:pt idx="17">
                  <c:v>1428.5714285714287</c:v>
                </c:pt>
                <c:pt idx="18">
                  <c:v>1428.5714285714287</c:v>
                </c:pt>
                <c:pt idx="19">
                  <c:v>1428.5714285714287</c:v>
                </c:pt>
                <c:pt idx="20">
                  <c:v>1428.5714285714287</c:v>
                </c:pt>
                <c:pt idx="21">
                  <c:v>1428.5714285714287</c:v>
                </c:pt>
                <c:pt idx="22">
                  <c:v>1428.5714285714287</c:v>
                </c:pt>
                <c:pt idx="23">
                  <c:v>1428.5714285714287</c:v>
                </c:pt>
                <c:pt idx="24">
                  <c:v>1428.5714285714287</c:v>
                </c:pt>
                <c:pt idx="25">
                  <c:v>1428.5714285714287</c:v>
                </c:pt>
                <c:pt idx="26">
                  <c:v>1428.5714285714287</c:v>
                </c:pt>
              </c:numCache>
            </c:numRef>
          </c:yVal>
          <c:smooth val="0"/>
          <c:extLst>
            <c:ext xmlns:c16="http://schemas.microsoft.com/office/drawing/2014/chart" uri="{C3380CC4-5D6E-409C-BE32-E72D297353CC}">
              <c16:uniqueId val="{00000001-6699-41F5-B556-8BB35003DDCC}"/>
            </c:ext>
          </c:extLst>
        </c:ser>
        <c:ser>
          <c:idx val="2"/>
          <c:order val="2"/>
          <c:tx>
            <c:v>切线y=x/a</c:v>
          </c:tx>
          <c:spPr>
            <a:ln w="22225" cap="rnd" cmpd="sng" algn="ctr">
              <a:solidFill>
                <a:sysClr val="windowText" lastClr="000000"/>
              </a:solidFill>
              <a:prstDash val="sysDash"/>
              <a:round/>
            </a:ln>
          </c:spPr>
          <c:marker>
            <c:symbol val="none"/>
          </c:marker>
          <c:xVal>
            <c:numRef>
              <c:f>'erosion model'!$B$29:$B$41</c:f>
              <c:numCache>
                <c:formatCode>0.00_ </c:formatCode>
                <c:ptCount val="13"/>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numCache>
            </c:numRef>
          </c:xVal>
          <c:yVal>
            <c:numRef>
              <c:f>'erosion model'!$E$29:$E$41</c:f>
              <c:numCache>
                <c:formatCode>General</c:formatCode>
                <c:ptCount val="13"/>
                <c:pt idx="0">
                  <c:v>0.90909090909090906</c:v>
                </c:pt>
                <c:pt idx="1">
                  <c:v>181.81818181818181</c:v>
                </c:pt>
                <c:pt idx="2">
                  <c:v>363.63636363636363</c:v>
                </c:pt>
                <c:pt idx="3">
                  <c:v>545.45454545454538</c:v>
                </c:pt>
                <c:pt idx="4">
                  <c:v>727.27272727272725</c:v>
                </c:pt>
                <c:pt idx="5">
                  <c:v>909.09090909090901</c:v>
                </c:pt>
                <c:pt idx="6">
                  <c:v>1090.9090909090908</c:v>
                </c:pt>
                <c:pt idx="7">
                  <c:v>1272.7272727272725</c:v>
                </c:pt>
                <c:pt idx="8">
                  <c:v>1454.5454545454545</c:v>
                </c:pt>
                <c:pt idx="9">
                  <c:v>1636.3636363636363</c:v>
                </c:pt>
                <c:pt idx="10">
                  <c:v>1818.181818181818</c:v>
                </c:pt>
                <c:pt idx="11">
                  <c:v>1999.9999999999998</c:v>
                </c:pt>
                <c:pt idx="12">
                  <c:v>2181.8181818181815</c:v>
                </c:pt>
              </c:numCache>
            </c:numRef>
          </c:yVal>
          <c:smooth val="0"/>
          <c:extLst>
            <c:ext xmlns:c16="http://schemas.microsoft.com/office/drawing/2014/chart" uri="{C3380CC4-5D6E-409C-BE32-E72D297353CC}">
              <c16:uniqueId val="{00000002-6699-41F5-B556-8BB35003DDCC}"/>
            </c:ext>
          </c:extLst>
        </c:ser>
        <c:dLbls>
          <c:showLegendKey val="0"/>
          <c:showVal val="0"/>
          <c:showCatName val="0"/>
          <c:showSerName val="0"/>
          <c:showPercent val="0"/>
          <c:showBubbleSize val="0"/>
        </c:dLbls>
        <c:axId val="31451008"/>
        <c:axId val="31452544"/>
      </c:scatterChart>
      <c:valAx>
        <c:axId val="31451008"/>
        <c:scaling>
          <c:orientation val="minMax"/>
        </c:scaling>
        <c:delete val="0"/>
        <c:axPos val="b"/>
        <c:numFmt formatCode="General" sourceLinked="1"/>
        <c:majorTickMark val="out"/>
        <c:minorTickMark val="none"/>
        <c:tickLblPos val="nextTo"/>
        <c:txPr>
          <a:bodyPr rot="0" spcFirstLastPara="0" vertOverflow="ellipsis" vert="horz" wrap="square" anchor="ctr" anchorCtr="1"/>
          <a:lstStyle/>
          <a:p>
            <a:pPr>
              <a:defRPr lang="en-US" sz="100" b="0" i="0" u="none" strike="noStrike" kern="1200" baseline="0">
                <a:solidFill>
                  <a:schemeClr val="tx1"/>
                </a:solidFill>
                <a:latin typeface="+mn-lt"/>
                <a:ea typeface="+mn-ea"/>
                <a:cs typeface="+mn-cs"/>
              </a:defRPr>
            </a:pPr>
            <a:endParaRPr lang="zh-CN"/>
          </a:p>
        </c:txPr>
        <c:crossAx val="31452544"/>
        <c:crosses val="autoZero"/>
        <c:crossBetween val="midCat"/>
      </c:valAx>
      <c:valAx>
        <c:axId val="31452544"/>
        <c:scaling>
          <c:orientation val="minMax"/>
        </c:scaling>
        <c:delete val="0"/>
        <c:axPos val="l"/>
        <c:numFmt formatCode="General" sourceLinked="1"/>
        <c:majorTickMark val="out"/>
        <c:minorTickMark val="none"/>
        <c:tickLblPos val="nextTo"/>
        <c:txPr>
          <a:bodyPr rot="-60000000" spcFirstLastPara="0" vertOverflow="ellipsis" vert="horz" wrap="square" anchor="ctr" anchorCtr="1"/>
          <a:lstStyle/>
          <a:p>
            <a:pPr>
              <a:defRPr lang="en-US" sz="100" b="0" i="0" u="none" strike="noStrike" kern="1200" baseline="0">
                <a:solidFill>
                  <a:schemeClr val="tx1"/>
                </a:solidFill>
                <a:latin typeface="+mn-lt"/>
                <a:ea typeface="+mn-ea"/>
                <a:cs typeface="+mn-cs"/>
              </a:defRPr>
            </a:pPr>
            <a:endParaRPr lang="zh-CN"/>
          </a:p>
        </c:txPr>
        <c:crossAx val="31451008"/>
        <c:crosses val="autoZero"/>
        <c:crossBetween val="midCat"/>
      </c:valAx>
    </c:plotArea>
    <c:legend>
      <c:legendPos val="r"/>
      <c:layout>
        <c:manualLayout>
          <c:xMode val="edge"/>
          <c:yMode val="edge"/>
          <c:x val="0.76515678883488503"/>
          <c:y val="1.42632317977552E-2"/>
          <c:w val="0.23280697516674501"/>
          <c:h val="0.21350363788667401"/>
        </c:manualLayout>
      </c:layout>
      <c:overlay val="0"/>
      <c:spPr>
        <a:ln>
          <a:solidFill>
            <a:sysClr val="windowText" lastClr="000000"/>
          </a:solidFill>
        </a:ln>
      </c:spPr>
      <c:txPr>
        <a:bodyPr rot="0" spcFirstLastPara="0" vertOverflow="ellipsis" vert="horz" wrap="square" anchor="ctr" anchorCtr="1"/>
        <a:lstStyle/>
        <a:p>
          <a:pPr>
            <a:defRPr lang="en-US" sz="800" b="0" i="0" u="none" strike="noStrike" kern="1200" baseline="0">
              <a:solidFill>
                <a:schemeClr val="tx1"/>
              </a:solidFill>
              <a:latin typeface="+mn-lt"/>
              <a:ea typeface="+mn-ea"/>
              <a:cs typeface="+mn-cs"/>
            </a:defRPr>
          </a:pPr>
          <a:endParaRPr lang="zh-CN"/>
        </a:p>
      </c:txPr>
    </c:legend>
    <c:plotVisOnly val="1"/>
    <c:dispBlanksAs val="gap"/>
    <c:showDLblsOverMax val="0"/>
    <c:extLst>
      <c:ext uri="{0b15fc19-7d7d-44ad-8c2d-2c3a37ce22c3}">
        <chartProps xmlns="https://web.wps.cn/et/2018/main" chartId="{3c63f1fe-ecad-40a3-850c-0ab40b0fea1c}"/>
      </c:ext>
    </c:extLst>
  </c:chart>
  <c:txPr>
    <a:bodyPr/>
    <a:lstStyle/>
    <a:p>
      <a:pPr>
        <a:defRPr lang="zh-CN"/>
      </a:pPr>
      <a:endParaRPr lang="zh-CN"/>
    </a:p>
  </c:tx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rot="0" spcFirstLastPara="0" vertOverflow="ellipsis" vert="horz" wrap="square" anchor="ctr" anchorCtr="1"/>
        <a:lstStyle/>
        <a:p>
          <a:pPr>
            <a:defRPr lang="zh-CN" sz="1800" b="1" i="0" u="none" strike="noStrike" kern="1200" baseline="0">
              <a:solidFill>
                <a:schemeClr val="tx1"/>
              </a:solidFill>
              <a:latin typeface="+mn-lt"/>
              <a:ea typeface="+mn-ea"/>
              <a:cs typeface="+mn-cs"/>
            </a:defRPr>
          </a:pPr>
          <a:endParaRPr lang="zh-CN"/>
        </a:p>
      </c:txPr>
    </c:title>
    <c:autoTitleDeleted val="0"/>
    <c:plotArea>
      <c:layout>
        <c:manualLayout>
          <c:layoutTarget val="inner"/>
          <c:xMode val="edge"/>
          <c:yMode val="edge"/>
          <c:x val="9.5407261592300993E-2"/>
          <c:y val="8.0604214267580604E-2"/>
          <c:w val="0.87122462817149005"/>
          <c:h val="0.82426143808014796"/>
        </c:manualLayout>
      </c:layout>
      <c:scatterChart>
        <c:scatterStyle val="smoothMarker"/>
        <c:varyColors val="0"/>
        <c:ser>
          <c:idx val="0"/>
          <c:order val="0"/>
          <c:tx>
            <c:v>指数模型</c:v>
          </c:tx>
          <c:spPr>
            <a:ln w="28575" cap="rnd" cmpd="sng" algn="ctr">
              <a:solidFill>
                <a:sysClr val="windowText" lastClr="000000"/>
              </a:solidFill>
              <a:prstDash val="solid"/>
              <a:round/>
            </a:ln>
          </c:spPr>
          <c:marker>
            <c:symbol val="none"/>
          </c:marker>
          <c:trendline>
            <c:trendlineType val="power"/>
            <c:dispRSqr val="0"/>
            <c:dispEq val="0"/>
          </c:trendline>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model'!$F$29:$F$55</c:f>
              <c:numCache>
                <c:formatCode>General</c:formatCode>
                <c:ptCount val="27"/>
                <c:pt idx="0">
                  <c:v>8</c:v>
                </c:pt>
                <c:pt idx="1">
                  <c:v>7842.0387030318398</c:v>
                </c:pt>
                <c:pt idx="2">
                  <c:v>19309.364276944529</c:v>
                </c:pt>
                <c:pt idx="3">
                  <c:v>32710.457057681077</c:v>
                </c:pt>
                <c:pt idx="4">
                  <c:v>47545.23190960427</c:v>
                </c:pt>
                <c:pt idx="5">
                  <c:v>63546.258777942523</c:v>
                </c:pt>
                <c:pt idx="6">
                  <c:v>80542.592929045626</c:v>
                </c:pt>
                <c:pt idx="7">
                  <c:v>98413.897907476538</c:v>
                </c:pt>
                <c:pt idx="8">
                  <c:v>117070.09329339561</c:v>
                </c:pt>
                <c:pt idx="9">
                  <c:v>136440.79574725006</c:v>
                </c:pt>
                <c:pt idx="10">
                  <c:v>156469.24296686845</c:v>
                </c:pt>
                <c:pt idx="11">
                  <c:v>177108.52740368294</c:v>
                </c:pt>
                <c:pt idx="12">
                  <c:v>198319.12664181678</c:v>
                </c:pt>
                <c:pt idx="13">
                  <c:v>220067.21092723263</c:v>
                </c:pt>
                <c:pt idx="14">
                  <c:v>242323.44120857364</c:v>
                </c:pt>
                <c:pt idx="15">
                  <c:v>265062.09005683055</c:v>
                </c:pt>
                <c:pt idx="16">
                  <c:v>288260.38265586458</c:v>
                </c:pt>
                <c:pt idx="17">
                  <c:v>311897.99226544978</c:v>
                </c:pt>
                <c:pt idx="18">
                  <c:v>335956.64687312313</c:v>
                </c:pt>
                <c:pt idx="19">
                  <c:v>360419.81764064363</c:v>
                </c:pt>
                <c:pt idx="20">
                  <c:v>385272.46867793723</c:v>
                </c:pt>
                <c:pt idx="21">
                  <c:v>410500.85357739322</c:v>
                </c:pt>
                <c:pt idx="22">
                  <c:v>436092.34813757968</c:v>
                </c:pt>
                <c:pt idx="23">
                  <c:v>462035.31147176196</c:v>
                </c:pt>
                <c:pt idx="24">
                  <c:v>488318.96964903094</c:v>
                </c:pt>
                <c:pt idx="25">
                  <c:v>514933.31741808995</c:v>
                </c:pt>
                <c:pt idx="26">
                  <c:v>541869.03458691912</c:v>
                </c:pt>
              </c:numCache>
            </c:numRef>
          </c:yVal>
          <c:smooth val="1"/>
          <c:extLst>
            <c:ext xmlns:c16="http://schemas.microsoft.com/office/drawing/2014/chart" uri="{C3380CC4-5D6E-409C-BE32-E72D297353CC}">
              <c16:uniqueId val="{00000001-A418-4868-9B6F-25A102BF1482}"/>
            </c:ext>
          </c:extLst>
        </c:ser>
        <c:dLbls>
          <c:showLegendKey val="0"/>
          <c:showVal val="0"/>
          <c:showCatName val="0"/>
          <c:showSerName val="0"/>
          <c:showPercent val="0"/>
          <c:showBubbleSize val="0"/>
        </c:dLbls>
        <c:axId val="31459200"/>
        <c:axId val="31460736"/>
      </c:scatterChart>
      <c:valAx>
        <c:axId val="31459200"/>
        <c:scaling>
          <c:orientation val="minMax"/>
        </c:scaling>
        <c:delete val="0"/>
        <c:axPos val="b"/>
        <c:numFmt formatCode="General" sourceLinked="1"/>
        <c:majorTickMark val="out"/>
        <c:minorTickMark val="none"/>
        <c:tickLblPos val="nextTo"/>
        <c:txPr>
          <a:bodyPr rot="-60000000" spcFirstLastPara="0" vertOverflow="ellipsis" vert="horz" wrap="square" anchor="ctr" anchorCtr="1"/>
          <a:lstStyle/>
          <a:p>
            <a:pPr>
              <a:defRPr lang="zh-CN" sz="100" b="0" i="0" u="none" strike="noStrike" kern="1200" baseline="0">
                <a:solidFill>
                  <a:schemeClr val="tx1"/>
                </a:solidFill>
                <a:latin typeface="+mn-lt"/>
                <a:ea typeface="+mn-ea"/>
                <a:cs typeface="+mn-cs"/>
              </a:defRPr>
            </a:pPr>
            <a:endParaRPr lang="zh-CN"/>
          </a:p>
        </c:txPr>
        <c:crossAx val="31460736"/>
        <c:crosses val="autoZero"/>
        <c:crossBetween val="midCat"/>
      </c:valAx>
      <c:valAx>
        <c:axId val="31460736"/>
        <c:scaling>
          <c:orientation val="minMax"/>
        </c:scaling>
        <c:delete val="0"/>
        <c:axPos val="l"/>
        <c:numFmt formatCode="General" sourceLinked="1"/>
        <c:majorTickMark val="out"/>
        <c:minorTickMark val="none"/>
        <c:tickLblPos val="nextTo"/>
        <c:txPr>
          <a:bodyPr rot="-60000000" spcFirstLastPara="0" vertOverflow="ellipsis" vert="horz" wrap="square" anchor="ctr" anchorCtr="1"/>
          <a:lstStyle/>
          <a:p>
            <a:pPr>
              <a:defRPr lang="zh-CN" sz="100" b="0" i="0" u="none" strike="noStrike" kern="1200" baseline="0">
                <a:solidFill>
                  <a:schemeClr val="tx1"/>
                </a:solidFill>
                <a:latin typeface="+mn-lt"/>
                <a:ea typeface="+mn-ea"/>
                <a:cs typeface="+mn-cs"/>
              </a:defRPr>
            </a:pPr>
            <a:endParaRPr lang="zh-CN"/>
          </a:p>
        </c:txPr>
        <c:crossAx val="31459200"/>
        <c:crosses val="autoZero"/>
        <c:crossBetween val="midCat"/>
      </c:valAx>
    </c:plotArea>
    <c:plotVisOnly val="1"/>
    <c:dispBlanksAs val="gap"/>
    <c:showDLblsOverMax val="0"/>
    <c:extLst>
      <c:ext uri="{0b15fc19-7d7d-44ad-8c2d-2c3a37ce22c3}">
        <chartProps xmlns="https://web.wps.cn/et/2018/main" chartId="{95b48271-1bd0-4604-96c4-4a73d9dd1768}"/>
      </c:ext>
    </c:extLst>
  </c:chart>
  <c:txPr>
    <a:bodyPr/>
    <a:lstStyle/>
    <a:p>
      <a:pPr>
        <a:defRPr lang="zh-CN"/>
      </a:pPr>
      <a:endParaRPr lang="zh-CN"/>
    </a:p>
  </c:tx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55202302349046"/>
          <c:y val="7.45487022455526E-2"/>
          <c:w val="0.79735005657482205"/>
          <c:h val="0.68913396908894597"/>
        </c:manualLayout>
      </c:layout>
      <c:scatterChart>
        <c:scatterStyle val="smoothMarker"/>
        <c:varyColors val="0"/>
        <c:ser>
          <c:idx val="0"/>
          <c:order val="0"/>
          <c:tx>
            <c:v>h-t</c:v>
          </c:tx>
          <c:spPr>
            <a:ln w="28575" cap="rnd" cmpd="sng" algn="ctr">
              <a:solidFill>
                <a:srgbClr val="0070C0"/>
              </a:solidFill>
              <a:prstDash val="solid"/>
              <a:round/>
            </a:ln>
          </c:spPr>
          <c:marker>
            <c:spPr>
              <a:ln w="9525" cap="flat" cmpd="sng" algn="ctr">
                <a:solidFill>
                  <a:srgbClr val="0070C0"/>
                </a:solidFill>
                <a:prstDash val="solid"/>
                <a:round/>
              </a:ln>
            </c:spPr>
          </c:marker>
          <c:yVal>
            <c:numLit>
              <c:formatCode>General</c:formatCode>
              <c:ptCount val="149"/>
              <c:pt idx="0">
                <c:v>742.57217838892404</c:v>
              </c:pt>
              <c:pt idx="1">
                <c:v>742.57141453914301</c:v>
              </c:pt>
              <c:pt idx="2">
                <c:v>742.57028992375001</c:v>
              </c:pt>
              <c:pt idx="3">
                <c:v>742.56882391549004</c:v>
              </c:pt>
              <c:pt idx="4">
                <c:v>742.56701894712398</c:v>
              </c:pt>
              <c:pt idx="5">
                <c:v>742.56486784453796</c:v>
              </c:pt>
              <c:pt idx="6">
                <c:v>742.56235729875698</c:v>
              </c:pt>
              <c:pt idx="7">
                <c:v>742.55946967035004</c:v>
              </c:pt>
              <c:pt idx="8">
                <c:v>742.55618399104401</c:v>
              </c:pt>
              <c:pt idx="9">
                <c:v>742.55247654519599</c:v>
              </c:pt>
              <c:pt idx="10">
                <c:v>742.54832121608194</c:v>
              </c:pt>
              <c:pt idx="11">
                <c:v>742.54368969301402</c:v>
              </c:pt>
              <c:pt idx="12">
                <c:v>742.53855159194904</c:v>
              </c:pt>
              <c:pt idx="13">
                <c:v>742.53287451995902</c:v>
              </c:pt>
              <c:pt idx="14">
                <c:v>742.52662410173195</c:v>
              </c:pt>
              <c:pt idx="15">
                <c:v>742.51976397934595</c:v>
              </c:pt>
              <c:pt idx="16">
                <c:v>742.51225579243203</c:v>
              </c:pt>
              <c:pt idx="17">
                <c:v>742.50405914337898</c:v>
              </c:pt>
              <c:pt idx="18">
                <c:v>742.49513155057195</c:v>
              </c:pt>
              <c:pt idx="19">
                <c:v>742.47820009514203</c:v>
              </c:pt>
              <c:pt idx="20">
                <c:v>742.46011419587398</c:v>
              </c:pt>
              <c:pt idx="21">
                <c:v>742.440821747516</c:v>
              </c:pt>
              <c:pt idx="22">
                <c:v>742.42027065494301</c:v>
              </c:pt>
              <c:pt idx="23">
                <c:v>742.37550122062805</c:v>
              </c:pt>
              <c:pt idx="24">
                <c:v>742.34000651514305</c:v>
              </c:pt>
              <c:pt idx="25">
                <c:v>742.30287507974697</c:v>
              </c:pt>
              <c:pt idx="26">
                <c:v>742.26405779421395</c:v>
              </c:pt>
              <c:pt idx="27">
                <c:v>742.22350662289796</c:v>
              </c:pt>
              <c:pt idx="28">
                <c:v>742.18117494330897</c:v>
              </c:pt>
              <c:pt idx="29">
                <c:v>742.13701791408403</c:v>
              </c:pt>
              <c:pt idx="30">
                <c:v>742.090992885275</c:v>
              </c:pt>
              <c:pt idx="31">
                <c:v>742.04305985386895</c:v>
              </c:pt>
              <c:pt idx="32">
                <c:v>741.993181967434</c:v>
              </c:pt>
              <c:pt idx="33">
                <c:v>741.88826136101</c:v>
              </c:pt>
              <c:pt idx="34">
                <c:v>741.81525590194997</c:v>
              </c:pt>
              <c:pt idx="35">
                <c:v>741.73994123935302</c:v>
              </c:pt>
              <c:pt idx="36">
                <c:v>741.66227176531095</c:v>
              </c:pt>
              <c:pt idx="37">
                <c:v>741.582203937798</c:v>
              </c:pt>
              <c:pt idx="38">
                <c:v>741.49969671686404</c:v>
              </c:pt>
              <c:pt idx="39">
                <c:v>741.41471204892105</c:v>
              </c:pt>
              <c:pt idx="40">
                <c:v>741.32721540244802</c:v>
              </c:pt>
              <c:pt idx="41">
                <c:v>741.13431794110397</c:v>
              </c:pt>
              <c:pt idx="42">
                <c:v>741.03453081452506</c:v>
              </c:pt>
              <c:pt idx="43">
                <c:v>740.93307098187904</c:v>
              </c:pt>
              <c:pt idx="44">
                <c:v>740.82994118766499</c:v>
              </c:pt>
              <c:pt idx="45">
                <c:v>740.72514726024497</c:v>
              </c:pt>
              <c:pt idx="46">
                <c:v>740.618698354858</c:v>
              </c:pt>
              <c:pt idx="47">
                <c:v>740.51060720297403</c:v>
              </c:pt>
              <c:pt idx="48">
                <c:v>740.40089036643303</c:v>
              </c:pt>
              <c:pt idx="49">
                <c:v>740.28956849457995</c:v>
              </c:pt>
              <c:pt idx="50">
                <c:v>740.17666658221003</c:v>
              </c:pt>
              <c:pt idx="51">
                <c:v>739.72361926420399</c:v>
              </c:pt>
              <c:pt idx="52">
                <c:v>739.49599080422195</c:v>
              </c:pt>
              <c:pt idx="53">
                <c:v>739.26911003520695</c:v>
              </c:pt>
              <c:pt idx="54">
                <c:v>739.04326501794196</c:v>
              </c:pt>
              <c:pt idx="55">
                <c:v>738.81873793285297</c:v>
              </c:pt>
              <c:pt idx="56">
                <c:v>738.59580272339804</c:v>
              </c:pt>
              <c:pt idx="57">
                <c:v>738.374722934484</c:v>
              </c:pt>
              <c:pt idx="58">
                <c:v>738.15574979068197</c:v>
              </c:pt>
              <c:pt idx="59">
                <c:v>737.93912054848897</c:v>
              </c:pt>
              <c:pt idx="60">
                <c:v>737.72505714548504</c:v>
              </c:pt>
              <c:pt idx="61">
                <c:v>737.51376515764196</c:v>
              </c:pt>
              <c:pt idx="62">
                <c:v>737.30543306505399</c:v>
              </c:pt>
              <c:pt idx="63">
                <c:v>737.10023181646898</c:v>
              </c:pt>
              <c:pt idx="64">
                <c:v>736.89831467457998</c:v>
              </c:pt>
              <c:pt idx="65">
                <c:v>736.69981731754501</c:v>
              </c:pt>
              <c:pt idx="66">
                <c:v>736.49185262774995</c:v>
              </c:pt>
              <c:pt idx="67">
                <c:v>736.27340239878004</c:v>
              </c:pt>
              <c:pt idx="68">
                <c:v>736.04325594609202</c:v>
              </c:pt>
              <c:pt idx="69">
                <c:v>735.79995533133399</c:v>
              </c:pt>
              <c:pt idx="70">
                <c:v>735.54171887373695</c:v>
              </c:pt>
              <c:pt idx="71">
                <c:v>735.26633146193103</c:v>
              </c:pt>
              <c:pt idx="72">
                <c:v>734.97098226596495</c:v>
              </c:pt>
              <c:pt idx="73">
                <c:v>734.65201552779399</c:v>
              </c:pt>
              <c:pt idx="74">
                <c:v>734.30453023657503</c:v>
              </c:pt>
              <c:pt idx="75">
                <c:v>733.92170017416504</c:v>
              </c:pt>
              <c:pt idx="76">
                <c:v>733.49353414917005</c:v>
              </c:pt>
              <c:pt idx="77">
                <c:v>733.24050861118803</c:v>
              </c:pt>
              <c:pt idx="78">
                <c:v>732.96590850487996</c:v>
              </c:pt>
              <c:pt idx="79">
                <c:v>732.66443718013795</c:v>
              </c:pt>
              <c:pt idx="80">
                <c:v>732.32826047948697</c:v>
              </c:pt>
              <c:pt idx="81">
                <c:v>731.94493710411598</c:v>
              </c:pt>
              <c:pt idx="82">
                <c:v>731.49256967258498</c:v>
              </c:pt>
              <c:pt idx="83">
                <c:v>730.92581484539596</c:v>
              </c:pt>
              <c:pt idx="84">
                <c:v>730.11787446118296</c:v>
              </c:pt>
              <c:pt idx="85">
                <c:v>728.44147832958902</c:v>
              </c:pt>
              <c:pt idx="86">
                <c:v>727.26876971384297</c:v>
              </c:pt>
              <c:pt idx="87">
                <c:v>726.711892291975</c:v>
              </c:pt>
              <c:pt idx="88">
                <c:v>726.25572638820995</c:v>
              </c:pt>
              <c:pt idx="89">
                <c:v>725.85579699744505</c:v>
              </c:pt>
              <c:pt idx="90">
                <c:v>725.49345711898502</c:v>
              </c:pt>
              <c:pt idx="91">
                <c:v>725.15865307962099</c:v>
              </c:pt>
              <c:pt idx="92">
                <c:v>724.84519564418804</c:v>
              </c:pt>
              <c:pt idx="93">
                <c:v>724.54894125077203</c:v>
              </c:pt>
              <c:pt idx="94">
                <c:v>724.26694916217298</c:v>
              </c:pt>
              <c:pt idx="95">
                <c:v>723.99704027391294</c:v>
              </c:pt>
              <c:pt idx="96">
                <c:v>723.73754520330704</c:v>
              </c:pt>
              <c:pt idx="97">
                <c:v>723.487150713441</c:v>
              </c:pt>
              <c:pt idx="98">
                <c:v>723.244801152523</c:v>
              </c:pt>
              <c:pt idx="99">
                <c:v>723.00963252494705</c:v>
              </c:pt>
              <c:pt idx="100">
                <c:v>722.78092685694503</c:v>
              </c:pt>
              <c:pt idx="101">
                <c:v>722.558079689701</c:v>
              </c:pt>
              <c:pt idx="102">
                <c:v>722.34057634993405</c:v>
              </c:pt>
              <c:pt idx="103">
                <c:v>722.12797425809094</c:v>
              </c:pt>
              <c:pt idx="104">
                <c:v>721.91988949271104</c:v>
              </c:pt>
              <c:pt idx="105">
                <c:v>721.715986420219</c:v>
              </c:pt>
              <c:pt idx="106">
                <c:v>720.82168906208301</c:v>
              </c:pt>
              <c:pt idx="107">
                <c:v>720.63752279118398</c:v>
              </c:pt>
              <c:pt idx="108">
                <c:v>719.82883225228397</c:v>
              </c:pt>
              <c:pt idx="109">
                <c:v>719.07176579504903</c:v>
              </c:pt>
              <c:pt idx="110">
                <c:v>718.35551520599302</c:v>
              </c:pt>
              <c:pt idx="111">
                <c:v>717.67268600597595</c:v>
              </c:pt>
              <c:pt idx="112">
                <c:v>717.01794749444798</c:v>
              </c:pt>
              <c:pt idx="113">
                <c:v>716.38730296964002</c:v>
              </c:pt>
              <c:pt idx="114">
                <c:v>715.777662857</c:v>
              </c:pt>
              <c:pt idx="115">
                <c:v>715.18657951450598</c:v>
              </c:pt>
              <c:pt idx="116">
                <c:v>714.61207443343994</c:v>
              </c:pt>
              <c:pt idx="117">
                <c:v>714.05252119340798</c:v>
              </c:pt>
              <c:pt idx="118">
                <c:v>713.50656359010304</c:v>
              </c:pt>
              <c:pt idx="119">
                <c:v>712.97305678951295</c:v>
              </c:pt>
              <c:pt idx="120">
                <c:v>712.45102403757301</c:v>
              </c:pt>
              <c:pt idx="121">
                <c:v>711.93962416547902</c:v>
              </c:pt>
              <c:pt idx="122">
                <c:v>711.43812676493201</c:v>
              </c:pt>
              <c:pt idx="123">
                <c:v>710.94589292573005</c:v>
              </c:pt>
              <c:pt idx="124">
                <c:v>710.46236008127096</c:v>
              </c:pt>
              <c:pt idx="125">
                <c:v>709.98702993739596</c:v>
              </c:pt>
              <c:pt idx="126">
                <c:v>709.51945874942498</c:v>
              </c:pt>
              <c:pt idx="127">
                <c:v>709.05924941113597</c:v>
              </c:pt>
              <c:pt idx="128">
                <c:v>708.60604495861298</c:v>
              </c:pt>
              <c:pt idx="129">
                <c:v>708.15952319096903</c:v>
              </c:pt>
              <c:pt idx="130">
                <c:v>707.719392181491</c:v>
              </c:pt>
              <c:pt idx="131">
                <c:v>707.28538650515497</c:v>
              </c:pt>
              <c:pt idx="132">
                <c:v>706.85726404737704</c:v>
              </c:pt>
              <c:pt idx="133">
                <c:v>706.43480328802002</c:v>
              </c:pt>
              <c:pt idx="134">
                <c:v>706.01780097678795</c:v>
              </c:pt>
              <c:pt idx="135">
                <c:v>705.60607013317201</c:v>
              </c:pt>
              <c:pt idx="136">
                <c:v>705.19943831715796</c:v>
              </c:pt>
              <c:pt idx="137">
                <c:v>704.79774612715903</c:v>
              </c:pt>
              <c:pt idx="138">
                <c:v>704.40084588973002</c:v>
              </c:pt>
              <c:pt idx="139">
                <c:v>704.00860051190705</c:v>
              </c:pt>
              <c:pt idx="140">
                <c:v>703.62088247219504</c:v>
              </c:pt>
              <c:pt idx="141">
                <c:v>703.23757293025506</c:v>
              </c:pt>
              <c:pt idx="142">
                <c:v>702.85856093866596</c:v>
              </c:pt>
              <c:pt idx="143">
                <c:v>702.48374274283697</c:v>
              </c:pt>
              <c:pt idx="144">
                <c:v>702.11302115731405</c:v>
              </c:pt>
              <c:pt idx="145">
                <c:v>701.74630500856404</c:v>
              </c:pt>
              <c:pt idx="146">
                <c:v>701.38350863578501</c:v>
              </c:pt>
              <c:pt idx="147">
                <c:v>701.02455144255805</c:v>
              </c:pt>
              <c:pt idx="148">
                <c:v>#N/A</c:v>
              </c:pt>
            </c:numLit>
          </c:yVal>
          <c:smooth val="1"/>
          <c:extLst>
            <c:ext xmlns:c16="http://schemas.microsoft.com/office/drawing/2014/chart" uri="{C3380CC4-5D6E-409C-BE32-E72D297353CC}">
              <c16:uniqueId val="{00000000-B1ED-4089-AA21-3E028D010ACE}"/>
            </c:ext>
          </c:extLst>
        </c:ser>
        <c:ser>
          <c:idx val="1"/>
          <c:order val="1"/>
          <c:tx>
            <c:v>z-t</c:v>
          </c:tx>
          <c:spPr>
            <a:ln w="28575" cap="rnd" cmpd="sng" algn="ctr">
              <a:solidFill>
                <a:srgbClr val="FF0000"/>
              </a:solidFill>
              <a:prstDash val="solid"/>
              <a:round/>
            </a:ln>
          </c:spPr>
          <c:marker>
            <c:symbol val="square"/>
            <c:size val="7"/>
            <c:spPr>
              <a:solidFill>
                <a:srgbClr val="FF0000"/>
              </a:solidFill>
              <a:ln w="9525" cap="flat" cmpd="sng" algn="ctr">
                <a:solidFill>
                  <a:srgbClr val="FF0000"/>
                </a:solidFill>
                <a:prstDash val="solid"/>
                <a:round/>
              </a:ln>
            </c:spPr>
          </c:marker>
          <c:yVal>
            <c:numLit>
              <c:formatCode>General</c:formatCode>
              <c:ptCount val="149"/>
              <c:pt idx="0">
                <c:v>740</c:v>
              </c:pt>
              <c:pt idx="1">
                <c:v>739.84522997480099</c:v>
              </c:pt>
              <c:pt idx="2">
                <c:v>739.68557572469695</c:v>
              </c:pt>
              <c:pt idx="3">
                <c:v>739.52105456240804</c:v>
              </c:pt>
              <c:pt idx="4">
                <c:v>739.35166690904805</c:v>
              </c:pt>
              <c:pt idx="5">
                <c:v>739.17740362340601</c:v>
              </c:pt>
              <c:pt idx="6">
                <c:v>738.99824947052196</c:v>
              </c:pt>
              <c:pt idx="7">
                <c:v>738.81418492299804</c:v>
              </c:pt>
              <c:pt idx="8">
                <c:v>738.62518715982105</c:v>
              </c:pt>
              <c:pt idx="9">
                <c:v>738.43123064529402</c:v>
              </c:pt>
              <c:pt idx="10">
                <c:v>738.23228747305097</c:v>
              </c:pt>
              <c:pt idx="11">
                <c:v>738.02832757106603</c:v>
              </c:pt>
              <c:pt idx="12">
                <c:v>737.81931882036997</c:v>
              </c:pt>
              <c:pt idx="13">
                <c:v>737.60522711778594</c:v>
              </c:pt>
              <c:pt idx="14">
                <c:v>737.38601640083903</c:v>
              </c:pt>
              <c:pt idx="15">
                <c:v>737.16164864606696</c:v>
              </c:pt>
              <c:pt idx="16">
                <c:v>736.93208384785498</c:v>
              </c:pt>
              <c:pt idx="17">
                <c:v>736.69727998239796</c:v>
              </c:pt>
              <c:pt idx="18">
                <c:v>736.45719295980996</c:v>
              </c:pt>
              <c:pt idx="19">
                <c:v>736.20454826983098</c:v>
              </c:pt>
              <c:pt idx="20">
                <c:v>735.94619375575098</c:v>
              </c:pt>
              <c:pt idx="21">
                <c:v>735.68207575183305</c:v>
              </c:pt>
              <c:pt idx="22">
                <c:v>735.41214061664402</c:v>
              </c:pt>
              <c:pt idx="23">
                <c:v>735.11342711974805</c:v>
              </c:pt>
              <c:pt idx="24">
                <c:v>734.88395534133303</c:v>
              </c:pt>
              <c:pt idx="25">
                <c:v>734.65026502624698</c:v>
              </c:pt>
              <c:pt idx="26">
                <c:v>734.41230628955702</c:v>
              </c:pt>
              <c:pt idx="27">
                <c:v>734.17003033346998</c:v>
              </c:pt>
              <c:pt idx="28">
                <c:v>733.92338977581505</c:v>
              </c:pt>
              <c:pt idx="29">
                <c:v>733.67233901791099</c:v>
              </c:pt>
              <c:pt idx="30">
                <c:v>733.41683465476501</c:v>
              </c:pt>
              <c:pt idx="31">
                <c:v>733.15683593050301</c:v>
              </c:pt>
              <c:pt idx="32">
                <c:v>732.89230524193999</c:v>
              </c:pt>
              <c:pt idx="33">
                <c:v>732.57014397538296</c:v>
              </c:pt>
              <c:pt idx="34">
                <c:v>732.35019716316799</c:v>
              </c:pt>
              <c:pt idx="35">
                <c:v>732.12677672852703</c:v>
              </c:pt>
              <c:pt idx="36">
                <c:v>731.89983675098995</c:v>
              </c:pt>
              <c:pt idx="37">
                <c:v>731.66933337616604</c:v>
              </c:pt>
              <c:pt idx="38">
                <c:v>731.43522525192498</c:v>
              </c:pt>
              <c:pt idx="39">
                <c:v>731.19747401268705</c:v>
              </c:pt>
              <c:pt idx="40">
                <c:v>730.95604481510895</c:v>
              </c:pt>
              <c:pt idx="41">
                <c:v>730.60804851120599</c:v>
              </c:pt>
              <c:pt idx="42">
                <c:v>730.42930174051503</c:v>
              </c:pt>
              <c:pt idx="43">
                <c:v>730.24858019037003</c:v>
              </c:pt>
              <c:pt idx="44">
                <c:v>730.06588652819403</c:v>
              </c:pt>
              <c:pt idx="45">
                <c:v>729.88122650526702</c:v>
              </c:pt>
              <c:pt idx="46">
                <c:v>729.69460919973903</c:v>
              </c:pt>
              <c:pt idx="47">
                <c:v>729.50604726597896</c:v>
              </c:pt>
              <c:pt idx="48">
                <c:v>729.31555718872005</c:v>
              </c:pt>
              <c:pt idx="49">
                <c:v>729.12315954019095</c:v>
              </c:pt>
              <c:pt idx="50">
                <c:v>728.92887923806097</c:v>
              </c:pt>
              <c:pt idx="51">
                <c:v>728.39415084007601</c:v>
              </c:pt>
              <c:pt idx="52">
                <c:v>728.12458212241495</c:v>
              </c:pt>
              <c:pt idx="53">
                <c:v>727.85567999206705</c:v>
              </c:pt>
              <c:pt idx="54">
                <c:v>727.587732489622</c:v>
              </c:pt>
              <c:pt idx="55">
                <c:v>727.32102177530896</c:v>
              </c:pt>
              <c:pt idx="56">
                <c:v>727.05582177238796</c:v>
              </c:pt>
              <c:pt idx="57">
                <c:v>726.79239600556298</c:v>
              </c:pt>
              <c:pt idx="58">
                <c:v>726.53099567919298</c:v>
              </c:pt>
              <c:pt idx="59">
                <c:v>726.27185802956797</c:v>
              </c:pt>
              <c:pt idx="60">
                <c:v>726.01520497404897</c:v>
              </c:pt>
              <c:pt idx="61">
                <c:v>725.76124206839199</c:v>
              </c:pt>
              <c:pt idx="62">
                <c:v>725.51015777246801</c:v>
              </c:pt>
              <c:pt idx="63">
                <c:v>725.262123014797</c:v>
              </c:pt>
              <c:pt idx="64">
                <c:v>725.01729103784101</c:v>
              </c:pt>
              <c:pt idx="65">
                <c:v>724.77579749952702</c:v>
              </c:pt>
              <c:pt idx="66">
                <c:v>724.52475526200101</c:v>
              </c:pt>
              <c:pt idx="67">
                <c:v>724.26314609860697</c:v>
              </c:pt>
              <c:pt idx="68">
                <c:v>723.98975930455504</c:v>
              </c:pt>
              <c:pt idx="69">
                <c:v>723.70313692124398</c:v>
              </c:pt>
              <c:pt idx="70">
                <c:v>723.40149724765399</c:v>
              </c:pt>
              <c:pt idx="71">
                <c:v>723.08262515215495</c:v>
              </c:pt>
              <c:pt idx="72">
                <c:v>722.74370978453805</c:v>
              </c:pt>
              <c:pt idx="73">
                <c:v>722.38109536649097</c:v>
              </c:pt>
              <c:pt idx="74">
                <c:v>721.98988086690395</c:v>
              </c:pt>
              <c:pt idx="75">
                <c:v>721.563240047362</c:v>
              </c:pt>
              <c:pt idx="76">
                <c:v>721.09118169619296</c:v>
              </c:pt>
              <c:pt idx="77">
                <c:v>720.81511615731904</c:v>
              </c:pt>
              <c:pt idx="78">
                <c:v>720.51745269794401</c:v>
              </c:pt>
              <c:pt idx="79">
                <c:v>720.19289466231703</c:v>
              </c:pt>
              <c:pt idx="80">
                <c:v>719.83360788731795</c:v>
              </c:pt>
              <c:pt idx="81">
                <c:v>719.42715106849698</c:v>
              </c:pt>
              <c:pt idx="82">
                <c:v>718.95162681876604</c:v>
              </c:pt>
              <c:pt idx="83">
                <c:v>718.36169179298099</c:v>
              </c:pt>
              <c:pt idx="84">
                <c:v>717.53054782413096</c:v>
              </c:pt>
              <c:pt idx="85">
                <c:v>715.83092471620898</c:v>
              </c:pt>
              <c:pt idx="86">
                <c:v>714.67715682965797</c:v>
              </c:pt>
              <c:pt idx="87">
                <c:v>714.13920751840499</c:v>
              </c:pt>
              <c:pt idx="88">
                <c:v>713.70195710316898</c:v>
              </c:pt>
              <c:pt idx="89">
                <c:v>713.32093057534098</c:v>
              </c:pt>
              <c:pt idx="90">
                <c:v>712.97748093071903</c:v>
              </c:pt>
              <c:pt idx="91">
                <c:v>712.66155449258497</c:v>
              </c:pt>
              <c:pt idx="92">
                <c:v>712.36696202226699</c:v>
              </c:pt>
              <c:pt idx="93">
                <c:v>712.08955995434098</c:v>
              </c:pt>
              <c:pt idx="94">
                <c:v>711.82640754809597</c:v>
              </c:pt>
              <c:pt idx="95">
                <c:v>711.57532569554405</c:v>
              </c:pt>
              <c:pt idx="96">
                <c:v>711.334645010489</c:v>
              </c:pt>
              <c:pt idx="97">
                <c:v>711.10305225250499</c:v>
              </c:pt>
              <c:pt idx="98">
                <c:v>710.87949176628399</c:v>
              </c:pt>
              <c:pt idx="99">
                <c:v>710.66309955270901</c:v>
              </c:pt>
              <c:pt idx="100">
                <c:v>710.45315763449696</c:v>
              </c:pt>
              <c:pt idx="101">
                <c:v>710.24906154931898</c:v>
              </c:pt>
              <c:pt idx="102">
                <c:v>710.05029662037396</c:v>
              </c:pt>
              <c:pt idx="103">
                <c:v>709.85642026459504</c:v>
              </c:pt>
              <c:pt idx="104">
                <c:v>709.66704855700505</c:v>
              </c:pt>
              <c:pt idx="105">
                <c:v>709.48184586050797</c:v>
              </c:pt>
              <c:pt idx="106">
                <c:v>708.66850500610406</c:v>
              </c:pt>
              <c:pt idx="107">
                <c:v>708.50297136906295</c:v>
              </c:pt>
              <c:pt idx="108">
                <c:v>707.77491534294495</c:v>
              </c:pt>
              <c:pt idx="109">
                <c:v>707.098221671141</c:v>
              </c:pt>
              <c:pt idx="110">
                <c:v>706.46208207123505</c:v>
              </c:pt>
              <c:pt idx="111">
                <c:v>705.85910199514205</c:v>
              </c:pt>
              <c:pt idx="112">
                <c:v>705.28395067334702</c:v>
              </c:pt>
              <c:pt idx="113">
                <c:v>704.73263133509295</c:v>
              </c:pt>
              <c:pt idx="114">
                <c:v>704.20205433682702</c:v>
              </c:pt>
              <c:pt idx="115">
                <c:v>703.68977196749995</c:v>
              </c:pt>
              <c:pt idx="116">
                <c:v>703.19380564935295</c:v>
              </c:pt>
              <c:pt idx="117">
                <c:v>702.71252889292498</c:v>
              </c:pt>
              <c:pt idx="118">
                <c:v>702.24458542482796</c:v>
              </c:pt>
              <c:pt idx="119">
                <c:v>701.78883034194598</c:v>
              </c:pt>
              <c:pt idx="120">
                <c:v>701.34428682109103</c:v>
              </c:pt>
              <c:pt idx="121">
                <c:v>700.91011362431698</c:v>
              </c:pt>
              <c:pt idx="122">
                <c:v>700.48558027416004</c:v>
              </c:pt>
              <c:pt idx="123">
                <c:v>700.07004779123497</c:v>
              </c:pt>
              <c:pt idx="124">
                <c:v>699.66295353973806</c:v>
              </c:pt>
              <c:pt idx="125">
                <c:v>699.26379915628502</c:v>
              </c:pt>
              <c:pt idx="126">
                <c:v>698.872140826953</c:v>
              </c:pt>
              <c:pt idx="127">
                <c:v>698.48758137625396</c:v>
              </c:pt>
              <c:pt idx="128">
                <c:v>698.10976377098802</c:v>
              </c:pt>
              <c:pt idx="129">
                <c:v>697.73836574096299</c:v>
              </c:pt>
              <c:pt idx="130">
                <c:v>697.37309529013896</c:v>
              </c:pt>
              <c:pt idx="131">
                <c:v>697.01368692414496</c:v>
              </c:pt>
              <c:pt idx="132">
                <c:v>696.65989845903096</c:v>
              </c:pt>
              <c:pt idx="133">
                <c:v>696.31150830526803</c:v>
              </c:pt>
              <c:pt idx="134">
                <c:v>695.968313143155</c:v>
              </c:pt>
              <c:pt idx="135">
                <c:v>695.63012592275095</c:v>
              </c:pt>
              <c:pt idx="136">
                <c:v>695.29677413458796</c:v>
              </c:pt>
              <c:pt idx="137">
                <c:v>694.96809830760901</c:v>
              </c:pt>
              <c:pt idx="138">
                <c:v>694.64395069887303</c:v>
              </c:pt>
              <c:pt idx="139">
                <c:v>694.32419414590095</c:v>
              </c:pt>
              <c:pt idx="140">
                <c:v>694.00870105766296</c:v>
              </c:pt>
              <c:pt idx="141">
                <c:v>693.69735252425801</c:v>
              </c:pt>
              <c:pt idx="142">
                <c:v>693.39003752868803</c:v>
              </c:pt>
              <c:pt idx="143">
                <c:v>693.08665224675701</c:v>
              </c:pt>
              <c:pt idx="144">
                <c:v>692.78709942339106</c:v>
              </c:pt>
              <c:pt idx="145">
                <c:v>692.49128781540696</c:v>
              </c:pt>
              <c:pt idx="146">
                <c:v>692.19913169233905</c:v>
              </c:pt>
              <c:pt idx="147">
                <c:v>691.91055038807599</c:v>
              </c:pt>
              <c:pt idx="148">
                <c:v>#N/A</c:v>
              </c:pt>
            </c:numLit>
          </c:yVal>
          <c:smooth val="1"/>
          <c:extLst>
            <c:ext xmlns:c16="http://schemas.microsoft.com/office/drawing/2014/chart" uri="{C3380CC4-5D6E-409C-BE32-E72D297353CC}">
              <c16:uniqueId val="{00000001-B1ED-4089-AA21-3E028D010ACE}"/>
            </c:ext>
          </c:extLst>
        </c:ser>
        <c:dLbls>
          <c:showLegendKey val="0"/>
          <c:showVal val="0"/>
          <c:showCatName val="0"/>
          <c:showSerName val="0"/>
          <c:showPercent val="0"/>
          <c:showBubbleSize val="0"/>
        </c:dLbls>
        <c:axId val="31598848"/>
        <c:axId val="31609216"/>
      </c:scatterChart>
      <c:valAx>
        <c:axId val="31598848"/>
        <c:scaling>
          <c:orientation val="minMax"/>
        </c:scaling>
        <c:delete val="0"/>
        <c:axPos val="b"/>
        <c:numFmt formatCode="General"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1609216"/>
        <c:crosses val="autoZero"/>
        <c:crossBetween val="midCat"/>
      </c:valAx>
      <c:valAx>
        <c:axId val="31609216"/>
        <c:scaling>
          <c:orientation val="minMax"/>
        </c:scaling>
        <c:delete val="0"/>
        <c:axPos val="l"/>
        <c:majorGridlines/>
        <c:numFmt formatCode="General"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1598848"/>
        <c:crosses val="autoZero"/>
        <c:crossBetween val="midCat"/>
      </c:valAx>
    </c:plotArea>
    <c:legend>
      <c:legendPos val="r"/>
      <c:layout>
        <c:manualLayout>
          <c:xMode val="edge"/>
          <c:yMode val="edge"/>
          <c:x val="0.79540370229051804"/>
          <c:y val="0.17530219195573499"/>
          <c:w val="0.16307667648414201"/>
          <c:h val="0.22194961792137599"/>
        </c:manualLayout>
      </c:layout>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extLst>
      <c:ext uri="{0b15fc19-7d7d-44ad-8c2d-2c3a37ce22c3}">
        <chartProps xmlns="https://web.wps.cn/et/2018/main" chartId="{eea188f4-ef6a-467b-97b0-587c6511c1ad}"/>
      </c:ext>
    </c:extLst>
  </c:chart>
  <c:txPr>
    <a:bodyPr/>
    <a:lstStyle/>
    <a:p>
      <a:pPr>
        <a:defRPr lang="zh-CN"/>
      </a:pPr>
      <a:endParaRPr lang="zh-CN"/>
    </a:p>
  </c:tx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45198908959909"/>
          <c:y val="0.150009123191155"/>
          <c:w val="0.78818842214860096"/>
          <c:h val="0.64863306525188502"/>
        </c:manualLayout>
      </c:layout>
      <c:scatterChart>
        <c:scatterStyle val="smoothMarker"/>
        <c:varyColors val="0"/>
        <c:ser>
          <c:idx val="0"/>
          <c:order val="0"/>
          <c:tx>
            <c:v>Q-T</c:v>
          </c:tx>
          <c:spPr>
            <a:ln w="28575" cap="rnd" cmpd="sng" algn="ctr">
              <a:solidFill>
                <a:srgbClr val="0070C0"/>
              </a:solidFill>
              <a:prstDash val="solid"/>
              <a:round/>
            </a:ln>
          </c:spPr>
          <c:marker>
            <c:spPr>
              <a:ln w="9525" cap="flat" cmpd="sng" algn="ctr">
                <a:solidFill>
                  <a:srgbClr val="0070C0"/>
                </a:solidFill>
                <a:prstDash val="solid"/>
                <a:round/>
              </a:ln>
            </c:spPr>
          </c:marker>
          <c:xVal>
            <c:numRef>
              <c:f>calculation2!$AJ$62:$AJ$209</c:f>
              <c:numCache>
                <c:formatCode>0.00_ </c:formatCode>
                <c:ptCount val="148"/>
                <c:pt idx="0">
                  <c:v>0.24203647610091406</c:v>
                </c:pt>
                <c:pt idx="1">
                  <c:v>0.33998074509798165</c:v>
                </c:pt>
                <c:pt idx="2">
                  <c:v>0.42958867187677297</c:v>
                </c:pt>
                <c:pt idx="3">
                  <c:v>0.51339884628385513</c:v>
                </c:pt>
                <c:pt idx="4">
                  <c:v>0.5930341625017197</c:v>
                </c:pt>
                <c:pt idx="5">
                  <c:v>0.66959582997063127</c:v>
                </c:pt>
                <c:pt idx="6">
                  <c:v>0.74386608987369429</c:v>
                </c:pt>
                <c:pt idx="7">
                  <c:v>0.81642122490892111</c:v>
                </c:pt>
                <c:pt idx="8">
                  <c:v>0.88769862791305876</c:v>
                </c:pt>
                <c:pt idx="9">
                  <c:v>0.95803865745336969</c:v>
                </c:pt>
                <c:pt idx="10">
                  <c:v>1.0277118606771469</c:v>
                </c:pt>
                <c:pt idx="11">
                  <c:v>1.0969373025280005</c:v>
                </c:pt>
                <c:pt idx="12">
                  <c:v>1.1658952755463055</c:v>
                </c:pt>
                <c:pt idx="13">
                  <c:v>1.234736339527079</c:v>
                </c:pt>
                <c:pt idx="14">
                  <c:v>1.3035878946297437</c:v>
                </c:pt>
                <c:pt idx="15">
                  <c:v>1.3725590549733313</c:v>
                </c:pt>
                <c:pt idx="16">
                  <c:v>1.4417443252488569</c:v>
                </c:pt>
                <c:pt idx="17">
                  <c:v>1.5112264177311907</c:v>
                </c:pt>
                <c:pt idx="18">
                  <c:v>1.581078441175338</c:v>
                </c:pt>
                <c:pt idx="19">
                  <c:v>1.6513656235481713</c:v>
                </c:pt>
                <c:pt idx="20">
                  <c:v>1.7221466839074215</c:v>
                </c:pt>
                <c:pt idx="21">
                  <c:v>1.7934749368504452</c:v>
                </c:pt>
                <c:pt idx="22">
                  <c:v>1.8653991907682699</c:v>
                </c:pt>
                <c:pt idx="23">
                  <c:v>1.9379644854570719</c:v>
                </c:pt>
                <c:pt idx="24">
                  <c:v>2.0112127033913203</c:v>
                </c:pt>
                <c:pt idx="25">
                  <c:v>2.0851830807880067</c:v>
                </c:pt>
                <c:pt idx="26">
                  <c:v>2.1599126385770568</c:v>
                </c:pt>
                <c:pt idx="27">
                  <c:v>2.2354365489181314</c:v>
                </c:pt>
                <c:pt idx="28">
                  <c:v>2.3117884495398742</c:v>
                </c:pt>
                <c:pt idx="29">
                  <c:v>2.3890007156242614</c:v>
                </c:pt>
                <c:pt idx="30">
                  <c:v>2.4671046970037187</c:v>
                </c:pt>
                <c:pt idx="31">
                  <c:v>2.5461309269296941</c:v>
                </c:pt>
                <c:pt idx="32">
                  <c:v>2.6261093074984103</c:v>
                </c:pt>
                <c:pt idx="33">
                  <c:v>2.7070692759016097</c:v>
                </c:pt>
                <c:pt idx="34">
                  <c:v>2.789039954948096</c:v>
                </c:pt>
                <c:pt idx="35">
                  <c:v>2.8720502907311474</c:v>
                </c:pt>
                <c:pt idx="36">
                  <c:v>2.956129179864365</c:v>
                </c:pt>
                <c:pt idx="37">
                  <c:v>3.0413055883490721</c:v>
                </c:pt>
                <c:pt idx="38">
                  <c:v>3.1276086638508525</c:v>
                </c:pt>
                <c:pt idx="39">
                  <c:v>3.2150678429368171</c:v>
                </c:pt>
                <c:pt idx="40">
                  <c:v>3.3037129546473745</c:v>
                </c:pt>
                <c:pt idx="41">
                  <c:v>3.371214808707681</c:v>
                </c:pt>
                <c:pt idx="42">
                  <c:v>3.4394185298962361</c:v>
                </c:pt>
                <c:pt idx="43">
                  <c:v>3.5083375188814649</c:v>
                </c:pt>
                <c:pt idx="44">
                  <c:v>3.5779854150482833</c:v>
                </c:pt>
                <c:pt idx="45">
                  <c:v>3.6483761209535346</c:v>
                </c:pt>
                <c:pt idx="46">
                  <c:v>3.7195238271423312</c:v>
                </c:pt>
                <c:pt idx="47">
                  <c:v>3.7914430374575558</c:v>
                </c:pt>
                <c:pt idx="48">
                  <c:v>3.8641485949758287</c:v>
                </c:pt>
                <c:pt idx="49">
                  <c:v>3.9376557087055901</c:v>
                </c:pt>
                <c:pt idx="50">
                  <c:v>4.011979981186796</c:v>
                </c:pt>
                <c:pt idx="51">
                  <c:v>4.0871374371371338</c:v>
                </c:pt>
                <c:pt idx="52">
                  <c:v>4.1631445532963784</c:v>
                </c:pt>
                <c:pt idx="53">
                  <c:v>4.2400182896291891</c:v>
                </c:pt>
                <c:pt idx="54">
                  <c:v>4.31777612205655</c:v>
                </c:pt>
                <c:pt idx="55">
                  <c:v>4.3964360768983539</c:v>
                </c:pt>
                <c:pt idx="56">
                  <c:v>4.476016767223479</c:v>
                </c:pt>
                <c:pt idx="57">
                  <c:v>4.5565374313201668</c:v>
                </c:pt>
                <c:pt idx="58">
                  <c:v>4.6380179735181652</c:v>
                </c:pt>
                <c:pt idx="59">
                  <c:v>4.7204790076157446</c:v>
                </c:pt>
                <c:pt idx="60">
                  <c:v>4.8039419031894655</c:v>
                </c:pt>
                <c:pt idx="61">
                  <c:v>4.8884288350927587</c:v>
                </c:pt>
                <c:pt idx="62">
                  <c:v>4.9739628364818902</c:v>
                </c:pt>
                <c:pt idx="63">
                  <c:v>5.0605678557447922</c:v>
                </c:pt>
                <c:pt idx="64">
                  <c:v>5.1482688177507594</c:v>
                </c:pt>
                <c:pt idx="65">
                  <c:v>5.2370916898875217</c:v>
                </c:pt>
                <c:pt idx="66">
                  <c:v>5.327063553408018</c:v>
                </c:pt>
                <c:pt idx="67">
                  <c:v>5.4182126806732835</c:v>
                </c:pt>
                <c:pt idx="68">
                  <c:v>5.5105686189517167</c:v>
                </c:pt>
                <c:pt idx="69">
                  <c:v>5.6041622815201482</c:v>
                </c:pt>
                <c:pt idx="70">
                  <c:v>5.6990260469108751</c:v>
                </c:pt>
                <c:pt idx="71">
                  <c:v>5.7951938672630234</c:v>
                </c:pt>
                <c:pt idx="72">
                  <c:v>5.8927013868697626</c:v>
                </c:pt>
                <c:pt idx="73">
                  <c:v>5.9915860721680323</c:v>
                </c:pt>
                <c:pt idx="74">
                  <c:v>6.0918873545989722</c:v>
                </c:pt>
                <c:pt idx="75">
                  <c:v>6.1600080694969206</c:v>
                </c:pt>
                <c:pt idx="76">
                  <c:v>6.2288003532082143</c:v>
                </c:pt>
                <c:pt idx="77">
                  <c:v>6.2982779073546675</c:v>
                </c:pt>
                <c:pt idx="78">
                  <c:v>6.3684549566540509</c:v>
                </c:pt>
                <c:pt idx="79">
                  <c:v>6.4393462788529767</c:v>
                </c:pt>
                <c:pt idx="80">
                  <c:v>6.510967236895767</c:v>
                </c:pt>
                <c:pt idx="81">
                  <c:v>6.5833338135402144</c:v>
                </c:pt>
                <c:pt idx="82">
                  <c:v>6.6564626486549434</c:v>
                </c:pt>
                <c:pt idx="83">
                  <c:v>6.7303710794600971</c:v>
                </c:pt>
                <c:pt idx="84">
                  <c:v>6.805077184003907</c:v>
                </c:pt>
                <c:pt idx="85">
                  <c:v>6.8805998282026577</c:v>
                </c:pt>
                <c:pt idx="86">
                  <c:v>6.9569587168114548</c:v>
                </c:pt>
                <c:pt idx="87">
                  <c:v>7.0341744487390061</c:v>
                </c:pt>
                <c:pt idx="88">
                  <c:v>7.1122685771717453</c:v>
                </c:pt>
                <c:pt idx="89">
                  <c:v>7.191263675033098</c:v>
                </c:pt>
                <c:pt idx="90">
                  <c:v>7.271183406372864</c:v>
                </c:pt>
                <c:pt idx="91">
                  <c:v>7.3520526043619139</c:v>
                </c:pt>
                <c:pt idx="92">
                  <c:v>7.4338973566603723</c:v>
                </c:pt>
                <c:pt idx="93">
                  <c:v>7.5167450990353766</c:v>
                </c:pt>
                <c:pt idx="94">
                  <c:v>7.6006247182304918</c:v>
                </c:pt>
                <c:pt idx="95">
                  <c:v>7.6855666652362506</c:v>
                </c:pt>
                <c:pt idx="96">
                  <c:v>7.7716030802842084</c:v>
                </c:pt>
                <c:pt idx="97">
                  <c:v>7.8587679310906333</c:v>
                </c:pt>
                <c:pt idx="98">
                  <c:v>7.9470971661168122</c:v>
                </c:pt>
                <c:pt idx="99">
                  <c:v>8.0366288848988248</c:v>
                </c:pt>
                <c:pt idx="100">
                  <c:v>8.1274035278404284</c:v>
                </c:pt>
                <c:pt idx="101">
                  <c:v>8.2194640882700849</c:v>
                </c:pt>
                <c:pt idx="102">
                  <c:v>8.3128563500533303</c:v>
                </c:pt>
                <c:pt idx="103">
                  <c:v>8.4076291546434287</c:v>
                </c:pt>
                <c:pt idx="104">
                  <c:v>8.5038347021709768</c:v>
                </c:pt>
                <c:pt idx="105">
                  <c:v>8.601528892049279</c:v>
                </c:pt>
                <c:pt idx="106">
                  <c:v>8.7007717096459078</c:v>
                </c:pt>
                <c:pt idx="107">
                  <c:v>8.8016276668961257</c:v>
                </c:pt>
                <c:pt idx="108">
                  <c:v>8.9041663063774035</c:v>
                </c:pt>
                <c:pt idx="109">
                  <c:v>9.0084627804174708</c:v>
                </c:pt>
                <c:pt idx="110">
                  <c:v>9.1145985193904817</c:v>
                </c:pt>
                <c:pt idx="111">
                  <c:v>9.2226620066255407</c:v>
                </c:pt>
                <c:pt idx="112">
                  <c:v>9.332749681526499</c:v>
                </c:pt>
                <c:pt idx="113">
                  <c:v>9.4449669978734256</c:v>
                </c:pt>
                <c:pt idx="114">
                  <c:v>9.5594296712517881</c:v>
                </c:pt>
                <c:pt idx="115">
                  <c:v>9.6762651586972748</c:v>
                </c:pt>
                <c:pt idx="116">
                  <c:v>9.7956144257496689</c:v>
                </c:pt>
                <c:pt idx="117">
                  <c:v>9.8576551149864198</c:v>
                </c:pt>
                <c:pt idx="118">
                  <c:v>9.9204224238678105</c:v>
                </c:pt>
                <c:pt idx="119">
                  <c:v>9.9839408466447246</c:v>
                </c:pt>
                <c:pt idx="120">
                  <c:v>10.048236383505484</c:v>
                </c:pt>
                <c:pt idx="121">
                  <c:v>10.113336675338486</c:v>
                </c:pt>
                <c:pt idx="122">
                  <c:v>10.179271154469717</c:v>
                </c:pt>
                <c:pt idx="123">
                  <c:v>10.246071213754925</c:v>
                </c:pt>
                <c:pt idx="124">
                  <c:v>10.313770396837686</c:v>
                </c:pt>
                <c:pt idx="125">
                  <c:v>10.382404612907242</c:v>
                </c:pt>
                <c:pt idx="126">
                  <c:v>10.452012379929947</c:v>
                </c:pt>
                <c:pt idx="127">
                  <c:v>10.522635101112497</c:v>
                </c:pt>
                <c:pt idx="128">
                  <c:v>10.594317380324281</c:v>
                </c:pt>
                <c:pt idx="129">
                  <c:v>10.667107383410904</c:v>
                </c:pt>
                <c:pt idx="130">
                  <c:v>10.74105725383666</c:v>
                </c:pt>
                <c:pt idx="131">
                  <c:v>10.816223592990365</c:v>
                </c:pt>
                <c:pt idx="132">
                  <c:v>10.892668017895231</c:v>
                </c:pt>
                <c:pt idx="133">
                  <c:v>10.970457812138426</c:v>
                </c:pt>
                <c:pt idx="134">
                  <c:v>11.049666689801791</c:v>
                </c:pt>
                <c:pt idx="135">
                  <c:v>11.130375697331337</c:v>
                </c:pt>
                <c:pt idx="136">
                  <c:v>11.21267428505586</c:v>
                </c:pt>
                <c:pt idx="137">
                  <c:v>11.296661589048393</c:v>
                </c:pt>
                <c:pt idx="138">
                  <c:v>11.382447976077355</c:v>
                </c:pt>
                <c:pt idx="139">
                  <c:v>11.470156920756807</c:v>
                </c:pt>
                <c:pt idx="140">
                  <c:v>11.559927306511936</c:v>
                </c:pt>
                <c:pt idx="141">
                  <c:v>11.65191627337539</c:v>
                </c:pt>
                <c:pt idx="142">
                  <c:v>11.746302780118477</c:v>
                </c:pt>
                <c:pt idx="143">
                  <c:v>11.843292112339133</c:v>
                </c:pt>
                <c:pt idx="144">
                  <c:v>11.943121662288188</c:v>
                </c:pt>
                <c:pt idx="145">
                  <c:v>12.046068447401042</c:v>
                </c:pt>
                <c:pt idx="146">
                  <c:v>12.15245905118068</c:v>
                </c:pt>
              </c:numCache>
            </c:numRef>
          </c:xVal>
          <c:yVal>
            <c:numRef>
              <c:f>calculation2!$G$61:$G$208</c:f>
              <c:numCache>
                <c:formatCode>0.00_ </c:formatCode>
                <c:ptCount val="148"/>
                <c:pt idx="0">
                  <c:v>86.897131283814673</c:v>
                </c:pt>
                <c:pt idx="1">
                  <c:v>94.878482452899718</c:v>
                </c:pt>
                <c:pt idx="2">
                  <c:v>103.33668845788964</c:v>
                </c:pt>
                <c:pt idx="3">
                  <c:v>112.28576957843596</c:v>
                </c:pt>
                <c:pt idx="4">
                  <c:v>121.73975599199656</c:v>
                </c:pt>
                <c:pt idx="5">
                  <c:v>131.71268762913016</c:v>
                </c:pt>
                <c:pt idx="6">
                  <c:v>142.21861404036747</c:v>
                </c:pt>
                <c:pt idx="7">
                  <c:v>153.27159427349036</c:v>
                </c:pt>
                <c:pt idx="8">
                  <c:v>164.88569676016536</c:v>
                </c:pt>
                <c:pt idx="9">
                  <c:v>177.07499921104881</c:v>
                </c:pt>
                <c:pt idx="10">
                  <c:v>189.85358851853456</c:v>
                </c:pt>
                <c:pt idx="11">
                  <c:v>203.23556066649877</c:v>
                </c:pt>
                <c:pt idx="12">
                  <c:v>217.23502064629466</c:v>
                </c:pt>
                <c:pt idx="13">
                  <c:v>231.86608237854824</c:v>
                </c:pt>
                <c:pt idx="14">
                  <c:v>247.14286864025041</c:v>
                </c:pt>
                <c:pt idx="15">
                  <c:v>263.07951099658311</c:v>
                </c:pt>
                <c:pt idx="16">
                  <c:v>279.69014973722057</c:v>
                </c:pt>
                <c:pt idx="17">
                  <c:v>296.98893381670564</c:v>
                </c:pt>
                <c:pt idx="18">
                  <c:v>314.99002079849151</c:v>
                </c:pt>
                <c:pt idx="19">
                  <c:v>333.70757680249335</c:v>
                </c:pt>
                <c:pt idx="20">
                  <c:v>353.15577645575786</c:v>
                </c:pt>
                <c:pt idx="21">
                  <c:v>373.34880284612399</c:v>
                </c:pt>
                <c:pt idx="22">
                  <c:v>394.30084747859405</c:v>
                </c:pt>
                <c:pt idx="23">
                  <c:v>416.02611023419911</c:v>
                </c:pt>
                <c:pt idx="24">
                  <c:v>438.53879933122408</c:v>
                </c:pt>
                <c:pt idx="25">
                  <c:v>461.85313128864459</c:v>
                </c:pt>
                <c:pt idx="26">
                  <c:v>485.9833308915488</c:v>
                </c:pt>
                <c:pt idx="27">
                  <c:v>510.94363115844834</c:v>
                </c:pt>
                <c:pt idx="28">
                  <c:v>536.74827331041865</c:v>
                </c:pt>
                <c:pt idx="29">
                  <c:v>563.41150674181927</c:v>
                </c:pt>
                <c:pt idx="30">
                  <c:v>590.9475889926083</c:v>
                </c:pt>
                <c:pt idx="31">
                  <c:v>619.37078572208418</c:v>
                </c:pt>
                <c:pt idx="32">
                  <c:v>648.6953706839314</c:v>
                </c:pt>
                <c:pt idx="33">
                  <c:v>678.93562570266522</c:v>
                </c:pt>
                <c:pt idx="34">
                  <c:v>710.10584065114813</c:v>
                </c:pt>
                <c:pt idx="35">
                  <c:v>742.22031342929142</c:v>
                </c:pt>
                <c:pt idx="36">
                  <c:v>775.29334994381327</c:v>
                </c:pt>
                <c:pt idx="37">
                  <c:v>809.3392640889806</c:v>
                </c:pt>
                <c:pt idx="38">
                  <c:v>844.37237772827598</c:v>
                </c:pt>
                <c:pt idx="39">
                  <c:v>880.40702067699681</c:v>
                </c:pt>
                <c:pt idx="40">
                  <c:v>917.4575306856467</c:v>
                </c:pt>
                <c:pt idx="41">
                  <c:v>955.53825342415598</c:v>
                </c:pt>
                <c:pt idx="42">
                  <c:v>984.87046603898057</c:v>
                </c:pt>
                <c:pt idx="43">
                  <c:v>1014.8002144148969</c:v>
                </c:pt>
                <c:pt idx="44">
                  <c:v>1045.3336414978071</c:v>
                </c:pt>
                <c:pt idx="45">
                  <c:v>1076.4768934722917</c:v>
                </c:pt>
                <c:pt idx="46">
                  <c:v>1108.2361197600551</c:v>
                </c:pt>
                <c:pt idx="47">
                  <c:v>1140.6174730182854</c:v>
                </c:pt>
                <c:pt idx="48">
                  <c:v>1173.6271091382698</c:v>
                </c:pt>
                <c:pt idx="49">
                  <c:v>1207.2711872439218</c:v>
                </c:pt>
                <c:pt idx="50">
                  <c:v>1241.5558696904868</c:v>
                </c:pt>
                <c:pt idx="51">
                  <c:v>1276.4873220632596</c:v>
                </c:pt>
                <c:pt idx="52">
                  <c:v>1312.0717131764004</c:v>
                </c:pt>
                <c:pt idx="53">
                  <c:v>1348.3152150717831</c:v>
                </c:pt>
                <c:pt idx="54">
                  <c:v>1385.2240030179664</c:v>
                </c:pt>
                <c:pt idx="55">
                  <c:v>1422.8042555091145</c:v>
                </c:pt>
                <c:pt idx="56">
                  <c:v>1461.0621542640999</c:v>
                </c:pt>
                <c:pt idx="57">
                  <c:v>1500.0038842255824</c:v>
                </c:pt>
                <c:pt idx="58">
                  <c:v>1539.6356335591461</c:v>
                </c:pt>
                <c:pt idx="59">
                  <c:v>1579.9635936525308</c:v>
                </c:pt>
                <c:pt idx="60">
                  <c:v>1620.9939591148514</c:v>
                </c:pt>
                <c:pt idx="61">
                  <c:v>1662.7329277759609</c:v>
                </c:pt>
                <c:pt idx="62">
                  <c:v>1705.1867006856978</c:v>
                </c:pt>
                <c:pt idx="63">
                  <c:v>1748.3614821133838</c:v>
                </c:pt>
                <c:pt idx="64">
                  <c:v>1792.2634795471879</c:v>
                </c:pt>
                <c:pt idx="65">
                  <c:v>1836.8989036936339</c:v>
                </c:pt>
                <c:pt idx="66">
                  <c:v>1882.2739684771366</c:v>
                </c:pt>
                <c:pt idx="67">
                  <c:v>1928.3948910394915</c:v>
                </c:pt>
                <c:pt idx="68">
                  <c:v>1975.2678917395399</c:v>
                </c:pt>
                <c:pt idx="69">
                  <c:v>2022.899194152769</c:v>
                </c:pt>
                <c:pt idx="70">
                  <c:v>2071.2950250709937</c:v>
                </c:pt>
                <c:pt idx="71">
                  <c:v>2120.461614502035</c:v>
                </c:pt>
                <c:pt idx="72">
                  <c:v>2170.4051956694543</c:v>
                </c:pt>
                <c:pt idx="73">
                  <c:v>2221.1320050123568</c:v>
                </c:pt>
                <c:pt idx="74">
                  <c:v>2272.6482821851805</c:v>
                </c:pt>
                <c:pt idx="75">
                  <c:v>2324.9602700575006</c:v>
                </c:pt>
                <c:pt idx="76">
                  <c:v>2360.5025556538471</c:v>
                </c:pt>
                <c:pt idx="77">
                  <c:v>2396.4085352017009</c:v>
                </c:pt>
                <c:pt idx="78">
                  <c:v>2432.6801243353743</c:v>
                </c:pt>
                <c:pt idx="79">
                  <c:v>2469.3192396509598</c:v>
                </c:pt>
                <c:pt idx="80">
                  <c:v>2506.3277987066176</c:v>
                </c:pt>
                <c:pt idx="81">
                  <c:v>2543.7077200227977</c:v>
                </c:pt>
                <c:pt idx="82">
                  <c:v>2581.460923082459</c:v>
                </c:pt>
                <c:pt idx="83">
                  <c:v>2619.5893283313335</c:v>
                </c:pt>
                <c:pt idx="84">
                  <c:v>2658.0948571781623</c:v>
                </c:pt>
                <c:pt idx="85">
                  <c:v>2696.9794319949488</c:v>
                </c:pt>
                <c:pt idx="86">
                  <c:v>2736.244976117152</c:v>
                </c:pt>
                <c:pt idx="87">
                  <c:v>2775.8934138439668</c:v>
                </c:pt>
                <c:pt idx="88">
                  <c:v>2815.9266704385923</c:v>
                </c:pt>
                <c:pt idx="89">
                  <c:v>2856.3466721284676</c:v>
                </c:pt>
                <c:pt idx="90">
                  <c:v>2897.1553461054455</c:v>
                </c:pt>
                <c:pt idx="91">
                  <c:v>2938.3546205261887</c:v>
                </c:pt>
                <c:pt idx="92">
                  <c:v>2979.946424512239</c:v>
                </c:pt>
                <c:pt idx="93">
                  <c:v>3021.9326881504562</c:v>
                </c:pt>
                <c:pt idx="94">
                  <c:v>3064.315342493102</c:v>
                </c:pt>
                <c:pt idx="95">
                  <c:v>3107.096319558269</c:v>
                </c:pt>
                <c:pt idx="96">
                  <c:v>3150.2775523299997</c:v>
                </c:pt>
                <c:pt idx="97">
                  <c:v>3193.8609747585515</c:v>
                </c:pt>
                <c:pt idx="98">
                  <c:v>3237.8485217607536</c:v>
                </c:pt>
                <c:pt idx="99">
                  <c:v>3282.2421292202121</c:v>
                </c:pt>
                <c:pt idx="100">
                  <c:v>3327.0437339875098</c:v>
                </c:pt>
                <c:pt idx="101">
                  <c:v>3372.2552738805625</c:v>
                </c:pt>
                <c:pt idx="102">
                  <c:v>3417.8786876848289</c:v>
                </c:pt>
                <c:pt idx="103">
                  <c:v>3463.9159151536214</c:v>
                </c:pt>
                <c:pt idx="104">
                  <c:v>3510.3688970083272</c:v>
                </c:pt>
                <c:pt idx="105">
                  <c:v>3557.2395749386624</c:v>
                </c:pt>
                <c:pt idx="106">
                  <c:v>3604.529891603021</c:v>
                </c:pt>
                <c:pt idx="107">
                  <c:v>3652.2417906286341</c:v>
                </c:pt>
                <c:pt idx="108">
                  <c:v>3700.3772166119379</c:v>
                </c:pt>
                <c:pt idx="109">
                  <c:v>3748.9381151187904</c:v>
                </c:pt>
                <c:pt idx="110">
                  <c:v>3797.9264326847442</c:v>
                </c:pt>
                <c:pt idx="111">
                  <c:v>3847.3441168153554</c:v>
                </c:pt>
                <c:pt idx="112">
                  <c:v>3897.1931159863993</c:v>
                </c:pt>
                <c:pt idx="113">
                  <c:v>3947.4753796441996</c:v>
                </c:pt>
                <c:pt idx="114">
                  <c:v>3998.1928582058799</c:v>
                </c:pt>
                <c:pt idx="115">
                  <c:v>4049.3475030596355</c:v>
                </c:pt>
                <c:pt idx="116">
                  <c:v>4100.9412665650289</c:v>
                </c:pt>
                <c:pt idx="117">
                  <c:v>4152.976102053246</c:v>
                </c:pt>
                <c:pt idx="118">
                  <c:v>4179.7066366559302</c:v>
                </c:pt>
                <c:pt idx="119">
                  <c:v>4206.5539481073274</c:v>
                </c:pt>
                <c:pt idx="120">
                  <c:v>4233.5183107347402</c:v>
                </c:pt>
                <c:pt idx="121">
                  <c:v>4260.5999989968777</c:v>
                </c:pt>
                <c:pt idx="122">
                  <c:v>4287.7992874837864</c:v>
                </c:pt>
                <c:pt idx="123">
                  <c:v>4315.1164509169203</c:v>
                </c:pt>
                <c:pt idx="124">
                  <c:v>4342.5517641492725</c:v>
                </c:pt>
                <c:pt idx="125">
                  <c:v>4370.1055021652855</c:v>
                </c:pt>
                <c:pt idx="126">
                  <c:v>4397.7779400810086</c:v>
                </c:pt>
                <c:pt idx="127">
                  <c:v>4425.5693531440847</c:v>
                </c:pt>
                <c:pt idx="128">
                  <c:v>4453.4800167338353</c:v>
                </c:pt>
                <c:pt idx="129">
                  <c:v>4481.5102063612067</c:v>
                </c:pt>
                <c:pt idx="130">
                  <c:v>4509.6601976689844</c:v>
                </c:pt>
                <c:pt idx="131">
                  <c:v>4537.9302664316529</c:v>
                </c:pt>
                <c:pt idx="132">
                  <c:v>4566.3206885555455</c:v>
                </c:pt>
                <c:pt idx="133">
                  <c:v>4594.8317400789265</c:v>
                </c:pt>
                <c:pt idx="134">
                  <c:v>4623.4636971719392</c:v>
                </c:pt>
                <c:pt idx="135">
                  <c:v>4652.216836136683</c:v>
                </c:pt>
                <c:pt idx="136">
                  <c:v>4681.0914334072977</c:v>
                </c:pt>
                <c:pt idx="137">
                  <c:v>4710.0877655499589</c:v>
                </c:pt>
                <c:pt idx="138">
                  <c:v>4739.2061092629519</c:v>
                </c:pt>
                <c:pt idx="139">
                  <c:v>4768.4467413767097</c:v>
                </c:pt>
                <c:pt idx="140">
                  <c:v>4797.809938853864</c:v>
                </c:pt>
                <c:pt idx="141">
                  <c:v>4827.2959787892714</c:v>
                </c:pt>
                <c:pt idx="142">
                  <c:v>4856.9051384100367</c:v>
                </c:pt>
                <c:pt idx="143">
                  <c:v>4886.6376950756621</c:v>
                </c:pt>
                <c:pt idx="144">
                  <c:v>4916.4939262779599</c:v>
                </c:pt>
                <c:pt idx="145">
                  <c:v>4946.4741096411935</c:v>
                </c:pt>
                <c:pt idx="146">
                  <c:v>4976.5785229220801</c:v>
                </c:pt>
                <c:pt idx="147">
                  <c:v>5006.8074440098371</c:v>
                </c:pt>
              </c:numCache>
            </c:numRef>
          </c:yVal>
          <c:smooth val="1"/>
          <c:extLst>
            <c:ext xmlns:c16="http://schemas.microsoft.com/office/drawing/2014/chart" uri="{C3380CC4-5D6E-409C-BE32-E72D297353CC}">
              <c16:uniqueId val="{00000000-9E33-45BD-93B6-56029FBA909D}"/>
            </c:ext>
          </c:extLst>
        </c:ser>
        <c:dLbls>
          <c:showLegendKey val="0"/>
          <c:showVal val="0"/>
          <c:showCatName val="0"/>
          <c:showSerName val="0"/>
          <c:showPercent val="0"/>
          <c:showBubbleSize val="0"/>
        </c:dLbls>
        <c:axId val="31396224"/>
        <c:axId val="31398144"/>
      </c:scatterChart>
      <c:valAx>
        <c:axId val="31396224"/>
        <c:scaling>
          <c:orientation val="minMax"/>
        </c:scaling>
        <c:delete val="0"/>
        <c:axPos val="b"/>
        <c:numFmt formatCode="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1398144"/>
        <c:crosses val="autoZero"/>
        <c:crossBetween val="midCat"/>
      </c:valAx>
      <c:valAx>
        <c:axId val="31398144"/>
        <c:scaling>
          <c:orientation val="minMax"/>
        </c:scaling>
        <c:delete val="0"/>
        <c:axPos val="l"/>
        <c:majorGridlines/>
        <c:numFmt formatCode="0.00_ " sourceLinked="1"/>
        <c:majorTickMark val="out"/>
        <c:minorTickMark val="none"/>
        <c:tickLblPos val="nextTo"/>
        <c:txPr>
          <a:bodyPr rot="-6000000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crossAx val="31396224"/>
        <c:crosses val="autoZero"/>
        <c:crossBetween val="midCat"/>
      </c:valAx>
    </c:plotArea>
    <c:legend>
      <c:legendPos val="r"/>
      <c:overlay val="0"/>
      <c:txPr>
        <a:bodyPr rot="0" spcFirstLastPara="0" vertOverflow="ellipsis" vert="horz" wrap="square" anchor="ctr" anchorCtr="1"/>
        <a:lstStyle/>
        <a:p>
          <a:pPr>
            <a:defRPr lang="zh-CN" sz="1000" b="0" i="0" u="none" strike="noStrike" kern="1200" baseline="0">
              <a:solidFill>
                <a:schemeClr val="tx1"/>
              </a:solidFill>
              <a:latin typeface="+mn-lt"/>
              <a:ea typeface="+mn-ea"/>
              <a:cs typeface="+mn-cs"/>
            </a:defRPr>
          </a:pPr>
          <a:endParaRPr lang="zh-CN"/>
        </a:p>
      </c:txPr>
    </c:legend>
    <c:plotVisOnly val="1"/>
    <c:dispBlanksAs val="gap"/>
    <c:showDLblsOverMax val="0"/>
    <c:extLst>
      <c:ext uri="{0b15fc19-7d7d-44ad-8c2d-2c3a37ce22c3}">
        <chartProps xmlns="https://web.wps.cn/et/2018/main" chartId="{161a2641-5328-48c6-b268-a6ccfaa19abf}"/>
      </c:ext>
    </c:extLst>
  </c:chart>
  <c:txPr>
    <a:bodyPr/>
    <a:lstStyle/>
    <a:p>
      <a:pPr>
        <a:defRPr lang="zh-CN"/>
      </a:pPr>
      <a:endParaRPr lang="zh-CN"/>
    </a:p>
  </c:tx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GBox"/>
</file>

<file path=xl/ctrlProps/ctrlProp5.xml><?xml version="1.0" encoding="utf-8"?>
<formControlPr xmlns="http://schemas.microsoft.com/office/spreadsheetml/2009/9/main" objectType="GBox"/>
</file>

<file path=xl/ctrlProps/ctrlProp6.xml><?xml version="1.0" encoding="utf-8"?>
<formControlPr xmlns="http://schemas.microsoft.com/office/spreadsheetml/2009/9/main" objectType="GBox"/>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Radio" checked="Checked" firstButton="1" noThreeD="1"/>
</file>

<file path=xl/ctrlProps/ctrlProp10.xml><?xml version="1.0" encoding="utf-8"?>
<formControlPr xmlns="http://schemas.microsoft.com/office/spreadsheetml/2009/9/main" objectType="Radio" noThreeD="1"/>
</file>

<file path=xl/ctrlProps/ctrlProp11.xml><?xml version="1.0" encoding="utf-8"?>
<formControlPr xmlns="http://schemas.microsoft.com/office/spreadsheetml/2009/9/main" objectType="Radio" checked="Checked" firstButton="1" noThreeD="1"/>
</file>

<file path=xl/ctrlProps/ctrlProp12.xml><?xml version="1.0" encoding="utf-8"?>
<formControlPr xmlns="http://schemas.microsoft.com/office/spreadsheetml/2009/9/main" objectType="Radio" noThreeD="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Radio" firstButton="1" noThreeD="1"/>
</file>

<file path=xl/ctrlProps/ctrlProp15.xml><?xml version="1.0" encoding="utf-8"?>
<formControlPr xmlns="http://schemas.microsoft.com/office/spreadsheetml/2009/9/main" objectType="Radio" checked="Checked" noThreeD="1"/>
</file>

<file path=xl/ctrlProps/ctrlProp16.xml><?xml version="1.0" encoding="utf-8"?>
<formControlPr xmlns="http://schemas.microsoft.com/office/spreadsheetml/2009/9/main" objectType="Radio" checked="Checked" firstButton="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Radio" checked="Checked" firstButton="1" noThreeD="1"/>
</file>

<file path=xl/ctrlProps/ctrlProp19.xml><?xml version="1.0" encoding="utf-8"?>
<formControlPr xmlns="http://schemas.microsoft.com/office/spreadsheetml/2009/9/main" objectType="Radio" firstButton="1" noThreeD="1"/>
</file>

<file path=xl/ctrlProps/ctrlProp20.xml><?xml version="1.0" encoding="utf-8"?>
<formControlPr xmlns="http://schemas.microsoft.com/office/spreadsheetml/2009/9/main" objectType="Radio" checked="Checked" firstButton="1" noThreeD="1"/>
</file>

<file path=xl/ctrlProps/ctrlProp21.xml><?xml version="1.0" encoding="utf-8"?>
<formControlPr xmlns="http://schemas.microsoft.com/office/spreadsheetml/2009/9/main" objectType="Radio" noThreeD="1"/>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GBox"/>
</file>

<file path=xl/ctrlProps/ctrlProp24.xml><?xml version="1.0" encoding="utf-8"?>
<formControlPr xmlns="http://schemas.microsoft.com/office/spreadsheetml/2009/9/main" objectType="GBox"/>
</file>

<file path=xl/ctrlProps/ctrlProp25.xml><?xml version="1.0" encoding="utf-8"?>
<formControlPr xmlns="http://schemas.microsoft.com/office/spreadsheetml/2009/9/main" objectType="GBox"/>
</file>

<file path=xl/ctrlProps/ctrlProp26.xml><?xml version="1.0" encoding="utf-8"?>
<formControlPr xmlns="http://schemas.microsoft.com/office/spreadsheetml/2009/9/main" objectType="GBox"/>
</file>

<file path=xl/ctrlProps/ctrlProp27.xml><?xml version="1.0" encoding="utf-8"?>
<formControlPr xmlns="http://schemas.microsoft.com/office/spreadsheetml/2009/9/main" objectType="Radio" firstButton="1" noThreeD="1"/>
</file>

<file path=xl/ctrlProps/ctrlProp28.xml><?xml version="1.0" encoding="utf-8"?>
<formControlPr xmlns="http://schemas.microsoft.com/office/spreadsheetml/2009/9/main" objectType="Radio" noThreeD="1"/>
</file>

<file path=xl/ctrlProps/ctrlProp29.xml><?xml version="1.0" encoding="utf-8"?>
<formControlPr xmlns="http://schemas.microsoft.com/office/spreadsheetml/2009/9/main" objectType="Drop" dropStyle="combo" dx="15" fmlaLink="$X$51" fmlaRange="$O$8:$O$16" sel="9" val="0"/>
</file>

<file path=xl/ctrlProps/ctrlProp30.xml><?xml version="1.0" encoding="utf-8"?>
<formControlPr xmlns="http://schemas.microsoft.com/office/spreadsheetml/2009/9/main" objectType="Radio" noThreeD="1"/>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GBox"/>
</file>

<file path=xl/ctrlProps/ctrlProp35.xml><?xml version="1.0" encoding="utf-8"?>
<formControlPr xmlns="http://schemas.microsoft.com/office/spreadsheetml/2009/9/main" objectType="Radio" noThreeD="1"/>
</file>

<file path=xl/ctrlProps/ctrlProp36.xml><?xml version="1.0" encoding="utf-8"?>
<formControlPr xmlns="http://schemas.microsoft.com/office/spreadsheetml/2009/9/main" objectType="Radio" checked="Checked" noThreeD="1"/>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GBox"/>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GBox"/>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GBox"/>
</file>

<file path=xl/ctrlProps/ctrlProp45.xml><?xml version="1.0" encoding="utf-8"?>
<formControlPr xmlns="http://schemas.microsoft.com/office/spreadsheetml/2009/9/main" objectType="GBox"/>
</file>

<file path=xl/ctrlProps/ctrlProp46.xml><?xml version="1.0" encoding="utf-8"?>
<formControlPr xmlns="http://schemas.microsoft.com/office/spreadsheetml/2009/9/main" objectType="Button"/>
</file>

<file path=xl/ctrlProps/ctrlProp47.xml><?xml version="1.0" encoding="utf-8"?>
<formControlPr xmlns="http://schemas.microsoft.com/office/spreadsheetml/2009/9/main" objectType="GBox"/>
</file>

<file path=xl/ctrlProps/ctrlProp48.xml><?xml version="1.0" encoding="utf-8"?>
<formControlPr xmlns="http://schemas.microsoft.com/office/spreadsheetml/2009/9/main" objectType="GBox"/>
</file>

<file path=xl/ctrlProps/ctrlProp49.xml><?xml version="1.0" encoding="utf-8"?>
<formControlPr xmlns="http://schemas.microsoft.com/office/spreadsheetml/2009/9/main" objectType="Radio" checked="Checked" firstButton="1" noThreeD="1"/>
</file>

<file path=xl/ctrlProps/ctrlProp50.xml><?xml version="1.0" encoding="utf-8"?>
<formControlPr xmlns="http://schemas.microsoft.com/office/spreadsheetml/2009/9/main" objectType="Radio" noThreeD="1"/>
</file>

<file path=xl/ctrlProps/ctrlProp51.xml><?xml version="1.0" encoding="utf-8"?>
<formControlPr xmlns="http://schemas.microsoft.com/office/spreadsheetml/2009/9/main" objectType="Radio" checked="Checked" firstButton="1" noThreeD="1"/>
</file>

<file path=xl/ctrlProps/ctrlProp52.xml><?xml version="1.0" encoding="utf-8"?>
<formControlPr xmlns="http://schemas.microsoft.com/office/spreadsheetml/2009/9/main" objectType="Radio" noThreeD="1"/>
</file>

<file path=xl/ctrlProps/ctrlProp53.xml><?xml version="1.0" encoding="utf-8"?>
<formControlPr xmlns="http://schemas.microsoft.com/office/spreadsheetml/2009/9/main" objectType="GBox"/>
</file>

<file path=xl/ctrlProps/ctrlProp54.xml><?xml version="1.0" encoding="utf-8"?>
<formControlPr xmlns="http://schemas.microsoft.com/office/spreadsheetml/2009/9/main" objectType="Radio" checked="Checked" firstButton="1" noThreeD="1"/>
</file>

<file path=xl/ctrlProps/ctrlProp55.xml><?xml version="1.0" encoding="utf-8"?>
<formControlPr xmlns="http://schemas.microsoft.com/office/spreadsheetml/2009/9/main" objectType="Radio" noThreeD="1"/>
</file>

<file path=xl/ctrlProps/ctrlProp56.xml><?xml version="1.0" encoding="utf-8"?>
<formControlPr xmlns="http://schemas.microsoft.com/office/spreadsheetml/2009/9/main" objectType="GBox"/>
</file>

<file path=xl/ctrlProps/ctrlProp57.xml><?xml version="1.0" encoding="utf-8"?>
<formControlPr xmlns="http://schemas.microsoft.com/office/spreadsheetml/2009/9/main" objectType="GBox" noThreeD="1"/>
</file>

<file path=xl/ctrlProps/ctrlProp58.xml><?xml version="1.0" encoding="utf-8"?>
<formControlPr xmlns="http://schemas.microsoft.com/office/spreadsheetml/2009/9/main" objectType="GBox" noThreeD="1"/>
</file>

<file path=xl/ctrlProps/ctrlProp59.xml><?xml version="1.0" encoding="utf-8"?>
<formControlPr xmlns="http://schemas.microsoft.com/office/spreadsheetml/2009/9/main" objectType="GBox" noThreeD="1"/>
</file>

<file path=xl/ctrlProps/ctrlProp60.xml><?xml version="1.0" encoding="utf-8"?>
<formControlPr xmlns="http://schemas.microsoft.com/office/spreadsheetml/2009/9/main" objectType="GBox" noThreeD="1"/>
</file>

<file path=xl/ctrlProps/ctrlProp61.xml><?xml version="1.0" encoding="utf-8"?>
<formControlPr xmlns="http://schemas.microsoft.com/office/spreadsheetml/2009/9/main" objectType="Radio" checked="Checked" firstButton="1" noThreeD="1"/>
</file>

<file path=xl/ctrlProps/ctrlProp62.xml><?xml version="1.0" encoding="utf-8"?>
<formControlPr xmlns="http://schemas.microsoft.com/office/spreadsheetml/2009/9/main" objectType="Radio" noThreeD="1"/>
</file>

<file path=xl/ctrlProps/ctrlProp63.xml><?xml version="1.0" encoding="utf-8"?>
<formControlPr xmlns="http://schemas.microsoft.com/office/spreadsheetml/2009/9/main" objectType="Button"/>
</file>

<file path=xl/ctrlProps/ctrlProp64.xml><?xml version="1.0" encoding="utf-8"?>
<formControlPr xmlns="http://schemas.microsoft.com/office/spreadsheetml/2009/9/main" objectType="Button"/>
</file>

<file path=xl/ctrlProps/ctrlProp65.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image" Target="../media/image6.jpeg"/><Relationship Id="rId1" Type="http://schemas.openxmlformats.org/officeDocument/2006/relationships/chart" Target="../charts/chart6.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image" Target="../media/image6.jpeg"/></Relationships>
</file>

<file path=xl/drawings/_rels/drawing14.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10" Type="http://schemas.openxmlformats.org/officeDocument/2006/relationships/image" Target="../media/image16.png"/><Relationship Id="rId4" Type="http://schemas.openxmlformats.org/officeDocument/2006/relationships/image" Target="../media/image11.png"/><Relationship Id="rId9" Type="http://schemas.openxmlformats.org/officeDocument/2006/relationships/image" Target="../media/image6.jpeg"/></Relationships>
</file>

<file path=xl/drawings/_rels/vmlDrawing3.vml.rels><?xml version="1.0" encoding="UTF-8" standalone="yes"?>
<Relationships xmlns="http://schemas.openxmlformats.org/package/2006/relationships"><Relationship Id="rId2" Type="http://schemas.openxmlformats.org/officeDocument/2006/relationships/image" Target="../media/image3.wmf"/><Relationship Id="rId1" Type="http://schemas.openxmlformats.org/officeDocument/2006/relationships/image" Target="../media/image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79131</xdr:colOff>
      <xdr:row>0</xdr:row>
      <xdr:rowOff>47625</xdr:rowOff>
    </xdr:from>
    <xdr:to>
      <xdr:col>1</xdr:col>
      <xdr:colOff>447675</xdr:colOff>
      <xdr:row>2</xdr:row>
      <xdr:rowOff>148807</xdr:rowOff>
    </xdr:to>
    <xdr:pic>
      <xdr:nvPicPr>
        <xdr:cNvPr id="2" name="Picture 2">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8740" y="47625"/>
          <a:ext cx="986155" cy="92964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106680</xdr:colOff>
          <xdr:row>6</xdr:row>
          <xdr:rowOff>91440</xdr:rowOff>
        </xdr:from>
        <xdr:to>
          <xdr:col>8</xdr:col>
          <xdr:colOff>0</xdr:colOff>
          <xdr:row>10</xdr:row>
          <xdr:rowOff>76200</xdr:rowOff>
        </xdr:to>
        <xdr:sp macro="" textlink="">
          <xdr:nvSpPr>
            <xdr:cNvPr id="23554" name="Group box 1011"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水库/堰塞湖 信息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16</xdr:row>
          <xdr:rowOff>22860</xdr:rowOff>
        </xdr:from>
        <xdr:to>
          <xdr:col>7</xdr:col>
          <xdr:colOff>601980</xdr:colOff>
          <xdr:row>22</xdr:row>
          <xdr:rowOff>129540</xdr:rowOff>
        </xdr:to>
        <xdr:sp macro="" textlink="">
          <xdr:nvSpPr>
            <xdr:cNvPr id="23555" name="Group box 1033" hidden="1">
              <a:extLst>
                <a:ext uri="{63B3BB69-23CF-44E3-9099-C40C66FF867C}">
                  <a14:compatExt spid="_x0000_s23555"/>
                </a:ext>
                <a:ext uri="{FF2B5EF4-FFF2-40B4-BE49-F238E27FC236}">
                  <a16:creationId xmlns:a16="http://schemas.microsoft.com/office/drawing/2014/main" id="{00000000-0008-0000-0000-0000035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库容水位关系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144780</xdr:colOff>
          <xdr:row>12</xdr:row>
          <xdr:rowOff>60960</xdr:rowOff>
        </xdr:from>
        <xdr:to>
          <xdr:col>15</xdr:col>
          <xdr:colOff>152400</xdr:colOff>
          <xdr:row>16</xdr:row>
          <xdr:rowOff>38100</xdr:rowOff>
        </xdr:to>
        <xdr:sp macro="" textlink="">
          <xdr:nvSpPr>
            <xdr:cNvPr id="23559" name="Group box 1044" hidden="1">
              <a:extLst>
                <a:ext uri="{63B3BB69-23CF-44E3-9099-C40C66FF867C}">
                  <a14:compatExt spid="_x0000_s23559"/>
                </a:ext>
                <a:ext uri="{FF2B5EF4-FFF2-40B4-BE49-F238E27FC236}">
                  <a16:creationId xmlns:a16="http://schemas.microsoft.com/office/drawing/2014/main" id="{00000000-0008-0000-0000-0000075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溃口土体冲蚀系数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10</xdr:row>
          <xdr:rowOff>175260</xdr:rowOff>
        </xdr:from>
        <xdr:to>
          <xdr:col>8</xdr:col>
          <xdr:colOff>0</xdr:colOff>
          <xdr:row>15</xdr:row>
          <xdr:rowOff>99060</xdr:rowOff>
        </xdr:to>
        <xdr:sp macro="" textlink="">
          <xdr:nvSpPr>
            <xdr:cNvPr id="23562" name="Group box 1022" hidden="1">
              <a:extLst>
                <a:ext uri="{63B3BB69-23CF-44E3-9099-C40C66FF867C}">
                  <a14:compatExt spid="_x0000_s23562"/>
                </a:ext>
                <a:ext uri="{FF2B5EF4-FFF2-40B4-BE49-F238E27FC236}">
                  <a16:creationId xmlns:a16="http://schemas.microsoft.com/office/drawing/2014/main" id="{00000000-0008-0000-0000-00000A5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初始条件（导流槽/溃口初始信息）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144780</xdr:colOff>
          <xdr:row>16</xdr:row>
          <xdr:rowOff>99060</xdr:rowOff>
        </xdr:from>
        <xdr:to>
          <xdr:col>15</xdr:col>
          <xdr:colOff>175260</xdr:colOff>
          <xdr:row>22</xdr:row>
          <xdr:rowOff>99060</xdr:rowOff>
        </xdr:to>
        <xdr:sp macro="" textlink="">
          <xdr:nvSpPr>
            <xdr:cNvPr id="23563" name="Group Box 11" hidden="1">
              <a:extLst>
                <a:ext uri="{63B3BB69-23CF-44E3-9099-C40C66FF867C}">
                  <a14:compatExt spid="_x0000_s23563"/>
                </a:ext>
                <a:ext uri="{FF2B5EF4-FFF2-40B4-BE49-F238E27FC236}">
                  <a16:creationId xmlns:a16="http://schemas.microsoft.com/office/drawing/2014/main" id="{00000000-0008-0000-0000-00000B5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xdr:row>
          <xdr:rowOff>53340</xdr:rowOff>
        </xdr:from>
        <xdr:to>
          <xdr:col>15</xdr:col>
          <xdr:colOff>335280</xdr:colOff>
          <xdr:row>23</xdr:row>
          <xdr:rowOff>38100</xdr:rowOff>
        </xdr:to>
        <xdr:sp macro="" textlink="">
          <xdr:nvSpPr>
            <xdr:cNvPr id="23566" name="Group Box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25</xdr:row>
          <xdr:rowOff>30480</xdr:rowOff>
        </xdr:from>
        <xdr:to>
          <xdr:col>12</xdr:col>
          <xdr:colOff>205740</xdr:colOff>
          <xdr:row>28</xdr:row>
          <xdr:rowOff>129540</xdr:rowOff>
        </xdr:to>
        <xdr:sp macro="" textlink="">
          <xdr:nvSpPr>
            <xdr:cNvPr id="23569" name="Button 1022"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2004" rIns="45720" bIns="32004" anchor="ctr" upright="1"/>
            <a:lstStyle/>
            <a:p>
              <a:pPr algn="ctr" rtl="0">
                <a:defRPr sz="1000"/>
              </a:pPr>
              <a:r>
                <a:rPr lang="zh-CN" altLang="en-US" sz="1600" b="1" i="0" u="none" strike="noStrike" baseline="0">
                  <a:solidFill>
                    <a:srgbClr val="000000"/>
                  </a:solidFill>
                  <a:latin typeface="宋体"/>
                  <a:ea typeface="宋体"/>
                </a:rPr>
                <a:t>返回计算页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251460</xdr:colOff>
          <xdr:row>0</xdr:row>
          <xdr:rowOff>449580</xdr:rowOff>
        </xdr:from>
        <xdr:to>
          <xdr:col>15</xdr:col>
          <xdr:colOff>571500</xdr:colOff>
          <xdr:row>2</xdr:row>
          <xdr:rowOff>152400</xdr:rowOff>
        </xdr:to>
        <xdr:sp macro="" textlink="">
          <xdr:nvSpPr>
            <xdr:cNvPr id="23571" name="Button 1011" hidden="1">
              <a:extLst>
                <a:ext uri="{63B3BB69-23CF-44E3-9099-C40C66FF867C}">
                  <a14:compatExt spid="_x0000_s23571"/>
                </a:ext>
                <a:ext uri="{FF2B5EF4-FFF2-40B4-BE49-F238E27FC236}">
                  <a16:creationId xmlns:a16="http://schemas.microsoft.com/office/drawing/2014/main" id="{00000000-0008-0000-0000-0000135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切换英文版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xdr:row>
          <xdr:rowOff>99060</xdr:rowOff>
        </xdr:from>
        <xdr:to>
          <xdr:col>2</xdr:col>
          <xdr:colOff>182880</xdr:colOff>
          <xdr:row>12</xdr:row>
          <xdr:rowOff>182880</xdr:rowOff>
        </xdr:to>
        <xdr:sp macro="" textlink="">
          <xdr:nvSpPr>
            <xdr:cNvPr id="23572" name="Option button 1011" hidden="1">
              <a:extLst>
                <a:ext uri="{63B3BB69-23CF-44E3-9099-C40C66FF867C}">
                  <a14:compatExt spid="_x0000_s23572"/>
                </a:ext>
                <a:ext uri="{FF2B5EF4-FFF2-40B4-BE49-F238E27FC236}">
                  <a16:creationId xmlns:a16="http://schemas.microsoft.com/office/drawing/2014/main" id="{00000000-0008-0000-0000-0000145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手动输入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xdr:colOff>
          <xdr:row>11</xdr:row>
          <xdr:rowOff>91440</xdr:rowOff>
        </xdr:from>
        <xdr:to>
          <xdr:col>5</xdr:col>
          <xdr:colOff>152400</xdr:colOff>
          <xdr:row>12</xdr:row>
          <xdr:rowOff>175260</xdr:rowOff>
        </xdr:to>
        <xdr:sp macro="" textlink="">
          <xdr:nvSpPr>
            <xdr:cNvPr id="23573" name="Option button 1022" hidden="1">
              <a:extLst>
                <a:ext uri="{63B3BB69-23CF-44E3-9099-C40C66FF867C}">
                  <a14:compatExt spid="_x0000_s23573"/>
                </a:ext>
                <a:ext uri="{FF2B5EF4-FFF2-40B4-BE49-F238E27FC236}">
                  <a16:creationId xmlns:a16="http://schemas.microsoft.com/office/drawing/2014/main" id="{00000000-0008-0000-0000-0000155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通过 Vc 和 Qin 计算获得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320040</xdr:colOff>
          <xdr:row>20</xdr:row>
          <xdr:rowOff>114300</xdr:rowOff>
        </xdr:from>
        <xdr:to>
          <xdr:col>13</xdr:col>
          <xdr:colOff>480060</xdr:colOff>
          <xdr:row>22</xdr:row>
          <xdr:rowOff>53340</xdr:rowOff>
        </xdr:to>
        <xdr:sp macro="" textlink="">
          <xdr:nvSpPr>
            <xdr:cNvPr id="23575" name="Option button 1033" hidden="1">
              <a:extLst>
                <a:ext uri="{63B3BB69-23CF-44E3-9099-C40C66FF867C}">
                  <a14:compatExt spid="_x0000_s23575"/>
                </a:ext>
                <a:ext uri="{FF2B5EF4-FFF2-40B4-BE49-F238E27FC236}">
                  <a16:creationId xmlns:a16="http://schemas.microsoft.com/office/drawing/2014/main" id="{00000000-0008-0000-0000-0000175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手动输入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533400</xdr:colOff>
          <xdr:row>20</xdr:row>
          <xdr:rowOff>91440</xdr:rowOff>
        </xdr:from>
        <xdr:to>
          <xdr:col>14</xdr:col>
          <xdr:colOff>800100</xdr:colOff>
          <xdr:row>22</xdr:row>
          <xdr:rowOff>22860</xdr:rowOff>
        </xdr:to>
        <xdr:sp macro="" textlink="">
          <xdr:nvSpPr>
            <xdr:cNvPr id="23576" name="Option button 1044" hidden="1">
              <a:extLst>
                <a:ext uri="{63B3BB69-23CF-44E3-9099-C40C66FF867C}">
                  <a14:compatExt spid="_x0000_s23576"/>
                </a:ext>
                <a:ext uri="{FF2B5EF4-FFF2-40B4-BE49-F238E27FC236}">
                  <a16:creationId xmlns:a16="http://schemas.microsoft.com/office/drawing/2014/main" id="{00000000-0008-0000-0000-0000185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使用建议值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6</xdr:row>
          <xdr:rowOff>76200</xdr:rowOff>
        </xdr:from>
        <xdr:to>
          <xdr:col>15</xdr:col>
          <xdr:colOff>220980</xdr:colOff>
          <xdr:row>11</xdr:row>
          <xdr:rowOff>76200</xdr:rowOff>
        </xdr:to>
        <xdr:sp macro="" textlink="">
          <xdr:nvSpPr>
            <xdr:cNvPr id="23578" name="Group Box 1055" hidden="1">
              <a:extLst>
                <a:ext uri="{63B3BB69-23CF-44E3-9099-C40C66FF867C}">
                  <a14:compatExt spid="_x0000_s23578"/>
                </a:ext>
                <a:ext uri="{FF2B5EF4-FFF2-40B4-BE49-F238E27FC236}">
                  <a16:creationId xmlns:a16="http://schemas.microsoft.com/office/drawing/2014/main" id="{00000000-0008-0000-0000-00001A5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溃口（宽顶堰）流量系数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525780</xdr:colOff>
          <xdr:row>9</xdr:row>
          <xdr:rowOff>106680</xdr:rowOff>
        </xdr:from>
        <xdr:to>
          <xdr:col>13</xdr:col>
          <xdr:colOff>182880</xdr:colOff>
          <xdr:row>11</xdr:row>
          <xdr:rowOff>76200</xdr:rowOff>
        </xdr:to>
        <xdr:sp macro="" textlink="">
          <xdr:nvSpPr>
            <xdr:cNvPr id="23590" name="Option Button 1055" hidden="1">
              <a:extLst>
                <a:ext uri="{63B3BB69-23CF-44E3-9099-C40C66FF867C}">
                  <a14:compatExt spid="_x0000_s23590"/>
                </a:ext>
                <a:ext uri="{FF2B5EF4-FFF2-40B4-BE49-F238E27FC236}">
                  <a16:creationId xmlns:a16="http://schemas.microsoft.com/office/drawing/2014/main" id="{00000000-0008-0000-0000-0000265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输入mb、mq和m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91440</xdr:colOff>
          <xdr:row>9</xdr:row>
          <xdr:rowOff>137160</xdr:rowOff>
        </xdr:from>
        <xdr:to>
          <xdr:col>14</xdr:col>
          <xdr:colOff>228600</xdr:colOff>
          <xdr:row>11</xdr:row>
          <xdr:rowOff>53340</xdr:rowOff>
        </xdr:to>
        <xdr:sp macro="" textlink="">
          <xdr:nvSpPr>
            <xdr:cNvPr id="23591" name="Option Button 1066" hidden="1">
              <a:extLst>
                <a:ext uri="{63B3BB69-23CF-44E3-9099-C40C66FF867C}">
                  <a14:compatExt spid="_x0000_s23591"/>
                </a:ext>
                <a:ext uri="{FF2B5EF4-FFF2-40B4-BE49-F238E27FC236}">
                  <a16:creationId xmlns:a16="http://schemas.microsoft.com/office/drawing/2014/main" id="{00000000-0008-0000-0000-0000275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输入C和m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213360</xdr:colOff>
          <xdr:row>9</xdr:row>
          <xdr:rowOff>152400</xdr:rowOff>
        </xdr:from>
        <xdr:to>
          <xdr:col>15</xdr:col>
          <xdr:colOff>228600</xdr:colOff>
          <xdr:row>11</xdr:row>
          <xdr:rowOff>53340</xdr:rowOff>
        </xdr:to>
        <xdr:sp macro="" textlink="">
          <xdr:nvSpPr>
            <xdr:cNvPr id="23592" name="Option Button 1077" hidden="1">
              <a:extLst>
                <a:ext uri="{63B3BB69-23CF-44E3-9099-C40C66FF867C}">
                  <a14:compatExt spid="_x0000_s23592"/>
                </a:ext>
                <a:ext uri="{FF2B5EF4-FFF2-40B4-BE49-F238E27FC236}">
                  <a16:creationId xmlns:a16="http://schemas.microsoft.com/office/drawing/2014/main" id="{00000000-0008-0000-0000-0000285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zh-CN" altLang="en-US" sz="900" b="0" i="0" u="none" strike="noStrike" baseline="0">
                  <a:solidFill>
                    <a:srgbClr val="000000"/>
                  </a:solidFill>
                  <a:latin typeface="Microsoft YaHei UI"/>
                  <a:ea typeface="Microsoft YaHei UI"/>
                </a:rPr>
                <a:t>使用建议值</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1295400</xdr:colOff>
          <xdr:row>16</xdr:row>
          <xdr:rowOff>129540</xdr:rowOff>
        </xdr:from>
        <xdr:to>
          <xdr:col>3</xdr:col>
          <xdr:colOff>350520</xdr:colOff>
          <xdr:row>19</xdr:row>
          <xdr:rowOff>68580</xdr:rowOff>
        </xdr:to>
        <xdr:sp macro="" textlink="">
          <xdr:nvSpPr>
            <xdr:cNvPr id="109569" name="Button 1" hidden="1">
              <a:extLst>
                <a:ext uri="{63B3BB69-23CF-44E3-9099-C40C66FF867C}">
                  <a14:compatExt spid="_x0000_s109569"/>
                </a:ext>
                <a:ext uri="{FF2B5EF4-FFF2-40B4-BE49-F238E27FC236}">
                  <a16:creationId xmlns:a16="http://schemas.microsoft.com/office/drawing/2014/main" id="{00000000-0008-0000-0100-000001AC01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800" b="1" i="0" u="none" strike="noStrike" baseline="0">
                  <a:solidFill>
                    <a:srgbClr val="000000"/>
                  </a:solidFill>
                  <a:latin typeface="黑体"/>
                  <a:ea typeface="黑体"/>
                </a:rPr>
                <a:t>Calculate</a:t>
              </a:r>
            </a:p>
          </xdr:txBody>
        </xdr:sp>
        <xdr:clientData fPrintsWithSheet="0"/>
      </xdr:twoCellAnchor>
    </mc:Choice>
    <mc:Fallback/>
  </mc:AlternateContent>
  <xdr:twoCellAnchor editAs="oneCell">
    <xdr:from>
      <xdr:col>0</xdr:col>
      <xdr:colOff>0</xdr:colOff>
      <xdr:row>0</xdr:row>
      <xdr:rowOff>0</xdr:rowOff>
    </xdr:from>
    <xdr:to>
      <xdr:col>1</xdr:col>
      <xdr:colOff>595744</xdr:colOff>
      <xdr:row>4</xdr:row>
      <xdr:rowOff>364</xdr:rowOff>
    </xdr:to>
    <xdr:pic>
      <xdr:nvPicPr>
        <xdr:cNvPr id="4" name="图片 3">
          <a:extLst>
            <a:ext uri="{FF2B5EF4-FFF2-40B4-BE49-F238E27FC236}">
              <a16:creationId xmlns:a16="http://schemas.microsoft.com/office/drawing/2014/main" id="{C89E3E71-06B4-61A1-B632-87583FB59673}"/>
            </a:ext>
          </a:extLst>
        </xdr:cNvPr>
        <xdr:cNvPicPr>
          <a:picLocks noChangeAspect="1"/>
        </xdr:cNvPicPr>
      </xdr:nvPicPr>
      <xdr:blipFill>
        <a:blip xmlns:r="http://schemas.openxmlformats.org/officeDocument/2006/relationships" r:embed="rId1"/>
        <a:stretch>
          <a:fillRect/>
        </a:stretch>
      </xdr:blipFill>
      <xdr:spPr>
        <a:xfrm>
          <a:off x="0" y="0"/>
          <a:ext cx="1205344" cy="1226491"/>
        </a:xfrm>
        <a:prstGeom prst="rect">
          <a:avLst/>
        </a:prstGeom>
      </xdr:spPr>
    </xdr:pic>
    <xdr:clientData/>
  </xdr:twoCellAnchor>
  <xdr:twoCellAnchor>
    <xdr:from>
      <xdr:col>8</xdr:col>
      <xdr:colOff>0</xdr:colOff>
      <xdr:row>5</xdr:row>
      <xdr:rowOff>0</xdr:rowOff>
    </xdr:from>
    <xdr:to>
      <xdr:col>15</xdr:col>
      <xdr:colOff>0</xdr:colOff>
      <xdr:row>21</xdr:row>
      <xdr:rowOff>0</xdr:rowOff>
    </xdr:to>
    <xdr:graphicFrame macro="">
      <xdr:nvGraphicFramePr>
        <xdr:cNvPr id="2" name="图表 1">
          <a:extLst>
            <a:ext uri="{FF2B5EF4-FFF2-40B4-BE49-F238E27FC236}">
              <a16:creationId xmlns:a16="http://schemas.microsoft.com/office/drawing/2014/main" id="{DA4E8380-CA55-D201-A11E-3AB9C9E11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0</xdr:colOff>
      <xdr:row>5</xdr:row>
      <xdr:rowOff>0</xdr:rowOff>
    </xdr:from>
    <xdr:to>
      <xdr:col>24</xdr:col>
      <xdr:colOff>0</xdr:colOff>
      <xdr:row>21</xdr:row>
      <xdr:rowOff>0</xdr:rowOff>
    </xdr:to>
    <xdr:graphicFrame macro="">
      <xdr:nvGraphicFramePr>
        <xdr:cNvPr id="3" name="图表 2">
          <a:extLst>
            <a:ext uri="{FF2B5EF4-FFF2-40B4-BE49-F238E27FC236}">
              <a16:creationId xmlns:a16="http://schemas.microsoft.com/office/drawing/2014/main" id="{D4D6ABE6-AFAB-55F8-4420-9A48AD9648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169338</xdr:colOff>
      <xdr:row>0</xdr:row>
      <xdr:rowOff>165500</xdr:rowOff>
    </xdr:from>
    <xdr:to>
      <xdr:col>1</xdr:col>
      <xdr:colOff>577537</xdr:colOff>
      <xdr:row>2</xdr:row>
      <xdr:rowOff>280853</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8910" y="165100"/>
          <a:ext cx="1017905" cy="906145"/>
        </a:xfrm>
        <a:prstGeom prst="rect">
          <a:avLst/>
        </a:prstGeom>
      </xdr:spPr>
    </xdr:pic>
    <xdr:clientData/>
  </xdr:twoCellAnchor>
  <xdr:twoCellAnchor>
    <xdr:from>
      <xdr:col>0</xdr:col>
      <xdr:colOff>244929</xdr:colOff>
      <xdr:row>33</xdr:row>
      <xdr:rowOff>115662</xdr:rowOff>
    </xdr:from>
    <xdr:to>
      <xdr:col>5</xdr:col>
      <xdr:colOff>639536</xdr:colOff>
      <xdr:row>45</xdr:row>
      <xdr:rowOff>24179</xdr:rowOff>
    </xdr:to>
    <xdr:graphicFrame macro="">
      <xdr:nvGraphicFramePr>
        <xdr:cNvPr id="4" name="图表 5">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895349</xdr:colOff>
      <xdr:row>33</xdr:row>
      <xdr:rowOff>74840</xdr:rowOff>
    </xdr:from>
    <xdr:to>
      <xdr:col>12</xdr:col>
      <xdr:colOff>209549</xdr:colOff>
      <xdr:row>45</xdr:row>
      <xdr:rowOff>38100</xdr:rowOff>
    </xdr:to>
    <xdr:graphicFrame macro="">
      <xdr:nvGraphicFramePr>
        <xdr:cNvPr id="5" name="图表 6">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401170</xdr:colOff>
      <xdr:row>13</xdr:row>
      <xdr:rowOff>188819</xdr:rowOff>
    </xdr:from>
    <xdr:to>
      <xdr:col>12</xdr:col>
      <xdr:colOff>376604</xdr:colOff>
      <xdr:row>20</xdr:row>
      <xdr:rowOff>186417</xdr:rowOff>
    </xdr:to>
    <xdr:sp macro="" textlink="">
      <xdr:nvSpPr>
        <xdr:cNvPr id="6" name="圆角矩形 5">
          <a:extLst>
            <a:ext uri="{FF2B5EF4-FFF2-40B4-BE49-F238E27FC236}">
              <a16:creationId xmlns:a16="http://schemas.microsoft.com/office/drawing/2014/main" id="{00000000-0008-0000-0200-000006000000}"/>
            </a:ext>
          </a:extLst>
        </xdr:cNvPr>
        <xdr:cNvSpPr/>
      </xdr:nvSpPr>
      <xdr:spPr>
        <a:xfrm>
          <a:off x="7479665" y="3676650"/>
          <a:ext cx="2498090" cy="1512570"/>
        </a:xfrm>
        <a:prstGeom prst="roundRect">
          <a:avLst/>
        </a:prstGeom>
        <a:solidFill>
          <a:schemeClr val="bg1">
            <a:lumMod val="85000"/>
          </a:schemeClr>
        </a:solidFill>
        <a:ln w="19050">
          <a:solidFill>
            <a:schemeClr val="bg1">
              <a:lumMod val="50000"/>
            </a:schemeClr>
          </a:solidFill>
        </a:ln>
        <a:effectLst/>
        <a:scene3d>
          <a:camera prst="perspective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zh-CN" altLang="en-US" sz="1100"/>
        </a:p>
      </xdr:txBody>
    </xdr:sp>
    <xdr:clientData/>
  </xdr:twoCellAnchor>
  <xdr:twoCellAnchor>
    <xdr:from>
      <xdr:col>9</xdr:col>
      <xdr:colOff>336947</xdr:colOff>
      <xdr:row>14</xdr:row>
      <xdr:rowOff>58832</xdr:rowOff>
    </xdr:from>
    <xdr:to>
      <xdr:col>12</xdr:col>
      <xdr:colOff>428625</xdr:colOff>
      <xdr:row>18</xdr:row>
      <xdr:rowOff>70038</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7415530" y="3765550"/>
          <a:ext cx="2614295" cy="944880"/>
        </a:xfrm>
        <a:prstGeom prst="rect">
          <a:avLst/>
        </a:prstGeom>
        <a:solidFill>
          <a:schemeClr val="tx2">
            <a:lumMod val="20000"/>
            <a:lumOff val="80000"/>
            <a:alpha val="23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rtl="0"/>
          <a:r>
            <a:rPr lang="zh-CN" altLang="en-US" sz="1100" b="0" i="0" baseline="0">
              <a:solidFill>
                <a:schemeClr val="dk1"/>
              </a:solidFill>
              <a:latin typeface="+mn-lt"/>
              <a:ea typeface="+mn-ea"/>
              <a:cs typeface="+mn-cs"/>
            </a:rPr>
            <a:t>用户可以根据实际情况，</a:t>
          </a:r>
          <a:br>
            <a:rPr lang="zh-CN" altLang="en-US" sz="1100" b="0" i="0" baseline="0">
              <a:solidFill>
                <a:schemeClr val="dk1"/>
              </a:solidFill>
              <a:latin typeface="+mn-lt"/>
              <a:ea typeface="+mn-ea"/>
              <a:cs typeface="+mn-cs"/>
            </a:rPr>
          </a:br>
          <a:r>
            <a:rPr lang="zh-CN" altLang="en-US" sz="1100" b="0" i="0" baseline="0">
              <a:solidFill>
                <a:schemeClr val="dk1"/>
              </a:solidFill>
              <a:latin typeface="+mn-lt"/>
              <a:ea typeface="+mn-ea"/>
              <a:cs typeface="+mn-cs"/>
            </a:rPr>
            <a:t>点击下拉框，</a:t>
          </a:r>
          <a:br>
            <a:rPr lang="zh-CN" altLang="en-US" sz="1100" b="0" i="0" baseline="0">
              <a:solidFill>
                <a:schemeClr val="dk1"/>
              </a:solidFill>
              <a:latin typeface="+mn-lt"/>
              <a:ea typeface="+mn-ea"/>
              <a:cs typeface="+mn-cs"/>
            </a:rPr>
          </a:br>
          <a:r>
            <a:rPr lang="zh-CN" altLang="en-US" sz="1100" b="0" i="0" baseline="0">
              <a:solidFill>
                <a:schemeClr val="dk1"/>
              </a:solidFill>
              <a:latin typeface="+mn-lt"/>
              <a:ea typeface="+mn-ea"/>
              <a:cs typeface="+mn-cs"/>
            </a:rPr>
            <a:t>选择合适的材料冲刷速率模型</a:t>
          </a:r>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99060</xdr:colOff>
          <xdr:row>16</xdr:row>
          <xdr:rowOff>60960</xdr:rowOff>
        </xdr:from>
        <xdr:to>
          <xdr:col>5</xdr:col>
          <xdr:colOff>365760</xdr:colOff>
          <xdr:row>17</xdr:row>
          <xdr:rowOff>53340</xdr:rowOff>
        </xdr:to>
        <xdr:sp macro="" textlink="">
          <xdr:nvSpPr>
            <xdr:cNvPr id="1025" name="Option Button 1" descr="使用默认值"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使用缺省值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22</xdr:row>
          <xdr:rowOff>137160</xdr:rowOff>
        </xdr:from>
        <xdr:to>
          <xdr:col>5</xdr:col>
          <xdr:colOff>381000</xdr:colOff>
          <xdr:row>23</xdr:row>
          <xdr:rowOff>60960</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使用缺省值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10</xdr:col>
          <xdr:colOff>137160</xdr:colOff>
          <xdr:row>6</xdr:row>
          <xdr:rowOff>22860</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2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通过 Vc 和 Qin计算获得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396240</xdr:colOff>
          <xdr:row>5</xdr:row>
          <xdr:rowOff>22860</xdr:rowOff>
        </xdr:from>
        <xdr:to>
          <xdr:col>7</xdr:col>
          <xdr:colOff>609600</xdr:colOff>
          <xdr:row>6</xdr:row>
          <xdr:rowOff>0</xdr:rowOff>
        </xdr:to>
        <xdr:sp macro="" textlink="">
          <xdr:nvSpPr>
            <xdr:cNvPr id="1033" name="Option Button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手动输入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xdr:row>
          <xdr:rowOff>91440</xdr:rowOff>
        </xdr:from>
        <xdr:to>
          <xdr:col>12</xdr:col>
          <xdr:colOff>0</xdr:colOff>
          <xdr:row>8</xdr:row>
          <xdr:rowOff>106680</xdr:rowOff>
        </xdr:to>
        <xdr:sp macro="" textlink="">
          <xdr:nvSpPr>
            <xdr:cNvPr id="1034" name="Group Box 10" hidden="1">
              <a:extLst>
                <a:ext uri="{63B3BB69-23CF-44E3-9099-C40C66FF867C}">
                  <a14:compatExt spid="_x0000_s1034"/>
                </a:ext>
                <a:ext uri="{FF2B5EF4-FFF2-40B4-BE49-F238E27FC236}">
                  <a16:creationId xmlns:a16="http://schemas.microsoft.com/office/drawing/2014/main" id="{00000000-0008-0000-0200-00000A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初始条件（导流槽/溃口初始信息）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9</xdr:row>
          <xdr:rowOff>91440</xdr:rowOff>
        </xdr:from>
        <xdr:to>
          <xdr:col>5</xdr:col>
          <xdr:colOff>320040</xdr:colOff>
          <xdr:row>14</xdr:row>
          <xdr:rowOff>68580</xdr:rowOff>
        </xdr:to>
        <xdr:sp macro="" textlink="">
          <xdr:nvSpPr>
            <xdr:cNvPr id="1038" name="Group Box 14" hidden="1">
              <a:extLst>
                <a:ext uri="{63B3BB69-23CF-44E3-9099-C40C66FF867C}">
                  <a14:compatExt spid="_x0000_s1038"/>
                </a:ext>
                <a:ext uri="{FF2B5EF4-FFF2-40B4-BE49-F238E27FC236}">
                  <a16:creationId xmlns:a16="http://schemas.microsoft.com/office/drawing/2014/main" id="{00000000-0008-0000-0200-00000E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库容水位关系曲线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15</xdr:row>
          <xdr:rowOff>22860</xdr:rowOff>
        </xdr:from>
        <xdr:to>
          <xdr:col>5</xdr:col>
          <xdr:colOff>365760</xdr:colOff>
          <xdr:row>19</xdr:row>
          <xdr:rowOff>99060</xdr:rowOff>
        </xdr:to>
        <xdr:sp macro="" textlink="">
          <xdr:nvSpPr>
            <xdr:cNvPr id="1039" name="Group Box 15" hidden="1">
              <a:extLst>
                <a:ext uri="{63B3BB69-23CF-44E3-9099-C40C66FF867C}">
                  <a14:compatExt spid="_x0000_s1039"/>
                </a:ext>
                <a:ext uri="{FF2B5EF4-FFF2-40B4-BE49-F238E27FC236}">
                  <a16:creationId xmlns:a16="http://schemas.microsoft.com/office/drawing/2014/main" id="{00000000-0008-0000-0200-00000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溃口(宽顶堰)流量系数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20</xdr:row>
          <xdr:rowOff>22860</xdr:rowOff>
        </xdr:from>
        <xdr:to>
          <xdr:col>5</xdr:col>
          <xdr:colOff>365760</xdr:colOff>
          <xdr:row>25</xdr:row>
          <xdr:rowOff>53340</xdr:rowOff>
        </xdr:to>
        <xdr:sp macro="" textlink="">
          <xdr:nvSpPr>
            <xdr:cNvPr id="1040" name="Group Box 16" hidden="1">
              <a:extLst>
                <a:ext uri="{63B3BB69-23CF-44E3-9099-C40C66FF867C}">
                  <a14:compatExt spid="_x0000_s1040"/>
                </a:ext>
                <a:ext uri="{FF2B5EF4-FFF2-40B4-BE49-F238E27FC236}">
                  <a16:creationId xmlns:a16="http://schemas.microsoft.com/office/drawing/2014/main" id="{00000000-0008-0000-0200-000010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溃口土体冲蚀系数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91440</xdr:colOff>
          <xdr:row>4</xdr:row>
          <xdr:rowOff>99060</xdr:rowOff>
        </xdr:from>
        <xdr:to>
          <xdr:col>5</xdr:col>
          <xdr:colOff>320040</xdr:colOff>
          <xdr:row>8</xdr:row>
          <xdr:rowOff>205740</xdr:rowOff>
        </xdr:to>
        <xdr:sp macro="" textlink="">
          <xdr:nvSpPr>
            <xdr:cNvPr id="1041" name="Group Box 17" hidden="1">
              <a:extLst>
                <a:ext uri="{63B3BB69-23CF-44E3-9099-C40C66FF867C}">
                  <a14:compatExt spid="_x0000_s1041"/>
                </a:ext>
                <a:ext uri="{FF2B5EF4-FFF2-40B4-BE49-F238E27FC236}">
                  <a16:creationId xmlns:a16="http://schemas.microsoft.com/office/drawing/2014/main" id="{00000000-0008-0000-0200-000011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水库/堰塞湖 信息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10</xdr:row>
          <xdr:rowOff>106680</xdr:rowOff>
        </xdr:from>
        <xdr:to>
          <xdr:col>5</xdr:col>
          <xdr:colOff>0</xdr:colOff>
          <xdr:row>11</xdr:row>
          <xdr:rowOff>60960</xdr:rowOff>
        </xdr:to>
        <xdr:sp macro="" textlink="">
          <xdr:nvSpPr>
            <xdr:cNvPr id="1044" name="Option Button 20" hidden="1">
              <a:extLst>
                <a:ext uri="{63B3BB69-23CF-44E3-9099-C40C66FF867C}">
                  <a14:compatExt spid="_x0000_s1044"/>
                </a:ext>
                <a:ext uri="{FF2B5EF4-FFF2-40B4-BE49-F238E27FC236}">
                  <a16:creationId xmlns:a16="http://schemas.microsoft.com/office/drawing/2014/main" id="{00000000-0008-0000-0200-00001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自动获取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12</xdr:row>
          <xdr:rowOff>0</xdr:rowOff>
        </xdr:from>
        <xdr:to>
          <xdr:col>5</xdr:col>
          <xdr:colOff>0</xdr:colOff>
          <xdr:row>12</xdr:row>
          <xdr:rowOff>182880</xdr:rowOff>
        </xdr:to>
        <xdr:sp macro="" textlink="">
          <xdr:nvSpPr>
            <xdr:cNvPr id="1045" name="Option Button 21" hidden="1">
              <a:extLst>
                <a:ext uri="{63B3BB69-23CF-44E3-9099-C40C66FF867C}">
                  <a14:compatExt spid="_x0000_s1045"/>
                </a:ext>
                <a:ext uri="{FF2B5EF4-FFF2-40B4-BE49-F238E27FC236}">
                  <a16:creationId xmlns:a16="http://schemas.microsoft.com/office/drawing/2014/main" id="{00000000-0008-0000-0200-00001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手动输入</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17</xdr:row>
          <xdr:rowOff>175260</xdr:rowOff>
        </xdr:from>
        <xdr:to>
          <xdr:col>11</xdr:col>
          <xdr:colOff>274320</xdr:colOff>
          <xdr:row>19</xdr:row>
          <xdr:rowOff>91440</xdr:rowOff>
        </xdr:to>
        <xdr:sp macro="" textlink="">
          <xdr:nvSpPr>
            <xdr:cNvPr id="1120" name="ErosionMethod" descr="Swithing the candidate methods to consider the erosion rate of sediments:&#10;" hidden="1">
              <a:extLst>
                <a:ext uri="{63B3BB69-23CF-44E3-9099-C40C66FF867C}">
                  <a14:compatExt spid="_x0000_s1120"/>
                </a:ext>
                <a:ext uri="{FF2B5EF4-FFF2-40B4-BE49-F238E27FC236}">
                  <a16:creationId xmlns:a16="http://schemas.microsoft.com/office/drawing/2014/main" id="{00000000-0008-0000-0200-000060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7</xdr:row>
          <xdr:rowOff>137160</xdr:rowOff>
        </xdr:from>
        <xdr:to>
          <xdr:col>28</xdr:col>
          <xdr:colOff>342900</xdr:colOff>
          <xdr:row>9</xdr:row>
          <xdr:rowOff>76200</xdr:rowOff>
        </xdr:to>
        <xdr:sp macro="" textlink="">
          <xdr:nvSpPr>
            <xdr:cNvPr id="1122" name="CommandButton1" hidden="1">
              <a:extLst>
                <a:ext uri="{63B3BB69-23CF-44E3-9099-C40C66FF867C}">
                  <a14:compatExt spid="_x0000_s1122"/>
                </a:ext>
                <a:ext uri="{FF2B5EF4-FFF2-40B4-BE49-F238E27FC236}">
                  <a16:creationId xmlns:a16="http://schemas.microsoft.com/office/drawing/2014/main" id="{00000000-0008-0000-0200-00006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91440</xdr:colOff>
          <xdr:row>18</xdr:row>
          <xdr:rowOff>22860</xdr:rowOff>
        </xdr:from>
        <xdr:to>
          <xdr:col>5</xdr:col>
          <xdr:colOff>342900</xdr:colOff>
          <xdr:row>19</xdr:row>
          <xdr:rowOff>53340</xdr:rowOff>
        </xdr:to>
        <xdr:sp macro="" textlink="">
          <xdr:nvSpPr>
            <xdr:cNvPr id="19297" name="Option Button 2913" hidden="1">
              <a:extLst>
                <a:ext uri="{63B3BB69-23CF-44E3-9099-C40C66FF867C}">
                  <a14:compatExt spid="_x0000_s19297"/>
                </a:ext>
                <a:ext uri="{FF2B5EF4-FFF2-40B4-BE49-F238E27FC236}">
                  <a16:creationId xmlns:a16="http://schemas.microsoft.com/office/drawing/2014/main" id="{00000000-0008-0000-0200-0000614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手动输入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13</xdr:row>
          <xdr:rowOff>152400</xdr:rowOff>
        </xdr:from>
        <xdr:to>
          <xdr:col>12</xdr:col>
          <xdr:colOff>0</xdr:colOff>
          <xdr:row>21</xdr:row>
          <xdr:rowOff>53340</xdr:rowOff>
        </xdr:to>
        <xdr:sp macro="" textlink="">
          <xdr:nvSpPr>
            <xdr:cNvPr id="19300" name="Group Box 2916" hidden="1">
              <a:extLst>
                <a:ext uri="{63B3BB69-23CF-44E3-9099-C40C66FF867C}">
                  <a14:compatExt spid="_x0000_s19300"/>
                </a:ext>
                <a:ext uri="{FF2B5EF4-FFF2-40B4-BE49-F238E27FC236}">
                  <a16:creationId xmlns:a16="http://schemas.microsoft.com/office/drawing/2014/main" id="{00000000-0008-0000-0200-0000644B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泥沙搬运参数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21</xdr:row>
          <xdr:rowOff>182880</xdr:rowOff>
        </xdr:from>
        <xdr:to>
          <xdr:col>12</xdr:col>
          <xdr:colOff>0</xdr:colOff>
          <xdr:row>25</xdr:row>
          <xdr:rowOff>68580</xdr:rowOff>
        </xdr:to>
        <xdr:sp macro="" textlink="">
          <xdr:nvSpPr>
            <xdr:cNvPr id="19301" name="Group Box 2917" hidden="1">
              <a:extLst>
                <a:ext uri="{63B3BB69-23CF-44E3-9099-C40C66FF867C}">
                  <a14:compatExt spid="_x0000_s19301"/>
                </a:ext>
                <a:ext uri="{FF2B5EF4-FFF2-40B4-BE49-F238E27FC236}">
                  <a16:creationId xmlns:a16="http://schemas.microsoft.com/office/drawing/2014/main" id="{00000000-0008-0000-0200-0000654B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计算按钮    </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289560</xdr:colOff>
          <xdr:row>22</xdr:row>
          <xdr:rowOff>144780</xdr:rowOff>
        </xdr:from>
        <xdr:to>
          <xdr:col>9</xdr:col>
          <xdr:colOff>754380</xdr:colOff>
          <xdr:row>24</xdr:row>
          <xdr:rowOff>175260</xdr:rowOff>
        </xdr:to>
        <xdr:sp macro="" textlink="">
          <xdr:nvSpPr>
            <xdr:cNvPr id="19302" name="Button 2918" hidden="1">
              <a:extLst>
                <a:ext uri="{63B3BB69-23CF-44E3-9099-C40C66FF867C}">
                  <a14:compatExt spid="_x0000_s19302"/>
                </a:ext>
                <a:ext uri="{FF2B5EF4-FFF2-40B4-BE49-F238E27FC236}">
                  <a16:creationId xmlns:a16="http://schemas.microsoft.com/office/drawing/2014/main" id="{00000000-0008-0000-0200-0000664B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27432" rIns="45720" bIns="27432" anchor="ctr" upright="1"/>
            <a:lstStyle/>
            <a:p>
              <a:pPr algn="ctr" rtl="0">
                <a:defRPr sz="1000"/>
              </a:pPr>
              <a:r>
                <a:rPr lang="zh-CN" altLang="en-US" sz="1400" b="1" i="0" u="none" strike="noStrike" baseline="0">
                  <a:solidFill>
                    <a:srgbClr val="000000"/>
                  </a:solidFill>
                  <a:latin typeface="宋体"/>
                  <a:ea typeface="宋体"/>
                </a:rPr>
                <a:t>重新计算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0</xdr:rowOff>
        </xdr:from>
        <xdr:to>
          <xdr:col>12</xdr:col>
          <xdr:colOff>0</xdr:colOff>
          <xdr:row>13</xdr:row>
          <xdr:rowOff>15240</xdr:rowOff>
        </xdr:to>
        <xdr:sp macro="" textlink="">
          <xdr:nvSpPr>
            <xdr:cNvPr id="19303" name="Group Box 2919" hidden="1">
              <a:extLst>
                <a:ext uri="{63B3BB69-23CF-44E3-9099-C40C66FF867C}">
                  <a14:compatExt spid="_x0000_s19303"/>
                </a:ext>
                <a:ext uri="{FF2B5EF4-FFF2-40B4-BE49-F238E27FC236}">
                  <a16:creationId xmlns:a16="http://schemas.microsoft.com/office/drawing/2014/main" id="{00000000-0008-0000-0200-0000674B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18288" tIns="0" rIns="0" bIns="0" anchor="t" upright="1"/>
            <a:lstStyle/>
            <a:p>
              <a:pPr algn="l" rtl="0">
                <a:defRPr sz="1000"/>
              </a:pPr>
              <a:endParaRPr lang="zh-CN" altLang="en-US"/>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441960</xdr:colOff>
          <xdr:row>12</xdr:row>
          <xdr:rowOff>91440</xdr:rowOff>
        </xdr:from>
        <xdr:to>
          <xdr:col>12</xdr:col>
          <xdr:colOff>327660</xdr:colOff>
          <xdr:row>13</xdr:row>
          <xdr:rowOff>22860</xdr:rowOff>
        </xdr:to>
        <xdr:sp macro="" textlink="">
          <xdr:nvSpPr>
            <xdr:cNvPr id="19304" name="Option Button 2920" hidden="1">
              <a:extLst>
                <a:ext uri="{63B3BB69-23CF-44E3-9099-C40C66FF867C}">
                  <a14:compatExt spid="_x0000_s19304"/>
                </a:ext>
                <a:ext uri="{FF2B5EF4-FFF2-40B4-BE49-F238E27FC236}">
                  <a16:creationId xmlns:a16="http://schemas.microsoft.com/office/drawing/2014/main" id="{00000000-0008-0000-0200-0000684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手动输入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792480</xdr:colOff>
          <xdr:row>12</xdr:row>
          <xdr:rowOff>38100</xdr:rowOff>
        </xdr:from>
        <xdr:to>
          <xdr:col>11</xdr:col>
          <xdr:colOff>68580</xdr:colOff>
          <xdr:row>13</xdr:row>
          <xdr:rowOff>22860</xdr:rowOff>
        </xdr:to>
        <xdr:sp macro="" textlink="">
          <xdr:nvSpPr>
            <xdr:cNvPr id="19306" name="Option Button 2922" descr="使用默认值" hidden="1">
              <a:extLst>
                <a:ext uri="{63B3BB69-23CF-44E3-9099-C40C66FF867C}">
                  <a14:compatExt spid="_x0000_s19306"/>
                </a:ext>
                <a:ext uri="{FF2B5EF4-FFF2-40B4-BE49-F238E27FC236}">
                  <a16:creationId xmlns:a16="http://schemas.microsoft.com/office/drawing/2014/main" id="{00000000-0008-0000-0200-00006A4B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使用缺省值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27</xdr:row>
          <xdr:rowOff>0</xdr:rowOff>
        </xdr:from>
        <xdr:to>
          <xdr:col>11</xdr:col>
          <xdr:colOff>297180</xdr:colOff>
          <xdr:row>48</xdr:row>
          <xdr:rowOff>152400</xdr:rowOff>
        </xdr:to>
        <xdr:sp macro="" textlink="">
          <xdr:nvSpPr>
            <xdr:cNvPr id="1031" name="Group Box 7" hidden="1">
              <a:extLst>
                <a:ext uri="{63B3BB69-23CF-44E3-9099-C40C66FF867C}">
                  <a14:compatExt spid="_x0000_s1031"/>
                </a:ext>
                <a:ext uri="{FF2B5EF4-FFF2-40B4-BE49-F238E27FC236}">
                  <a16:creationId xmlns:a16="http://schemas.microsoft.com/office/drawing/2014/main" id="{00000000-0008-0000-0200-000007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洪峰预测结果</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129540</xdr:colOff>
          <xdr:row>0</xdr:row>
          <xdr:rowOff>457200</xdr:rowOff>
        </xdr:from>
        <xdr:to>
          <xdr:col>12</xdr:col>
          <xdr:colOff>662940</xdr:colOff>
          <xdr:row>2</xdr:row>
          <xdr:rowOff>320040</xdr:rowOff>
        </xdr:to>
        <xdr:sp macro="" textlink="">
          <xdr:nvSpPr>
            <xdr:cNvPr id="19308" name="Button 2924" hidden="1">
              <a:extLst>
                <a:ext uri="{63B3BB69-23CF-44E3-9099-C40C66FF867C}">
                  <a14:compatExt spid="_x0000_s19308"/>
                </a:ext>
                <a:ext uri="{FF2B5EF4-FFF2-40B4-BE49-F238E27FC236}">
                  <a16:creationId xmlns:a16="http://schemas.microsoft.com/office/drawing/2014/main" id="{00000000-0008-0000-0200-00006C4B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0" i="0" u="none" strike="noStrike" baseline="0">
                  <a:solidFill>
                    <a:srgbClr val="000000"/>
                  </a:solidFill>
                  <a:latin typeface="宋体"/>
                  <a:ea typeface="宋体"/>
                </a:rPr>
                <a:t>切换英文版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472440</xdr:colOff>
          <xdr:row>9</xdr:row>
          <xdr:rowOff>91440</xdr:rowOff>
        </xdr:from>
        <xdr:to>
          <xdr:col>18</xdr:col>
          <xdr:colOff>1577340</xdr:colOff>
          <xdr:row>11</xdr:row>
          <xdr:rowOff>91440</xdr:rowOff>
        </xdr:to>
        <xdr:sp macro="" textlink="">
          <xdr:nvSpPr>
            <xdr:cNvPr id="19309" name="Object 2925" hidden="1">
              <a:extLst>
                <a:ext uri="{63B3BB69-23CF-44E3-9099-C40C66FF867C}">
                  <a14:compatExt spid="_x0000_s19309"/>
                </a:ext>
                <a:ext uri="{FF2B5EF4-FFF2-40B4-BE49-F238E27FC236}">
                  <a16:creationId xmlns:a16="http://schemas.microsoft.com/office/drawing/2014/main" id="{00000000-0008-0000-0200-00006D4B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0.00668</cdr:x>
      <cdr:y>0.17457</cdr:y>
    </cdr:from>
    <cdr:to>
      <cdr:x>0.07872</cdr:x>
      <cdr:y>0.43559</cdr:y>
    </cdr:to>
    <cdr:sp macro="" textlink="">
      <cdr:nvSpPr>
        <cdr:cNvPr id="2" name="矩形 1"/>
        <cdr:cNvSpPr/>
      </cdr:nvSpPr>
      <cdr:spPr>
        <a:xfrm xmlns:a="http://schemas.openxmlformats.org/drawingml/2006/main">
          <a:off x="33142" y="419733"/>
          <a:ext cx="357304" cy="627592"/>
        </a:xfrm>
        <a:prstGeom xmlns:a="http://schemas.openxmlformats.org/drawingml/2006/main" prst="rect">
          <a:avLst/>
        </a:prstGeom>
      </cdr:spPr>
      <cdr:txBody>
        <a:bodyPr xmlns:a="http://schemas.openxmlformats.org/drawingml/2006/main" vert="eaVert" wrap="none" rtlCol="0"/>
        <a:lstStyle xmlns:a="http://schemas.openxmlformats.org/drawingml/2006/main">
          <a:lvl1pPr marL="0" indent="0">
            <a:defRPr sz="1100">
              <a:latin typeface="Calibri" panose="020F0502020204030204"/>
            </a:defRPr>
          </a:lvl1pPr>
          <a:lvl2pPr marL="457200" indent="0">
            <a:defRPr sz="1100">
              <a:latin typeface="Calibri" panose="020F0502020204030204"/>
            </a:defRPr>
          </a:lvl2pPr>
          <a:lvl3pPr marL="914400" indent="0">
            <a:defRPr sz="1100">
              <a:latin typeface="Calibri" panose="020F0502020204030204"/>
            </a:defRPr>
          </a:lvl3pPr>
          <a:lvl4pPr marL="1371600" indent="0">
            <a:defRPr sz="1100">
              <a:latin typeface="Calibri" panose="020F0502020204030204"/>
            </a:defRPr>
          </a:lvl4pPr>
          <a:lvl5pPr marL="1828800" indent="0">
            <a:defRPr sz="1100">
              <a:latin typeface="Calibri" panose="020F0502020204030204"/>
            </a:defRPr>
          </a:lvl5pPr>
          <a:lvl6pPr marL="2286000" indent="0">
            <a:defRPr sz="1100">
              <a:latin typeface="Calibri" panose="020F0502020204030204"/>
            </a:defRPr>
          </a:lvl6pPr>
          <a:lvl7pPr marL="2743200" indent="0">
            <a:defRPr sz="1100">
              <a:latin typeface="Calibri" panose="020F0502020204030204"/>
            </a:defRPr>
          </a:lvl7pPr>
          <a:lvl8pPr marL="3200400" indent="0">
            <a:defRPr sz="1100">
              <a:latin typeface="Calibri" panose="020F0502020204030204"/>
            </a:defRPr>
          </a:lvl8pPr>
          <a:lvl9pPr marL="3657600" indent="0">
            <a:defRPr sz="1100">
              <a:latin typeface="Calibri" panose="020F0502020204030204"/>
            </a:defRPr>
          </a:lvl9pPr>
        </a:lstStyle>
        <a:p xmlns:a="http://schemas.openxmlformats.org/drawingml/2006/main">
          <a:r>
            <a:rPr lang="en-US" altLang="zh-CN" sz="1400" b="1">
              <a:latin typeface="Times New Roman" panose="02020603050405020304" pitchFamily="18" charset="0"/>
              <a:cs typeface="Times New Roman" panose="02020603050405020304" pitchFamily="18" charset="0"/>
            </a:rPr>
            <a:t>elevation</a:t>
          </a:r>
          <a:r>
            <a:rPr lang="zh-CN" altLang="en-US" sz="1400" b="1">
              <a:latin typeface="Times New Roman" panose="02020603050405020304" pitchFamily="18" charset="0"/>
              <a:cs typeface="Times New Roman" panose="02020603050405020304" pitchFamily="18" charset="0"/>
            </a:rPr>
            <a:t>（</a:t>
          </a:r>
          <a:r>
            <a:rPr lang="en-US" altLang="zh-CN" sz="1400" b="1">
              <a:latin typeface="Times New Roman" panose="02020603050405020304" pitchFamily="18" charset="0"/>
              <a:cs typeface="Times New Roman" panose="02020603050405020304" pitchFamily="18" charset="0"/>
            </a:rPr>
            <a:t>m)</a:t>
          </a:r>
          <a:endParaRPr lang="zh-CN" altLang="en-US" sz="1400" b="1">
            <a:latin typeface="Times New Roman" panose="02020603050405020304" pitchFamily="18" charset="0"/>
            <a:cs typeface="Times New Roman" panose="02020603050405020304" pitchFamily="18" charset="0"/>
          </a:endParaRPr>
        </a:p>
      </cdr:txBody>
    </cdr:sp>
  </cdr:relSizeAnchor>
  <cdr:relSizeAnchor xmlns:cdr="http://schemas.openxmlformats.org/drawingml/2006/chartDrawing">
    <cdr:from>
      <cdr:x>0.42731</cdr:x>
      <cdr:y>0.88514</cdr:y>
    </cdr:from>
    <cdr:to>
      <cdr:x>0.72434</cdr:x>
      <cdr:y>0.97025</cdr:y>
    </cdr:to>
    <cdr:sp macro="" textlink="">
      <cdr:nvSpPr>
        <cdr:cNvPr id="3" name="矩形 2"/>
        <cdr:cNvSpPr/>
      </cdr:nvSpPr>
      <cdr:spPr>
        <a:xfrm xmlns:a="http://schemas.openxmlformats.org/drawingml/2006/main">
          <a:off x="1847850" y="249555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panose="020F0502020204030204"/>
            </a:defRPr>
          </a:lvl1pPr>
          <a:lvl2pPr marL="457200" indent="0">
            <a:defRPr sz="1100">
              <a:latin typeface="Calibri" panose="020F0502020204030204"/>
            </a:defRPr>
          </a:lvl2pPr>
          <a:lvl3pPr marL="914400" indent="0">
            <a:defRPr sz="1100">
              <a:latin typeface="Calibri" panose="020F0502020204030204"/>
            </a:defRPr>
          </a:lvl3pPr>
          <a:lvl4pPr marL="1371600" indent="0">
            <a:defRPr sz="1100">
              <a:latin typeface="Calibri" panose="020F0502020204030204"/>
            </a:defRPr>
          </a:lvl4pPr>
          <a:lvl5pPr marL="1828800" indent="0">
            <a:defRPr sz="1100">
              <a:latin typeface="Calibri" panose="020F0502020204030204"/>
            </a:defRPr>
          </a:lvl5pPr>
          <a:lvl6pPr marL="2286000" indent="0">
            <a:defRPr sz="1100">
              <a:latin typeface="Calibri" panose="020F0502020204030204"/>
            </a:defRPr>
          </a:lvl6pPr>
          <a:lvl7pPr marL="2743200" indent="0">
            <a:defRPr sz="1100">
              <a:latin typeface="Calibri" panose="020F0502020204030204"/>
            </a:defRPr>
          </a:lvl7pPr>
          <a:lvl8pPr marL="3200400" indent="0">
            <a:defRPr sz="1100">
              <a:latin typeface="Calibri" panose="020F0502020204030204"/>
            </a:defRPr>
          </a:lvl8pPr>
          <a:lvl9pPr marL="3657600" indent="0">
            <a:defRPr sz="1100">
              <a:latin typeface="Calibri" panose="020F0502020204030204"/>
            </a:defRPr>
          </a:lvl9pPr>
        </a:lstStyle>
        <a:p xmlns:a="http://schemas.openxmlformats.org/drawingml/2006/main">
          <a:r>
            <a:rPr lang="en-US" altLang="zh-CN" sz="1400" b="1">
              <a:latin typeface="Times New Roman" panose="02020603050405020304" pitchFamily="18" charset="0"/>
              <a:cs typeface="Times New Roman" panose="02020603050405020304" pitchFamily="18" charset="0"/>
            </a:rPr>
            <a:t>Time</a:t>
          </a:r>
          <a:r>
            <a:rPr lang="zh-CN" altLang="en-US" sz="1400" b="1">
              <a:latin typeface="Times New Roman" panose="02020603050405020304" pitchFamily="18" charset="0"/>
              <a:cs typeface="Times New Roman" panose="02020603050405020304" pitchFamily="18" charset="0"/>
            </a:rPr>
            <a:t>（</a:t>
          </a:r>
          <a:r>
            <a:rPr lang="en-US" altLang="zh-CN" sz="1400" b="1">
              <a:latin typeface="Times New Roman" panose="02020603050405020304" pitchFamily="18" charset="0"/>
              <a:cs typeface="Times New Roman" panose="02020603050405020304" pitchFamily="18" charset="0"/>
            </a:rPr>
            <a:t>h</a:t>
          </a:r>
          <a:r>
            <a:rPr lang="zh-CN" altLang="en-US" sz="1400" b="1">
              <a:latin typeface="Times New Roman" panose="02020603050405020304" pitchFamily="18" charset="0"/>
              <a:cs typeface="Times New Roman" panose="02020603050405020304" pitchFamily="18" charset="0"/>
            </a:rPr>
            <a:t>）</a:t>
          </a:r>
        </a:p>
      </cdr:txBody>
    </cdr:sp>
  </cdr:relSizeAnchor>
</c:userShapes>
</file>

<file path=xl/drawings/drawing5.xml><?xml version="1.0" encoding="utf-8"?>
<c:userShapes xmlns:c="http://schemas.openxmlformats.org/drawingml/2006/chart">
  <cdr:relSizeAnchor xmlns:cdr="http://schemas.openxmlformats.org/drawingml/2006/chartDrawing">
    <cdr:from>
      <cdr:x>0.01961</cdr:x>
      <cdr:y>0.4385</cdr:y>
    </cdr:from>
    <cdr:to>
      <cdr:x>0.06033</cdr:x>
      <cdr:y>0.69519</cdr:y>
    </cdr:to>
    <cdr:sp macro="" textlink="">
      <cdr:nvSpPr>
        <cdr:cNvPr id="2" name="矩形 1"/>
        <cdr:cNvSpPr/>
      </cdr:nvSpPr>
      <cdr:spPr>
        <a:xfrm xmlns:a="http://schemas.openxmlformats.org/drawingml/2006/main">
          <a:off x="123825" y="1562100"/>
          <a:ext cx="257175" cy="914400"/>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endParaRPr lang="zh-CN" altLang="en-US" sz="1100"/>
        </a:p>
      </cdr:txBody>
    </cdr:sp>
  </cdr:relSizeAnchor>
  <cdr:relSizeAnchor xmlns:cdr="http://schemas.openxmlformats.org/drawingml/2006/chartDrawing">
    <cdr:from>
      <cdr:x>0.00139</cdr:x>
      <cdr:y>0.26166</cdr:y>
    </cdr:from>
    <cdr:to>
      <cdr:x>0.06172</cdr:x>
      <cdr:y>0.51834</cdr:y>
    </cdr:to>
    <cdr:sp macro="" textlink="">
      <cdr:nvSpPr>
        <cdr:cNvPr id="3" name="矩形 2"/>
        <cdr:cNvSpPr/>
      </cdr:nvSpPr>
      <cdr:spPr>
        <a:xfrm xmlns:a="http://schemas.openxmlformats.org/drawingml/2006/main">
          <a:off x="8801" y="957060"/>
          <a:ext cx="382983" cy="938833"/>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r>
            <a:rPr lang="en-US" altLang="zh-CN" sz="1400" b="1">
              <a:latin typeface="Times New Roman" panose="02020603050405020304" pitchFamily="18" charset="0"/>
              <a:cs typeface="Times New Roman" panose="02020603050405020304" pitchFamily="18" charset="0"/>
            </a:rPr>
            <a:t>Dam</a:t>
          </a:r>
          <a:r>
            <a:rPr lang="en-US" altLang="zh-CN" sz="1400" b="1" baseline="0">
              <a:latin typeface="Times New Roman" panose="02020603050405020304" pitchFamily="18" charset="0"/>
              <a:cs typeface="Times New Roman" panose="02020603050405020304" pitchFamily="18" charset="0"/>
            </a:rPr>
            <a:t> flow</a:t>
          </a:r>
          <a:r>
            <a:rPr lang="zh-CN" altLang="en-US" sz="1400" b="1">
              <a:latin typeface="Times New Roman" panose="02020603050405020304" pitchFamily="18" charset="0"/>
              <a:cs typeface="Times New Roman" panose="02020603050405020304" pitchFamily="18" charset="0"/>
            </a:rPr>
            <a:t>（</a:t>
          </a:r>
          <a:r>
            <a:rPr lang="en-US" altLang="zh-CN" sz="1400" b="1">
              <a:latin typeface="Times New Roman" panose="02020603050405020304" pitchFamily="18" charset="0"/>
              <a:cs typeface="Times New Roman" panose="02020603050405020304" pitchFamily="18" charset="0"/>
            </a:rPr>
            <a:t>m</a:t>
          </a:r>
          <a:r>
            <a:rPr lang="en-US" altLang="zh-CN" sz="1400" b="1" baseline="30000">
              <a:latin typeface="Times New Roman" panose="02020603050405020304" pitchFamily="18" charset="0"/>
              <a:cs typeface="Times New Roman" panose="02020603050405020304" pitchFamily="18" charset="0"/>
            </a:rPr>
            <a:t>3</a:t>
          </a:r>
          <a:r>
            <a:rPr lang="en-US" altLang="zh-CN" sz="1400" b="1">
              <a:latin typeface="Times New Roman" panose="02020603050405020304" pitchFamily="18" charset="0"/>
              <a:cs typeface="Times New Roman" panose="02020603050405020304" pitchFamily="18" charset="0"/>
            </a:rPr>
            <a:t>/s)</a:t>
          </a:r>
          <a:endParaRPr lang="zh-CN" altLang="en-US" sz="1400" b="1">
            <a:latin typeface="Times New Roman" panose="02020603050405020304" pitchFamily="18" charset="0"/>
            <a:cs typeface="Times New Roman" panose="02020603050405020304" pitchFamily="18" charset="0"/>
          </a:endParaRPr>
        </a:p>
      </cdr:txBody>
    </cdr:sp>
  </cdr:relSizeAnchor>
  <cdr:relSizeAnchor xmlns:cdr="http://schemas.openxmlformats.org/drawingml/2006/chartDrawing">
    <cdr:from>
      <cdr:x>0.46908</cdr:x>
      <cdr:y>0.90713</cdr:y>
    </cdr:from>
    <cdr:to>
      <cdr:x>0.77009</cdr:x>
      <cdr:y>0.99082</cdr:y>
    </cdr:to>
    <cdr:sp macro="" textlink="">
      <cdr:nvSpPr>
        <cdr:cNvPr id="4" name="矩形 3"/>
        <cdr:cNvSpPr/>
      </cdr:nvSpPr>
      <cdr:spPr>
        <a:xfrm xmlns:a="http://schemas.openxmlformats.org/drawingml/2006/main">
          <a:off x="2616963" y="4381945"/>
          <a:ext cx="1679313" cy="404268"/>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400" b="1">
              <a:latin typeface="Times New Roman" panose="02020603050405020304" pitchFamily="18" charset="0"/>
              <a:cs typeface="Times New Roman" panose="02020603050405020304" pitchFamily="18" charset="0"/>
            </a:rPr>
            <a:t>Time</a:t>
          </a:r>
          <a:r>
            <a:rPr lang="zh-CN" altLang="en-US" sz="1400" b="1">
              <a:latin typeface="Times New Roman" panose="02020603050405020304" pitchFamily="18" charset="0"/>
              <a:cs typeface="Times New Roman" panose="02020603050405020304" pitchFamily="18" charset="0"/>
            </a:rPr>
            <a:t>（</a:t>
          </a:r>
          <a:r>
            <a:rPr lang="en-US" altLang="zh-CN" sz="1400" b="1">
              <a:latin typeface="Times New Roman" panose="02020603050405020304" pitchFamily="18" charset="0"/>
              <a:cs typeface="Times New Roman" panose="02020603050405020304" pitchFamily="18" charset="0"/>
            </a:rPr>
            <a:t>h</a:t>
          </a:r>
          <a:r>
            <a:rPr lang="zh-CN" altLang="en-US" sz="1400" b="1">
              <a:latin typeface="Times New Roman" panose="02020603050405020304" pitchFamily="18" charset="0"/>
              <a:cs typeface="Times New Roman" panose="02020603050405020304" pitchFamily="18" charset="0"/>
            </a:rPr>
            <a:t>）</a:t>
          </a:r>
        </a:p>
      </cdr:txBody>
    </cdr:sp>
  </cdr:relSizeAnchor>
</c:userShapes>
</file>

<file path=xl/drawings/drawing6.xml><?xml version="1.0" encoding="utf-8"?>
<xdr:wsDr xmlns:xdr="http://schemas.openxmlformats.org/drawingml/2006/spreadsheetDrawing" xmlns:a="http://schemas.openxmlformats.org/drawingml/2006/main">
  <xdr:twoCellAnchor>
    <xdr:from>
      <xdr:col>5</xdr:col>
      <xdr:colOff>428625</xdr:colOff>
      <xdr:row>8</xdr:row>
      <xdr:rowOff>19050</xdr:rowOff>
    </xdr:from>
    <xdr:to>
      <xdr:col>11</xdr:col>
      <xdr:colOff>180975</xdr:colOff>
      <xdr:row>22</xdr:row>
      <xdr:rowOff>0</xdr:rowOff>
    </xdr:to>
    <xdr:graphicFrame macro="">
      <xdr:nvGraphicFramePr>
        <xdr:cNvPr id="2" name="图表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438150</xdr:colOff>
      <xdr:row>11</xdr:row>
      <xdr:rowOff>66674</xdr:rowOff>
    </xdr:from>
    <xdr:to>
      <xdr:col>5</xdr:col>
      <xdr:colOff>800100</xdr:colOff>
      <xdr:row>16</xdr:row>
      <xdr:rowOff>19050</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4034790" y="3062605"/>
          <a:ext cx="285750" cy="8674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zh-CN" altLang="en-US" sz="900" b="1">
              <a:ln>
                <a:noFill/>
              </a:ln>
              <a:solidFill>
                <a:schemeClr val="dk1"/>
              </a:solidFill>
              <a:latin typeface="+mn-lt"/>
              <a:ea typeface="+mn-ea"/>
              <a:cs typeface="+mn-cs"/>
            </a:rPr>
            <a:t>库容</a:t>
          </a:r>
          <a:r>
            <a:rPr lang="en-US" sz="900" b="1">
              <a:ln>
                <a:noFill/>
              </a:ln>
              <a:solidFill>
                <a:schemeClr val="dk1"/>
              </a:solidFill>
              <a:latin typeface="+mn-lt"/>
              <a:ea typeface="+mn-ea"/>
              <a:cs typeface="+mn-cs"/>
            </a:rPr>
            <a:t>W(10</a:t>
          </a:r>
          <a:r>
            <a:rPr lang="en-US" sz="900" b="1" baseline="30000">
              <a:ln>
                <a:noFill/>
              </a:ln>
              <a:solidFill>
                <a:schemeClr val="dk1"/>
              </a:solidFill>
              <a:latin typeface="+mn-lt"/>
              <a:ea typeface="+mn-ea"/>
              <a:cs typeface="+mn-cs"/>
            </a:rPr>
            <a:t>6)</a:t>
          </a:r>
          <a:endParaRPr lang="zh-CN" altLang="en-US" sz="900">
            <a:ln>
              <a:noFill/>
            </a:ln>
          </a:endParaRPr>
        </a:p>
      </xdr:txBody>
    </xdr:sp>
    <xdr:clientData/>
  </xdr:twoCellAnchor>
  <xdr:twoCellAnchor editAs="oneCell">
    <xdr:from>
      <xdr:col>0</xdr:col>
      <xdr:colOff>0</xdr:colOff>
      <xdr:row>0</xdr:row>
      <xdr:rowOff>1362</xdr:rowOff>
    </xdr:from>
    <xdr:to>
      <xdr:col>2</xdr:col>
      <xdr:colOff>114300</xdr:colOff>
      <xdr:row>2</xdr:row>
      <xdr:rowOff>397182</xdr:rowOff>
    </xdr:to>
    <xdr:pic>
      <xdr:nvPicPr>
        <xdr:cNvPr id="6" name="Picture 2">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270"/>
          <a:ext cx="1348740" cy="1186180"/>
        </a:xfrm>
        <a:prstGeom prst="rect">
          <a:avLst/>
        </a:prstGeom>
      </xdr:spPr>
    </xdr:pic>
    <xdr:clientData/>
  </xdr:twoCellAnchor>
  <xdr:twoCellAnchor>
    <xdr:from>
      <xdr:col>11</xdr:col>
      <xdr:colOff>784412</xdr:colOff>
      <xdr:row>9</xdr:row>
      <xdr:rowOff>123265</xdr:rowOff>
    </xdr:from>
    <xdr:to>
      <xdr:col>16</xdr:col>
      <xdr:colOff>100852</xdr:colOff>
      <xdr:row>23</xdr:row>
      <xdr:rowOff>44823</xdr:rowOff>
    </xdr:to>
    <xdr:sp macro="" textlink="">
      <xdr:nvSpPr>
        <xdr:cNvPr id="12" name="TextBox 2">
          <a:extLst>
            <a:ext uri="{FF2B5EF4-FFF2-40B4-BE49-F238E27FC236}">
              <a16:creationId xmlns:a16="http://schemas.microsoft.com/office/drawing/2014/main" id="{00000000-0008-0000-0300-00000C000000}"/>
            </a:ext>
          </a:extLst>
        </xdr:cNvPr>
        <xdr:cNvSpPr txBox="1"/>
      </xdr:nvSpPr>
      <xdr:spPr>
        <a:xfrm>
          <a:off x="8663940" y="2647315"/>
          <a:ext cx="3422650" cy="2584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400"/>
            <a:t>计算步骤：</a:t>
          </a:r>
          <a:endParaRPr lang="en-US" altLang="zh-CN" sz="1400"/>
        </a:p>
        <a:p>
          <a:r>
            <a:rPr lang="en-US" altLang="zh-CN" sz="1400"/>
            <a:t>1</a:t>
          </a:r>
          <a:r>
            <a:rPr lang="zh-CN" altLang="en-US" sz="1400"/>
            <a:t>、在“</a:t>
          </a:r>
          <a:r>
            <a:rPr lang="en-US" altLang="zh-CN" sz="1400"/>
            <a:t>Storage Capacity VS. Water Level </a:t>
          </a:r>
          <a:r>
            <a:rPr lang="zh-CN" altLang="en-US" sz="1400"/>
            <a:t>”输入三个控制点和基准高程。（注意库容单位为</a:t>
          </a:r>
          <a:r>
            <a:rPr lang="en-US" altLang="zh-CN" sz="1400"/>
            <a:t>10</a:t>
          </a:r>
          <a:r>
            <a:rPr lang="en-US" altLang="zh-CN" sz="1400" baseline="30000"/>
            <a:t>6</a:t>
          </a:r>
          <a:r>
            <a:rPr lang="en-US" altLang="zh-CN" sz="1400"/>
            <a:t>m</a:t>
          </a:r>
          <a:r>
            <a:rPr lang="en-US" altLang="zh-CN" sz="1400" baseline="30000"/>
            <a:t>3</a:t>
          </a:r>
          <a:r>
            <a:rPr lang="zh-CN" altLang="en-US" sz="1400"/>
            <a:t>）</a:t>
          </a:r>
          <a:endParaRPr lang="en-US" altLang="zh-CN" sz="1400"/>
        </a:p>
        <a:p>
          <a:r>
            <a:rPr lang="en-US" altLang="zh-CN" sz="1400"/>
            <a:t>2</a:t>
          </a:r>
          <a:r>
            <a:rPr lang="zh-CN" altLang="en-US" sz="1400"/>
            <a:t>、按“自动回归参数”按钮，即可看到“</a:t>
          </a:r>
          <a:r>
            <a:rPr lang="en-US" altLang="zh-CN" sz="1400"/>
            <a:t>curve of reservoir storage capacity </a:t>
          </a:r>
          <a:r>
            <a:rPr lang="zh-CN" altLang="en-US" sz="1400"/>
            <a:t>”的回归结果。</a:t>
          </a:r>
          <a:endParaRPr lang="en-US" altLang="zh-CN" sz="1400"/>
        </a:p>
        <a:p>
          <a:r>
            <a:rPr lang="en-US" altLang="zh-CN" sz="1400"/>
            <a:t>3</a:t>
          </a:r>
          <a:r>
            <a:rPr lang="zh-CN" altLang="en-US" sz="1400"/>
            <a:t>、按“返回计算页面”按钮，相关参数将自动连接到“</a:t>
          </a:r>
          <a:r>
            <a:rPr lang="en-US" altLang="zh-CN" sz="1400"/>
            <a:t>calculation</a:t>
          </a:r>
          <a:r>
            <a:rPr lang="zh-CN" altLang="en-US" sz="1400"/>
            <a:t>”页面。</a:t>
          </a:r>
        </a:p>
      </xdr:txBody>
    </xdr:sp>
    <xdr:clientData/>
  </xdr:twoCellAnchor>
  <mc:AlternateContent xmlns:mc="http://schemas.openxmlformats.org/markup-compatibility/2006">
    <mc:Choice xmlns:a14="http://schemas.microsoft.com/office/drawing/2010/main" Requires="a14">
      <xdr:twoCellAnchor>
        <xdr:from>
          <xdr:col>0</xdr:col>
          <xdr:colOff>822960</xdr:colOff>
          <xdr:row>14</xdr:row>
          <xdr:rowOff>60960</xdr:rowOff>
        </xdr:from>
        <xdr:to>
          <xdr:col>2</xdr:col>
          <xdr:colOff>678180</xdr:colOff>
          <xdr:row>16</xdr:row>
          <xdr:rowOff>60960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200" b="0" i="0" u="none" strike="noStrike" baseline="0">
                  <a:solidFill>
                    <a:srgbClr val="000000"/>
                  </a:solidFill>
                  <a:latin typeface="宋体"/>
                  <a:ea typeface="宋体"/>
                </a:rPr>
                <a:t>自动回归参数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403860</xdr:colOff>
          <xdr:row>4</xdr:row>
          <xdr:rowOff>22860</xdr:rowOff>
        </xdr:from>
        <xdr:to>
          <xdr:col>5</xdr:col>
          <xdr:colOff>182880</xdr:colOff>
          <xdr:row>24</xdr:row>
          <xdr:rowOff>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Storage Capacity VS.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4</xdr:row>
          <xdr:rowOff>38100</xdr:rowOff>
        </xdr:from>
        <xdr:to>
          <xdr:col>11</xdr:col>
          <xdr:colOff>510540</xdr:colOff>
          <xdr:row>24</xdr:row>
          <xdr:rowOff>0</xdr:rowOff>
        </xdr:to>
        <xdr:sp macro="" textlink="">
          <xdr:nvSpPr>
            <xdr:cNvPr id="4099" name="Group Box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Quadratic curve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624840</xdr:colOff>
          <xdr:row>4</xdr:row>
          <xdr:rowOff>53340</xdr:rowOff>
        </xdr:from>
        <xdr:to>
          <xdr:col>16</xdr:col>
          <xdr:colOff>297180</xdr:colOff>
          <xdr:row>23</xdr:row>
          <xdr:rowOff>175260</xdr:rowOff>
        </xdr:to>
        <xdr:sp macro="" textlink="">
          <xdr:nvSpPr>
            <xdr:cNvPr id="4100" name="Group Box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curve of reservoir storage capacity                 </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822960</xdr:colOff>
          <xdr:row>17</xdr:row>
          <xdr:rowOff>137160</xdr:rowOff>
        </xdr:from>
        <xdr:to>
          <xdr:col>2</xdr:col>
          <xdr:colOff>632460</xdr:colOff>
          <xdr:row>19</xdr:row>
          <xdr:rowOff>167640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200" b="0" i="0" u="none" strike="noStrike" baseline="0">
                  <a:solidFill>
                    <a:srgbClr val="000000"/>
                  </a:solidFill>
                  <a:latin typeface="宋体"/>
                  <a:ea typeface="宋体"/>
                </a:rPr>
                <a:t>返回计算页面</a:t>
              </a:r>
            </a:p>
          </xdr:txBody>
        </xdr:sp>
        <xdr:clientData fPrintsWithSheet="0"/>
      </xdr:twoCellAnchor>
    </mc:Choice>
    <mc:Fallback/>
  </mc:AlternateContent>
</xdr:wsDr>
</file>

<file path=xl/drawings/drawing7.xml><?xml version="1.0" encoding="utf-8"?>
<c:userShapes xmlns:c="http://schemas.openxmlformats.org/drawingml/2006/chart">
  <cdr:relSizeAnchor xmlns:cdr="http://schemas.openxmlformats.org/drawingml/2006/chartDrawing">
    <cdr:from>
      <cdr:x>0.45619</cdr:x>
      <cdr:y>0.91321</cdr:y>
    </cdr:from>
    <cdr:to>
      <cdr:x>0.76601</cdr:x>
      <cdr:y>1</cdr:y>
    </cdr:to>
    <cdr:sp macro="" textlink="">
      <cdr:nvSpPr>
        <cdr:cNvPr id="2" name="矩形 1"/>
        <cdr:cNvSpPr/>
      </cdr:nvSpPr>
      <cdr:spPr>
        <a:xfrm xmlns:a="http://schemas.openxmlformats.org/drawingml/2006/main">
          <a:off x="2129153" y="2305051"/>
          <a:ext cx="1446007" cy="219074"/>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100" b="1"/>
            <a:t>elevation H(m)</a:t>
          </a:r>
          <a:endParaRPr lang="zh-CN" altLang="en-US" sz="1100" b="1"/>
        </a:p>
      </cdr:txBody>
    </cdr:sp>
  </cdr:relSizeAnchor>
</c:userShapes>
</file>

<file path=xl/drawings/drawing8.xml><?xml version="1.0" encoding="utf-8"?>
<xdr:wsDr xmlns:xdr="http://schemas.openxmlformats.org/drawingml/2006/spreadsheetDrawing" xmlns:a="http://schemas.openxmlformats.org/drawingml/2006/main">
  <xdr:twoCellAnchor>
    <xdr:from>
      <xdr:col>6</xdr:col>
      <xdr:colOff>597830</xdr:colOff>
      <xdr:row>4</xdr:row>
      <xdr:rowOff>94777</xdr:rowOff>
    </xdr:from>
    <xdr:to>
      <xdr:col>12</xdr:col>
      <xdr:colOff>165652</xdr:colOff>
      <xdr:row>19</xdr:row>
      <xdr:rowOff>99392</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1362</xdr:rowOff>
    </xdr:from>
    <xdr:to>
      <xdr:col>2</xdr:col>
      <xdr:colOff>114300</xdr:colOff>
      <xdr:row>2</xdr:row>
      <xdr:rowOff>397182</xdr:rowOff>
    </xdr:to>
    <xdr:pic>
      <xdr:nvPicPr>
        <xdr:cNvPr id="6" name="Picture 2">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270"/>
          <a:ext cx="1348740" cy="1186180"/>
        </a:xfrm>
        <a:prstGeom prst="rect">
          <a:avLst/>
        </a:prstGeom>
      </xdr:spPr>
    </xdr:pic>
    <xdr:clientData/>
  </xdr:twoCellAnchor>
  <xdr:twoCellAnchor>
    <xdr:from>
      <xdr:col>13</xdr:col>
      <xdr:colOff>49695</xdr:colOff>
      <xdr:row>4</xdr:row>
      <xdr:rowOff>165653</xdr:rowOff>
    </xdr:from>
    <xdr:to>
      <xdr:col>18</xdr:col>
      <xdr:colOff>115956</xdr:colOff>
      <xdr:row>19</xdr:row>
      <xdr:rowOff>115958</xdr:rowOff>
    </xdr:to>
    <xdr:graphicFrame macro="">
      <xdr:nvGraphicFramePr>
        <xdr:cNvPr id="7" name="图表 6">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263769</xdr:colOff>
      <xdr:row>8</xdr:row>
      <xdr:rowOff>87923</xdr:rowOff>
    </xdr:from>
    <xdr:to>
      <xdr:col>8</xdr:col>
      <xdr:colOff>256442</xdr:colOff>
      <xdr:row>9</xdr:row>
      <xdr:rowOff>102577</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307965" y="2352675"/>
          <a:ext cx="716280" cy="2279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zh-CN" sz="1100"/>
            <a:t>z</a:t>
          </a:r>
          <a:r>
            <a:rPr lang="en-US" altLang="zh-CN" sz="600"/>
            <a:t>ult</a:t>
          </a:r>
          <a:r>
            <a:rPr lang="en-US" altLang="zh-CN" sz="1100"/>
            <a:t>=1/b</a:t>
          </a:r>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434340</xdr:colOff>
          <xdr:row>3</xdr:row>
          <xdr:rowOff>137160</xdr:rowOff>
        </xdr:from>
        <xdr:to>
          <xdr:col>6</xdr:col>
          <xdr:colOff>22860</xdr:colOff>
          <xdr:row>13</xdr:row>
          <xdr:rowOff>38100</xdr:rowOff>
        </xdr:to>
        <xdr:sp macro="" textlink="">
          <xdr:nvSpPr>
            <xdr:cNvPr id="11266" name="Group Box 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erosion model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449580</xdr:colOff>
          <xdr:row>3</xdr:row>
          <xdr:rowOff>114300</xdr:rowOff>
        </xdr:from>
        <xdr:to>
          <xdr:col>12</xdr:col>
          <xdr:colOff>624840</xdr:colOff>
          <xdr:row>25</xdr:row>
          <xdr:rowOff>68580</xdr:rowOff>
        </xdr:to>
        <xdr:sp macro="" textlink="">
          <xdr:nvSpPr>
            <xdr:cNvPr id="11267" name="Group Box 3" hidden="1">
              <a:extLst>
                <a:ext uri="{63B3BB69-23CF-44E3-9099-C40C66FF867C}">
                  <a14:compatExt spid="_x0000_s11267"/>
                </a:ext>
                <a:ext uri="{FF2B5EF4-FFF2-40B4-BE49-F238E27FC236}">
                  <a16:creationId xmlns:a16="http://schemas.microsoft.com/office/drawing/2014/main" id="{00000000-0008-0000-0400-000003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model for soil erosion rate evaluation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53340</xdr:colOff>
          <xdr:row>10</xdr:row>
          <xdr:rowOff>99060</xdr:rowOff>
        </xdr:from>
        <xdr:to>
          <xdr:col>2</xdr:col>
          <xdr:colOff>685800</xdr:colOff>
          <xdr:row>12</xdr:row>
          <xdr:rowOff>106680</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400-000005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200" b="0" i="0" u="none" strike="noStrike" baseline="0">
                  <a:solidFill>
                    <a:srgbClr val="000000"/>
                  </a:solidFill>
                  <a:latin typeface="宋体"/>
                  <a:ea typeface="宋体"/>
                </a:rPr>
                <a:t>返回计算页面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403860</xdr:colOff>
          <xdr:row>14</xdr:row>
          <xdr:rowOff>22860</xdr:rowOff>
        </xdr:from>
        <xdr:to>
          <xdr:col>6</xdr:col>
          <xdr:colOff>0</xdr:colOff>
          <xdr:row>25</xdr:row>
          <xdr:rowOff>53340</xdr:rowOff>
        </xdr:to>
        <xdr:sp macro="" textlink="">
          <xdr:nvSpPr>
            <xdr:cNvPr id="11271" name="Group Box 7" hidden="1">
              <a:extLst>
                <a:ext uri="{63B3BB69-23CF-44E3-9099-C40C66FF867C}">
                  <a14:compatExt spid="_x0000_s11271"/>
                </a:ext>
                <a:ext uri="{FF2B5EF4-FFF2-40B4-BE49-F238E27FC236}">
                  <a16:creationId xmlns:a16="http://schemas.microsoft.com/office/drawing/2014/main" id="{00000000-0008-0000-0400-000007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Exponential  erosion model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868680</xdr:colOff>
          <xdr:row>3</xdr:row>
          <xdr:rowOff>137160</xdr:rowOff>
        </xdr:from>
        <xdr:to>
          <xdr:col>18</xdr:col>
          <xdr:colOff>510540</xdr:colOff>
          <xdr:row>25</xdr:row>
          <xdr:rowOff>91440</xdr:rowOff>
        </xdr:to>
        <xdr:sp macro="" textlink="">
          <xdr:nvSpPr>
            <xdr:cNvPr id="11272" name="Group Box 8" hidden="1">
              <a:extLst>
                <a:ext uri="{63B3BB69-23CF-44E3-9099-C40C66FF867C}">
                  <a14:compatExt spid="_x0000_s11272"/>
                </a:ext>
                <a:ext uri="{FF2B5EF4-FFF2-40B4-BE49-F238E27FC236}">
                  <a16:creationId xmlns:a16="http://schemas.microsoft.com/office/drawing/2014/main" id="{00000000-0008-0000-0400-000008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model for soil erosion rate evaluation</a:t>
              </a:r>
            </a:p>
          </xdr:txBody>
        </xdr:sp>
        <xdr:clientData/>
      </xdr:twoCellAnchor>
    </mc:Choice>
    <mc:Fallback/>
  </mc:AlternateContent>
</xdr:wsDr>
</file>

<file path=xl/drawings/drawing9.xml><?xml version="1.0" encoding="utf-8"?>
<c:userShapes xmlns:c="http://schemas.openxmlformats.org/drawingml/2006/chart">
  <cdr:relSizeAnchor xmlns:cdr="http://schemas.openxmlformats.org/drawingml/2006/chartDrawing">
    <cdr:from>
      <cdr:x>0.38356</cdr:x>
      <cdr:y>0.89181</cdr:y>
    </cdr:from>
    <cdr:to>
      <cdr:x>0.53675</cdr:x>
      <cdr:y>0.97996</cdr:y>
    </cdr:to>
    <cdr:sp macro="" textlink="">
      <cdr:nvSpPr>
        <cdr:cNvPr id="2" name="矩形 1"/>
        <cdr:cNvSpPr/>
      </cdr:nvSpPr>
      <cdr:spPr>
        <a:xfrm xmlns:a="http://schemas.openxmlformats.org/drawingml/2006/main">
          <a:off x="1721301" y="1843354"/>
          <a:ext cx="687456" cy="182217"/>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zh-CN" altLang="en-US" sz="1100"/>
            <a:t>剪应力</a:t>
          </a:r>
        </a:p>
      </cdr:txBody>
    </cdr:sp>
  </cdr:relSizeAnchor>
  <cdr:relSizeAnchor xmlns:cdr="http://schemas.openxmlformats.org/drawingml/2006/chartDrawing">
    <cdr:from>
      <cdr:x>0.01443</cdr:x>
      <cdr:y>0.13847</cdr:y>
    </cdr:from>
    <cdr:to>
      <cdr:x>0.06611</cdr:x>
      <cdr:y>0.59528</cdr:y>
    </cdr:to>
    <cdr:sp macro="" textlink="">
      <cdr:nvSpPr>
        <cdr:cNvPr id="3" name="矩形 2"/>
        <cdr:cNvSpPr/>
      </cdr:nvSpPr>
      <cdr:spPr>
        <a:xfrm xmlns:a="http://schemas.openxmlformats.org/drawingml/2006/main">
          <a:off x="64779" y="286222"/>
          <a:ext cx="231913" cy="944217"/>
        </a:xfrm>
        <a:prstGeom xmlns:a="http://schemas.openxmlformats.org/drawingml/2006/main" prst="rect">
          <a:avLst/>
        </a:prstGeom>
      </cdr:spPr>
      <cdr:txBody>
        <a:bodyPr xmlns:a="http://schemas.openxmlformats.org/drawingml/2006/main" vert="eaVert" wrap="square" rtlCol="0"/>
        <a:lstStyle xmlns:a="http://schemas.openxmlformats.org/drawingml/2006/main"/>
        <a:p xmlns:a="http://schemas.openxmlformats.org/drawingml/2006/main">
          <a:r>
            <a:rPr lang="zh-CN" altLang="en-US" sz="1100"/>
            <a:t>侵蚀率</a:t>
          </a:r>
          <a:r>
            <a:rPr lang="en-US" altLang="zh-CN" sz="1100" i="1"/>
            <a:t>dz/dt</a:t>
          </a:r>
          <a:endParaRPr lang="zh-CN" altLang="en-US" sz="1100" i="1"/>
        </a:p>
      </cdr:txBody>
    </cdr:sp>
  </cdr:relSizeAnchor>
  <cdr:relSizeAnchor xmlns:cdr="http://schemas.openxmlformats.org/drawingml/2006/chartDrawing">
    <cdr:from>
      <cdr:x>0.36695</cdr:x>
      <cdr:y>0.01425</cdr:y>
    </cdr:from>
    <cdr:to>
      <cdr:x>0.67886</cdr:x>
      <cdr:y>0.12645</cdr:y>
    </cdr:to>
    <cdr:sp macro="" textlink="">
      <cdr:nvSpPr>
        <cdr:cNvPr id="4" name="矩形 3"/>
        <cdr:cNvSpPr/>
      </cdr:nvSpPr>
      <cdr:spPr>
        <a:xfrm xmlns:a="http://schemas.openxmlformats.org/drawingml/2006/main">
          <a:off x="1646757" y="29462"/>
          <a:ext cx="1399761" cy="231913"/>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zh-CN" altLang="en-US" sz="1100"/>
            <a:t>双曲线侵蚀模型</a:t>
          </a:r>
        </a:p>
      </cdr:txBody>
    </cdr:sp>
  </cdr:relSizeAnchor>
  <cdr:relSizeAnchor xmlns:cdr="http://schemas.openxmlformats.org/drawingml/2006/chartDrawing">
    <cdr:from>
      <cdr:x>0</cdr:x>
      <cdr:y>0</cdr:y>
    </cdr:from>
    <cdr:to>
      <cdr:x>0.15319</cdr:x>
      <cdr:y>0.08816</cdr:y>
    </cdr:to>
    <cdr:sp macro="" textlink="">
      <cdr:nvSpPr>
        <cdr:cNvPr id="5" name="矩形 4"/>
        <cdr:cNvSpPr/>
      </cdr:nvSpPr>
      <cdr:spPr>
        <a:xfrm xmlns:a="http://schemas.openxmlformats.org/drawingml/2006/main">
          <a:off x="0" y="0"/>
          <a:ext cx="687456" cy="2464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zh-CN" altLang="en-US" sz="1100"/>
            <a:t>剪应力</a:t>
          </a:r>
        </a:p>
      </cdr:txBody>
    </cdr:sp>
  </cdr:relSizeAnchor>
</c:userShapes>
</file>

<file path=xl/drawings/drawing10.xml><?xml version="1.0" encoding="utf-8"?>
<c:userShapes xmlns:c="http://schemas.openxmlformats.org/drawingml/2006/chart">
  <cdr:relSizeAnchor xmlns:cdr="http://schemas.openxmlformats.org/drawingml/2006/chartDrawing">
    <cdr:from>
      <cdr:x>0.02717</cdr:x>
      <cdr:y>0.23565</cdr:y>
    </cdr:from>
    <cdr:to>
      <cdr:x>0.0779</cdr:x>
      <cdr:y>0.70151</cdr:y>
    </cdr:to>
    <cdr:sp macro="" textlink="">
      <cdr:nvSpPr>
        <cdr:cNvPr id="2" name="矩形 1"/>
        <cdr:cNvSpPr/>
      </cdr:nvSpPr>
      <cdr:spPr>
        <a:xfrm xmlns:a="http://schemas.openxmlformats.org/drawingml/2006/main">
          <a:off x="124239" y="646043"/>
          <a:ext cx="231913" cy="1277171"/>
        </a:xfrm>
        <a:prstGeom xmlns:a="http://schemas.openxmlformats.org/drawingml/2006/main" prst="rect">
          <a:avLst/>
        </a:prstGeom>
      </cdr:spPr>
      <cdr:txBody>
        <a:bodyPr xmlns:a="http://schemas.openxmlformats.org/drawingml/2006/main" vert="eaVert" wrap="square" rtlCol="0"/>
        <a:lstStyle xmlns:a="http://schemas.openxmlformats.org/drawingml/2006/main">
          <a:lvl1pPr marL="0" indent="0">
            <a:defRPr sz="1100">
              <a:latin typeface="Calibri" panose="020F0502020204030204"/>
            </a:defRPr>
          </a:lvl1pPr>
          <a:lvl2pPr marL="457200" indent="0">
            <a:defRPr sz="1100">
              <a:latin typeface="Calibri" panose="020F0502020204030204"/>
            </a:defRPr>
          </a:lvl2pPr>
          <a:lvl3pPr marL="914400" indent="0">
            <a:defRPr sz="1100">
              <a:latin typeface="Calibri" panose="020F0502020204030204"/>
            </a:defRPr>
          </a:lvl3pPr>
          <a:lvl4pPr marL="1371600" indent="0">
            <a:defRPr sz="1100">
              <a:latin typeface="Calibri" panose="020F0502020204030204"/>
            </a:defRPr>
          </a:lvl4pPr>
          <a:lvl5pPr marL="1828800" indent="0">
            <a:defRPr sz="1100">
              <a:latin typeface="Calibri" panose="020F0502020204030204"/>
            </a:defRPr>
          </a:lvl5pPr>
          <a:lvl6pPr marL="2286000" indent="0">
            <a:defRPr sz="1100">
              <a:latin typeface="Calibri" panose="020F0502020204030204"/>
            </a:defRPr>
          </a:lvl6pPr>
          <a:lvl7pPr marL="2743200" indent="0">
            <a:defRPr sz="1100">
              <a:latin typeface="Calibri" panose="020F0502020204030204"/>
            </a:defRPr>
          </a:lvl7pPr>
          <a:lvl8pPr marL="3200400" indent="0">
            <a:defRPr sz="1100">
              <a:latin typeface="Calibri" panose="020F0502020204030204"/>
            </a:defRPr>
          </a:lvl8pPr>
          <a:lvl9pPr marL="3657600" indent="0">
            <a:defRPr sz="1100">
              <a:latin typeface="Calibri" panose="020F0502020204030204"/>
            </a:defRPr>
          </a:lvl9pPr>
        </a:lstStyle>
        <a:p xmlns:a="http://schemas.openxmlformats.org/drawingml/2006/main">
          <a:r>
            <a:rPr lang="zh-CN" altLang="en-US" sz="1100"/>
            <a:t>侵蚀率</a:t>
          </a:r>
          <a:r>
            <a:rPr lang="en-US" altLang="zh-CN" sz="1100" i="1"/>
            <a:t>dz/dt</a:t>
          </a:r>
          <a:endParaRPr lang="zh-CN" altLang="en-US" sz="1100" i="1"/>
        </a:p>
      </cdr:txBody>
    </cdr:sp>
  </cdr:relSizeAnchor>
  <cdr:relSizeAnchor xmlns:cdr="http://schemas.openxmlformats.org/drawingml/2006/chartDrawing">
    <cdr:from>
      <cdr:x>0.45833</cdr:x>
      <cdr:y>0.89728</cdr:y>
    </cdr:from>
    <cdr:to>
      <cdr:x>0.6087</cdr:x>
      <cdr:y>0.98718</cdr:y>
    </cdr:to>
    <cdr:sp macro="" textlink="">
      <cdr:nvSpPr>
        <cdr:cNvPr id="3" name="矩形 2"/>
        <cdr:cNvSpPr/>
      </cdr:nvSpPr>
      <cdr:spPr>
        <a:xfrm xmlns:a="http://schemas.openxmlformats.org/drawingml/2006/main">
          <a:off x="2095500" y="2459934"/>
          <a:ext cx="687456" cy="2464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panose="020F0502020204030204"/>
            </a:defRPr>
          </a:lvl1pPr>
          <a:lvl2pPr marL="457200" indent="0">
            <a:defRPr sz="1100">
              <a:latin typeface="Calibri" panose="020F0502020204030204"/>
            </a:defRPr>
          </a:lvl2pPr>
          <a:lvl3pPr marL="914400" indent="0">
            <a:defRPr sz="1100">
              <a:latin typeface="Calibri" panose="020F0502020204030204"/>
            </a:defRPr>
          </a:lvl3pPr>
          <a:lvl4pPr marL="1371600" indent="0">
            <a:defRPr sz="1100">
              <a:latin typeface="Calibri" panose="020F0502020204030204"/>
            </a:defRPr>
          </a:lvl4pPr>
          <a:lvl5pPr marL="1828800" indent="0">
            <a:defRPr sz="1100">
              <a:latin typeface="Calibri" panose="020F0502020204030204"/>
            </a:defRPr>
          </a:lvl5pPr>
          <a:lvl6pPr marL="2286000" indent="0">
            <a:defRPr sz="1100">
              <a:latin typeface="Calibri" panose="020F0502020204030204"/>
            </a:defRPr>
          </a:lvl6pPr>
          <a:lvl7pPr marL="2743200" indent="0">
            <a:defRPr sz="1100">
              <a:latin typeface="Calibri" panose="020F0502020204030204"/>
            </a:defRPr>
          </a:lvl7pPr>
          <a:lvl8pPr marL="3200400" indent="0">
            <a:defRPr sz="1100">
              <a:latin typeface="Calibri" panose="020F0502020204030204"/>
            </a:defRPr>
          </a:lvl8pPr>
          <a:lvl9pPr marL="3657600" indent="0">
            <a:defRPr sz="1100">
              <a:latin typeface="Calibri" panose="020F0502020204030204"/>
            </a:defRPr>
          </a:lvl9pPr>
        </a:lstStyle>
        <a:p xmlns:a="http://schemas.openxmlformats.org/drawingml/2006/main">
          <a:r>
            <a:rPr lang="zh-CN" altLang="en-US" sz="1100"/>
            <a:t>剪应力</a:t>
          </a:r>
        </a:p>
      </cdr:txBody>
    </cdr:sp>
  </cdr:relSizeAnchor>
</c:userShapes>
</file>

<file path=xl/drawings/drawing11.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2</xdr:col>
      <xdr:colOff>0</xdr:colOff>
      <xdr:row>1</xdr:row>
      <xdr:rowOff>69248</xdr:rowOff>
    </xdr:to>
    <xdr:pic>
      <xdr:nvPicPr>
        <xdr:cNvPr id="2" name="Picture 2">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1384935" cy="505460"/>
        </a:xfrm>
        <a:prstGeom prst="rect">
          <a:avLst/>
        </a:prstGeom>
      </xdr:spPr>
    </xdr:pic>
    <xdr:clientData/>
  </xdr:twoCellAnchor>
  <xdr:twoCellAnchor>
    <xdr:from>
      <xdr:col>0</xdr:col>
      <xdr:colOff>438150</xdr:colOff>
      <xdr:row>33</xdr:row>
      <xdr:rowOff>38100</xdr:rowOff>
    </xdr:from>
    <xdr:to>
      <xdr:col>6</xdr:col>
      <xdr:colOff>581025</xdr:colOff>
      <xdr:row>46</xdr:row>
      <xdr:rowOff>142875</xdr:rowOff>
    </xdr:to>
    <xdr:graphicFrame macro="">
      <xdr:nvGraphicFramePr>
        <xdr:cNvPr id="3" name="图表 5">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490818</xdr:colOff>
      <xdr:row>28</xdr:row>
      <xdr:rowOff>62193</xdr:rowOff>
    </xdr:from>
    <xdr:to>
      <xdr:col>15</xdr:col>
      <xdr:colOff>200025</xdr:colOff>
      <xdr:row>47</xdr:row>
      <xdr:rowOff>33618</xdr:rowOff>
    </xdr:to>
    <xdr:graphicFrame macro="">
      <xdr:nvGraphicFramePr>
        <xdr:cNvPr id="4" name="图表 6">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457200</xdr:colOff>
          <xdr:row>16</xdr:row>
          <xdr:rowOff>137160</xdr:rowOff>
        </xdr:from>
        <xdr:to>
          <xdr:col>6</xdr:col>
          <xdr:colOff>137160</xdr:colOff>
          <xdr:row>17</xdr:row>
          <xdr:rowOff>175260</xdr:rowOff>
        </xdr:to>
        <xdr:sp macro="" textlink="">
          <xdr:nvSpPr>
            <xdr:cNvPr id="16385" name="Option Button 1" descr="使用默认值"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18</xdr:row>
          <xdr:rowOff>38100</xdr:rowOff>
        </xdr:from>
        <xdr:to>
          <xdr:col>5</xdr:col>
          <xdr:colOff>457200</xdr:colOff>
          <xdr:row>19</xdr:row>
          <xdr:rowOff>0</xdr:rowOff>
        </xdr:to>
        <xdr:sp macro="" textlink="">
          <xdr:nvSpPr>
            <xdr:cNvPr id="16386" name="Option Button 2"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21</xdr:row>
          <xdr:rowOff>137160</xdr:rowOff>
        </xdr:from>
        <xdr:to>
          <xdr:col>6</xdr:col>
          <xdr:colOff>137160</xdr:colOff>
          <xdr:row>22</xdr:row>
          <xdr:rowOff>114300</xdr:rowOff>
        </xdr:to>
        <xdr:sp macro="" textlink="">
          <xdr:nvSpPr>
            <xdr:cNvPr id="16387" name="Option Button 3" hidden="1">
              <a:extLst>
                <a:ext uri="{63B3BB69-23CF-44E3-9099-C40C66FF867C}">
                  <a14:compatExt spid="_x0000_s16387"/>
                </a:ext>
                <a:ext uri="{FF2B5EF4-FFF2-40B4-BE49-F238E27FC236}">
                  <a16:creationId xmlns:a16="http://schemas.microsoft.com/office/drawing/2014/main" id="{00000000-0008-0000-05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23</xdr:row>
          <xdr:rowOff>22860</xdr:rowOff>
        </xdr:from>
        <xdr:to>
          <xdr:col>6</xdr:col>
          <xdr:colOff>137160</xdr:colOff>
          <xdr:row>23</xdr:row>
          <xdr:rowOff>205740</xdr:rowOff>
        </xdr:to>
        <xdr:sp macro="" textlink="">
          <xdr:nvSpPr>
            <xdr:cNvPr id="16388" name="Option Button 4" hidden="1">
              <a:extLst>
                <a:ext uri="{63B3BB69-23CF-44E3-9099-C40C66FF867C}">
                  <a14:compatExt spid="_x0000_s16388"/>
                </a:ext>
                <a:ext uri="{FF2B5EF4-FFF2-40B4-BE49-F238E27FC236}">
                  <a16:creationId xmlns:a16="http://schemas.microsoft.com/office/drawing/2014/main" id="{00000000-0008-0000-05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27</xdr:row>
          <xdr:rowOff>53340</xdr:rowOff>
        </xdr:from>
        <xdr:to>
          <xdr:col>15</xdr:col>
          <xdr:colOff>480060</xdr:colOff>
          <xdr:row>48</xdr:row>
          <xdr:rowOff>60960</xdr:rowOff>
        </xdr:to>
        <xdr:sp macro="" textlink="">
          <xdr:nvSpPr>
            <xdr:cNvPr id="16389" name="Group Box 5" hidden="1">
              <a:extLst>
                <a:ext uri="{63B3BB69-23CF-44E3-9099-C40C66FF867C}">
                  <a14:compatExt spid="_x0000_s16389"/>
                </a:ext>
                <a:ext uri="{FF2B5EF4-FFF2-40B4-BE49-F238E27FC236}">
                  <a16:creationId xmlns:a16="http://schemas.microsoft.com/office/drawing/2014/main" id="{00000000-0008-0000-0500-0000054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The results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289560</xdr:colOff>
          <xdr:row>5</xdr:row>
          <xdr:rowOff>137160</xdr:rowOff>
        </xdr:from>
        <xdr:to>
          <xdr:col>10</xdr:col>
          <xdr:colOff>266700</xdr:colOff>
          <xdr:row>7</xdr:row>
          <xdr:rowOff>0</xdr:rowOff>
        </xdr:to>
        <xdr:sp macro="" textlink="">
          <xdr:nvSpPr>
            <xdr:cNvPr id="16390" name="Option Button 6" hidden="1">
              <a:extLst>
                <a:ext uri="{63B3BB69-23CF-44E3-9099-C40C66FF867C}">
                  <a14:compatExt spid="_x0000_s16390"/>
                </a:ext>
                <a:ext uri="{FF2B5EF4-FFF2-40B4-BE49-F238E27FC236}">
                  <a16:creationId xmlns:a16="http://schemas.microsoft.com/office/drawing/2014/main" id="{00000000-0008-0000-05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6</xdr:row>
          <xdr:rowOff>22860</xdr:rowOff>
        </xdr:from>
        <xdr:to>
          <xdr:col>13</xdr:col>
          <xdr:colOff>480060</xdr:colOff>
          <xdr:row>6</xdr:row>
          <xdr:rowOff>205740</xdr:rowOff>
        </xdr:to>
        <xdr:sp macro="" textlink="">
          <xdr:nvSpPr>
            <xdr:cNvPr id="16391" name="Option Button 7" hidden="1">
              <a:extLst>
                <a:ext uri="{63B3BB69-23CF-44E3-9099-C40C66FF867C}">
                  <a14:compatExt spid="_x0000_s16391"/>
                </a:ext>
                <a:ext uri="{FF2B5EF4-FFF2-40B4-BE49-F238E27FC236}">
                  <a16:creationId xmlns:a16="http://schemas.microsoft.com/office/drawing/2014/main" id="{00000000-0008-0000-05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381000</xdr:colOff>
          <xdr:row>5</xdr:row>
          <xdr:rowOff>22860</xdr:rowOff>
        </xdr:from>
        <xdr:to>
          <xdr:col>16</xdr:col>
          <xdr:colOff>632460</xdr:colOff>
          <xdr:row>27</xdr:row>
          <xdr:rowOff>22860</xdr:rowOff>
        </xdr:to>
        <xdr:sp macro="" textlink="">
          <xdr:nvSpPr>
            <xdr:cNvPr id="16392" name="Group Box 8" hidden="1">
              <a:extLst>
                <a:ext uri="{63B3BB69-23CF-44E3-9099-C40C66FF867C}">
                  <a14:compatExt spid="_x0000_s16392"/>
                </a:ext>
                <a:ext uri="{FF2B5EF4-FFF2-40B4-BE49-F238E27FC236}">
                  <a16:creationId xmlns:a16="http://schemas.microsoft.com/office/drawing/2014/main" id="{00000000-0008-0000-0500-0000084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Breach extension curve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9</xdr:row>
          <xdr:rowOff>91440</xdr:rowOff>
        </xdr:from>
        <xdr:to>
          <xdr:col>7</xdr:col>
          <xdr:colOff>0</xdr:colOff>
          <xdr:row>14</xdr:row>
          <xdr:rowOff>99060</xdr:rowOff>
        </xdr:to>
        <xdr:sp macro="" textlink="">
          <xdr:nvSpPr>
            <xdr:cNvPr id="16393" name="Group Box 9" hidden="1">
              <a:extLst>
                <a:ext uri="{63B3BB69-23CF-44E3-9099-C40C66FF867C}">
                  <a14:compatExt spid="_x0000_s16393"/>
                </a:ext>
                <a:ext uri="{FF2B5EF4-FFF2-40B4-BE49-F238E27FC236}">
                  <a16:creationId xmlns:a16="http://schemas.microsoft.com/office/drawing/2014/main" id="{00000000-0008-0000-0500-0000094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15</xdr:row>
          <xdr:rowOff>38100</xdr:rowOff>
        </xdr:from>
        <xdr:to>
          <xdr:col>7</xdr:col>
          <xdr:colOff>0</xdr:colOff>
          <xdr:row>19</xdr:row>
          <xdr:rowOff>91440</xdr:rowOff>
        </xdr:to>
        <xdr:sp macro="" textlink="">
          <xdr:nvSpPr>
            <xdr:cNvPr id="16394" name="Group Box 10" hidden="1">
              <a:extLst>
                <a:ext uri="{63B3BB69-23CF-44E3-9099-C40C66FF867C}">
                  <a14:compatExt spid="_x0000_s16394"/>
                </a:ext>
                <a:ext uri="{FF2B5EF4-FFF2-40B4-BE49-F238E27FC236}">
                  <a16:creationId xmlns:a16="http://schemas.microsoft.com/office/drawing/2014/main" id="{00000000-0008-0000-0500-00000A4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 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20</xdr:row>
          <xdr:rowOff>22860</xdr:rowOff>
        </xdr:from>
        <xdr:to>
          <xdr:col>7</xdr:col>
          <xdr:colOff>0</xdr:colOff>
          <xdr:row>26</xdr:row>
          <xdr:rowOff>0</xdr:rowOff>
        </xdr:to>
        <xdr:sp macro="" textlink="">
          <xdr:nvSpPr>
            <xdr:cNvPr id="16395" name="Group Box 11" hidden="1">
              <a:extLst>
                <a:ext uri="{63B3BB69-23CF-44E3-9099-C40C66FF867C}">
                  <a14:compatExt spid="_x0000_s16395"/>
                </a:ext>
                <a:ext uri="{FF2B5EF4-FFF2-40B4-BE49-F238E27FC236}">
                  <a16:creationId xmlns:a16="http://schemas.microsoft.com/office/drawing/2014/main" id="{00000000-0008-0000-0500-00000B4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4</xdr:row>
          <xdr:rowOff>99060</xdr:rowOff>
        </xdr:from>
        <xdr:to>
          <xdr:col>7</xdr:col>
          <xdr:colOff>0</xdr:colOff>
          <xdr:row>8</xdr:row>
          <xdr:rowOff>137160</xdr:rowOff>
        </xdr:to>
        <xdr:sp macro="" textlink="">
          <xdr:nvSpPr>
            <xdr:cNvPr id="16396" name="Group Box 12" hidden="1">
              <a:extLst>
                <a:ext uri="{63B3BB69-23CF-44E3-9099-C40C66FF867C}">
                  <a14:compatExt spid="_x0000_s16396"/>
                </a:ext>
                <a:ext uri="{FF2B5EF4-FFF2-40B4-BE49-F238E27FC236}">
                  <a16:creationId xmlns:a16="http://schemas.microsoft.com/office/drawing/2014/main" id="{00000000-0008-0000-0500-00000C4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Avalanche 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135</xdr:row>
          <xdr:rowOff>0</xdr:rowOff>
        </xdr:from>
        <xdr:to>
          <xdr:col>36</xdr:col>
          <xdr:colOff>53340</xdr:colOff>
          <xdr:row>136</xdr:row>
          <xdr:rowOff>68580</xdr:rowOff>
        </xdr:to>
        <xdr:sp macro="" textlink="">
          <xdr:nvSpPr>
            <xdr:cNvPr id="16397" name="Object 13" hidden="1">
              <a:extLst>
                <a:ext uri="{63B3BB69-23CF-44E3-9099-C40C66FF867C}">
                  <a14:compatExt spid="_x0000_s16397"/>
                </a:ext>
                <a:ext uri="{FF2B5EF4-FFF2-40B4-BE49-F238E27FC236}">
                  <a16:creationId xmlns:a16="http://schemas.microsoft.com/office/drawing/2014/main" id="{00000000-0008-0000-0500-00000D40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449580</xdr:colOff>
          <xdr:row>10</xdr:row>
          <xdr:rowOff>106680</xdr:rowOff>
        </xdr:from>
        <xdr:to>
          <xdr:col>5</xdr:col>
          <xdr:colOff>457200</xdr:colOff>
          <xdr:row>11</xdr:row>
          <xdr:rowOff>91440</xdr:rowOff>
        </xdr:to>
        <xdr:sp macro="" textlink="">
          <xdr:nvSpPr>
            <xdr:cNvPr id="16398" name="Option Button 14" hidden="1">
              <a:extLst>
                <a:ext uri="{63B3BB69-23CF-44E3-9099-C40C66FF867C}">
                  <a14:compatExt spid="_x0000_s16398"/>
                </a:ext>
                <a:ext uri="{FF2B5EF4-FFF2-40B4-BE49-F238E27FC236}">
                  <a16:creationId xmlns:a16="http://schemas.microsoft.com/office/drawing/2014/main" id="{00000000-0008-0000-0500-00000E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449580</xdr:colOff>
          <xdr:row>11</xdr:row>
          <xdr:rowOff>251460</xdr:rowOff>
        </xdr:from>
        <xdr:to>
          <xdr:col>5</xdr:col>
          <xdr:colOff>457200</xdr:colOff>
          <xdr:row>12</xdr:row>
          <xdr:rowOff>167640</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500-00000F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746760</xdr:colOff>
          <xdr:row>40</xdr:row>
          <xdr:rowOff>137160</xdr:rowOff>
        </xdr:from>
        <xdr:to>
          <xdr:col>17</xdr:col>
          <xdr:colOff>53340</xdr:colOff>
          <xdr:row>43</xdr:row>
          <xdr:rowOff>60960</xdr:rowOff>
        </xdr:to>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500-0000104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Calibri"/>
                  <a:cs typeface="Calibri"/>
                </a:rPr>
                <a:t>Export 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739140</xdr:colOff>
          <xdr:row>37</xdr:row>
          <xdr:rowOff>22860</xdr:rowOff>
        </xdr:from>
        <xdr:to>
          <xdr:col>17</xdr:col>
          <xdr:colOff>22860</xdr:colOff>
          <xdr:row>39</xdr:row>
          <xdr:rowOff>137160</xdr:rowOff>
        </xdr:to>
        <xdr:sp macro="" textlink="">
          <xdr:nvSpPr>
            <xdr:cNvPr id="16401" name="Button 17" hidden="1">
              <a:extLst>
                <a:ext uri="{63B3BB69-23CF-44E3-9099-C40C66FF867C}">
                  <a14:compatExt spid="_x0000_s16401"/>
                </a:ext>
                <a:ext uri="{FF2B5EF4-FFF2-40B4-BE49-F238E27FC236}">
                  <a16:creationId xmlns:a16="http://schemas.microsoft.com/office/drawing/2014/main" id="{00000000-0008-0000-0500-0000114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708660</xdr:colOff>
          <xdr:row>44</xdr:row>
          <xdr:rowOff>99060</xdr:rowOff>
        </xdr:from>
        <xdr:to>
          <xdr:col>17</xdr:col>
          <xdr:colOff>22860</xdr:colOff>
          <xdr:row>47</xdr:row>
          <xdr:rowOff>22860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500-0000124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Return</a:t>
              </a:r>
            </a:p>
          </xdr:txBody>
        </xdr:sp>
        <xdr:clientData fPrintsWithSheet="0"/>
      </xdr:twoCellAnchor>
    </mc:Choice>
    <mc:Fallback/>
  </mc:AlternateContent>
</xdr:wsDr>
</file>

<file path=xl/drawings/drawing12.xml><?xml version="1.0" encoding="utf-8"?>
<c:userShapes xmlns:c="http://schemas.openxmlformats.org/drawingml/2006/chart">
  <cdr:relSizeAnchor xmlns:cdr="http://schemas.openxmlformats.org/drawingml/2006/chartDrawing">
    <cdr:from>
      <cdr:x>0.00668</cdr:x>
      <cdr:y>0.17457</cdr:y>
    </cdr:from>
    <cdr:to>
      <cdr:x>0.07872</cdr:x>
      <cdr:y>0.43559</cdr:y>
    </cdr:to>
    <cdr:sp macro="" textlink="">
      <cdr:nvSpPr>
        <cdr:cNvPr id="2" name="矩形 1"/>
        <cdr:cNvSpPr/>
      </cdr:nvSpPr>
      <cdr:spPr>
        <a:xfrm xmlns:a="http://schemas.openxmlformats.org/drawingml/2006/main">
          <a:off x="33142" y="419733"/>
          <a:ext cx="357304" cy="627592"/>
        </a:xfrm>
        <a:prstGeom xmlns:a="http://schemas.openxmlformats.org/drawingml/2006/main" prst="rect">
          <a:avLst/>
        </a:prstGeom>
      </cdr:spPr>
      <cdr:txBody>
        <a:bodyPr xmlns:a="http://schemas.openxmlformats.org/drawingml/2006/main" vert="eaVert" wrap="none" rtlCol="0"/>
        <a:lstStyle xmlns:a="http://schemas.openxmlformats.org/drawingml/2006/main">
          <a:lvl1pPr marL="0" indent="0">
            <a:defRPr sz="1100">
              <a:latin typeface="Calibri" panose="020F0502020204030204"/>
            </a:defRPr>
          </a:lvl1pPr>
          <a:lvl2pPr marL="457200" indent="0">
            <a:defRPr sz="1100">
              <a:latin typeface="Calibri" panose="020F0502020204030204"/>
            </a:defRPr>
          </a:lvl2pPr>
          <a:lvl3pPr marL="914400" indent="0">
            <a:defRPr sz="1100">
              <a:latin typeface="Calibri" panose="020F0502020204030204"/>
            </a:defRPr>
          </a:lvl3pPr>
          <a:lvl4pPr marL="1371600" indent="0">
            <a:defRPr sz="1100">
              <a:latin typeface="Calibri" panose="020F0502020204030204"/>
            </a:defRPr>
          </a:lvl4pPr>
          <a:lvl5pPr marL="1828800" indent="0">
            <a:defRPr sz="1100">
              <a:latin typeface="Calibri" panose="020F0502020204030204"/>
            </a:defRPr>
          </a:lvl5pPr>
          <a:lvl6pPr marL="2286000" indent="0">
            <a:defRPr sz="1100">
              <a:latin typeface="Calibri" panose="020F0502020204030204"/>
            </a:defRPr>
          </a:lvl6pPr>
          <a:lvl7pPr marL="2743200" indent="0">
            <a:defRPr sz="1100">
              <a:latin typeface="Calibri" panose="020F0502020204030204"/>
            </a:defRPr>
          </a:lvl7pPr>
          <a:lvl8pPr marL="3200400" indent="0">
            <a:defRPr sz="1100">
              <a:latin typeface="Calibri" panose="020F0502020204030204"/>
            </a:defRPr>
          </a:lvl8pPr>
          <a:lvl9pPr marL="3657600" indent="0">
            <a:defRPr sz="1100">
              <a:latin typeface="Calibri" panose="020F0502020204030204"/>
            </a:defRPr>
          </a:lvl9pPr>
        </a:lstStyle>
        <a:p xmlns:a="http://schemas.openxmlformats.org/drawingml/2006/main">
          <a:r>
            <a:rPr lang="en-US" altLang="zh-CN" sz="1100" b="1"/>
            <a:t>elevation</a:t>
          </a:r>
          <a:r>
            <a:rPr lang="zh-CN" altLang="en-US" sz="1100" b="1"/>
            <a:t>（</a:t>
          </a:r>
          <a:r>
            <a:rPr lang="en-US" altLang="zh-CN" sz="1100" b="1"/>
            <a:t>m)</a:t>
          </a:r>
          <a:endParaRPr lang="zh-CN" altLang="en-US" sz="1100" b="1"/>
        </a:p>
      </cdr:txBody>
    </cdr:sp>
  </cdr:relSizeAnchor>
  <cdr:relSizeAnchor xmlns:cdr="http://schemas.openxmlformats.org/drawingml/2006/chartDrawing">
    <cdr:from>
      <cdr:x>0.42731</cdr:x>
      <cdr:y>0.88514</cdr:y>
    </cdr:from>
    <cdr:to>
      <cdr:x>0.72434</cdr:x>
      <cdr:y>0.97025</cdr:y>
    </cdr:to>
    <cdr:sp macro="" textlink="">
      <cdr:nvSpPr>
        <cdr:cNvPr id="3" name="矩形 2"/>
        <cdr:cNvSpPr/>
      </cdr:nvSpPr>
      <cdr:spPr>
        <a:xfrm xmlns:a="http://schemas.openxmlformats.org/drawingml/2006/main">
          <a:off x="1847850" y="249555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panose="020F0502020204030204"/>
            </a:defRPr>
          </a:lvl1pPr>
          <a:lvl2pPr marL="457200" indent="0">
            <a:defRPr sz="1100">
              <a:latin typeface="Calibri" panose="020F0502020204030204"/>
            </a:defRPr>
          </a:lvl2pPr>
          <a:lvl3pPr marL="914400" indent="0">
            <a:defRPr sz="1100">
              <a:latin typeface="Calibri" panose="020F0502020204030204"/>
            </a:defRPr>
          </a:lvl3pPr>
          <a:lvl4pPr marL="1371600" indent="0">
            <a:defRPr sz="1100">
              <a:latin typeface="Calibri" panose="020F0502020204030204"/>
            </a:defRPr>
          </a:lvl4pPr>
          <a:lvl5pPr marL="1828800" indent="0">
            <a:defRPr sz="1100">
              <a:latin typeface="Calibri" panose="020F0502020204030204"/>
            </a:defRPr>
          </a:lvl5pPr>
          <a:lvl6pPr marL="2286000" indent="0">
            <a:defRPr sz="1100">
              <a:latin typeface="Calibri" panose="020F0502020204030204"/>
            </a:defRPr>
          </a:lvl6pPr>
          <a:lvl7pPr marL="2743200" indent="0">
            <a:defRPr sz="1100">
              <a:latin typeface="Calibri" panose="020F0502020204030204"/>
            </a:defRPr>
          </a:lvl7pPr>
          <a:lvl8pPr marL="3200400" indent="0">
            <a:defRPr sz="1100">
              <a:latin typeface="Calibri" panose="020F0502020204030204"/>
            </a:defRPr>
          </a:lvl8pPr>
          <a:lvl9pPr marL="3657600" indent="0">
            <a:defRPr sz="1100">
              <a:latin typeface="Calibri" panose="020F0502020204030204"/>
            </a:defRPr>
          </a:lvl9pPr>
        </a:lstStyle>
        <a:p xmlns:a="http://schemas.openxmlformats.org/drawingml/2006/main">
          <a:r>
            <a:rPr lang="en-US" altLang="zh-CN" sz="1100" b="1"/>
            <a:t>Time</a:t>
          </a:r>
          <a:r>
            <a:rPr lang="zh-CN" altLang="en-US" sz="1100" b="1"/>
            <a:t>（</a:t>
          </a:r>
          <a:r>
            <a:rPr lang="en-US" altLang="zh-CN" sz="1100" b="1"/>
            <a:t>h</a:t>
          </a:r>
          <a:r>
            <a:rPr lang="zh-CN" altLang="en-US" sz="1100" b="1"/>
            <a:t>）</a:t>
          </a:r>
        </a:p>
      </cdr:txBody>
    </cdr:sp>
  </cdr:relSizeAnchor>
</c:userShapes>
</file>

<file path=xl/drawings/drawing13.xml><?xml version="1.0" encoding="utf-8"?>
<c:userShapes xmlns:c="http://schemas.openxmlformats.org/drawingml/2006/chart">
  <cdr:relSizeAnchor xmlns:cdr="http://schemas.openxmlformats.org/drawingml/2006/chartDrawing">
    <cdr:from>
      <cdr:x>0.01961</cdr:x>
      <cdr:y>0.4385</cdr:y>
    </cdr:from>
    <cdr:to>
      <cdr:x>0.06033</cdr:x>
      <cdr:y>0.69519</cdr:y>
    </cdr:to>
    <cdr:sp macro="" textlink="">
      <cdr:nvSpPr>
        <cdr:cNvPr id="2" name="矩形 1"/>
        <cdr:cNvSpPr/>
      </cdr:nvSpPr>
      <cdr:spPr>
        <a:xfrm xmlns:a="http://schemas.openxmlformats.org/drawingml/2006/main">
          <a:off x="123825" y="1562100"/>
          <a:ext cx="257175" cy="914400"/>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endParaRPr lang="zh-CN" altLang="en-US" sz="1100"/>
        </a:p>
      </cdr:txBody>
    </cdr:sp>
  </cdr:relSizeAnchor>
  <cdr:relSizeAnchor xmlns:cdr="http://schemas.openxmlformats.org/drawingml/2006/chartDrawing">
    <cdr:from>
      <cdr:x>0.01339</cdr:x>
      <cdr:y>0.27208</cdr:y>
    </cdr:from>
    <cdr:to>
      <cdr:x>0.07372</cdr:x>
      <cdr:y>0.52876</cdr:y>
    </cdr:to>
    <cdr:sp macro="" textlink="">
      <cdr:nvSpPr>
        <cdr:cNvPr id="3" name="矩形 2"/>
        <cdr:cNvSpPr/>
      </cdr:nvSpPr>
      <cdr:spPr>
        <a:xfrm xmlns:a="http://schemas.openxmlformats.org/drawingml/2006/main">
          <a:off x="57150" y="780057"/>
          <a:ext cx="257448" cy="735921"/>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r>
            <a:rPr lang="en-US" altLang="zh-CN" sz="1100" b="1"/>
            <a:t>Dam</a:t>
          </a:r>
          <a:r>
            <a:rPr lang="en-US" altLang="zh-CN" sz="1100" b="1" baseline="0"/>
            <a:t> flow</a:t>
          </a:r>
          <a:r>
            <a:rPr lang="zh-CN" altLang="en-US" sz="1100" b="1"/>
            <a:t>（</a:t>
          </a:r>
          <a:r>
            <a:rPr lang="en-US" altLang="zh-CN" sz="1100" b="1"/>
            <a:t>m3/s)</a:t>
          </a:r>
          <a:endParaRPr lang="zh-CN" altLang="en-US" sz="1100" b="1"/>
        </a:p>
      </cdr:txBody>
    </cdr:sp>
  </cdr:relSizeAnchor>
  <cdr:relSizeAnchor xmlns:cdr="http://schemas.openxmlformats.org/drawingml/2006/chartDrawing">
    <cdr:from>
      <cdr:x>0.46908</cdr:x>
      <cdr:y>0.89305</cdr:y>
    </cdr:from>
    <cdr:to>
      <cdr:x>0.77009</cdr:x>
      <cdr:y>0.97674</cdr:y>
    </cdr:to>
    <cdr:sp macro="" textlink="">
      <cdr:nvSpPr>
        <cdr:cNvPr id="4" name="矩形 3"/>
        <cdr:cNvSpPr/>
      </cdr:nvSpPr>
      <cdr:spPr>
        <a:xfrm xmlns:a="http://schemas.openxmlformats.org/drawingml/2006/main">
          <a:off x="2001658" y="256039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100" b="1"/>
            <a:t>Time</a:t>
          </a:r>
          <a:r>
            <a:rPr lang="zh-CN" altLang="en-US" sz="1100" b="1"/>
            <a:t>（</a:t>
          </a:r>
          <a:r>
            <a:rPr lang="en-US" altLang="zh-CN" sz="1100" b="1"/>
            <a:t>h</a:t>
          </a:r>
          <a:r>
            <a:rPr lang="zh-CN" altLang="en-US" sz="1100" b="1"/>
            <a:t>）</a:t>
          </a:r>
        </a:p>
      </cdr:txBody>
    </cdr:sp>
  </cdr:relSizeAnchor>
</c:userShapes>
</file>

<file path=xl/drawings/drawing14.xml><?xml version="1.0" encoding="utf-8"?>
<xdr:wsDr xmlns:xdr="http://schemas.openxmlformats.org/drawingml/2006/spreadsheetDrawing" xmlns:a="http://schemas.openxmlformats.org/drawingml/2006/main">
  <xdr:twoCellAnchor>
    <xdr:from>
      <xdr:col>0</xdr:col>
      <xdr:colOff>0</xdr:colOff>
      <xdr:row>3</xdr:row>
      <xdr:rowOff>5140</xdr:rowOff>
    </xdr:from>
    <xdr:to>
      <xdr:col>18</xdr:col>
      <xdr:colOff>654325</xdr:colOff>
      <xdr:row>32</xdr:row>
      <xdr:rowOff>158138</xdr:rowOff>
    </xdr:to>
    <xdr:grpSp>
      <xdr:nvGrpSpPr>
        <xdr:cNvPr id="35" name="程序简介">
          <a:extLst>
            <a:ext uri="{FF2B5EF4-FFF2-40B4-BE49-F238E27FC236}">
              <a16:creationId xmlns:a16="http://schemas.microsoft.com/office/drawing/2014/main" id="{00000000-0008-0000-0600-000023000000}"/>
            </a:ext>
          </a:extLst>
        </xdr:cNvPr>
        <xdr:cNvGrpSpPr/>
      </xdr:nvGrpSpPr>
      <xdr:grpSpPr>
        <a:xfrm>
          <a:off x="0" y="1205290"/>
          <a:ext cx="10674625" cy="5677498"/>
          <a:chOff x="0" y="1120320"/>
          <a:chExt cx="11868151" cy="4947132"/>
        </a:xfrm>
      </xdr:grpSpPr>
      <xdr:grpSp>
        <xdr:nvGrpSpPr>
          <xdr:cNvPr id="40" name="组合1">
            <a:extLst>
              <a:ext uri="{FF2B5EF4-FFF2-40B4-BE49-F238E27FC236}">
                <a16:creationId xmlns:a16="http://schemas.microsoft.com/office/drawing/2014/main" id="{00000000-0008-0000-0600-000028000000}"/>
              </a:ext>
            </a:extLst>
          </xdr:cNvPr>
          <xdr:cNvGrpSpPr/>
        </xdr:nvGrpSpPr>
        <xdr:grpSpPr>
          <a:xfrm>
            <a:off x="0" y="1120320"/>
            <a:ext cx="11868151" cy="4947132"/>
            <a:chOff x="19050" y="777420"/>
            <a:chExt cx="11868151" cy="4947132"/>
          </a:xfrm>
        </xdr:grpSpPr>
        <xdr:sp macro="" textlink="">
          <xdr:nvSpPr>
            <xdr:cNvPr id="18" name="11">
              <a:extLst>
                <a:ext uri="{FF2B5EF4-FFF2-40B4-BE49-F238E27FC236}">
                  <a16:creationId xmlns:a16="http://schemas.microsoft.com/office/drawing/2014/main" id="{00000000-0008-0000-0600-000012000000}"/>
                </a:ext>
              </a:extLst>
            </xdr:cNvPr>
            <xdr:cNvSpPr/>
          </xdr:nvSpPr>
          <xdr:spPr>
            <a:xfrm>
              <a:off x="19050" y="777420"/>
              <a:ext cx="11868151" cy="4085474"/>
            </a:xfrm>
            <a:prstGeom prst="rect">
              <a:avLst/>
            </a:prstGeom>
            <a:solidFill>
              <a:schemeClr val="bg1">
                <a:lumMod val="85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altLang="zh-CN" sz="2400" b="1">
                  <a:solidFill>
                    <a:sysClr val="windowText" lastClr="000000"/>
                  </a:solidFill>
                  <a:latin typeface="楷体_GB2312" panose="02010609030101010101" pitchFamily="49" charset="-122"/>
                  <a:ea typeface="楷体_GB2312" panose="02010609030101010101" pitchFamily="49" charset="-122"/>
                </a:rPr>
                <a:t>User Manual</a:t>
              </a:r>
              <a:r>
                <a:rPr lang="zh-CN" altLang="en-US" sz="1800">
                  <a:solidFill>
                    <a:sysClr val="windowText" lastClr="000000"/>
                  </a:solidFill>
                  <a:latin typeface="+mn-ea"/>
                  <a:ea typeface="+mn-ea"/>
                </a:rPr>
                <a:t>     </a:t>
              </a:r>
              <a:endParaRPr lang="en-US" altLang="zh-CN" sz="1800">
                <a:solidFill>
                  <a:sysClr val="windowText" lastClr="000000"/>
                </a:solidFill>
                <a:latin typeface="+mn-ea"/>
                <a:ea typeface="+mn-ea"/>
              </a:endParaRPr>
            </a:p>
            <a:p>
              <a:pPr algn="l"/>
              <a:r>
                <a:rPr lang="zh-CN" altLang="en-US" sz="2400">
                  <a:solidFill>
                    <a:sysClr val="windowText" lastClr="000000"/>
                  </a:solidFill>
                  <a:latin typeface="楷体_GB2312" panose="02010609030101010101" pitchFamily="49" charset="-122"/>
                  <a:ea typeface="楷体_GB2312" panose="02010609030101010101" pitchFamily="49" charset="-122"/>
                </a:rPr>
                <a:t>        本程序是一款针对溃坝计算软件，提出了使用双曲线模型模拟冲刷过程，结合而土力学中经典的安全系数分析边坡稳定的方法模拟溃口的发展。依托于</a:t>
              </a:r>
              <a:r>
                <a:rPr lang="en-US" altLang="zh-CN" sz="2400">
                  <a:solidFill>
                    <a:sysClr val="windowText" lastClr="000000"/>
                  </a:solidFill>
                  <a:latin typeface="楷体_GB2312" panose="02010609030101010101" pitchFamily="49" charset="-122"/>
                  <a:ea typeface="楷体_GB2312" panose="02010609030101010101" pitchFamily="49" charset="-122"/>
                </a:rPr>
                <a:t>EXCEL</a:t>
              </a:r>
              <a:r>
                <a:rPr lang="zh-CN" altLang="en-US" sz="2400">
                  <a:solidFill>
                    <a:sysClr val="windowText" lastClr="000000"/>
                  </a:solidFill>
                  <a:latin typeface="楷体_GB2312" panose="02010609030101010101" pitchFamily="49" charset="-122"/>
                  <a:ea typeface="楷体_GB2312" panose="02010609030101010101" pitchFamily="49" charset="-122"/>
                </a:rPr>
                <a:t>的二次开发，并使用</a:t>
              </a:r>
              <a:r>
                <a:rPr lang="en-US" altLang="zh-CN" sz="2400">
                  <a:solidFill>
                    <a:sysClr val="windowText" lastClr="000000"/>
                  </a:solidFill>
                  <a:latin typeface="楷体_GB2312" panose="02010609030101010101" pitchFamily="49" charset="-122"/>
                  <a:ea typeface="楷体_GB2312" panose="02010609030101010101" pitchFamily="49" charset="-122"/>
                </a:rPr>
                <a:t>VBA</a:t>
              </a:r>
              <a:r>
                <a:rPr lang="zh-CN" altLang="en-US" sz="2400">
                  <a:solidFill>
                    <a:sysClr val="windowText" lastClr="000000"/>
                  </a:solidFill>
                  <a:latin typeface="楷体_GB2312" panose="02010609030101010101" pitchFamily="49" charset="-122"/>
                  <a:ea typeface="楷体_GB2312" panose="02010609030101010101" pitchFamily="49" charset="-122"/>
                </a:rPr>
                <a:t>实现了整个数值模拟过程。</a:t>
              </a:r>
            </a:p>
          </xdr:txBody>
        </xdr:sp>
        <xdr:pic macro="[0]!Sheet3.操作说明show">
          <xdr:nvPicPr>
            <xdr:cNvPr id="3" name="图片 2" descr="20100906000303751.png">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stretch>
              <a:fillRect/>
            </a:stretch>
          </xdr:blipFill>
          <xdr:spPr>
            <a:xfrm>
              <a:off x="545423" y="5046699"/>
              <a:ext cx="1695450" cy="627281"/>
            </a:xfrm>
            <a:prstGeom prst="rect">
              <a:avLst/>
            </a:prstGeom>
            <a:ln w="3175">
              <a:solidFill>
                <a:schemeClr val="bg1">
                  <a:lumMod val="75000"/>
                </a:schemeClr>
              </a:solidFill>
            </a:ln>
          </xdr:spPr>
        </xdr:pic>
        <xdr:pic macro="[0]!Sheet3.注意事项show">
          <xdr:nvPicPr>
            <xdr:cNvPr id="4" name="图片 3" descr="20100906000305831.png">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cstate="print"/>
            <a:stretch>
              <a:fillRect/>
            </a:stretch>
          </xdr:blipFill>
          <xdr:spPr>
            <a:xfrm>
              <a:off x="9581685" y="5008598"/>
              <a:ext cx="1816735" cy="695325"/>
            </a:xfrm>
            <a:prstGeom prst="rect">
              <a:avLst/>
            </a:prstGeom>
            <a:ln w="3175">
              <a:solidFill>
                <a:schemeClr val="bg1">
                  <a:lumMod val="75000"/>
                </a:schemeClr>
              </a:solidFill>
            </a:ln>
          </xdr:spPr>
        </xdr:pic>
        <xdr:pic macro="[0]!Sheet3.颜色及图标说明show">
          <xdr:nvPicPr>
            <xdr:cNvPr id="5" name="图片 4" descr="20100906000304243.png">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cstate="print"/>
            <a:stretch>
              <a:fillRect/>
            </a:stretch>
          </xdr:blipFill>
          <xdr:spPr>
            <a:xfrm>
              <a:off x="2696823" y="5037174"/>
              <a:ext cx="1885951" cy="657226"/>
            </a:xfrm>
            <a:prstGeom prst="rect">
              <a:avLst/>
            </a:prstGeom>
            <a:ln w="3175">
              <a:solidFill>
                <a:schemeClr val="bg1">
                  <a:lumMod val="75000"/>
                </a:schemeClr>
              </a:solidFill>
            </a:ln>
          </xdr:spPr>
        </xdr:pic>
        <xdr:pic macro="[0]!Sheet3.参考规范show">
          <xdr:nvPicPr>
            <xdr:cNvPr id="6" name="图片 5" descr="20100906000304815.png">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4" cstate="print"/>
            <a:stretch>
              <a:fillRect/>
            </a:stretch>
          </xdr:blipFill>
          <xdr:spPr>
            <a:xfrm>
              <a:off x="5001876" y="5019312"/>
              <a:ext cx="1828799" cy="705240"/>
            </a:xfrm>
            <a:prstGeom prst="rect">
              <a:avLst/>
            </a:prstGeom>
            <a:ln w="3175">
              <a:solidFill>
                <a:schemeClr val="bg1">
                  <a:lumMod val="75000"/>
                </a:schemeClr>
              </a:solidFill>
            </a:ln>
          </xdr:spPr>
        </xdr:pic>
        <xdr:sp macro="" textlink="">
          <xdr:nvSpPr>
            <xdr:cNvPr id="11" name="矩形 10">
              <a:extLst>
                <a:ext uri="{FF2B5EF4-FFF2-40B4-BE49-F238E27FC236}">
                  <a16:creationId xmlns:a16="http://schemas.microsoft.com/office/drawing/2014/main" id="{00000000-0008-0000-0600-00000B000000}"/>
                </a:ext>
              </a:extLst>
            </xdr:cNvPr>
            <xdr:cNvSpPr/>
          </xdr:nvSpPr>
          <xdr:spPr>
            <a:xfrm>
              <a:off x="648949" y="5144406"/>
              <a:ext cx="1485900" cy="415110"/>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marL="0" indent="0" algn="ctr"/>
              <a:r>
                <a:rPr lang="en-US" altLang="en-US" sz="2000">
                  <a:solidFill>
                    <a:sysClr val="windowText" lastClr="000000"/>
                  </a:solidFill>
                  <a:latin typeface="+mn-lt"/>
                  <a:ea typeface="+mn-ea"/>
                  <a:cs typeface="+mn-cs"/>
                </a:rPr>
                <a:t>Operating Instructions</a:t>
              </a:r>
              <a:endParaRPr lang="zh-CN" altLang="en-US" sz="2000">
                <a:solidFill>
                  <a:sysClr val="windowText" lastClr="000000"/>
                </a:solidFill>
                <a:latin typeface="+mn-lt"/>
                <a:ea typeface="+mn-ea"/>
                <a:cs typeface="+mn-cs"/>
              </a:endParaRPr>
            </a:p>
          </xdr:txBody>
        </xdr:sp>
        <xdr:sp macro="" textlink="">
          <xdr:nvSpPr>
            <xdr:cNvPr id="13" name="矩形 12">
              <a:extLst>
                <a:ext uri="{FF2B5EF4-FFF2-40B4-BE49-F238E27FC236}">
                  <a16:creationId xmlns:a16="http://schemas.microsoft.com/office/drawing/2014/main" id="{00000000-0008-0000-0600-00000D000000}"/>
                </a:ext>
              </a:extLst>
            </xdr:cNvPr>
            <xdr:cNvSpPr/>
          </xdr:nvSpPr>
          <xdr:spPr>
            <a:xfrm>
              <a:off x="9859625" y="5156329"/>
              <a:ext cx="1362075" cy="354362"/>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2000">
                  <a:solidFill>
                    <a:sysClr val="windowText" lastClr="000000"/>
                  </a:solidFill>
                </a:rPr>
                <a:t>Cautions</a:t>
              </a:r>
              <a:endParaRPr lang="zh-CN" altLang="en-US" sz="2000">
                <a:solidFill>
                  <a:sysClr val="windowText" lastClr="000000"/>
                </a:solidFill>
              </a:endParaRPr>
            </a:p>
          </xdr:txBody>
        </xdr:sp>
        <xdr:sp macro="" textlink="">
          <xdr:nvSpPr>
            <xdr:cNvPr id="14" name="矩形 13">
              <a:extLst>
                <a:ext uri="{FF2B5EF4-FFF2-40B4-BE49-F238E27FC236}">
                  <a16:creationId xmlns:a16="http://schemas.microsoft.com/office/drawing/2014/main" id="{00000000-0008-0000-0600-00000E000000}"/>
                </a:ext>
              </a:extLst>
            </xdr:cNvPr>
            <xdr:cNvSpPr/>
          </xdr:nvSpPr>
          <xdr:spPr>
            <a:xfrm>
              <a:off x="2703721" y="5184304"/>
              <a:ext cx="1904891" cy="364487"/>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2000">
                  <a:solidFill>
                    <a:sysClr val="windowText" lastClr="000000"/>
                  </a:solidFill>
                </a:rPr>
                <a:t>Color and Icon Description</a:t>
              </a:r>
              <a:endParaRPr lang="zh-CN" altLang="en-US" sz="2000">
                <a:solidFill>
                  <a:sysClr val="windowText" lastClr="000000"/>
                </a:solidFill>
              </a:endParaRPr>
            </a:p>
          </xdr:txBody>
        </xdr:sp>
        <xdr:sp macro="" textlink="">
          <xdr:nvSpPr>
            <xdr:cNvPr id="15" name="矩形 14">
              <a:extLst>
                <a:ext uri="{FF2B5EF4-FFF2-40B4-BE49-F238E27FC236}">
                  <a16:creationId xmlns:a16="http://schemas.microsoft.com/office/drawing/2014/main" id="{00000000-0008-0000-0600-00000F000000}"/>
                </a:ext>
              </a:extLst>
            </xdr:cNvPr>
            <xdr:cNvSpPr/>
          </xdr:nvSpPr>
          <xdr:spPr>
            <a:xfrm>
              <a:off x="4875964" y="5165854"/>
              <a:ext cx="2027427" cy="404986"/>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2000">
                  <a:solidFill>
                    <a:sysClr val="windowText" lastClr="000000"/>
                  </a:solidFill>
                </a:rPr>
                <a:t>Reference norms and Copyright</a:t>
              </a:r>
              <a:endParaRPr lang="zh-CN" altLang="en-US" sz="2000">
                <a:solidFill>
                  <a:sysClr val="windowText" lastClr="000000"/>
                </a:solidFill>
              </a:endParaRPr>
            </a:p>
          </xdr:txBody>
        </xdr:sp>
      </xdr:grpSp>
      <xdr:pic macro="[0]!Sheet3.其他show">
        <xdr:nvPicPr>
          <xdr:cNvPr id="31" name="图片 30" descr="20100906000304279.png">
            <a:extLst>
              <a:ext uri="{FF2B5EF4-FFF2-40B4-BE49-F238E27FC236}">
                <a16:creationId xmlns:a16="http://schemas.microsoft.com/office/drawing/2014/main" id="{00000000-0008-0000-0600-00001F000000}"/>
              </a:ext>
            </a:extLst>
          </xdr:cNvPr>
          <xdr:cNvPicPr>
            <a:picLocks noChangeAspect="1"/>
          </xdr:cNvPicPr>
        </xdr:nvPicPr>
        <xdr:blipFill>
          <a:blip xmlns:r="http://schemas.openxmlformats.org/officeDocument/2006/relationships" r:embed="rId5" cstate="print"/>
          <a:stretch>
            <a:fillRect/>
          </a:stretch>
        </xdr:blipFill>
        <xdr:spPr>
          <a:xfrm>
            <a:off x="7306925" y="5380073"/>
            <a:ext cx="1771650" cy="676275"/>
          </a:xfrm>
          <a:prstGeom prst="rect">
            <a:avLst/>
          </a:prstGeom>
          <a:ln w="3175">
            <a:solidFill>
              <a:schemeClr val="bg1">
                <a:lumMod val="75000"/>
              </a:schemeClr>
            </a:solidFill>
          </a:ln>
        </xdr:spPr>
      </xdr:pic>
      <xdr:sp macro="" textlink="">
        <xdr:nvSpPr>
          <xdr:cNvPr id="32" name="TextBox 31">
            <a:extLst>
              <a:ext uri="{FF2B5EF4-FFF2-40B4-BE49-F238E27FC236}">
                <a16:creationId xmlns:a16="http://schemas.microsoft.com/office/drawing/2014/main" id="{00000000-0008-0000-0600-000020000000}"/>
              </a:ext>
            </a:extLst>
          </xdr:cNvPr>
          <xdr:cNvSpPr txBox="1"/>
        </xdr:nvSpPr>
        <xdr:spPr>
          <a:xfrm>
            <a:off x="7753240" y="5580099"/>
            <a:ext cx="1335350" cy="276225"/>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altLang="zh-CN" sz="2000"/>
              <a:t>Others</a:t>
            </a:r>
            <a:endParaRPr lang="zh-CN" altLang="en-US" sz="2000"/>
          </a:p>
        </xdr:txBody>
      </xdr:sp>
    </xdr:grpSp>
    <xdr:clientData fLocksWithSheet="0"/>
  </xdr:twoCellAnchor>
  <xdr:twoCellAnchor>
    <xdr:from>
      <xdr:col>0</xdr:col>
      <xdr:colOff>1</xdr:colOff>
      <xdr:row>35</xdr:row>
      <xdr:rowOff>26087</xdr:rowOff>
    </xdr:from>
    <xdr:to>
      <xdr:col>18</xdr:col>
      <xdr:colOff>604630</xdr:colOff>
      <xdr:row>64</xdr:row>
      <xdr:rowOff>78440</xdr:rowOff>
    </xdr:to>
    <xdr:grpSp>
      <xdr:nvGrpSpPr>
        <xdr:cNvPr id="54" name="操作说明">
          <a:extLst>
            <a:ext uri="{FF2B5EF4-FFF2-40B4-BE49-F238E27FC236}">
              <a16:creationId xmlns:a16="http://schemas.microsoft.com/office/drawing/2014/main" id="{00000000-0008-0000-0600-000036000000}"/>
            </a:ext>
          </a:extLst>
        </xdr:cNvPr>
        <xdr:cNvGrpSpPr/>
      </xdr:nvGrpSpPr>
      <xdr:grpSpPr>
        <a:xfrm>
          <a:off x="1" y="7322237"/>
          <a:ext cx="10663029" cy="5576853"/>
          <a:chOff x="-18206" y="7083013"/>
          <a:chExt cx="11899964" cy="5023138"/>
        </a:xfrm>
      </xdr:grpSpPr>
      <xdr:sp macro="" textlink="">
        <xdr:nvSpPr>
          <xdr:cNvPr id="37" name="TextBox 36">
            <a:extLst>
              <a:ext uri="{FF2B5EF4-FFF2-40B4-BE49-F238E27FC236}">
                <a16:creationId xmlns:a16="http://schemas.microsoft.com/office/drawing/2014/main" id="{00000000-0008-0000-0600-000025000000}"/>
              </a:ext>
            </a:extLst>
          </xdr:cNvPr>
          <xdr:cNvSpPr txBox="1"/>
        </xdr:nvSpPr>
        <xdr:spPr>
          <a:xfrm>
            <a:off x="-18206" y="7083013"/>
            <a:ext cx="11899964" cy="5023138"/>
          </a:xfrm>
          <a:prstGeom prst="rect">
            <a:avLst/>
          </a:prstGeom>
          <a:noFill/>
          <a:ln w="317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indent="0" algn="ctr" defTabSz="914400" eaLnBrk="1" fontAlgn="auto" latinLnBrk="0" hangingPunct="1">
              <a:lnSpc>
                <a:spcPct val="100000"/>
              </a:lnSpc>
              <a:spcBef>
                <a:spcPts val="0"/>
              </a:spcBef>
              <a:spcAft>
                <a:spcPts val="0"/>
              </a:spcAft>
              <a:buClrTx/>
              <a:buSzTx/>
              <a:buFontTx/>
              <a:buNone/>
              <a:defRPr/>
            </a:pPr>
            <a:r>
              <a:rPr lang="en-US" altLang="en-US" sz="2400" b="1">
                <a:solidFill>
                  <a:sysClr val="windowText" lastClr="000000"/>
                </a:solidFill>
                <a:latin typeface="+mn-lt"/>
                <a:ea typeface="+mn-ea"/>
                <a:cs typeface="+mn-cs"/>
              </a:rPr>
              <a:t>Operating Instructions</a:t>
            </a:r>
            <a:endParaRPr lang="zh-CN" altLang="en-US" sz="2400" b="1">
              <a:solidFill>
                <a:sysClr val="windowText" lastClr="000000"/>
              </a:solidFill>
              <a:latin typeface="+mn-lt"/>
              <a:ea typeface="+mn-ea"/>
              <a:cs typeface="+mn-cs"/>
            </a:endParaRPr>
          </a:p>
          <a:p>
            <a:pPr algn="ctr"/>
            <a:endParaRPr lang="en-US" altLang="zh-CN" sz="1800" b="1">
              <a:solidFill>
                <a:sysClr val="windowText" lastClr="000000"/>
              </a:solidFill>
            </a:endParaRPr>
          </a:p>
          <a:p>
            <a:pPr algn="ctr"/>
            <a:endParaRPr lang="en-US" altLang="zh-CN" sz="1800"/>
          </a:p>
          <a:p>
            <a:endParaRPr lang="en-US" sz="1100" b="0">
              <a:solidFill>
                <a:schemeClr val="dk1"/>
              </a:solidFill>
              <a:latin typeface="+mn-lt"/>
              <a:ea typeface="+mn-ea"/>
              <a:cs typeface="+mn-cs"/>
            </a:endParaRPr>
          </a:p>
          <a:p>
            <a:endParaRPr lang="en-US" sz="1100" b="0">
              <a:solidFill>
                <a:schemeClr val="dk1"/>
              </a:solidFill>
              <a:latin typeface="+mn-lt"/>
              <a:ea typeface="+mn-ea"/>
              <a:cs typeface="+mn-cs"/>
            </a:endParaRPr>
          </a:p>
          <a:p>
            <a:r>
              <a:rPr lang="en-US" sz="1600" b="0">
                <a:solidFill>
                  <a:schemeClr val="dk1"/>
                </a:solidFill>
                <a:latin typeface="+mn-lt"/>
                <a:ea typeface="+mn-ea"/>
                <a:cs typeface="+mn-cs"/>
              </a:rPr>
              <a:t>1</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Initialization</a:t>
            </a:r>
            <a:r>
              <a:rPr lang="zh-CN" altLang="en-US" sz="1600" b="0">
                <a:solidFill>
                  <a:schemeClr val="dk1"/>
                </a:solidFill>
                <a:latin typeface="+mn-lt"/>
                <a:ea typeface="+mn-ea"/>
                <a:cs typeface="+mn-cs"/>
              </a:rPr>
              <a:t>：</a:t>
            </a:r>
            <a:r>
              <a:rPr lang="en-US" sz="1600" b="0" i="0">
                <a:solidFill>
                  <a:schemeClr val="dk1"/>
                </a:solidFill>
                <a:latin typeface="+mn-lt"/>
                <a:ea typeface="+mn-ea"/>
                <a:cs typeface="+mn-cs"/>
              </a:rPr>
              <a:t>initialize the software</a:t>
            </a:r>
            <a:endParaRPr lang="en-US" sz="1600" b="0">
              <a:solidFill>
                <a:schemeClr val="dk1"/>
              </a:solidFill>
              <a:latin typeface="+mn-lt"/>
              <a:ea typeface="+mn-ea"/>
              <a:cs typeface="+mn-cs"/>
            </a:endParaRPr>
          </a:p>
          <a:p>
            <a:r>
              <a:rPr lang="en-US" altLang="zh-CN" sz="1800" b="0" baseline="0">
                <a:solidFill>
                  <a:schemeClr val="dk1"/>
                </a:solidFill>
                <a:latin typeface="+mn-lt"/>
                <a:ea typeface="+mn-ea"/>
                <a:cs typeface="+mn-cs"/>
              </a:rPr>
              <a:t>      </a:t>
            </a:r>
            <a:r>
              <a:rPr lang="en-US" altLang="zh-CN" sz="1800" b="0">
                <a:solidFill>
                  <a:schemeClr val="dk1"/>
                </a:solidFill>
                <a:latin typeface="+mn-lt"/>
                <a:ea typeface="+mn-ea"/>
                <a:cs typeface="+mn-cs"/>
              </a:rPr>
              <a:t>Click this button, the program will restore the initial state.</a:t>
            </a:r>
          </a:p>
          <a:p>
            <a:r>
              <a:rPr lang="en-US" sz="1600" b="0">
                <a:solidFill>
                  <a:schemeClr val="dk1"/>
                </a:solidFill>
                <a:latin typeface="+mn-lt"/>
                <a:ea typeface="+mn-ea"/>
                <a:cs typeface="+mn-cs"/>
              </a:rPr>
              <a:t>2</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Import</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Import data in xml format</a:t>
            </a:r>
            <a:endParaRPr lang="en-US" sz="1600" b="0">
              <a:solidFill>
                <a:schemeClr val="dk1"/>
              </a:solidFill>
              <a:latin typeface="+mn-lt"/>
              <a:ea typeface="+mn-ea"/>
              <a:cs typeface="+mn-cs"/>
            </a:endParaRPr>
          </a:p>
          <a:p>
            <a:r>
              <a:rPr lang="en-US" altLang="zh-CN" sz="1600" b="0" baseline="0">
                <a:solidFill>
                  <a:schemeClr val="dk1"/>
                </a:solidFill>
                <a:latin typeface="+mn-lt"/>
                <a:ea typeface="+mn-ea"/>
                <a:cs typeface="+mn-cs"/>
              </a:rPr>
              <a:t>       The program supports the exchange of data with Xml, Xml schema if finished, click this button to import the data into xml format in Excel.</a:t>
            </a:r>
          </a:p>
          <a:p>
            <a:r>
              <a:rPr lang="en-US" sz="1600" b="0">
                <a:solidFill>
                  <a:schemeClr val="dk1"/>
                </a:solidFill>
                <a:latin typeface="+mn-lt"/>
                <a:ea typeface="+mn-ea"/>
                <a:cs typeface="+mn-cs"/>
              </a:rPr>
              <a:t>3</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Export</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Export data in xml format</a:t>
            </a:r>
          </a:p>
          <a:p>
            <a:r>
              <a:rPr lang="en-US" sz="1600" b="0">
                <a:solidFill>
                  <a:schemeClr val="dk1"/>
                </a:solidFill>
                <a:latin typeface="+mn-lt"/>
                <a:ea typeface="+mn-ea"/>
                <a:cs typeface="+mn-cs"/>
              </a:rPr>
              <a:t>      After</a:t>
            </a:r>
            <a:r>
              <a:rPr lang="en-US" sz="1600" b="0" baseline="0">
                <a:solidFill>
                  <a:schemeClr val="dk1"/>
                </a:solidFill>
                <a:latin typeface="+mn-lt"/>
                <a:ea typeface="+mn-ea"/>
                <a:cs typeface="+mn-cs"/>
              </a:rPr>
              <a:t> calculating,click this button, you can export data in xml format.</a:t>
            </a:r>
            <a:endParaRPr lang="en-US" sz="1600" b="0">
              <a:solidFill>
                <a:schemeClr val="dk1"/>
              </a:solidFill>
              <a:latin typeface="+mn-lt"/>
              <a:ea typeface="+mn-ea"/>
              <a:cs typeface="+mn-cs"/>
            </a:endParaRPr>
          </a:p>
          <a:p>
            <a:r>
              <a:rPr lang="en-US" sz="1600" b="0">
                <a:solidFill>
                  <a:schemeClr val="dk1"/>
                </a:solidFill>
                <a:latin typeface="+mn-lt"/>
                <a:ea typeface="+mn-ea"/>
                <a:cs typeface="+mn-cs"/>
              </a:rPr>
              <a:t>4</a:t>
            </a:r>
            <a:r>
              <a:rPr lang="zh-CN" altLang="en-US" sz="1600" b="0">
                <a:solidFill>
                  <a:schemeClr val="dk1"/>
                </a:solidFill>
                <a:latin typeface="+mn-lt"/>
                <a:ea typeface="+mn-ea"/>
                <a:cs typeface="+mn-cs"/>
              </a:rPr>
              <a:t>、</a:t>
            </a:r>
            <a:r>
              <a:rPr lang="en-US" sz="1600" b="0" i="0">
                <a:solidFill>
                  <a:schemeClr val="dk1"/>
                </a:solidFill>
                <a:latin typeface="+mn-lt"/>
                <a:ea typeface="+mn-ea"/>
                <a:cs typeface="+mn-cs"/>
              </a:rPr>
              <a:t>Calculations</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Generate word calculations.</a:t>
            </a:r>
            <a:endParaRPr lang="en-US" sz="1600" b="0">
              <a:solidFill>
                <a:schemeClr val="dk1"/>
              </a:solidFill>
              <a:latin typeface="+mn-lt"/>
              <a:ea typeface="+mn-ea"/>
              <a:cs typeface="+mn-cs"/>
            </a:endParaRPr>
          </a:p>
          <a:p>
            <a:r>
              <a:rPr lang="en-US" sz="1600" b="0" baseline="0">
                <a:solidFill>
                  <a:schemeClr val="dk1"/>
                </a:solidFill>
                <a:latin typeface="+mn-lt"/>
                <a:ea typeface="+mn-ea"/>
                <a:cs typeface="+mn-cs"/>
              </a:rPr>
              <a:t>         After calculating,click this button,</a:t>
            </a:r>
            <a:r>
              <a:rPr lang="en-US" altLang="zh-CN" sz="1600" b="0" baseline="0">
                <a:solidFill>
                  <a:schemeClr val="dk1"/>
                </a:solidFill>
                <a:latin typeface="+mn-lt"/>
                <a:ea typeface="+mn-ea"/>
                <a:cs typeface="+mn-cs"/>
              </a:rPr>
              <a:t>you can </a:t>
            </a:r>
            <a:r>
              <a:rPr lang="en-US" sz="1600" b="0" baseline="0">
                <a:solidFill>
                  <a:schemeClr val="dk1"/>
                </a:solidFill>
                <a:latin typeface="+mn-lt"/>
                <a:ea typeface="+mn-ea"/>
                <a:cs typeface="+mn-cs"/>
              </a:rPr>
              <a:t>generate word calculations.</a:t>
            </a:r>
            <a:endParaRPr lang="en-US" altLang="zh-CN" sz="1600" b="0" baseline="0">
              <a:solidFill>
                <a:schemeClr val="dk1"/>
              </a:solidFill>
              <a:latin typeface="+mn-lt"/>
              <a:ea typeface="+mn-ea"/>
              <a:cs typeface="+mn-cs"/>
            </a:endParaRPr>
          </a:p>
          <a:p>
            <a:r>
              <a:rPr lang="en-US" altLang="zh-CN" sz="1600" b="0">
                <a:solidFill>
                  <a:schemeClr val="dk1"/>
                </a:solidFill>
                <a:latin typeface="+mn-lt"/>
                <a:ea typeface="+mn-ea"/>
                <a:cs typeface="+mn-cs"/>
              </a:rPr>
              <a:t>..........</a:t>
            </a:r>
          </a:p>
          <a:p>
            <a:r>
              <a:rPr lang="en-US" altLang="zh-CN" sz="1600" b="0">
                <a:solidFill>
                  <a:schemeClr val="dk1"/>
                </a:solidFill>
                <a:latin typeface="+mn-lt"/>
                <a:ea typeface="+mn-ea"/>
                <a:cs typeface="+mn-cs"/>
              </a:rPr>
              <a:t>5</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Others:......</a:t>
            </a:r>
          </a:p>
        </xdr:txBody>
      </xdr:sp>
      <xdr:pic macro="[0]!Sheet3.操作说明hide">
        <xdr:nvPicPr>
          <xdr:cNvPr id="38" name="图片 37" descr="repeat.png">
            <a:extLst>
              <a:ext uri="{FF2B5EF4-FFF2-40B4-BE49-F238E27FC236}">
                <a16:creationId xmlns:a16="http://schemas.microsoft.com/office/drawing/2014/main" id="{00000000-0008-0000-0600-000026000000}"/>
              </a:ext>
            </a:extLst>
          </xdr:cNvPr>
          <xdr:cNvPicPr>
            <a:picLocks noChangeAspect="1"/>
          </xdr:cNvPicPr>
        </xdr:nvPicPr>
        <xdr:blipFill>
          <a:blip xmlns:r="http://schemas.openxmlformats.org/officeDocument/2006/relationships" r:embed="rId6" cstate="print"/>
          <a:stretch>
            <a:fillRect/>
          </a:stretch>
        </xdr:blipFill>
        <xdr:spPr>
          <a:xfrm>
            <a:off x="170199" y="7262648"/>
            <a:ext cx="838201" cy="838201"/>
          </a:xfrm>
          <a:prstGeom prst="rect">
            <a:avLst/>
          </a:prstGeom>
        </xdr:spPr>
      </xdr:pic>
      <xdr:pic macro="[0]!Sheet3.操作说明hide">
        <xdr:nvPicPr>
          <xdr:cNvPr id="49" name="图片 48" descr="repeat.png">
            <a:extLst>
              <a:ext uri="{FF2B5EF4-FFF2-40B4-BE49-F238E27FC236}">
                <a16:creationId xmlns:a16="http://schemas.microsoft.com/office/drawing/2014/main" id="{00000000-0008-0000-0600-000031000000}"/>
              </a:ext>
            </a:extLst>
          </xdr:cNvPr>
          <xdr:cNvPicPr>
            <a:picLocks noChangeAspect="1"/>
          </xdr:cNvPicPr>
        </xdr:nvPicPr>
        <xdr:blipFill>
          <a:blip xmlns:r="http://schemas.openxmlformats.org/officeDocument/2006/relationships" r:embed="rId6" cstate="print"/>
          <a:stretch>
            <a:fillRect/>
          </a:stretch>
        </xdr:blipFill>
        <xdr:spPr>
          <a:xfrm>
            <a:off x="9744075" y="9858375"/>
            <a:ext cx="838201" cy="838201"/>
          </a:xfrm>
          <a:prstGeom prst="rect">
            <a:avLst/>
          </a:prstGeom>
        </xdr:spPr>
      </xdr:pic>
    </xdr:grpSp>
    <xdr:clientData/>
  </xdr:twoCellAnchor>
  <xdr:twoCellAnchor>
    <xdr:from>
      <xdr:col>0</xdr:col>
      <xdr:colOff>0</xdr:colOff>
      <xdr:row>64</xdr:row>
      <xdr:rowOff>136071</xdr:rowOff>
    </xdr:from>
    <xdr:to>
      <xdr:col>18</xdr:col>
      <xdr:colOff>595932</xdr:colOff>
      <xdr:row>78</xdr:row>
      <xdr:rowOff>22217</xdr:rowOff>
    </xdr:to>
    <xdr:grpSp>
      <xdr:nvGrpSpPr>
        <xdr:cNvPr id="56" name="颜色及图标说明">
          <a:extLst>
            <a:ext uri="{FF2B5EF4-FFF2-40B4-BE49-F238E27FC236}">
              <a16:creationId xmlns:a16="http://schemas.microsoft.com/office/drawing/2014/main" id="{00000000-0008-0000-0600-000038000000}"/>
            </a:ext>
          </a:extLst>
        </xdr:cNvPr>
        <xdr:cNvGrpSpPr/>
      </xdr:nvGrpSpPr>
      <xdr:grpSpPr>
        <a:xfrm>
          <a:off x="0" y="12956721"/>
          <a:ext cx="10654332" cy="2553146"/>
          <a:chOff x="-8706" y="11866445"/>
          <a:chExt cx="11891282" cy="2362200"/>
        </a:xfrm>
      </xdr:grpSpPr>
      <xdr:sp macro="" textlink="">
        <xdr:nvSpPr>
          <xdr:cNvPr id="39" name="TextBox 38">
            <a:extLst>
              <a:ext uri="{FF2B5EF4-FFF2-40B4-BE49-F238E27FC236}">
                <a16:creationId xmlns:a16="http://schemas.microsoft.com/office/drawing/2014/main" id="{00000000-0008-0000-0600-000027000000}"/>
              </a:ext>
            </a:extLst>
          </xdr:cNvPr>
          <xdr:cNvSpPr txBox="1"/>
        </xdr:nvSpPr>
        <xdr:spPr>
          <a:xfrm>
            <a:off x="-8706" y="11866445"/>
            <a:ext cx="11891282" cy="23622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Color and Icon Description</a:t>
            </a:r>
            <a:endParaRPr lang="en-US" altLang="zh-CN" sz="1400" b="0">
              <a:solidFill>
                <a:schemeClr val="dk1"/>
              </a:solidFill>
              <a:latin typeface="+mn-lt"/>
              <a:ea typeface="+mn-ea"/>
              <a:cs typeface="+mn-cs"/>
            </a:endParaRPr>
          </a:p>
          <a:p>
            <a:endParaRPr lang="en-US" altLang="zh-CN" sz="1100" b="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defRPr/>
            </a:pPr>
            <a:r>
              <a:rPr lang="en-US" sz="1400">
                <a:solidFill>
                  <a:schemeClr val="dk1"/>
                </a:solidFill>
                <a:latin typeface="+mn-lt"/>
                <a:ea typeface="+mn-ea"/>
                <a:cs typeface="+mn-cs"/>
              </a:rPr>
              <a:t>Pink</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Data</a:t>
            </a:r>
            <a:r>
              <a:rPr lang="en-US" sz="1400" b="0" baseline="0">
                <a:solidFill>
                  <a:schemeClr val="dk1"/>
                </a:solidFill>
                <a:latin typeface="+mn-lt"/>
                <a:ea typeface="+mn-ea"/>
                <a:cs typeface="+mn-cs"/>
              </a:rPr>
              <a:t> input</a:t>
            </a:r>
            <a:endParaRPr lang="en-US" sz="1400" b="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defRPr/>
            </a:pPr>
            <a:r>
              <a:rPr lang="en-US" sz="1400">
                <a:solidFill>
                  <a:schemeClr val="dk1"/>
                </a:solidFill>
                <a:latin typeface="+mn-lt"/>
                <a:ea typeface="+mn-ea"/>
                <a:cs typeface="+mn-cs"/>
              </a:rPr>
              <a:t>Blue</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a:t>
            </a:r>
            <a:r>
              <a:rPr lang="en-US" altLang="zh-CN" sz="1400" b="0">
                <a:solidFill>
                  <a:schemeClr val="dk1"/>
                </a:solidFill>
                <a:latin typeface="+mn-lt"/>
                <a:ea typeface="+mn-ea"/>
                <a:cs typeface="+mn-cs"/>
              </a:rPr>
              <a:t>ata output</a:t>
            </a:r>
            <a:endParaRPr lang="en-US" sz="1400" b="0">
              <a:solidFill>
                <a:schemeClr val="dk1"/>
              </a:solidFill>
              <a:latin typeface="+mn-lt"/>
              <a:ea typeface="+mn-ea"/>
              <a:cs typeface="+mn-cs"/>
            </a:endParaRPr>
          </a:p>
          <a:p>
            <a:r>
              <a:rPr lang="en-US" altLang="zh-CN" sz="1400" b="0">
                <a:solidFill>
                  <a:schemeClr val="dk1"/>
                </a:solidFill>
                <a:latin typeface="+mn-lt"/>
                <a:ea typeface="+mn-ea"/>
                <a:cs typeface="+mn-cs"/>
              </a:rPr>
              <a:t>Gray</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Directions</a:t>
            </a:r>
          </a:p>
        </xdr:txBody>
      </xdr:sp>
      <xdr:sp macro="" textlink="">
        <xdr:nvSpPr>
          <xdr:cNvPr id="43" name="矩形 42">
            <a:extLst>
              <a:ext uri="{FF2B5EF4-FFF2-40B4-BE49-F238E27FC236}">
                <a16:creationId xmlns:a16="http://schemas.microsoft.com/office/drawing/2014/main" id="{00000000-0008-0000-0600-00002B000000}"/>
              </a:ext>
            </a:extLst>
          </xdr:cNvPr>
          <xdr:cNvSpPr/>
        </xdr:nvSpPr>
        <xdr:spPr>
          <a:xfrm>
            <a:off x="784255" y="12984555"/>
            <a:ext cx="1038225" cy="200024"/>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zh-CN" altLang="en-US" sz="1100"/>
          </a:p>
        </xdr:txBody>
      </xdr:sp>
      <xdr:pic macro="[0]!Sheet3.颜色及图标说明hide">
        <xdr:nvPicPr>
          <xdr:cNvPr id="50" name="图片 49" descr="repeat.png">
            <a:extLst>
              <a:ext uri="{FF2B5EF4-FFF2-40B4-BE49-F238E27FC236}">
                <a16:creationId xmlns:a16="http://schemas.microsoft.com/office/drawing/2014/main" id="{00000000-0008-0000-0600-000032000000}"/>
              </a:ext>
            </a:extLst>
          </xdr:cNvPr>
          <xdr:cNvPicPr>
            <a:picLocks noChangeAspect="1"/>
          </xdr:cNvPicPr>
        </xdr:nvPicPr>
        <xdr:blipFill>
          <a:blip xmlns:r="http://schemas.openxmlformats.org/officeDocument/2006/relationships" r:embed="rId6" cstate="print"/>
          <a:stretch>
            <a:fillRect/>
          </a:stretch>
        </xdr:blipFill>
        <xdr:spPr>
          <a:xfrm>
            <a:off x="9848850" y="11925301"/>
            <a:ext cx="838201" cy="838201"/>
          </a:xfrm>
          <a:prstGeom prst="rect">
            <a:avLst/>
          </a:prstGeom>
        </xdr:spPr>
      </xdr:pic>
    </xdr:grpSp>
    <xdr:clientData/>
  </xdr:twoCellAnchor>
  <xdr:twoCellAnchor>
    <xdr:from>
      <xdr:col>0</xdr:col>
      <xdr:colOff>0</xdr:colOff>
      <xdr:row>78</xdr:row>
      <xdr:rowOff>60319</xdr:rowOff>
    </xdr:from>
    <xdr:to>
      <xdr:col>18</xdr:col>
      <xdr:colOff>683557</xdr:colOff>
      <xdr:row>91</xdr:row>
      <xdr:rowOff>152207</xdr:rowOff>
    </xdr:to>
    <xdr:grpSp>
      <xdr:nvGrpSpPr>
        <xdr:cNvPr id="57" name="参考规范">
          <a:extLst>
            <a:ext uri="{FF2B5EF4-FFF2-40B4-BE49-F238E27FC236}">
              <a16:creationId xmlns:a16="http://schemas.microsoft.com/office/drawing/2014/main" id="{00000000-0008-0000-0600-000039000000}"/>
            </a:ext>
          </a:extLst>
        </xdr:cNvPr>
        <xdr:cNvGrpSpPr/>
      </xdr:nvGrpSpPr>
      <xdr:grpSpPr>
        <a:xfrm>
          <a:off x="0" y="15547969"/>
          <a:ext cx="10673377" cy="2568388"/>
          <a:chOff x="9525" y="14286002"/>
          <a:chExt cx="12301438" cy="2324100"/>
        </a:xfrm>
      </xdr:grpSpPr>
      <xdr:sp macro="" textlink="">
        <xdr:nvSpPr>
          <xdr:cNvPr id="47" name="TextBox 46">
            <a:extLst>
              <a:ext uri="{FF2B5EF4-FFF2-40B4-BE49-F238E27FC236}">
                <a16:creationId xmlns:a16="http://schemas.microsoft.com/office/drawing/2014/main" id="{00000000-0008-0000-0600-00002F000000}"/>
              </a:ext>
            </a:extLst>
          </xdr:cNvPr>
          <xdr:cNvSpPr txBox="1"/>
        </xdr:nvSpPr>
        <xdr:spPr>
          <a:xfrm>
            <a:off x="9525" y="14286002"/>
            <a:ext cx="12301438" cy="23241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Reference norms and Copyright</a:t>
            </a:r>
            <a:endParaRPr lang="zh-CN" altLang="en-US" sz="2400">
              <a:solidFill>
                <a:schemeClr val="dk1"/>
              </a:solidFill>
              <a:latin typeface="+mn-lt"/>
              <a:ea typeface="+mn-ea"/>
              <a:cs typeface="+mn-cs"/>
            </a:endParaRPr>
          </a:p>
          <a:p>
            <a:r>
              <a:rPr lang="en-US" altLang="zh-CN" sz="1600">
                <a:solidFill>
                  <a:sysClr val="windowText" lastClr="000000"/>
                </a:solidFill>
              </a:rPr>
              <a:t>Please quote the reference norms and Copyright</a:t>
            </a:r>
          </a:p>
          <a:p>
            <a:r>
              <a:rPr lang="en-US" altLang="zh-CN" sz="1600">
                <a:solidFill>
                  <a:sysClr val="windowText" lastClr="000000"/>
                </a:solidFill>
              </a:rPr>
              <a:t>Referenced specifications</a:t>
            </a:r>
            <a:r>
              <a:rPr lang="zh-CN" altLang="en-US" sz="1600">
                <a:solidFill>
                  <a:sysClr val="windowText" lastClr="000000"/>
                </a:solidFill>
              </a:rPr>
              <a:t>：</a:t>
            </a:r>
            <a:r>
              <a:rPr lang="en-US" altLang="zh-CN" sz="1600">
                <a:solidFill>
                  <a:sysClr val="windowText" lastClr="000000"/>
                </a:solidFill>
              </a:rPr>
              <a:t>XXXXXXXXXXXXXXXXXXXXXX</a:t>
            </a:r>
          </a:p>
          <a:p>
            <a:r>
              <a:rPr lang="en-US" altLang="zh-CN" sz="1600">
                <a:solidFill>
                  <a:sysClr val="windowText" lastClr="000000"/>
                </a:solidFill>
                <a:latin typeface="+mn-lt"/>
                <a:ea typeface="+mn-ea"/>
                <a:cs typeface="+mn-cs"/>
              </a:rPr>
              <a:t>Copyright</a:t>
            </a:r>
            <a:r>
              <a:rPr lang="zh-CN" altLang="en-US" sz="1600">
                <a:solidFill>
                  <a:sysClr val="windowText" lastClr="000000"/>
                </a:solidFill>
                <a:latin typeface="+mn-lt"/>
                <a:ea typeface="+mn-ea"/>
                <a:cs typeface="+mn-cs"/>
              </a:rPr>
              <a:t>：</a:t>
            </a:r>
            <a:r>
              <a:rPr lang="en-US" altLang="zh-CN" sz="1600">
                <a:solidFill>
                  <a:sysClr val="windowText" lastClr="000000"/>
                </a:solidFill>
                <a:latin typeface="+mn-lt"/>
                <a:ea typeface="+mn-ea"/>
                <a:cs typeface="+mn-cs"/>
              </a:rPr>
              <a:t>..........</a:t>
            </a:r>
          </a:p>
        </xdr:txBody>
      </xdr:sp>
      <xdr:pic macro="[0]!Sheet3.参考规范hide">
        <xdr:nvPicPr>
          <xdr:cNvPr id="51" name="图片 50" descr="repeat.png">
            <a:extLst>
              <a:ext uri="{FF2B5EF4-FFF2-40B4-BE49-F238E27FC236}">
                <a16:creationId xmlns:a16="http://schemas.microsoft.com/office/drawing/2014/main" id="{00000000-0008-0000-0600-000033000000}"/>
              </a:ext>
            </a:extLst>
          </xdr:cNvPr>
          <xdr:cNvPicPr>
            <a:picLocks noChangeAspect="1"/>
          </xdr:cNvPicPr>
        </xdr:nvPicPr>
        <xdr:blipFill>
          <a:blip xmlns:r="http://schemas.openxmlformats.org/officeDocument/2006/relationships" r:embed="rId7" cstate="print"/>
          <a:stretch>
            <a:fillRect/>
          </a:stretch>
        </xdr:blipFill>
        <xdr:spPr>
          <a:xfrm>
            <a:off x="9848850" y="14335125"/>
            <a:ext cx="876300" cy="876300"/>
          </a:xfrm>
          <a:prstGeom prst="rect">
            <a:avLst/>
          </a:prstGeom>
        </xdr:spPr>
      </xdr:pic>
    </xdr:grpSp>
    <xdr:clientData/>
  </xdr:twoCellAnchor>
  <xdr:twoCellAnchor>
    <xdr:from>
      <xdr:col>0</xdr:col>
      <xdr:colOff>0</xdr:colOff>
      <xdr:row>92</xdr:row>
      <xdr:rowOff>85727</xdr:rowOff>
    </xdr:from>
    <xdr:to>
      <xdr:col>18</xdr:col>
      <xdr:colOff>680356</xdr:colOff>
      <xdr:row>112</xdr:row>
      <xdr:rowOff>149679</xdr:rowOff>
    </xdr:to>
    <xdr:grpSp>
      <xdr:nvGrpSpPr>
        <xdr:cNvPr id="58" name="其他">
          <a:extLst>
            <a:ext uri="{FF2B5EF4-FFF2-40B4-BE49-F238E27FC236}">
              <a16:creationId xmlns:a16="http://schemas.microsoft.com/office/drawing/2014/main" id="{00000000-0008-0000-0600-00003A000000}"/>
            </a:ext>
          </a:extLst>
        </xdr:cNvPr>
        <xdr:cNvGrpSpPr/>
      </xdr:nvGrpSpPr>
      <xdr:grpSpPr>
        <a:xfrm>
          <a:off x="0" y="18240377"/>
          <a:ext cx="10677796" cy="3873952"/>
          <a:chOff x="0" y="13754552"/>
          <a:chExt cx="12288896" cy="2324100"/>
        </a:xfrm>
      </xdr:grpSpPr>
      <xdr:sp macro="" textlink="">
        <xdr:nvSpPr>
          <xdr:cNvPr id="48" name="TextBox 47">
            <a:extLst>
              <a:ext uri="{FF2B5EF4-FFF2-40B4-BE49-F238E27FC236}">
                <a16:creationId xmlns:a16="http://schemas.microsoft.com/office/drawing/2014/main" id="{00000000-0008-0000-0600-000030000000}"/>
              </a:ext>
            </a:extLst>
          </xdr:cNvPr>
          <xdr:cNvSpPr txBox="1"/>
        </xdr:nvSpPr>
        <xdr:spPr>
          <a:xfrm>
            <a:off x="0" y="13754552"/>
            <a:ext cx="12288896" cy="23241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altLang="zh-CN" sz="1800" b="1">
                <a:solidFill>
                  <a:sysClr val="windowText" lastClr="000000"/>
                </a:solidFill>
                <a:latin typeface="+mn-lt"/>
                <a:ea typeface="+mn-ea"/>
                <a:cs typeface="+mn-cs"/>
              </a:rPr>
              <a:t>Others</a:t>
            </a:r>
          </a:p>
          <a:p>
            <a:pPr lvl="0"/>
            <a:r>
              <a:rPr lang="en-US" altLang="zh-CN" sz="1400">
                <a:solidFill>
                  <a:schemeClr val="dk1"/>
                </a:solidFill>
                <a:latin typeface="+mn-lt"/>
                <a:ea typeface="+mn-ea"/>
                <a:cs typeface="+mn-cs"/>
              </a:rPr>
              <a:t>[1]</a:t>
            </a:r>
            <a:r>
              <a:rPr lang="zh-CN" altLang="en-US" sz="1400">
                <a:solidFill>
                  <a:schemeClr val="dk1"/>
                </a:solidFill>
                <a:latin typeface="+mn-lt"/>
                <a:ea typeface="+mn-ea"/>
                <a:cs typeface="+mn-cs"/>
              </a:rPr>
              <a:t>武汉水利水电学院河流泥沙工程学教研室编著，</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河流泥沙工程学</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（上册）。水利电力出版社，</a:t>
            </a:r>
            <a:r>
              <a:rPr lang="en-US" sz="1400">
                <a:solidFill>
                  <a:schemeClr val="dk1"/>
                </a:solidFill>
                <a:latin typeface="+mn-lt"/>
                <a:ea typeface="+mn-ea"/>
                <a:cs typeface="+mn-cs"/>
              </a:rPr>
              <a:t>1983</a:t>
            </a:r>
            <a:r>
              <a:rPr lang="zh-CN" altLang="en-US" sz="1400">
                <a:solidFill>
                  <a:schemeClr val="dk1"/>
                </a:solidFill>
                <a:latin typeface="+mn-lt"/>
                <a:ea typeface="+mn-ea"/>
                <a:cs typeface="+mn-cs"/>
              </a:rPr>
              <a:t>年</a:t>
            </a:r>
            <a:r>
              <a:rPr lang="en-US" sz="1400">
                <a:solidFill>
                  <a:schemeClr val="dk1"/>
                </a:solidFill>
                <a:latin typeface="+mn-lt"/>
                <a:ea typeface="+mn-ea"/>
                <a:cs typeface="+mn-cs"/>
              </a:rPr>
              <a:t>11</a:t>
            </a:r>
            <a:r>
              <a:rPr lang="zh-CN" altLang="en-US" sz="1400">
                <a:solidFill>
                  <a:schemeClr val="dk1"/>
                </a:solidFill>
                <a:latin typeface="+mn-lt"/>
                <a:ea typeface="+mn-ea"/>
                <a:cs typeface="+mn-cs"/>
              </a:rPr>
              <a:t>月。</a:t>
            </a:r>
          </a:p>
          <a:p>
            <a:pPr lvl="0"/>
            <a:r>
              <a:rPr lang="en-US" altLang="zh-CN" sz="1400">
                <a:solidFill>
                  <a:schemeClr val="dk1"/>
                </a:solidFill>
                <a:latin typeface="+mn-lt"/>
                <a:ea typeface="+mn-ea"/>
                <a:cs typeface="+mn-cs"/>
              </a:rPr>
              <a:t>[2]</a:t>
            </a:r>
            <a:r>
              <a:rPr lang="zh-CN" altLang="en-US" sz="1400">
                <a:solidFill>
                  <a:schemeClr val="dk1"/>
                </a:solidFill>
                <a:latin typeface="+mn-lt"/>
                <a:ea typeface="+mn-ea"/>
                <a:cs typeface="+mn-cs"/>
              </a:rPr>
              <a:t>韩其为，著，</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水库淤积</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。科学出版社，</a:t>
            </a:r>
            <a:r>
              <a:rPr lang="en-US" sz="1400">
                <a:solidFill>
                  <a:schemeClr val="dk1"/>
                </a:solidFill>
                <a:latin typeface="+mn-lt"/>
                <a:ea typeface="+mn-ea"/>
                <a:cs typeface="+mn-cs"/>
              </a:rPr>
              <a:t>2003</a:t>
            </a:r>
            <a:r>
              <a:rPr lang="zh-CN" altLang="en-US" sz="1400">
                <a:solidFill>
                  <a:schemeClr val="dk1"/>
                </a:solidFill>
                <a:latin typeface="+mn-lt"/>
                <a:ea typeface="+mn-ea"/>
                <a:cs typeface="+mn-cs"/>
              </a:rPr>
              <a:t>年。</a:t>
            </a:r>
          </a:p>
          <a:p>
            <a:pPr lvl="0"/>
            <a:r>
              <a:rPr lang="en-US" altLang="zh-CN" sz="1400">
                <a:solidFill>
                  <a:schemeClr val="dk1"/>
                </a:solidFill>
                <a:latin typeface="+mn-lt"/>
                <a:ea typeface="+mn-ea"/>
                <a:cs typeface="+mn-cs"/>
              </a:rPr>
              <a:t>[3]</a:t>
            </a:r>
            <a:r>
              <a:rPr lang="zh-CN" altLang="en-US" sz="1400">
                <a:solidFill>
                  <a:schemeClr val="dk1"/>
                </a:solidFill>
                <a:latin typeface="+mn-lt"/>
                <a:ea typeface="+mn-ea"/>
                <a:cs typeface="+mn-cs"/>
              </a:rPr>
              <a:t>王崇浩，韩其为，等，向家坝和溪洛渡水库下游河床冲淤变形一维数学模型计算与分析。中国水利水电科学研究院，</a:t>
            </a:r>
            <a:r>
              <a:rPr lang="en-US" sz="1400">
                <a:solidFill>
                  <a:schemeClr val="dk1"/>
                </a:solidFill>
                <a:latin typeface="+mn-lt"/>
                <a:ea typeface="+mn-ea"/>
                <a:cs typeface="+mn-cs"/>
              </a:rPr>
              <a:t>1997</a:t>
            </a:r>
            <a:r>
              <a:rPr lang="zh-CN" altLang="en-US" sz="1400">
                <a:solidFill>
                  <a:schemeClr val="dk1"/>
                </a:solidFill>
                <a:latin typeface="+mn-lt"/>
                <a:ea typeface="+mn-ea"/>
                <a:cs typeface="+mn-cs"/>
              </a:rPr>
              <a:t>年</a:t>
            </a:r>
            <a:r>
              <a:rPr lang="en-US" sz="1400">
                <a:solidFill>
                  <a:schemeClr val="dk1"/>
                </a:solidFill>
                <a:latin typeface="+mn-lt"/>
                <a:ea typeface="+mn-ea"/>
                <a:cs typeface="+mn-cs"/>
              </a:rPr>
              <a:t>1</a:t>
            </a:r>
            <a:r>
              <a:rPr lang="zh-CN" altLang="en-US" sz="1400">
                <a:solidFill>
                  <a:schemeClr val="dk1"/>
                </a:solidFill>
                <a:latin typeface="+mn-lt"/>
                <a:ea typeface="+mn-ea"/>
                <a:cs typeface="+mn-cs"/>
              </a:rPr>
              <a:t>月。</a:t>
            </a:r>
          </a:p>
          <a:p>
            <a:pPr lvl="0"/>
            <a:r>
              <a:rPr lang="en-US" altLang="zh-CN" sz="1400">
                <a:solidFill>
                  <a:schemeClr val="dk1"/>
                </a:solidFill>
                <a:latin typeface="+mn-lt"/>
                <a:ea typeface="+mn-ea"/>
                <a:cs typeface="+mn-cs"/>
              </a:rPr>
              <a:t>[4]</a:t>
            </a:r>
            <a:r>
              <a:rPr lang="zh-CN" altLang="en-US" sz="1400">
                <a:solidFill>
                  <a:schemeClr val="dk1"/>
                </a:solidFill>
                <a:latin typeface="+mn-lt"/>
                <a:ea typeface="+mn-ea"/>
                <a:cs typeface="+mn-cs"/>
              </a:rPr>
              <a:t>吴持恭，主编，</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水力学</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（上册，第二版）。高等教育出版社，</a:t>
            </a:r>
            <a:r>
              <a:rPr lang="en-US" sz="1400">
                <a:solidFill>
                  <a:schemeClr val="dk1"/>
                </a:solidFill>
                <a:latin typeface="+mn-lt"/>
                <a:ea typeface="+mn-ea"/>
                <a:cs typeface="+mn-cs"/>
              </a:rPr>
              <a:t>1996</a:t>
            </a:r>
            <a:r>
              <a:rPr lang="zh-CN" altLang="en-US" sz="1400">
                <a:solidFill>
                  <a:schemeClr val="dk1"/>
                </a:solidFill>
                <a:latin typeface="+mn-lt"/>
                <a:ea typeface="+mn-ea"/>
                <a:cs typeface="+mn-cs"/>
              </a:rPr>
              <a:t>年</a:t>
            </a:r>
            <a:r>
              <a:rPr lang="en-US" sz="1400">
                <a:solidFill>
                  <a:schemeClr val="dk1"/>
                </a:solidFill>
                <a:latin typeface="+mn-lt"/>
                <a:ea typeface="+mn-ea"/>
                <a:cs typeface="+mn-cs"/>
              </a:rPr>
              <a:t>4</a:t>
            </a:r>
            <a:r>
              <a:rPr lang="zh-CN" altLang="en-US" sz="1400">
                <a:solidFill>
                  <a:schemeClr val="dk1"/>
                </a:solidFill>
                <a:latin typeface="+mn-lt"/>
                <a:ea typeface="+mn-ea"/>
                <a:cs typeface="+mn-cs"/>
              </a:rPr>
              <a:t>月。</a:t>
            </a:r>
          </a:p>
          <a:p>
            <a:r>
              <a:rPr lang="en-US" altLang="zh-CN" sz="1400" baseline="0">
                <a:solidFill>
                  <a:schemeClr val="dk1"/>
                </a:solidFill>
                <a:latin typeface="+mn-lt"/>
                <a:ea typeface="+mn-ea"/>
                <a:cs typeface="+mn-cs"/>
              </a:rPr>
              <a:t>[5]Bishop, A. W. (1955). “The use of the slip circle in the stability analysis of slopes.” </a:t>
            </a:r>
            <a:r>
              <a:rPr lang="en-US" altLang="zh-CN" sz="1400" i="1" baseline="0">
                <a:solidFill>
                  <a:schemeClr val="dk1"/>
                </a:solidFill>
                <a:latin typeface="+mn-lt"/>
                <a:ea typeface="+mn-ea"/>
                <a:cs typeface="+mn-cs"/>
              </a:rPr>
              <a:t>J. Geotechnique, 5(1), 7-17.</a:t>
            </a:r>
          </a:p>
          <a:p>
            <a:r>
              <a:rPr lang="en-US" altLang="zh-CN" sz="1400" baseline="0">
                <a:solidFill>
                  <a:schemeClr val="dk1"/>
                </a:solidFill>
                <a:latin typeface="+mn-lt"/>
                <a:ea typeface="+mn-ea"/>
                <a:cs typeface="+mn-cs"/>
              </a:rPr>
              <a:t>[6]Chang, D. S., &amp; Zhang, L. M. (2010). “Simulation of the erosion process of landslide dams due to overtopping considering variations in soil erodibility along [7]depth.” </a:t>
            </a:r>
            <a:r>
              <a:rPr lang="en-US" altLang="zh-CN" sz="1400" i="1" baseline="0">
                <a:solidFill>
                  <a:schemeClr val="dk1"/>
                </a:solidFill>
                <a:latin typeface="+mn-lt"/>
                <a:ea typeface="+mn-ea"/>
                <a:cs typeface="+mn-cs"/>
              </a:rPr>
              <a:t>Nat Hazards Earth Syst Sci, 10(4), 933-946.</a:t>
            </a:r>
          </a:p>
          <a:p>
            <a:r>
              <a:rPr lang="en-US" altLang="zh-CN" sz="1400" baseline="0">
                <a:solidFill>
                  <a:schemeClr val="dk1"/>
                </a:solidFill>
                <a:latin typeface="+mn-lt"/>
                <a:ea typeface="+mn-ea"/>
                <a:cs typeface="+mn-cs"/>
              </a:rPr>
              <a:t>[8]Chen, Z. Y. &amp; Wang, X. G. (2000). “Chaper12: Rock slope engineering.” </a:t>
            </a:r>
            <a:r>
              <a:rPr lang="en-US" altLang="zh-CN" sz="1400" i="1" baseline="0">
                <a:solidFill>
                  <a:schemeClr val="dk1"/>
                </a:solidFill>
                <a:latin typeface="+mn-lt"/>
                <a:ea typeface="+mn-ea"/>
                <a:cs typeface="+mn-cs"/>
              </a:rPr>
              <a:t>Large Dams in China, Pan, J. Z. &amp; He, J.</a:t>
            </a:r>
            <a:r>
              <a:rPr lang="en-US" altLang="zh-CN" sz="1400" baseline="0">
                <a:solidFill>
                  <a:schemeClr val="dk1"/>
                </a:solidFill>
                <a:latin typeface="+mn-lt"/>
                <a:ea typeface="+mn-ea"/>
                <a:cs typeface="+mn-cs"/>
              </a:rPr>
              <a:t>eds, China Hydropower Press, China, 695-721.</a:t>
            </a:r>
          </a:p>
          <a:p>
            <a:r>
              <a:rPr lang="en-US" altLang="zh-CN" sz="1400" baseline="0">
                <a:solidFill>
                  <a:schemeClr val="dk1"/>
                </a:solidFill>
                <a:latin typeface="+mn-lt"/>
                <a:ea typeface="+mn-ea"/>
                <a:cs typeface="+mn-cs"/>
              </a:rPr>
              <a:t>[9]Chen, Z. Y., &amp; Shao, C. M. (1988). “Evaluation of minimum factor of safety in slope stability analysis.” </a:t>
            </a:r>
            <a:r>
              <a:rPr lang="en-US" altLang="zh-CN" sz="1400" i="1" baseline="0">
                <a:solidFill>
                  <a:schemeClr val="dk1"/>
                </a:solidFill>
                <a:latin typeface="+mn-lt"/>
                <a:ea typeface="+mn-ea"/>
                <a:cs typeface="+mn-cs"/>
              </a:rPr>
              <a:t>Canadian Geotechnical Journal, 25(4), 735-748.</a:t>
            </a:r>
          </a:p>
          <a:p>
            <a:r>
              <a:rPr lang="en-US" altLang="zh-CN" sz="1400" baseline="0">
                <a:solidFill>
                  <a:schemeClr val="dk1"/>
                </a:solidFill>
                <a:latin typeface="+mn-lt"/>
                <a:ea typeface="+mn-ea"/>
                <a:cs typeface="+mn-cs"/>
              </a:rPr>
              <a:t>[10]Fread, D. L. (1984a). “DAMBRK: The NWS dam break flood forecasting model.” National Weather Service(NWS) Report, NOAA, Silver Spring, MA.</a:t>
            </a:r>
          </a:p>
          <a:p>
            <a:r>
              <a:rPr lang="en-US" altLang="zh-CN" sz="1400" baseline="0">
                <a:solidFill>
                  <a:schemeClr val="dk1"/>
                </a:solidFill>
                <a:latin typeface="+mn-lt"/>
                <a:ea typeface="+mn-ea"/>
                <a:cs typeface="+mn-cs"/>
              </a:rPr>
              <a:t>[11]Fread, D. L. (1988). “BREACH: An erosion model for earthen dam failures (Model description and user manual).”National Oceanic and Atmospheric [12]Administration, National Weather Service, Silver Spring, MD.</a:t>
            </a:r>
          </a:p>
          <a:p>
            <a:r>
              <a:rPr lang="en-US" altLang="zh-CN" sz="1400" baseline="0">
                <a:solidFill>
                  <a:schemeClr val="dk1"/>
                </a:solidFill>
                <a:latin typeface="+mn-lt"/>
                <a:ea typeface="+mn-ea"/>
                <a:cs typeface="+mn-cs"/>
              </a:rPr>
              <a:t>[13]Lowe, III, J., &amp; Karafiath (1959). “Stability of earth dam upon drawdown.” First Pan-American Conference on Soil Mechanics and Foundation Engineering. Mexico City.</a:t>
            </a:r>
            <a:endParaRPr lang="en-US" altLang="zh-CN" sz="1400" b="0">
              <a:solidFill>
                <a:srgbClr val="FF0000"/>
              </a:solidFill>
              <a:latin typeface="+mn-lt"/>
              <a:ea typeface="+mn-ea"/>
              <a:cs typeface="+mn-cs"/>
            </a:endParaRPr>
          </a:p>
        </xdr:txBody>
      </xdr:sp>
      <xdr:pic macro="[0]!Sheet3.其他hide">
        <xdr:nvPicPr>
          <xdr:cNvPr id="52" name="图片 51" descr="repeat.png">
            <a:extLst>
              <a:ext uri="{FF2B5EF4-FFF2-40B4-BE49-F238E27FC236}">
                <a16:creationId xmlns:a16="http://schemas.microsoft.com/office/drawing/2014/main" id="{00000000-0008-0000-0600-000034000000}"/>
              </a:ext>
            </a:extLst>
          </xdr:cNvPr>
          <xdr:cNvPicPr>
            <a:picLocks noChangeAspect="1"/>
          </xdr:cNvPicPr>
        </xdr:nvPicPr>
        <xdr:blipFill>
          <a:blip xmlns:r="http://schemas.openxmlformats.org/officeDocument/2006/relationships" r:embed="rId8" cstate="print"/>
          <a:stretch>
            <a:fillRect/>
          </a:stretch>
        </xdr:blipFill>
        <xdr:spPr>
          <a:xfrm>
            <a:off x="9829800" y="13868400"/>
            <a:ext cx="838201" cy="838201"/>
          </a:xfrm>
          <a:prstGeom prst="rect">
            <a:avLst/>
          </a:prstGeom>
        </xdr:spPr>
      </xdr:pic>
    </xdr:grpSp>
    <xdr:clientData/>
  </xdr:twoCellAnchor>
  <xdr:twoCellAnchor>
    <xdr:from>
      <xdr:col>0</xdr:col>
      <xdr:colOff>0</xdr:colOff>
      <xdr:row>106</xdr:row>
      <xdr:rowOff>51195</xdr:rowOff>
    </xdr:from>
    <xdr:to>
      <xdr:col>18</xdr:col>
      <xdr:colOff>666994</xdr:colOff>
      <xdr:row>126</xdr:row>
      <xdr:rowOff>27213</xdr:rowOff>
    </xdr:to>
    <xdr:grpSp>
      <xdr:nvGrpSpPr>
        <xdr:cNvPr id="59" name="注意事项">
          <a:extLst>
            <a:ext uri="{FF2B5EF4-FFF2-40B4-BE49-F238E27FC236}">
              <a16:creationId xmlns:a16="http://schemas.microsoft.com/office/drawing/2014/main" id="{00000000-0008-0000-0600-00003B000000}"/>
            </a:ext>
          </a:extLst>
        </xdr:cNvPr>
        <xdr:cNvGrpSpPr/>
      </xdr:nvGrpSpPr>
      <xdr:grpSpPr>
        <a:xfrm>
          <a:off x="0" y="20872845"/>
          <a:ext cx="10672054" cy="3786018"/>
          <a:chOff x="-17010" y="19059524"/>
          <a:chExt cx="12272347" cy="2291122"/>
        </a:xfrm>
      </xdr:grpSpPr>
      <xdr:sp macro="" textlink="">
        <xdr:nvSpPr>
          <xdr:cNvPr id="36" name="TextBox 35">
            <a:extLst>
              <a:ext uri="{FF2B5EF4-FFF2-40B4-BE49-F238E27FC236}">
                <a16:creationId xmlns:a16="http://schemas.microsoft.com/office/drawing/2014/main" id="{00000000-0008-0000-0600-000024000000}"/>
              </a:ext>
            </a:extLst>
          </xdr:cNvPr>
          <xdr:cNvSpPr txBox="1"/>
        </xdr:nvSpPr>
        <xdr:spPr>
          <a:xfrm>
            <a:off x="-17010" y="19987128"/>
            <a:ext cx="12272347" cy="1363518"/>
          </a:xfrm>
          <a:prstGeom prst="rect">
            <a:avLst/>
          </a:prstGeom>
          <a:solidFill>
            <a:schemeClr val="bg1">
              <a:lumMod val="85000"/>
            </a:schemeClr>
          </a:solid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Cautions</a:t>
            </a:r>
          </a:p>
          <a:p>
            <a:pPr algn="l"/>
            <a:r>
              <a:rPr lang="zh-CN" altLang="en-US" sz="1800">
                <a:solidFill>
                  <a:schemeClr val="dk1"/>
                </a:solidFill>
                <a:latin typeface="+mn-lt"/>
                <a:ea typeface="+mn-ea"/>
                <a:cs typeface="+mn-cs"/>
              </a:rPr>
              <a:t>             本程序的执行需要与</a:t>
            </a:r>
            <a:r>
              <a:rPr lang="en-US" altLang="zh-CN" sz="1800">
                <a:solidFill>
                  <a:schemeClr val="dk1"/>
                </a:solidFill>
                <a:latin typeface="+mn-lt"/>
                <a:ea typeface="+mn-ea"/>
                <a:cs typeface="+mn-cs"/>
              </a:rPr>
              <a:t>STAB</a:t>
            </a:r>
            <a:r>
              <a:rPr lang="zh-CN" altLang="en-US" sz="1800">
                <a:solidFill>
                  <a:schemeClr val="dk1"/>
                </a:solidFill>
                <a:latin typeface="+mn-lt"/>
                <a:ea typeface="+mn-ea"/>
                <a:cs typeface="+mn-cs"/>
              </a:rPr>
              <a:t>边坡计算软件结合，但是现在还没有实现与</a:t>
            </a:r>
            <a:r>
              <a:rPr lang="en-US" altLang="zh-CN" sz="1800">
                <a:solidFill>
                  <a:schemeClr val="dk1"/>
                </a:solidFill>
                <a:latin typeface="+mn-lt"/>
                <a:ea typeface="+mn-ea"/>
                <a:cs typeface="+mn-cs"/>
              </a:rPr>
              <a:t>STAB</a:t>
            </a:r>
            <a:r>
              <a:rPr lang="zh-CN" altLang="en-US" sz="1800">
                <a:solidFill>
                  <a:schemeClr val="dk1"/>
                </a:solidFill>
                <a:latin typeface="+mn-lt"/>
                <a:ea typeface="+mn-ea"/>
                <a:cs typeface="+mn-cs"/>
              </a:rPr>
              <a:t>程序的结合，需要进行下一步工作</a:t>
            </a:r>
          </a:p>
        </xdr:txBody>
      </xdr:sp>
      <xdr:pic macro="[0]!Sheet3.注意事项hide">
        <xdr:nvPicPr>
          <xdr:cNvPr id="53" name="图片 52" descr="repeat.png">
            <a:extLst>
              <a:ext uri="{FF2B5EF4-FFF2-40B4-BE49-F238E27FC236}">
                <a16:creationId xmlns:a16="http://schemas.microsoft.com/office/drawing/2014/main" id="{00000000-0008-0000-0600-000035000000}"/>
              </a:ext>
            </a:extLst>
          </xdr:cNvPr>
          <xdr:cNvPicPr>
            <a:picLocks noChangeAspect="1"/>
          </xdr:cNvPicPr>
        </xdr:nvPicPr>
        <xdr:blipFill>
          <a:blip xmlns:r="http://schemas.openxmlformats.org/officeDocument/2006/relationships" r:embed="rId8" cstate="print"/>
          <a:stretch>
            <a:fillRect/>
          </a:stretch>
        </xdr:blipFill>
        <xdr:spPr>
          <a:xfrm>
            <a:off x="9810750" y="19059524"/>
            <a:ext cx="838201" cy="838201"/>
          </a:xfrm>
          <a:prstGeom prst="rect">
            <a:avLst/>
          </a:prstGeom>
        </xdr:spPr>
      </xdr:pic>
    </xdr:grpSp>
    <xdr:clientData/>
  </xdr:twoCellAnchor>
  <xdr:twoCellAnchor editAs="oneCell">
    <xdr:from>
      <xdr:col>0</xdr:col>
      <xdr:colOff>0</xdr:colOff>
      <xdr:row>0</xdr:row>
      <xdr:rowOff>0</xdr:rowOff>
    </xdr:from>
    <xdr:to>
      <xdr:col>2</xdr:col>
      <xdr:colOff>250371</xdr:colOff>
      <xdr:row>2</xdr:row>
      <xdr:rowOff>360441</xdr:rowOff>
    </xdr:to>
    <xdr:pic>
      <xdr:nvPicPr>
        <xdr:cNvPr id="44" name="Picture 2">
          <a:extLst>
            <a:ext uri="{FF2B5EF4-FFF2-40B4-BE49-F238E27FC236}">
              <a16:creationId xmlns:a16="http://schemas.microsoft.com/office/drawing/2014/main" id="{00000000-0008-0000-0600-00002C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0" y="0"/>
          <a:ext cx="1362710" cy="1169670"/>
        </a:xfrm>
        <a:prstGeom prst="rect">
          <a:avLst/>
        </a:prstGeom>
      </xdr:spPr>
    </xdr:pic>
    <xdr:clientData/>
  </xdr:twoCellAnchor>
  <xdr:twoCellAnchor editAs="oneCell">
    <xdr:from>
      <xdr:col>6</xdr:col>
      <xdr:colOff>340179</xdr:colOff>
      <xdr:row>13</xdr:row>
      <xdr:rowOff>73176</xdr:rowOff>
    </xdr:from>
    <xdr:to>
      <xdr:col>10</xdr:col>
      <xdr:colOff>489858</xdr:colOff>
      <xdr:row>17</xdr:row>
      <xdr:rowOff>149678</xdr:rowOff>
    </xdr:to>
    <xdr:pic>
      <xdr:nvPicPr>
        <xdr:cNvPr id="45" name="图片 44">
          <a:extLst>
            <a:ext uri="{FF2B5EF4-FFF2-40B4-BE49-F238E27FC236}">
              <a16:creationId xmlns:a16="http://schemas.microsoft.com/office/drawing/2014/main" id="{00000000-0008-0000-0600-00002D000000}"/>
            </a:ext>
          </a:extLst>
        </xdr:cNvPr>
        <xdr:cNvPicPr>
          <a:picLocks noChangeAspect="1"/>
        </xdr:cNvPicPr>
      </xdr:nvPicPr>
      <xdr:blipFill>
        <a:blip xmlns:r="http://schemas.openxmlformats.org/officeDocument/2006/relationships" r:embed="rId10" cstate="print"/>
        <a:stretch>
          <a:fillRect/>
        </a:stretch>
      </xdr:blipFill>
      <xdr:spPr>
        <a:xfrm>
          <a:off x="3601085" y="3121025"/>
          <a:ext cx="2573020" cy="807720"/>
        </a:xfrm>
        <a:prstGeom prst="rect">
          <a:avLst/>
        </a:prstGeom>
      </xdr:spPr>
    </xdr:pic>
    <xdr:clientData/>
  </xdr:twoCellAnchor>
  <xdr:twoCellAnchor>
    <xdr:from>
      <xdr:col>1</xdr:col>
      <xdr:colOff>149678</xdr:colOff>
      <xdr:row>67</xdr:row>
      <xdr:rowOff>149678</xdr:rowOff>
    </xdr:from>
    <xdr:to>
      <xdr:col>3</xdr:col>
      <xdr:colOff>27214</xdr:colOff>
      <xdr:row>69</xdr:row>
      <xdr:rowOff>0</xdr:rowOff>
    </xdr:to>
    <xdr:sp macro="" textlink="">
      <xdr:nvSpPr>
        <xdr:cNvPr id="55" name="矩形 54">
          <a:extLst>
            <a:ext uri="{FF2B5EF4-FFF2-40B4-BE49-F238E27FC236}">
              <a16:creationId xmlns:a16="http://schemas.microsoft.com/office/drawing/2014/main" id="{00000000-0008-0000-0600-000037000000}"/>
            </a:ext>
          </a:extLst>
        </xdr:cNvPr>
        <xdr:cNvSpPr/>
      </xdr:nvSpPr>
      <xdr:spPr>
        <a:xfrm>
          <a:off x="713105" y="13072745"/>
          <a:ext cx="921385" cy="216535"/>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rtlCol="0" anchor="ctr"/>
        <a:lstStyle/>
        <a:p>
          <a:pPr algn="ctr"/>
          <a:endParaRPr lang="zh-CN" altLang="en-US" sz="1100"/>
        </a:p>
      </xdr:txBody>
    </xdr:sp>
    <xdr:clientData/>
  </xdr:twoCellAnchor>
  <xdr:twoCellAnchor>
    <xdr:from>
      <xdr:col>1</xdr:col>
      <xdr:colOff>149678</xdr:colOff>
      <xdr:row>69</xdr:row>
      <xdr:rowOff>54429</xdr:rowOff>
    </xdr:from>
    <xdr:to>
      <xdr:col>3</xdr:col>
      <xdr:colOff>27214</xdr:colOff>
      <xdr:row>70</xdr:row>
      <xdr:rowOff>95250</xdr:rowOff>
    </xdr:to>
    <xdr:sp macro="" textlink="">
      <xdr:nvSpPr>
        <xdr:cNvPr id="60" name="矩形 59">
          <a:extLst>
            <a:ext uri="{FF2B5EF4-FFF2-40B4-BE49-F238E27FC236}">
              <a16:creationId xmlns:a16="http://schemas.microsoft.com/office/drawing/2014/main" id="{00000000-0008-0000-0600-00003C000000}"/>
            </a:ext>
          </a:extLst>
        </xdr:cNvPr>
        <xdr:cNvSpPr/>
      </xdr:nvSpPr>
      <xdr:spPr>
        <a:xfrm>
          <a:off x="713105" y="13343255"/>
          <a:ext cx="921385" cy="224155"/>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rtlCol="0" anchor="ctr"/>
        <a:lstStyle/>
        <a:p>
          <a:pPr algn="ctr"/>
          <a:endParaRPr lang="zh-CN" altLang="en-US" sz="1100"/>
        </a:p>
      </xdr:txBody>
    </xdr:sp>
    <xdr:clientData/>
  </xdr:twoCellAnchor>
</xdr:wsDr>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 xr6:uid="{00000000-000C-0000-FFFF-FFFF00000000}" r="B6" connectionId="4">
    <xmlCellPr id="1" xr6:uid="{00000000-0010-0000-0000-000001000000}" uniqueName="Z0">
      <xmlPr mapId="9" xpath="/IDBmodelinfo/Lake/Z0" xmlDataType="double"/>
    </xmlCellPr>
  </singleXmlCell>
  <singleXmlCell id="2" xr6:uid="{00000000-000C-0000-FFFF-FFFF01000000}" r="B7" connectionId="4">
    <xmlCellPr id="1" xr6:uid="{00000000-0010-0000-0100-000001000000}" uniqueName="Qin">
      <xmlPr mapId="9" xpath="/IDBmodelinfo/Lake/Qin" xmlDataType="double"/>
    </xmlCellPr>
  </singleXmlCell>
  <singleXmlCell id="3" xr6:uid="{00000000-000C-0000-FFFF-FFFF02000000}" r="B8" connectionId="4">
    <xmlCellPr id="1" xr6:uid="{00000000-0010-0000-0200-000001000000}" uniqueName="Hr">
      <xmlPr mapId="9" xpath="/IDBmodelinfo/Lake/Hr" xmlDataType="double"/>
    </xmlCellPr>
  </singleXmlCell>
  <singleXmlCell id="4" xr6:uid="{00000000-000C-0000-FFFF-FFFF03000000}" r="B11" connectionId="4">
    <xmlCellPr id="1" xr6:uid="{00000000-0010-0000-0300-000001000000}" uniqueName="p1">
      <xmlPr mapId="9" xpath="/IDBmodelinfo/Lake/p1" xmlDataType="double"/>
    </xmlCellPr>
  </singleXmlCell>
  <singleXmlCell id="5" xr6:uid="{00000000-000C-0000-FFFF-FFFF04000000}" r="B12" connectionId="4">
    <xmlCellPr id="1" xr6:uid="{00000000-0010-0000-0400-000001000000}" uniqueName="p2">
      <xmlPr mapId="9" xpath="/IDBmodelinfo/Lake/p2" xmlDataType="double"/>
    </xmlCellPr>
  </singleXmlCell>
  <singleXmlCell id="6" xr6:uid="{00000000-000C-0000-FFFF-FFFF05000000}" r="B13" connectionId="4">
    <xmlCellPr id="1" xr6:uid="{00000000-0010-0000-0500-000001000000}" uniqueName="p3">
      <xmlPr mapId="9" xpath="/IDBmodelinfo/Lake/p3" xmlDataType="double"/>
    </xmlCellPr>
  </singleXmlCell>
  <singleXmlCell id="7" xr6:uid="{00000000-000C-0000-FFFF-FFFF06000000}" r="H7" connectionId="4">
    <xmlCellPr id="1" xr6:uid="{00000000-0010-0000-0600-000001000000}" uniqueName="h0">
      <xmlPr mapId="9" xpath="/IDBmodelinfo/Lake/h0" xmlDataType="double"/>
    </xmlCellPr>
  </singleXmlCell>
  <singleXmlCell id="8" xr6:uid="{00000000-000C-0000-FFFF-FFFF07000000}" r="H8" connectionId="4">
    <xmlCellPr id="1" xr6:uid="{00000000-0010-0000-0700-000001000000}" uniqueName="b0">
      <xmlPr mapId="9" xpath="/IDBmodelinfo/Lake/b0" xmlDataType="double"/>
    </xmlCellPr>
  </singleXmlCell>
  <singleXmlCell id="9" xr6:uid="{00000000-000C-0000-FFFF-FFFF08000000}" r="B22" connectionId="4">
    <xmlCellPr id="1" xr6:uid="{00000000-0010-0000-0800-000001000000}" uniqueName="vc">
      <xmlPr mapId="9" xpath="/IDBmodelinfo/Erosion/vc" xmlDataType="double"/>
    </xmlCellPr>
  </singleXmlCell>
  <singleXmlCell id="10" xr6:uid="{00000000-000C-0000-FFFF-FFFF09000000}" r="B25" connectionId="4">
    <xmlCellPr id="1" xr6:uid="{00000000-0010-0000-0900-000001000000}" uniqueName="tc">
      <xmlPr mapId="9" xpath="/IDBmodelinfo/Erosion/tc" xmlDataType="double"/>
    </xmlCellPr>
  </singleXmlCell>
  <singleXmlCell id="11" xr6:uid="{00000000-000C-0000-FFFF-FFFF0A000000}" r="B23" connectionId="4">
    <xmlCellPr id="1" xr6:uid="{00000000-0010-0000-0A00-000001000000}" uniqueName="a">
      <xmlPr mapId="9" xpath="/IDBmodelinfo/Erosion/a" xmlDataType="double"/>
    </xmlCellPr>
  </singleXmlCell>
  <singleXmlCell id="12" xr6:uid="{00000000-000C-0000-FFFF-FFFF0B000000}" r="B24" connectionId="4">
    <xmlCellPr id="1" xr6:uid="{00000000-0010-0000-0B00-000001000000}" uniqueName="b">
      <xmlPr mapId="9" xpath="/IDBmodelinfo/Erosion/b" xmlDataType="double"/>
    </xmlCellPr>
  </singleXmlCell>
  <singleXmlCell id="13" xr6:uid="{00000000-000C-0000-FFFF-FFFF0C000000}" r="B17" connectionId="4">
    <xmlCellPr id="1" xr6:uid="{00000000-0010-0000-0C00-000001000000}" uniqueName="mq">
      <xmlPr mapId="9" xpath="/IDBmodelinfo/Erosion/mq" xmlDataType="double"/>
    </xmlCellPr>
  </singleXmlCell>
  <singleXmlCell id="14" xr6:uid="{00000000-000C-0000-FFFF-FFFF0D000000}" r="B18" connectionId="4">
    <xmlCellPr id="1" xr6:uid="{00000000-0010-0000-0D00-000001000000}" uniqueName="mb">
      <xmlPr mapId="9" xpath="/IDBmodelinfo/Erosion/mb" xmlDataType="double"/>
    </xmlCellPr>
  </singleXmlCell>
  <singleXmlCell id="15" xr6:uid="{00000000-000C-0000-FFFF-FFFF0E000000}" r="B19" connectionId="4">
    <xmlCellPr id="1" xr6:uid="{00000000-0010-0000-0E00-000001000000}" uniqueName="m">
      <xmlPr mapId="9" xpath="/IDBmodelinfo/Erosion/m" xmlDataType="double"/>
    </xmlCellPr>
  </singleXmlCell>
  <singleXmlCell id="16" xr6:uid="{00000000-000C-0000-FFFF-FFFF0F000000}" r="H10" connectionId="4">
    <xmlCellPr id="1" xr6:uid="{00000000-0010-0000-0F00-000001000000}" uniqueName="Coh">
      <xmlPr mapId="9" xpath="/IDBmodelinfo/Enlarge/Coh" xmlDataType="double"/>
    </xmlCellPr>
  </singleXmlCell>
  <singleXmlCell id="17" xr6:uid="{00000000-000C-0000-FFFF-FFFF10000000}" r="H11" connectionId="4">
    <xmlCellPr id="1" xr6:uid="{00000000-0010-0000-1000-000001000000}" uniqueName="fai">
      <xmlPr mapId="9" xpath="/IDBmodelinfo/Enlarge/fai" xmlDataType="double"/>
    </xmlCellPr>
  </singleXmlCell>
  <singleXmlCell id="18" xr6:uid="{00000000-000C-0000-FFFF-FFFF11000000}" r="H12" connectionId="4">
    <xmlCellPr id="1" xr6:uid="{00000000-0010-0000-1100-000001000000}" uniqueName="gamma">
      <xmlPr mapId="9" xpath="/IDBmodelinfo/Enlarge/gamma" xmlDataType="double"/>
    </xmlCellPr>
  </singleXmlCell>
  <singleXmlCell id="19" xr6:uid="{00000000-000C-0000-FFFF-FFFF12000000}" r="H13" connectionId="4">
    <xmlCellPr id="1" xr6:uid="{00000000-0010-0000-1200-000001000000}" uniqueName="beta1">
      <xmlPr mapId="9" xpath="/IDBmodelinfo/Enlarge/beta1" xmlDataType="double"/>
    </xmlCellPr>
  </singleXmlCell>
  <singleXmlCell id="20" xr6:uid="{00000000-000C-0000-FFFF-FFFF13000000}" r="K10" connectionId="4">
    <xmlCellPr id="1" xr6:uid="{00000000-0010-0000-1300-000001000000}" uniqueName="m1">
      <xmlPr mapId="9" xpath="/IDBmodelinfo/Enlarge/m1" xmlDataType="double"/>
    </xmlCellPr>
  </singleXmlCell>
  <singleXmlCell id="21" xr6:uid="{00000000-000C-0000-FFFF-FFFF14000000}" r="K11" connectionId="4">
    <xmlCellPr id="1" xr6:uid="{00000000-0010-0000-1400-000001000000}" uniqueName="m2">
      <xmlPr mapId="9" xpath="/IDBmodelinfo/Enlarge/m2" xmlDataType="double"/>
    </xmlCellPr>
  </singleXmlCell>
  <singleXmlCell id="22" xr6:uid="{00000000-000C-0000-FFFF-FFFF15000000}" r="K12" connectionId="4">
    <xmlCellPr id="1" xr6:uid="{00000000-0010-0000-1500-000001000000}" uniqueName="zend">
      <xmlPr mapId="9" xpath="/IDBmodelinfo/Enlarge/zend" xmlDataType="double"/>
    </xmlCellPr>
  </singleXmlCell>
  <singleXmlCell id="23" xr6:uid="{00000000-000C-0000-FFFF-FFFF16000000}" r="H15" connectionId="4">
    <xmlCellPr id="1" xr6:uid="{00000000-0010-0000-1600-000001000000}" uniqueName="d50">
      <xmlPr mapId="9" xpath="/IDBmodelinfo/Enlarge/d50" xmlDataType="double"/>
    </xmlCellPr>
  </singleXmlCell>
  <singleXmlCell id="24" xr6:uid="{00000000-000C-0000-FFFF-FFFF17000000}" r="H16" connectionId="4">
    <xmlCellPr id="1" xr6:uid="{00000000-0010-0000-1700-000001000000}" uniqueName="density">
      <xmlPr mapId="9" xpath="/IDBmodelinfo/Enlarge/density" xmlDataType="double"/>
    </xmlCellPr>
  </singleXmlCell>
  <singleXmlCell id="25" xr6:uid="{00000000-000C-0000-FFFF-FFFF18000000}" r="H17" connectionId="4">
    <xmlCellPr id="1" xr6:uid="{00000000-0010-0000-1800-000001000000}" uniqueName="voidratio">
      <xmlPr mapId="9" xpath="/IDBmodelinfo/Enlarge/voidratio" xmlDataType="double"/>
    </xmlCellPr>
  </singleXmlCell>
  <singleXmlCell id="26" xr6:uid="{00000000-000C-0000-FFFF-FFFF19000000}" r="H18" connectionId="4">
    <xmlCellPr id="1" xr6:uid="{00000000-0010-0000-1900-000001000000}" uniqueName="Gs">
      <xmlPr mapId="9" xpath="/IDBmodelinfo/Enlarge/Gs" xmlDataType="double"/>
    </xmlCellPr>
  </singleXmlCell>
  <singleXmlCell id="27" xr6:uid="{00000000-000C-0000-FFFF-FFFF1A000000}" r="H19" connectionId="4">
    <xmlCellPr id="1" xr6:uid="{00000000-0010-0000-1A00-000001000000}" uniqueName="Len">
      <xmlPr mapId="9" xpath="/IDBmodelinfo/Enlarge/Len" xmlDataType="double"/>
    </xmlCellPr>
  </singleXmlCell>
  <singleXmlCell id="28" xr6:uid="{00000000-000C-0000-FFFF-FFFF1B000000}" r="H20" connectionId="4">
    <xmlCellPr id="1" xr6:uid="{00000000-0010-0000-1B00-000001000000}" uniqueName="roughness">
      <xmlPr mapId="9" xpath="/IDBmodelinfo/Enlarge/roughness" xmlDataType="double"/>
    </xmlCellPr>
  </singleXmlCell>
</singleXmlCells>
</file>

<file path=xl/theme/theme1.xml><?xml version="1.0" encoding="utf-8"?>
<a:theme xmlns:a="http://schemas.openxmlformats.org/drawingml/2006/main" name="Office 主题">
  <a:themeElements>
    <a:clrScheme name="沉稳">
      <a:dk1>
        <a:sysClr val="windowText" lastClr="000000"/>
      </a:dk1>
      <a:lt1>
        <a:sysClr val="window" lastClr="FFFFFF"/>
      </a:lt1>
      <a:dk2>
        <a:srgbClr val="676A55"/>
      </a:dk2>
      <a:lt2>
        <a:srgbClr val="EAEBDE"/>
      </a:lt2>
      <a:accent1>
        <a:srgbClr val="72A376"/>
      </a:accent1>
      <a:accent2>
        <a:srgbClr val="B0CCB0"/>
      </a:accent2>
      <a:accent3>
        <a:srgbClr val="A8CDD7"/>
      </a:accent3>
      <a:accent4>
        <a:srgbClr val="C0BEAF"/>
      </a:accent4>
      <a:accent5>
        <a:srgbClr val="CEC597"/>
      </a:accent5>
      <a:accent6>
        <a:srgbClr val="E8B7B7"/>
      </a:accent6>
      <a:hlink>
        <a:srgbClr val="DB5353"/>
      </a:hlink>
      <a:folHlink>
        <a:srgbClr val="903638"/>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7.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9.xml"/><Relationship Id="rId13" Type="http://schemas.openxmlformats.org/officeDocument/2006/relationships/ctrlProp" Target="../ctrlProps/ctrlProp24.xml"/><Relationship Id="rId18" Type="http://schemas.openxmlformats.org/officeDocument/2006/relationships/ctrlProp" Target="../ctrlProps/ctrlProp29.xml"/><Relationship Id="rId26" Type="http://schemas.openxmlformats.org/officeDocument/2006/relationships/ctrlProp" Target="../ctrlProps/ctrlProp37.xml"/><Relationship Id="rId3" Type="http://schemas.openxmlformats.org/officeDocument/2006/relationships/oleObject" Target="../embeddings/oleObject1.bin"/><Relationship Id="rId21" Type="http://schemas.openxmlformats.org/officeDocument/2006/relationships/ctrlProp" Target="../ctrlProps/ctrlProp32.xml"/><Relationship Id="rId7" Type="http://schemas.openxmlformats.org/officeDocument/2006/relationships/ctrlProp" Target="../ctrlProps/ctrlProp18.xml"/><Relationship Id="rId12" Type="http://schemas.openxmlformats.org/officeDocument/2006/relationships/ctrlProp" Target="../ctrlProps/ctrlProp23.xml"/><Relationship Id="rId17" Type="http://schemas.openxmlformats.org/officeDocument/2006/relationships/ctrlProp" Target="../ctrlProps/ctrlProp28.xml"/><Relationship Id="rId25" Type="http://schemas.openxmlformats.org/officeDocument/2006/relationships/ctrlProp" Target="../ctrlProps/ctrlProp36.xml"/><Relationship Id="rId2" Type="http://schemas.openxmlformats.org/officeDocument/2006/relationships/vmlDrawing" Target="../drawings/vmlDrawing3.vml"/><Relationship Id="rId16" Type="http://schemas.openxmlformats.org/officeDocument/2006/relationships/ctrlProp" Target="../ctrlProps/ctrlProp27.xml"/><Relationship Id="rId20" Type="http://schemas.openxmlformats.org/officeDocument/2006/relationships/ctrlProp" Target="../ctrlProps/ctrlProp31.xml"/><Relationship Id="rId1" Type="http://schemas.openxmlformats.org/officeDocument/2006/relationships/drawing" Target="../drawings/drawing3.xml"/><Relationship Id="rId6" Type="http://schemas.openxmlformats.org/officeDocument/2006/relationships/image" Target="../media/image4.emf"/><Relationship Id="rId11" Type="http://schemas.openxmlformats.org/officeDocument/2006/relationships/ctrlProp" Target="../ctrlProps/ctrlProp22.xml"/><Relationship Id="rId24" Type="http://schemas.openxmlformats.org/officeDocument/2006/relationships/ctrlProp" Target="../ctrlProps/ctrlProp35.xml"/><Relationship Id="rId5" Type="http://schemas.openxmlformats.org/officeDocument/2006/relationships/control" Target="../activeX/activeX1.xml"/><Relationship Id="rId15" Type="http://schemas.openxmlformats.org/officeDocument/2006/relationships/ctrlProp" Target="../ctrlProps/ctrlProp26.xml"/><Relationship Id="rId23" Type="http://schemas.openxmlformats.org/officeDocument/2006/relationships/ctrlProp" Target="../ctrlProps/ctrlProp34.xml"/><Relationship Id="rId28" Type="http://schemas.openxmlformats.org/officeDocument/2006/relationships/tableSingleCells" Target="../tables/tableSingleCells1.xml"/><Relationship Id="rId10" Type="http://schemas.openxmlformats.org/officeDocument/2006/relationships/ctrlProp" Target="../ctrlProps/ctrlProp21.xml"/><Relationship Id="rId19" Type="http://schemas.openxmlformats.org/officeDocument/2006/relationships/ctrlProp" Target="../ctrlProps/ctrlProp30.xml"/><Relationship Id="rId4" Type="http://schemas.openxmlformats.org/officeDocument/2006/relationships/image" Target="../media/image3.wmf"/><Relationship Id="rId9" Type="http://schemas.openxmlformats.org/officeDocument/2006/relationships/ctrlProp" Target="../ctrlProps/ctrlProp20.xml"/><Relationship Id="rId14" Type="http://schemas.openxmlformats.org/officeDocument/2006/relationships/ctrlProp" Target="../ctrlProps/ctrlProp25.xml"/><Relationship Id="rId22" Type="http://schemas.openxmlformats.org/officeDocument/2006/relationships/ctrlProp" Target="../ctrlProps/ctrlProp33.xml"/><Relationship Id="rId27" Type="http://schemas.openxmlformats.org/officeDocument/2006/relationships/ctrlProp" Target="../ctrlProps/ctrlProp3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9.xml"/><Relationship Id="rId7" Type="http://schemas.openxmlformats.org/officeDocument/2006/relationships/ctrlProp" Target="../ctrlProps/ctrlProp43.xml"/><Relationship Id="rId2" Type="http://schemas.openxmlformats.org/officeDocument/2006/relationships/vmlDrawing" Target="../drawings/vmlDrawing4.vml"/><Relationship Id="rId1" Type="http://schemas.openxmlformats.org/officeDocument/2006/relationships/drawing" Target="../drawings/drawing6.xml"/><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4.xml"/><Relationship Id="rId7" Type="http://schemas.openxmlformats.org/officeDocument/2006/relationships/ctrlProp" Target="../ctrlProps/ctrlProp48.xml"/><Relationship Id="rId2" Type="http://schemas.openxmlformats.org/officeDocument/2006/relationships/vmlDrawing" Target="../drawings/vmlDrawing5.vml"/><Relationship Id="rId1" Type="http://schemas.openxmlformats.org/officeDocument/2006/relationships/drawing" Target="../drawings/drawing8.xml"/><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2.xml"/><Relationship Id="rId13" Type="http://schemas.openxmlformats.org/officeDocument/2006/relationships/ctrlProp" Target="../ctrlProps/ctrlProp57.xml"/><Relationship Id="rId18" Type="http://schemas.openxmlformats.org/officeDocument/2006/relationships/ctrlProp" Target="../ctrlProps/ctrlProp62.xml"/><Relationship Id="rId3" Type="http://schemas.openxmlformats.org/officeDocument/2006/relationships/oleObject" Target="../embeddings/oleObject2.bin"/><Relationship Id="rId21" Type="http://schemas.openxmlformats.org/officeDocument/2006/relationships/ctrlProp" Target="../ctrlProps/ctrlProp65.xml"/><Relationship Id="rId7" Type="http://schemas.openxmlformats.org/officeDocument/2006/relationships/ctrlProp" Target="../ctrlProps/ctrlProp51.xml"/><Relationship Id="rId12" Type="http://schemas.openxmlformats.org/officeDocument/2006/relationships/ctrlProp" Target="../ctrlProps/ctrlProp56.xml"/><Relationship Id="rId17" Type="http://schemas.openxmlformats.org/officeDocument/2006/relationships/ctrlProp" Target="../ctrlProps/ctrlProp61.xml"/><Relationship Id="rId2" Type="http://schemas.openxmlformats.org/officeDocument/2006/relationships/vmlDrawing" Target="../drawings/vmlDrawing6.vml"/><Relationship Id="rId16" Type="http://schemas.openxmlformats.org/officeDocument/2006/relationships/ctrlProp" Target="../ctrlProps/ctrlProp60.xml"/><Relationship Id="rId20" Type="http://schemas.openxmlformats.org/officeDocument/2006/relationships/ctrlProp" Target="../ctrlProps/ctrlProp64.xml"/><Relationship Id="rId1" Type="http://schemas.openxmlformats.org/officeDocument/2006/relationships/drawing" Target="../drawings/drawing11.xml"/><Relationship Id="rId6" Type="http://schemas.openxmlformats.org/officeDocument/2006/relationships/ctrlProp" Target="../ctrlProps/ctrlProp50.xml"/><Relationship Id="rId11" Type="http://schemas.openxmlformats.org/officeDocument/2006/relationships/ctrlProp" Target="../ctrlProps/ctrlProp55.xml"/><Relationship Id="rId5" Type="http://schemas.openxmlformats.org/officeDocument/2006/relationships/ctrlProp" Target="../ctrlProps/ctrlProp49.xml"/><Relationship Id="rId15" Type="http://schemas.openxmlformats.org/officeDocument/2006/relationships/ctrlProp" Target="../ctrlProps/ctrlProp59.xml"/><Relationship Id="rId10" Type="http://schemas.openxmlformats.org/officeDocument/2006/relationships/ctrlProp" Target="../ctrlProps/ctrlProp54.xml"/><Relationship Id="rId19" Type="http://schemas.openxmlformats.org/officeDocument/2006/relationships/ctrlProp" Target="../ctrlProps/ctrlProp63.xml"/><Relationship Id="rId4" Type="http://schemas.openxmlformats.org/officeDocument/2006/relationships/image" Target="../media/image7.emf"/><Relationship Id="rId9" Type="http://schemas.openxmlformats.org/officeDocument/2006/relationships/ctrlProp" Target="../ctrlProps/ctrlProp53.xml"/><Relationship Id="rId14" Type="http://schemas.openxmlformats.org/officeDocument/2006/relationships/ctrlProp" Target="../ctrlProps/ctrlProp58.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P34"/>
  <sheetViews>
    <sheetView zoomScale="85" zoomScaleNormal="85" workbookViewId="0">
      <selection activeCell="E21" sqref="E21"/>
    </sheetView>
  </sheetViews>
  <sheetFormatPr defaultColWidth="9" defaultRowHeight="14.4" x14ac:dyDescent="0.25"/>
  <cols>
    <col min="10" max="10" width="11.109375" customWidth="1"/>
    <col min="12" max="12" width="11" customWidth="1"/>
    <col min="13" max="13" width="13" customWidth="1"/>
    <col min="14" max="14" width="12" customWidth="1"/>
    <col min="15" max="15" width="13.44140625" customWidth="1"/>
  </cols>
  <sheetData>
    <row r="1" spans="1:16" ht="37.5" customHeight="1" x14ac:dyDescent="0.25">
      <c r="A1" s="397" t="s">
        <v>0</v>
      </c>
      <c r="B1" s="397"/>
      <c r="C1" s="397"/>
      <c r="D1" s="397"/>
      <c r="E1" s="397"/>
      <c r="F1" s="397"/>
      <c r="G1" s="397"/>
      <c r="H1" s="397"/>
      <c r="I1" s="397"/>
      <c r="J1" s="397"/>
      <c r="K1" s="397"/>
      <c r="L1" s="397"/>
      <c r="M1" s="397"/>
      <c r="N1" s="397"/>
      <c r="O1" s="398" t="s">
        <v>1</v>
      </c>
      <c r="P1" s="399"/>
    </row>
    <row r="2" spans="1:16" ht="27.75" customHeight="1" x14ac:dyDescent="0.25">
      <c r="A2" s="400" t="s">
        <v>2</v>
      </c>
      <c r="B2" s="400"/>
      <c r="C2" s="400"/>
      <c r="D2" s="400"/>
      <c r="E2" s="400"/>
      <c r="F2" s="400"/>
      <c r="G2" s="400"/>
      <c r="H2" s="400"/>
      <c r="I2" s="400"/>
      <c r="J2" s="400"/>
      <c r="K2" s="400"/>
      <c r="L2" s="400"/>
      <c r="M2" s="400"/>
      <c r="N2" s="400"/>
      <c r="O2" s="1">
        <v>0</v>
      </c>
      <c r="P2" s="1"/>
    </row>
    <row r="3" spans="1:16" ht="30.75" customHeight="1" x14ac:dyDescent="0.25">
      <c r="A3" s="401" t="s">
        <v>3</v>
      </c>
      <c r="B3" s="401"/>
      <c r="C3" s="401"/>
      <c r="D3" s="401"/>
      <c r="E3" s="401"/>
      <c r="F3" s="401"/>
      <c r="G3" s="401"/>
      <c r="H3" s="401"/>
      <c r="I3" s="401"/>
      <c r="J3" s="401"/>
      <c r="K3" s="401"/>
      <c r="L3" s="401"/>
      <c r="M3" s="401"/>
      <c r="N3" s="401"/>
      <c r="O3" s="1"/>
      <c r="P3" s="1"/>
    </row>
    <row r="4" spans="1:16" ht="3" hidden="1" customHeight="1" x14ac:dyDescent="0.25">
      <c r="A4" s="197" t="s">
        <v>4</v>
      </c>
      <c r="B4" s="370"/>
      <c r="C4" s="197" t="s">
        <v>5</v>
      </c>
      <c r="D4" s="370"/>
      <c r="E4" s="197" t="s">
        <v>6</v>
      </c>
      <c r="F4" s="370"/>
      <c r="G4" s="197" t="s">
        <v>7</v>
      </c>
      <c r="H4" s="370"/>
      <c r="I4" s="197" t="s">
        <v>8</v>
      </c>
      <c r="J4" s="370"/>
      <c r="K4" s="197" t="s">
        <v>9</v>
      </c>
      <c r="L4" s="402"/>
      <c r="M4" s="402"/>
      <c r="N4" s="402"/>
      <c r="O4" s="402"/>
      <c r="P4" s="402"/>
    </row>
    <row r="5" spans="1:16" ht="15" customHeight="1" x14ac:dyDescent="0.25">
      <c r="A5" s="407" t="s">
        <v>10</v>
      </c>
      <c r="B5" s="407"/>
      <c r="C5" s="407"/>
      <c r="D5" s="407"/>
      <c r="E5" s="407"/>
      <c r="F5" s="407"/>
      <c r="G5" s="407"/>
      <c r="H5" s="407"/>
      <c r="I5" s="407"/>
      <c r="J5" s="407"/>
      <c r="K5" s="407"/>
      <c r="L5" s="407"/>
      <c r="M5" s="407"/>
      <c r="N5" s="407"/>
      <c r="O5" s="407"/>
      <c r="P5" s="381"/>
    </row>
    <row r="6" spans="1:16" ht="15" customHeight="1" x14ac:dyDescent="0.25">
      <c r="A6" s="407"/>
      <c r="B6" s="407"/>
      <c r="C6" s="407"/>
      <c r="D6" s="407"/>
      <c r="E6" s="407"/>
      <c r="F6" s="407"/>
      <c r="G6" s="407"/>
      <c r="H6" s="407"/>
      <c r="I6" s="407"/>
      <c r="J6" s="407"/>
      <c r="K6" s="407"/>
      <c r="L6" s="407"/>
      <c r="M6" s="407"/>
      <c r="N6" s="407"/>
      <c r="O6" s="407"/>
      <c r="P6" s="381"/>
    </row>
    <row r="7" spans="1:16" ht="15" customHeight="1" x14ac:dyDescent="0.25">
      <c r="A7" s="200"/>
      <c r="B7" s="200"/>
      <c r="C7" s="200"/>
      <c r="D7" s="200"/>
      <c r="E7" s="143"/>
      <c r="F7" s="143"/>
      <c r="G7" s="143"/>
      <c r="H7" s="143"/>
      <c r="I7" s="225"/>
      <c r="J7" s="225"/>
      <c r="K7" s="225"/>
      <c r="L7" s="225"/>
      <c r="M7" s="225"/>
      <c r="N7" s="23"/>
      <c r="O7" s="143"/>
      <c r="P7" s="143"/>
    </row>
    <row r="8" spans="1:16" ht="15" customHeight="1" x14ac:dyDescent="0.25">
      <c r="A8" s="209" t="s">
        <v>11</v>
      </c>
      <c r="B8" s="371">
        <v>1000.6</v>
      </c>
      <c r="C8" s="372" t="s">
        <v>12</v>
      </c>
      <c r="D8" s="373"/>
      <c r="E8" s="143"/>
      <c r="F8" s="143"/>
      <c r="G8" s="143"/>
      <c r="H8" s="143"/>
      <c r="I8" s="228" t="s">
        <v>13</v>
      </c>
      <c r="J8" s="382">
        <v>0.36</v>
      </c>
      <c r="K8" s="372" t="s">
        <v>14</v>
      </c>
      <c r="L8" s="206"/>
      <c r="M8" s="206"/>
      <c r="N8" s="408" t="s">
        <v>15</v>
      </c>
      <c r="O8" s="408"/>
      <c r="P8" s="143"/>
    </row>
    <row r="9" spans="1:16" ht="15" customHeight="1" x14ac:dyDescent="0.25">
      <c r="A9" s="209" t="s">
        <v>16</v>
      </c>
      <c r="B9" s="208">
        <v>100</v>
      </c>
      <c r="C9" s="372" t="s">
        <v>17</v>
      </c>
      <c r="D9" s="373"/>
      <c r="E9" s="143"/>
      <c r="F9" s="143"/>
      <c r="G9" s="143"/>
      <c r="H9" s="143"/>
      <c r="I9" s="228" t="s">
        <v>18</v>
      </c>
      <c r="J9" s="383">
        <v>0.9</v>
      </c>
      <c r="K9" s="372" t="s">
        <v>19</v>
      </c>
      <c r="L9" s="206"/>
      <c r="M9" s="206"/>
      <c r="N9" s="408"/>
      <c r="O9" s="408"/>
      <c r="P9" s="143"/>
    </row>
    <row r="10" spans="1:16" ht="15" customHeight="1" x14ac:dyDescent="0.25">
      <c r="A10" s="209" t="s">
        <v>20</v>
      </c>
      <c r="B10" s="208">
        <v>978</v>
      </c>
      <c r="C10" s="372" t="s">
        <v>21</v>
      </c>
      <c r="D10" s="373"/>
      <c r="E10" s="143"/>
      <c r="F10" s="143"/>
      <c r="G10" s="143"/>
      <c r="H10" s="143"/>
      <c r="I10" s="384" t="s">
        <v>22</v>
      </c>
      <c r="J10" s="385"/>
      <c r="K10" s="386" t="s">
        <v>23</v>
      </c>
      <c r="L10" s="143"/>
      <c r="M10" s="206"/>
      <c r="N10" s="23"/>
      <c r="O10" s="143"/>
      <c r="P10" s="143"/>
    </row>
    <row r="11" spans="1:16" ht="15" customHeight="1" x14ac:dyDescent="0.25">
      <c r="A11" s="212"/>
      <c r="B11" s="246"/>
      <c r="C11" s="201"/>
      <c r="D11" s="201"/>
      <c r="E11" s="143"/>
      <c r="F11" s="143"/>
      <c r="G11" s="143"/>
      <c r="H11" s="143"/>
      <c r="I11" s="228" t="s">
        <v>24</v>
      </c>
      <c r="J11" s="382">
        <v>0.8</v>
      </c>
      <c r="K11" s="372" t="s">
        <v>25</v>
      </c>
      <c r="L11" s="206"/>
      <c r="M11" s="143"/>
      <c r="N11" s="143"/>
      <c r="O11" s="143"/>
      <c r="P11" s="379"/>
    </row>
    <row r="12" spans="1:16" ht="15" customHeight="1" x14ac:dyDescent="0.25">
      <c r="A12" s="201"/>
      <c r="B12" s="403"/>
      <c r="C12" s="403"/>
      <c r="D12" s="403"/>
      <c r="E12" s="403"/>
      <c r="F12" s="403"/>
      <c r="G12" s="201"/>
      <c r="H12" s="143"/>
      <c r="I12" s="201"/>
      <c r="J12" s="230"/>
      <c r="K12" s="231"/>
      <c r="L12" s="231"/>
      <c r="M12" s="201"/>
      <c r="N12" s="23"/>
      <c r="O12" s="143"/>
      <c r="P12" s="379"/>
    </row>
    <row r="13" spans="1:16" ht="15" customHeight="1" x14ac:dyDescent="0.25">
      <c r="A13" s="201"/>
      <c r="B13" s="202"/>
      <c r="C13" s="202"/>
      <c r="D13" s="202"/>
      <c r="E13" s="202"/>
      <c r="F13" s="202"/>
      <c r="G13" s="201"/>
      <c r="H13" s="143"/>
      <c r="I13" s="143"/>
      <c r="J13" s="143"/>
      <c r="K13" s="143"/>
      <c r="L13" s="214"/>
      <c r="M13" s="214"/>
      <c r="N13" s="23"/>
      <c r="O13" s="143"/>
      <c r="P13" s="379"/>
    </row>
    <row r="14" spans="1:16" ht="15" customHeight="1" x14ac:dyDescent="0.25">
      <c r="A14" s="209" t="s">
        <v>26</v>
      </c>
      <c r="B14" s="210">
        <v>1001.6</v>
      </c>
      <c r="C14" s="374" t="s">
        <v>27</v>
      </c>
      <c r="D14" s="201"/>
      <c r="E14" s="201"/>
      <c r="F14" s="201"/>
      <c r="G14" s="201"/>
      <c r="H14" s="143"/>
      <c r="I14" s="209" t="s">
        <v>28</v>
      </c>
      <c r="J14" s="233">
        <v>1.16036379721472</v>
      </c>
      <c r="K14" s="374" t="s">
        <v>29</v>
      </c>
      <c r="L14" s="214"/>
      <c r="M14" s="214"/>
      <c r="N14" s="214"/>
      <c r="O14" s="143"/>
      <c r="P14" s="379"/>
    </row>
    <row r="15" spans="1:16" ht="15" customHeight="1" x14ac:dyDescent="0.25">
      <c r="A15" s="209" t="s">
        <v>30</v>
      </c>
      <c r="B15" s="375">
        <v>10</v>
      </c>
      <c r="C15" s="376" t="s">
        <v>31</v>
      </c>
      <c r="D15" s="282"/>
      <c r="E15" s="282"/>
      <c r="F15" s="231"/>
      <c r="G15" s="231"/>
      <c r="H15" s="143"/>
      <c r="I15" s="209" t="s">
        <v>32</v>
      </c>
      <c r="J15" s="234">
        <v>1.1000000000000001</v>
      </c>
      <c r="K15" s="374" t="s">
        <v>33</v>
      </c>
      <c r="L15" s="214"/>
      <c r="M15" s="214"/>
      <c r="N15" s="214"/>
      <c r="O15" s="143"/>
      <c r="P15" s="143"/>
    </row>
    <row r="16" spans="1:16" ht="15" customHeight="1" x14ac:dyDescent="0.25">
      <c r="A16" s="209"/>
      <c r="B16" s="377"/>
      <c r="C16" s="236"/>
      <c r="D16" s="282"/>
      <c r="E16" s="282"/>
      <c r="F16" s="231"/>
      <c r="G16" s="231"/>
      <c r="H16" s="143"/>
      <c r="I16" s="209" t="s">
        <v>34</v>
      </c>
      <c r="J16" s="235">
        <v>1E-4</v>
      </c>
      <c r="K16" s="374" t="s">
        <v>35</v>
      </c>
      <c r="L16" s="143"/>
      <c r="M16" s="143"/>
      <c r="N16" s="143"/>
      <c r="O16" s="143"/>
      <c r="P16" s="143"/>
    </row>
    <row r="17" spans="1:16" ht="15" customHeight="1" x14ac:dyDescent="0.25">
      <c r="A17" s="202"/>
      <c r="B17" s="202"/>
      <c r="C17" s="202"/>
      <c r="D17" s="202"/>
      <c r="E17" s="202"/>
      <c r="F17" s="23"/>
      <c r="G17" s="143"/>
      <c r="H17" s="143"/>
      <c r="I17" s="215"/>
      <c r="J17" s="216"/>
      <c r="K17" s="387"/>
      <c r="L17" s="284"/>
      <c r="M17" s="284"/>
      <c r="N17" s="285"/>
      <c r="O17" s="231"/>
      <c r="P17" s="143"/>
    </row>
    <row r="18" spans="1:16" ht="15" customHeight="1" x14ac:dyDescent="0.25">
      <c r="A18" s="404" t="s">
        <v>36</v>
      </c>
      <c r="B18" s="404"/>
      <c r="C18" s="209" t="s">
        <v>37</v>
      </c>
      <c r="D18" s="209" t="s">
        <v>38</v>
      </c>
      <c r="E18" s="209" t="s">
        <v>39</v>
      </c>
      <c r="F18" s="23"/>
      <c r="G18" s="143"/>
      <c r="H18" s="143"/>
      <c r="I18" s="217" t="s">
        <v>40</v>
      </c>
      <c r="J18" s="218">
        <v>0</v>
      </c>
      <c r="K18" s="388" t="s">
        <v>41</v>
      </c>
      <c r="L18" s="217"/>
      <c r="M18" s="389"/>
      <c r="N18" s="283"/>
      <c r="O18" s="231"/>
      <c r="P18" s="143"/>
    </row>
    <row r="19" spans="1:16" ht="15" customHeight="1" x14ac:dyDescent="0.25">
      <c r="A19" s="404"/>
      <c r="B19" s="404"/>
      <c r="C19" s="378">
        <v>978</v>
      </c>
      <c r="D19" s="378">
        <v>988</v>
      </c>
      <c r="E19" s="378">
        <v>1000</v>
      </c>
      <c r="F19" s="23"/>
      <c r="G19" s="143"/>
      <c r="H19" s="143"/>
      <c r="I19" s="220" t="s">
        <v>42</v>
      </c>
      <c r="J19" s="221">
        <v>30</v>
      </c>
      <c r="K19" s="390" t="s">
        <v>43</v>
      </c>
      <c r="L19" s="209"/>
      <c r="M19" s="391"/>
      <c r="N19" s="283"/>
      <c r="O19" s="231"/>
      <c r="P19" s="143"/>
    </row>
    <row r="20" spans="1:16" ht="15" customHeight="1" x14ac:dyDescent="0.25">
      <c r="A20" s="404" t="s">
        <v>44</v>
      </c>
      <c r="B20" s="405"/>
      <c r="C20" s="209" t="s">
        <v>45</v>
      </c>
      <c r="D20" s="209" t="s">
        <v>46</v>
      </c>
      <c r="E20" s="209" t="s">
        <v>47</v>
      </c>
      <c r="F20" s="23"/>
      <c r="G20" s="143"/>
      <c r="H20" s="379"/>
      <c r="I20" s="209" t="s">
        <v>48</v>
      </c>
      <c r="J20" s="222">
        <v>20</v>
      </c>
      <c r="K20" s="390" t="s">
        <v>49</v>
      </c>
      <c r="L20" s="209"/>
      <c r="M20" s="391"/>
      <c r="N20" s="392"/>
      <c r="O20" s="231"/>
      <c r="P20" s="143"/>
    </row>
    <row r="21" spans="1:16" ht="12" customHeight="1" x14ac:dyDescent="0.25">
      <c r="A21" s="405"/>
      <c r="B21" s="405"/>
      <c r="C21" s="378">
        <v>5.92</v>
      </c>
      <c r="D21" s="378">
        <v>37.979999999999997</v>
      </c>
      <c r="E21" s="378">
        <v>120.87</v>
      </c>
      <c r="F21" s="23"/>
      <c r="G21" s="143"/>
      <c r="H21" s="379">
        <v>5</v>
      </c>
      <c r="I21" s="226" t="s">
        <v>50</v>
      </c>
      <c r="J21" s="221">
        <v>934</v>
      </c>
      <c r="K21" s="390" t="s">
        <v>51</v>
      </c>
      <c r="L21" s="284"/>
      <c r="M21" s="284"/>
      <c r="N21" s="289"/>
      <c r="O21" s="231"/>
      <c r="P21" s="143"/>
    </row>
    <row r="22" spans="1:16" ht="15" customHeight="1" x14ac:dyDescent="0.25">
      <c r="A22" s="380"/>
      <c r="B22" s="380"/>
      <c r="C22" s="380"/>
      <c r="D22" s="380"/>
      <c r="E22" s="380"/>
      <c r="F22" s="23"/>
      <c r="G22" s="143"/>
      <c r="H22" s="379"/>
      <c r="I22" s="209" t="s">
        <v>52</v>
      </c>
      <c r="J22" s="223">
        <v>129</v>
      </c>
      <c r="K22" s="393" t="s">
        <v>53</v>
      </c>
      <c r="L22" s="290"/>
      <c r="M22" s="290"/>
      <c r="N22" s="289"/>
      <c r="O22" s="231"/>
      <c r="P22" s="143"/>
    </row>
    <row r="23" spans="1:16" ht="15" customHeight="1" x14ac:dyDescent="0.25">
      <c r="A23" s="143"/>
      <c r="B23" s="143"/>
      <c r="C23" s="143"/>
      <c r="D23" s="143"/>
      <c r="E23" s="143"/>
      <c r="F23" s="143"/>
      <c r="G23" s="143"/>
      <c r="H23" s="143"/>
      <c r="I23" s="143"/>
      <c r="J23" s="143"/>
      <c r="K23" s="143"/>
      <c r="L23" s="143"/>
      <c r="M23" s="143"/>
      <c r="N23" s="143"/>
      <c r="O23" s="143"/>
      <c r="P23" s="143"/>
    </row>
    <row r="24" spans="1:16" ht="15" customHeight="1" x14ac:dyDescent="0.25">
      <c r="A24" s="143"/>
      <c r="B24" s="143"/>
      <c r="C24" s="143"/>
      <c r="D24" s="143"/>
      <c r="E24" s="143"/>
      <c r="F24" s="143"/>
      <c r="G24" s="143"/>
      <c r="H24" s="143"/>
      <c r="I24" s="143"/>
      <c r="J24" s="143"/>
      <c r="K24" s="143"/>
      <c r="L24" s="143"/>
      <c r="M24" s="143"/>
      <c r="N24" s="143"/>
      <c r="O24" s="143"/>
      <c r="P24" s="143"/>
    </row>
    <row r="25" spans="1:16" ht="15" customHeight="1" x14ac:dyDescent="0.25">
      <c r="A25" s="143"/>
      <c r="B25" s="143"/>
      <c r="C25" s="143"/>
      <c r="D25" s="143"/>
      <c r="E25" s="143"/>
      <c r="F25" s="143"/>
      <c r="G25" s="143"/>
      <c r="H25" s="143"/>
      <c r="I25" s="143"/>
      <c r="J25" s="143"/>
      <c r="K25" s="143"/>
      <c r="L25" s="143"/>
      <c r="M25" s="143"/>
      <c r="N25" s="143"/>
      <c r="O25" s="143"/>
      <c r="P25" s="143"/>
    </row>
    <row r="26" spans="1:16" ht="15" customHeight="1" x14ac:dyDescent="0.25">
      <c r="A26" s="143"/>
      <c r="B26" s="143"/>
      <c r="C26" s="143"/>
      <c r="D26" s="143"/>
      <c r="E26" s="143"/>
      <c r="F26" s="143"/>
      <c r="G26" s="143"/>
      <c r="H26" s="143"/>
      <c r="I26" s="226"/>
      <c r="J26" s="143"/>
      <c r="K26" s="143"/>
      <c r="L26" s="143"/>
      <c r="M26" s="143"/>
      <c r="N26" s="143"/>
      <c r="O26" s="143"/>
      <c r="P26" s="143"/>
    </row>
    <row r="27" spans="1:16" ht="15" customHeight="1" x14ac:dyDescent="0.25">
      <c r="A27" s="143"/>
      <c r="B27" s="143"/>
      <c r="C27" s="143"/>
      <c r="D27" s="143"/>
      <c r="E27" s="143"/>
      <c r="F27" s="143"/>
      <c r="G27" s="143"/>
      <c r="H27" s="143"/>
      <c r="I27" s="143"/>
      <c r="J27" s="143"/>
      <c r="K27" s="143"/>
      <c r="L27" s="143"/>
      <c r="M27" s="143"/>
      <c r="N27" s="143"/>
      <c r="O27" s="143"/>
      <c r="P27" s="143"/>
    </row>
    <row r="28" spans="1:16" ht="15" customHeight="1" x14ac:dyDescent="0.25">
      <c r="A28" s="143"/>
      <c r="B28" s="143"/>
      <c r="C28" s="143"/>
      <c r="D28" s="143"/>
      <c r="E28" s="143"/>
      <c r="F28" s="143"/>
      <c r="G28" s="143"/>
      <c r="H28" s="143"/>
      <c r="I28" s="143"/>
      <c r="J28" s="143"/>
      <c r="K28" s="143"/>
      <c r="L28" s="143"/>
      <c r="M28" s="143"/>
      <c r="N28" s="143"/>
      <c r="O28" s="143"/>
      <c r="P28" s="143"/>
    </row>
    <row r="29" spans="1:16" ht="15" customHeight="1" x14ac:dyDescent="0.25">
      <c r="A29" s="143"/>
      <c r="B29" s="143"/>
      <c r="C29" s="143"/>
      <c r="D29" s="143"/>
      <c r="E29" s="143"/>
      <c r="F29" s="143"/>
      <c r="G29" s="143"/>
      <c r="H29" s="143"/>
      <c r="I29" s="143"/>
      <c r="J29" s="406"/>
      <c r="K29" s="406"/>
      <c r="L29" s="143"/>
      <c r="M29" s="143"/>
      <c r="N29" s="143"/>
      <c r="O29" s="143"/>
      <c r="P29" s="143"/>
    </row>
    <row r="30" spans="1:16" ht="15" customHeight="1" x14ac:dyDescent="0.25">
      <c r="A30" s="143"/>
      <c r="B30" s="143"/>
      <c r="C30" s="143"/>
      <c r="D30" s="143"/>
      <c r="E30" s="143"/>
      <c r="F30" s="143"/>
      <c r="G30" s="143"/>
      <c r="H30" s="143"/>
      <c r="I30" s="143"/>
      <c r="J30" s="406"/>
      <c r="K30" s="406"/>
      <c r="L30" s="143"/>
      <c r="M30" s="143"/>
      <c r="N30" s="143"/>
      <c r="O30" s="143"/>
      <c r="P30" s="143"/>
    </row>
    <row r="31" spans="1:16" ht="15" customHeight="1" x14ac:dyDescent="0.25">
      <c r="A31" s="143"/>
      <c r="B31" s="143"/>
      <c r="C31" s="143"/>
      <c r="D31" s="143"/>
      <c r="E31" s="143"/>
      <c r="F31" s="143"/>
      <c r="G31" s="143"/>
      <c r="H31" s="143"/>
      <c r="I31" s="143"/>
      <c r="J31" s="143"/>
      <c r="K31" s="143"/>
      <c r="L31" s="143"/>
      <c r="M31" s="143"/>
      <c r="N31" s="143"/>
      <c r="O31" s="143"/>
      <c r="P31" s="143"/>
    </row>
    <row r="32" spans="1:16" ht="15" customHeight="1" x14ac:dyDescent="0.25">
      <c r="A32" s="143"/>
      <c r="B32" s="143"/>
      <c r="C32" s="143"/>
      <c r="D32" s="143"/>
      <c r="E32" s="143"/>
      <c r="F32" s="143"/>
      <c r="G32" s="143"/>
      <c r="H32" s="143"/>
      <c r="I32" s="143"/>
      <c r="J32" s="143"/>
      <c r="K32" s="143"/>
      <c r="L32" s="143"/>
      <c r="M32" s="143"/>
      <c r="N32" s="143"/>
      <c r="O32" s="143"/>
      <c r="P32" s="143"/>
    </row>
    <row r="33" spans="1:16" ht="15" customHeight="1" x14ac:dyDescent="0.25">
      <c r="A33" s="143"/>
      <c r="B33" s="143"/>
      <c r="C33" s="143"/>
      <c r="D33" s="143"/>
      <c r="E33" s="143"/>
      <c r="F33" s="143"/>
      <c r="G33" s="143"/>
      <c r="H33" s="143"/>
      <c r="I33" s="143"/>
      <c r="J33" s="143"/>
      <c r="K33" s="143"/>
      <c r="L33" s="143"/>
      <c r="M33" s="143"/>
      <c r="N33" s="143"/>
      <c r="O33" s="143"/>
      <c r="P33" s="143"/>
    </row>
    <row r="34" spans="1:16" ht="15" customHeight="1" x14ac:dyDescent="0.25"/>
  </sheetData>
  <mergeCells count="11">
    <mergeCell ref="B12:F12"/>
    <mergeCell ref="A20:B21"/>
    <mergeCell ref="A18:B19"/>
    <mergeCell ref="J29:K30"/>
    <mergeCell ref="A5:O6"/>
    <mergeCell ref="N8:O9"/>
    <mergeCell ref="A1:N1"/>
    <mergeCell ref="O1:P1"/>
    <mergeCell ref="A2:N2"/>
    <mergeCell ref="A3:N3"/>
    <mergeCell ref="L4:P4"/>
  </mergeCells>
  <phoneticPr fontId="33" type="noConversion"/>
  <pageMargins left="0.7" right="0.7" top="0.75" bottom="0.75" header="0.3" footer="0.3"/>
  <pageSetup paperSize="9" orientation="portrait" horizontalDpi="1200" verticalDpi="1200"/>
  <drawing r:id="rId1"/>
  <legacyDrawing r:id="rId2"/>
  <mc:AlternateContent xmlns:mc="http://schemas.openxmlformats.org/markup-compatibility/2006">
    <mc:Choice Requires="x14">
      <controls>
        <mc:AlternateContent xmlns:mc="http://schemas.openxmlformats.org/markup-compatibility/2006">
          <mc:Choice Requires="x14">
            <control shapeId="23554" r:id="rId3" name="Group box 1011">
              <controlPr defaultSize="0" autoPict="0">
                <anchor moveWithCells="1">
                  <from>
                    <xdr:col>0</xdr:col>
                    <xdr:colOff>106680</xdr:colOff>
                    <xdr:row>6</xdr:row>
                    <xdr:rowOff>91440</xdr:rowOff>
                  </from>
                  <to>
                    <xdr:col>8</xdr:col>
                    <xdr:colOff>0</xdr:colOff>
                    <xdr:row>10</xdr:row>
                    <xdr:rowOff>76200</xdr:rowOff>
                  </to>
                </anchor>
              </controlPr>
            </control>
          </mc:Choice>
        </mc:AlternateContent>
        <mc:AlternateContent xmlns:mc="http://schemas.openxmlformats.org/markup-compatibility/2006">
          <mc:Choice Requires="x14">
            <control shapeId="23555" r:id="rId4" name="Group box 1033">
              <controlPr defaultSize="0" autoPict="0">
                <anchor moveWithCells="1">
                  <from>
                    <xdr:col>0</xdr:col>
                    <xdr:colOff>99060</xdr:colOff>
                    <xdr:row>16</xdr:row>
                    <xdr:rowOff>22860</xdr:rowOff>
                  </from>
                  <to>
                    <xdr:col>7</xdr:col>
                    <xdr:colOff>601980</xdr:colOff>
                    <xdr:row>22</xdr:row>
                    <xdr:rowOff>129540</xdr:rowOff>
                  </to>
                </anchor>
              </controlPr>
            </control>
          </mc:Choice>
        </mc:AlternateContent>
        <mc:AlternateContent xmlns:mc="http://schemas.openxmlformats.org/markup-compatibility/2006">
          <mc:Choice Requires="x14">
            <control shapeId="23559" r:id="rId5" name="Group box 1044">
              <controlPr defaultSize="0" autoPict="0">
                <anchor moveWithCells="1">
                  <from>
                    <xdr:col>8</xdr:col>
                    <xdr:colOff>144780</xdr:colOff>
                    <xdr:row>12</xdr:row>
                    <xdr:rowOff>60960</xdr:rowOff>
                  </from>
                  <to>
                    <xdr:col>15</xdr:col>
                    <xdr:colOff>152400</xdr:colOff>
                    <xdr:row>16</xdr:row>
                    <xdr:rowOff>38100</xdr:rowOff>
                  </to>
                </anchor>
              </controlPr>
            </control>
          </mc:Choice>
        </mc:AlternateContent>
        <mc:AlternateContent xmlns:mc="http://schemas.openxmlformats.org/markup-compatibility/2006">
          <mc:Choice Requires="x14">
            <control shapeId="23562" r:id="rId6" name="Group box 1022">
              <controlPr defaultSize="0" autoPict="0">
                <anchor moveWithCells="1">
                  <from>
                    <xdr:col>0</xdr:col>
                    <xdr:colOff>106680</xdr:colOff>
                    <xdr:row>10</xdr:row>
                    <xdr:rowOff>175260</xdr:rowOff>
                  </from>
                  <to>
                    <xdr:col>8</xdr:col>
                    <xdr:colOff>0</xdr:colOff>
                    <xdr:row>15</xdr:row>
                    <xdr:rowOff>99060</xdr:rowOff>
                  </to>
                </anchor>
              </controlPr>
            </control>
          </mc:Choice>
        </mc:AlternateContent>
        <mc:AlternateContent xmlns:mc="http://schemas.openxmlformats.org/markup-compatibility/2006">
          <mc:Choice Requires="x14">
            <control shapeId="23563" r:id="rId7" name="Group Box 11">
              <controlPr defaultSize="0" autoPict="0">
                <anchor moveWithCells="1">
                  <from>
                    <xdr:col>8</xdr:col>
                    <xdr:colOff>144780</xdr:colOff>
                    <xdr:row>16</xdr:row>
                    <xdr:rowOff>99060</xdr:rowOff>
                  </from>
                  <to>
                    <xdr:col>15</xdr:col>
                    <xdr:colOff>175260</xdr:colOff>
                    <xdr:row>22</xdr:row>
                    <xdr:rowOff>99060</xdr:rowOff>
                  </to>
                </anchor>
              </controlPr>
            </control>
          </mc:Choice>
        </mc:AlternateContent>
        <mc:AlternateContent xmlns:mc="http://schemas.openxmlformats.org/markup-compatibility/2006">
          <mc:Choice Requires="x14">
            <control shapeId="23566" r:id="rId8" name="Group Box 14">
              <controlPr defaultSize="0" autoPict="0">
                <anchor moveWithCells="1">
                  <from>
                    <xdr:col>0</xdr:col>
                    <xdr:colOff>38100</xdr:colOff>
                    <xdr:row>4</xdr:row>
                    <xdr:rowOff>53340</xdr:rowOff>
                  </from>
                  <to>
                    <xdr:col>15</xdr:col>
                    <xdr:colOff>335280</xdr:colOff>
                    <xdr:row>23</xdr:row>
                    <xdr:rowOff>38100</xdr:rowOff>
                  </to>
                </anchor>
              </controlPr>
            </control>
          </mc:Choice>
        </mc:AlternateContent>
        <mc:AlternateContent xmlns:mc="http://schemas.openxmlformats.org/markup-compatibility/2006">
          <mc:Choice Requires="x14">
            <control shapeId="23569" r:id="rId9" name="Button 1022">
              <controlPr defaultSize="0" print="0" autoPict="0" macro="[0]!Calculate_Click">
                <anchor moveWithCells="1" sizeWithCells="1">
                  <from>
                    <xdr:col>10</xdr:col>
                    <xdr:colOff>228600</xdr:colOff>
                    <xdr:row>25</xdr:row>
                    <xdr:rowOff>30480</xdr:rowOff>
                  </from>
                  <to>
                    <xdr:col>12</xdr:col>
                    <xdr:colOff>205740</xdr:colOff>
                    <xdr:row>28</xdr:row>
                    <xdr:rowOff>129540</xdr:rowOff>
                  </to>
                </anchor>
              </controlPr>
            </control>
          </mc:Choice>
        </mc:AlternateContent>
        <mc:AlternateContent xmlns:mc="http://schemas.openxmlformats.org/markup-compatibility/2006">
          <mc:Choice Requires="x14">
            <control shapeId="23571" r:id="rId10" name="Button 1011">
              <controlPr defaultSize="0" print="0" autoPict="0" macro="[0]!Switchlgg222">
                <anchor moveWithCells="1" sizeWithCells="1">
                  <from>
                    <xdr:col>14</xdr:col>
                    <xdr:colOff>251460</xdr:colOff>
                    <xdr:row>0</xdr:row>
                    <xdr:rowOff>449580</xdr:rowOff>
                  </from>
                  <to>
                    <xdr:col>15</xdr:col>
                    <xdr:colOff>571500</xdr:colOff>
                    <xdr:row>2</xdr:row>
                    <xdr:rowOff>152400</xdr:rowOff>
                  </to>
                </anchor>
              </controlPr>
            </control>
          </mc:Choice>
        </mc:AlternateContent>
        <mc:AlternateContent xmlns:mc="http://schemas.openxmlformats.org/markup-compatibility/2006">
          <mc:Choice Requires="x14">
            <control shapeId="23572" r:id="rId11" name="Option button 1011">
              <controlPr defaultSize="0" autoPict="0" macro="[0]!B_Manually">
                <anchor moveWithCells="1">
                  <from>
                    <xdr:col>0</xdr:col>
                    <xdr:colOff>419100</xdr:colOff>
                    <xdr:row>11</xdr:row>
                    <xdr:rowOff>99060</xdr:rowOff>
                  </from>
                  <to>
                    <xdr:col>2</xdr:col>
                    <xdr:colOff>182880</xdr:colOff>
                    <xdr:row>12</xdr:row>
                    <xdr:rowOff>182880</xdr:rowOff>
                  </to>
                </anchor>
              </controlPr>
            </control>
          </mc:Choice>
        </mc:AlternateContent>
        <mc:AlternateContent xmlns:mc="http://schemas.openxmlformats.org/markup-compatibility/2006">
          <mc:Choice Requires="x14">
            <control shapeId="23573" r:id="rId12" name="Option button 1022">
              <controlPr defaultSize="0" autoPict="0" macro="[0]!B_Default">
                <anchor moveWithCells="1">
                  <from>
                    <xdr:col>2</xdr:col>
                    <xdr:colOff>60960</xdr:colOff>
                    <xdr:row>11</xdr:row>
                    <xdr:rowOff>91440</xdr:rowOff>
                  </from>
                  <to>
                    <xdr:col>5</xdr:col>
                    <xdr:colOff>152400</xdr:colOff>
                    <xdr:row>12</xdr:row>
                    <xdr:rowOff>175260</xdr:rowOff>
                  </to>
                </anchor>
              </controlPr>
            </control>
          </mc:Choice>
        </mc:AlternateContent>
        <mc:AlternateContent xmlns:mc="http://schemas.openxmlformats.org/markup-compatibility/2006">
          <mc:Choice Requires="x14">
            <control shapeId="23575" r:id="rId13" name="Option button 1033">
              <controlPr defaultSize="0" autoPict="0" macro="[0]!beta_Manually">
                <anchor moveWithCells="1">
                  <from>
                    <xdr:col>12</xdr:col>
                    <xdr:colOff>320040</xdr:colOff>
                    <xdr:row>20</xdr:row>
                    <xdr:rowOff>114300</xdr:rowOff>
                  </from>
                  <to>
                    <xdr:col>13</xdr:col>
                    <xdr:colOff>480060</xdr:colOff>
                    <xdr:row>22</xdr:row>
                    <xdr:rowOff>53340</xdr:rowOff>
                  </to>
                </anchor>
              </controlPr>
            </control>
          </mc:Choice>
        </mc:AlternateContent>
        <mc:AlternateContent xmlns:mc="http://schemas.openxmlformats.org/markup-compatibility/2006">
          <mc:Choice Requires="x14">
            <control shapeId="23576" r:id="rId14" name="Option button 1044">
              <controlPr defaultSize="0" autoPict="0" macro="[0]!beta_Default">
                <anchor moveWithCells="1">
                  <from>
                    <xdr:col>13</xdr:col>
                    <xdr:colOff>533400</xdr:colOff>
                    <xdr:row>20</xdr:row>
                    <xdr:rowOff>91440</xdr:rowOff>
                  </from>
                  <to>
                    <xdr:col>14</xdr:col>
                    <xdr:colOff>800100</xdr:colOff>
                    <xdr:row>22</xdr:row>
                    <xdr:rowOff>22860</xdr:rowOff>
                  </to>
                </anchor>
              </controlPr>
            </control>
          </mc:Choice>
        </mc:AlternateContent>
        <mc:AlternateContent xmlns:mc="http://schemas.openxmlformats.org/markup-compatibility/2006">
          <mc:Choice Requires="x14">
            <control shapeId="23578" r:id="rId15" name="Group Box 1055">
              <controlPr defaultSize="0" autoPict="0">
                <anchor moveWithCells="1">
                  <from>
                    <xdr:col>8</xdr:col>
                    <xdr:colOff>152400</xdr:colOff>
                    <xdr:row>6</xdr:row>
                    <xdr:rowOff>76200</xdr:rowOff>
                  </from>
                  <to>
                    <xdr:col>15</xdr:col>
                    <xdr:colOff>220980</xdr:colOff>
                    <xdr:row>11</xdr:row>
                    <xdr:rowOff>76200</xdr:rowOff>
                  </to>
                </anchor>
              </controlPr>
            </control>
          </mc:Choice>
        </mc:AlternateContent>
        <mc:AlternateContent xmlns:mc="http://schemas.openxmlformats.org/markup-compatibility/2006">
          <mc:Choice Requires="x14">
            <control shapeId="23590" r:id="rId16" name="Option Button 1055">
              <controlPr defaultSize="0" autoPict="0" macro="[0]!mqb_Input">
                <anchor moveWithCells="1">
                  <from>
                    <xdr:col>11</xdr:col>
                    <xdr:colOff>525780</xdr:colOff>
                    <xdr:row>9</xdr:row>
                    <xdr:rowOff>106680</xdr:rowOff>
                  </from>
                  <to>
                    <xdr:col>13</xdr:col>
                    <xdr:colOff>182880</xdr:colOff>
                    <xdr:row>11</xdr:row>
                    <xdr:rowOff>76200</xdr:rowOff>
                  </to>
                </anchor>
              </controlPr>
            </control>
          </mc:Choice>
        </mc:AlternateContent>
        <mc:AlternateContent xmlns:mc="http://schemas.openxmlformats.org/markup-compatibility/2006">
          <mc:Choice Requires="x14">
            <control shapeId="23591" r:id="rId17" name="Option Button 1066">
              <controlPr defaultSize="0" autoPict="0" macro="[0]!C_Input">
                <anchor moveWithCells="1">
                  <from>
                    <xdr:col>13</xdr:col>
                    <xdr:colOff>91440</xdr:colOff>
                    <xdr:row>9</xdr:row>
                    <xdr:rowOff>137160</xdr:rowOff>
                  </from>
                  <to>
                    <xdr:col>14</xdr:col>
                    <xdr:colOff>228600</xdr:colOff>
                    <xdr:row>11</xdr:row>
                    <xdr:rowOff>53340</xdr:rowOff>
                  </to>
                </anchor>
              </controlPr>
            </control>
          </mc:Choice>
        </mc:AlternateContent>
        <mc:AlternateContent xmlns:mc="http://schemas.openxmlformats.org/markup-compatibility/2006">
          <mc:Choice Requires="x14">
            <control shapeId="23592" r:id="rId18" name="Option Button 1077">
              <controlPr defaultSize="0" autoPict="0" macro="[0]!m_Default">
                <anchor moveWithCells="1">
                  <from>
                    <xdr:col>14</xdr:col>
                    <xdr:colOff>213360</xdr:colOff>
                    <xdr:row>9</xdr:row>
                    <xdr:rowOff>152400</xdr:rowOff>
                  </from>
                  <to>
                    <xdr:col>15</xdr:col>
                    <xdr:colOff>228600</xdr:colOff>
                    <xdr:row>11</xdr:row>
                    <xdr:rowOff>53340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E2304-EED9-43BC-AFA5-8918E0963623}">
  <sheetPr codeName="Sheet8"/>
  <dimension ref="A1:AH691"/>
  <sheetViews>
    <sheetView tabSelected="1" zoomScale="55" zoomScaleNormal="55" workbookViewId="0">
      <selection activeCell="O103" sqref="O103"/>
    </sheetView>
  </sheetViews>
  <sheetFormatPr defaultRowHeight="14.4" x14ac:dyDescent="0.25"/>
  <cols>
    <col min="2" max="2" width="42.6640625" customWidth="1"/>
    <col min="3" max="3" width="11.44140625" customWidth="1"/>
    <col min="4" max="4" width="33.5546875" customWidth="1"/>
    <col min="5" max="5" width="30.109375" style="395" customWidth="1"/>
    <col min="6" max="6" width="22.6640625" style="395" customWidth="1"/>
    <col min="7" max="7" width="20" customWidth="1"/>
    <col min="8" max="8" width="20.109375" customWidth="1"/>
    <col min="9" max="9" width="22.88671875" customWidth="1"/>
    <col min="10" max="10" width="18.6640625" customWidth="1"/>
    <col min="11" max="34" width="12.77734375" customWidth="1"/>
  </cols>
  <sheetData>
    <row r="1" spans="1:34" x14ac:dyDescent="0.25">
      <c r="A1" s="477" t="s">
        <v>313</v>
      </c>
      <c r="B1" s="409"/>
      <c r="C1" s="409"/>
      <c r="D1" s="409"/>
      <c r="E1" s="409"/>
      <c r="F1" s="409"/>
      <c r="G1" s="409"/>
      <c r="H1" s="409"/>
      <c r="I1" s="409"/>
      <c r="J1" s="409"/>
      <c r="K1" s="409"/>
      <c r="L1" s="409"/>
      <c r="M1" s="409"/>
      <c r="N1" s="409"/>
      <c r="O1" s="409"/>
      <c r="P1" s="409"/>
      <c r="Q1" s="409"/>
      <c r="R1" s="409"/>
      <c r="S1" s="409"/>
      <c r="T1" s="409"/>
      <c r="U1" s="409"/>
      <c r="V1" s="409"/>
      <c r="W1" s="409"/>
      <c r="X1" s="409"/>
      <c r="Y1" s="409"/>
      <c r="Z1" s="409"/>
      <c r="AA1" s="409"/>
      <c r="AB1" s="409"/>
      <c r="AC1" s="409"/>
      <c r="AD1" s="409"/>
      <c r="AE1" s="409"/>
      <c r="AF1" s="409"/>
      <c r="AG1" s="409"/>
      <c r="AH1" s="409"/>
    </row>
    <row r="2" spans="1:34" x14ac:dyDescent="0.25">
      <c r="A2" s="409"/>
      <c r="B2" s="409"/>
      <c r="C2" s="409"/>
      <c r="D2" s="409"/>
      <c r="E2" s="409"/>
      <c r="F2" s="409"/>
      <c r="G2" s="409"/>
      <c r="H2" s="409"/>
      <c r="I2" s="409"/>
      <c r="J2" s="409"/>
      <c r="K2" s="409"/>
      <c r="L2" s="409"/>
      <c r="M2" s="409"/>
      <c r="N2" s="409"/>
      <c r="O2" s="409"/>
      <c r="P2" s="409"/>
      <c r="Q2" s="409"/>
      <c r="R2" s="409"/>
      <c r="S2" s="409"/>
      <c r="T2" s="409"/>
      <c r="U2" s="409"/>
      <c r="V2" s="409"/>
      <c r="W2" s="409"/>
      <c r="X2" s="409"/>
      <c r="Y2" s="409"/>
      <c r="Z2" s="409"/>
      <c r="AA2" s="409"/>
      <c r="AB2" s="409"/>
      <c r="AC2" s="409"/>
      <c r="AD2" s="409"/>
      <c r="AE2" s="409"/>
      <c r="AF2" s="409"/>
      <c r="AG2" s="409"/>
      <c r="AH2" s="409"/>
    </row>
    <row r="3" spans="1:34" x14ac:dyDescent="0.25">
      <c r="A3" s="409"/>
      <c r="B3" s="409"/>
      <c r="C3" s="409"/>
      <c r="D3" s="409"/>
      <c r="E3" s="409"/>
      <c r="F3" s="409"/>
      <c r="G3" s="409"/>
      <c r="H3" s="409"/>
      <c r="I3" s="409"/>
      <c r="J3" s="409"/>
      <c r="K3" s="409"/>
      <c r="L3" s="409"/>
      <c r="M3" s="409"/>
      <c r="N3" s="409"/>
      <c r="O3" s="409"/>
      <c r="P3" s="409"/>
      <c r="Q3" s="409"/>
      <c r="R3" s="409"/>
      <c r="S3" s="409"/>
      <c r="T3" s="409"/>
      <c r="U3" s="409"/>
      <c r="V3" s="409"/>
      <c r="W3" s="409"/>
      <c r="X3" s="409"/>
      <c r="Y3" s="409"/>
      <c r="Z3" s="409"/>
      <c r="AA3" s="409"/>
      <c r="AB3" s="409"/>
      <c r="AC3" s="409"/>
      <c r="AD3" s="409"/>
      <c r="AE3" s="409"/>
      <c r="AF3" s="409"/>
      <c r="AG3" s="409"/>
      <c r="AH3" s="409"/>
    </row>
    <row r="4" spans="1:34" ht="54" customHeight="1" thickBot="1" x14ac:dyDescent="0.3">
      <c r="A4" s="410"/>
      <c r="B4" s="410"/>
      <c r="C4" s="410"/>
      <c r="D4" s="410"/>
      <c r="E4" s="410"/>
      <c r="F4" s="410"/>
      <c r="G4" s="410"/>
      <c r="H4" s="410"/>
      <c r="I4" s="410"/>
      <c r="J4" s="410"/>
      <c r="K4" s="410"/>
      <c r="L4" s="410"/>
      <c r="M4" s="410"/>
      <c r="N4" s="410"/>
      <c r="O4" s="410"/>
      <c r="P4" s="410"/>
      <c r="Q4" s="410"/>
      <c r="R4" s="410"/>
      <c r="S4" s="410"/>
      <c r="T4" s="410"/>
      <c r="U4" s="410"/>
      <c r="V4" s="410"/>
      <c r="W4" s="410"/>
      <c r="X4" s="410"/>
      <c r="Y4" s="410"/>
      <c r="Z4" s="410"/>
      <c r="AA4" s="410"/>
      <c r="AB4" s="410"/>
      <c r="AC4" s="410"/>
      <c r="AD4" s="410"/>
      <c r="AE4" s="410"/>
      <c r="AF4" s="410"/>
      <c r="AG4" s="410"/>
      <c r="AH4" s="410"/>
    </row>
    <row r="5" spans="1:34" ht="15" thickBot="1" x14ac:dyDescent="0.3">
      <c r="A5" s="143"/>
      <c r="B5" s="143"/>
      <c r="C5" s="143"/>
      <c r="D5" s="143"/>
      <c r="E5" s="143"/>
      <c r="F5" s="143"/>
      <c r="G5" s="143"/>
      <c r="H5" s="143"/>
      <c r="I5" s="143"/>
      <c r="J5" s="143"/>
      <c r="K5" s="143"/>
      <c r="L5" s="143"/>
      <c r="M5" s="143"/>
      <c r="N5" s="143"/>
      <c r="O5" s="143"/>
      <c r="P5" s="143"/>
      <c r="Q5" s="143"/>
      <c r="R5" s="143"/>
      <c r="S5" s="143"/>
      <c r="T5" s="143"/>
      <c r="U5" s="143"/>
      <c r="V5" s="143"/>
      <c r="W5" s="143"/>
      <c r="X5" s="143"/>
      <c r="Y5" s="143"/>
      <c r="Z5" s="143"/>
      <c r="AA5" s="143"/>
      <c r="AB5" s="143"/>
      <c r="AC5" s="143"/>
      <c r="AD5" s="143"/>
      <c r="AE5" s="143"/>
      <c r="AF5" s="143"/>
      <c r="AG5" s="143"/>
      <c r="AH5" s="143"/>
    </row>
    <row r="6" spans="1:34" ht="24.6" customHeight="1" thickBot="1" x14ac:dyDescent="0.3">
      <c r="A6" s="478"/>
      <c r="B6" s="479" t="s">
        <v>274</v>
      </c>
      <c r="C6" s="479" t="s">
        <v>305</v>
      </c>
      <c r="D6" s="478"/>
      <c r="E6" s="480" t="s">
        <v>282</v>
      </c>
      <c r="F6" s="481"/>
      <c r="G6" s="478"/>
      <c r="H6" s="478"/>
      <c r="I6" s="478"/>
      <c r="J6" s="478"/>
      <c r="K6" s="478"/>
      <c r="L6" s="478"/>
      <c r="M6" s="478"/>
      <c r="N6" s="478"/>
      <c r="O6" s="478"/>
      <c r="P6" s="478"/>
      <c r="Q6" s="478"/>
      <c r="R6" s="478"/>
      <c r="S6" s="478"/>
      <c r="T6" s="478"/>
      <c r="U6" s="478"/>
      <c r="V6" s="478"/>
      <c r="W6" s="478"/>
      <c r="X6" s="478"/>
      <c r="Y6" s="478"/>
      <c r="Z6" s="478"/>
      <c r="AA6" s="478"/>
      <c r="AB6" s="478"/>
      <c r="AC6" s="478"/>
      <c r="AD6" s="478"/>
      <c r="AE6" s="478"/>
      <c r="AF6" s="478"/>
      <c r="AG6" s="478"/>
      <c r="AH6" s="478"/>
    </row>
    <row r="7" spans="1:34" ht="18.600000000000001" thickBot="1" x14ac:dyDescent="0.3">
      <c r="A7" s="478"/>
      <c r="B7" s="482" t="s">
        <v>275</v>
      </c>
      <c r="C7" s="482">
        <v>1.0000000000000001E-5</v>
      </c>
      <c r="D7" s="478"/>
      <c r="E7" s="482" t="s">
        <v>306</v>
      </c>
      <c r="F7" s="482">
        <v>630</v>
      </c>
      <c r="G7" s="478"/>
      <c r="H7" s="478"/>
      <c r="I7" s="478"/>
      <c r="J7" s="478"/>
      <c r="K7" s="478"/>
      <c r="L7" s="478"/>
      <c r="M7" s="478"/>
      <c r="N7" s="478"/>
      <c r="O7" s="478"/>
      <c r="P7" s="478"/>
      <c r="Q7" s="478"/>
      <c r="R7" s="478"/>
      <c r="S7" s="478"/>
      <c r="T7" s="478"/>
      <c r="U7" s="478"/>
      <c r="V7" s="478"/>
      <c r="W7" s="478"/>
      <c r="X7" s="478"/>
      <c r="Y7" s="478"/>
      <c r="Z7" s="478"/>
      <c r="AA7" s="478"/>
      <c r="AB7" s="478"/>
      <c r="AC7" s="478"/>
      <c r="AD7" s="478"/>
      <c r="AE7" s="478"/>
      <c r="AF7" s="478"/>
      <c r="AG7" s="478"/>
      <c r="AH7" s="478"/>
    </row>
    <row r="8" spans="1:34" ht="18.600000000000001" thickBot="1" x14ac:dyDescent="0.3">
      <c r="A8" s="478"/>
      <c r="B8" s="482" t="s">
        <v>276</v>
      </c>
      <c r="C8" s="482">
        <v>9.81</v>
      </c>
      <c r="D8" s="478"/>
      <c r="E8" s="478"/>
      <c r="F8" s="478"/>
      <c r="G8" s="478"/>
      <c r="H8" s="478"/>
      <c r="I8" s="478"/>
      <c r="J8" s="478"/>
      <c r="K8" s="478"/>
      <c r="L8" s="478"/>
      <c r="M8" s="478"/>
      <c r="N8" s="478"/>
      <c r="O8" s="478"/>
      <c r="P8" s="478"/>
      <c r="Q8" s="478"/>
      <c r="R8" s="478"/>
      <c r="S8" s="478"/>
      <c r="T8" s="478"/>
      <c r="U8" s="478"/>
      <c r="V8" s="478"/>
      <c r="W8" s="478"/>
      <c r="X8" s="478"/>
      <c r="Y8" s="478"/>
      <c r="Z8" s="478"/>
      <c r="AA8" s="478"/>
      <c r="AB8" s="478"/>
      <c r="AC8" s="478"/>
      <c r="AD8" s="478"/>
      <c r="AE8" s="478"/>
      <c r="AF8" s="478"/>
      <c r="AG8" s="478"/>
      <c r="AH8" s="478"/>
    </row>
    <row r="9" spans="1:34" ht="18.600000000000001" thickBot="1" x14ac:dyDescent="0.3">
      <c r="A9" s="478"/>
      <c r="B9" s="482" t="s">
        <v>307</v>
      </c>
      <c r="C9" s="482">
        <v>750</v>
      </c>
      <c r="D9" s="478"/>
      <c r="E9" s="478"/>
      <c r="F9" s="478"/>
      <c r="G9" s="478"/>
      <c r="H9" s="478"/>
      <c r="I9" s="478"/>
      <c r="J9" s="478"/>
      <c r="K9" s="478"/>
      <c r="L9" s="478"/>
      <c r="M9" s="478"/>
      <c r="N9" s="478"/>
      <c r="O9" s="478"/>
      <c r="P9" s="478"/>
      <c r="Q9" s="478"/>
      <c r="R9" s="478"/>
      <c r="S9" s="478"/>
      <c r="T9" s="478"/>
      <c r="U9" s="478"/>
      <c r="V9" s="478"/>
      <c r="W9" s="478"/>
      <c r="X9" s="478"/>
      <c r="Y9" s="478"/>
      <c r="Z9" s="478"/>
      <c r="AA9" s="478"/>
      <c r="AB9" s="478"/>
      <c r="AC9" s="478"/>
      <c r="AD9" s="478"/>
      <c r="AE9" s="478"/>
      <c r="AF9" s="478"/>
      <c r="AG9" s="478"/>
      <c r="AH9" s="478"/>
    </row>
    <row r="10" spans="1:34" ht="18.600000000000001" thickBot="1" x14ac:dyDescent="0.3">
      <c r="A10" s="478"/>
      <c r="B10" s="482" t="s">
        <v>308</v>
      </c>
      <c r="C10" s="482">
        <v>3600</v>
      </c>
      <c r="D10" s="478"/>
      <c r="E10" s="478"/>
      <c r="F10" s="478"/>
      <c r="G10" s="478"/>
      <c r="H10" s="478"/>
      <c r="I10" s="478"/>
      <c r="J10" s="478"/>
      <c r="K10" s="478"/>
      <c r="L10" s="478"/>
      <c r="M10" s="478"/>
      <c r="N10" s="478"/>
      <c r="O10" s="478"/>
      <c r="P10" s="478"/>
      <c r="Q10" s="478"/>
      <c r="R10" s="478"/>
      <c r="S10" s="478"/>
      <c r="T10" s="478"/>
      <c r="U10" s="478"/>
      <c r="V10" s="478"/>
      <c r="W10" s="478"/>
      <c r="X10" s="478"/>
      <c r="Y10" s="478"/>
      <c r="Z10" s="478"/>
      <c r="AA10" s="478"/>
      <c r="AB10" s="478"/>
      <c r="AC10" s="478"/>
      <c r="AD10" s="478"/>
      <c r="AE10" s="478"/>
      <c r="AF10" s="478"/>
      <c r="AG10" s="478"/>
      <c r="AH10" s="478"/>
    </row>
    <row r="11" spans="1:34" ht="18.600000000000001" thickBot="1" x14ac:dyDescent="0.3">
      <c r="A11" s="478"/>
      <c r="B11" s="482" t="s">
        <v>277</v>
      </c>
      <c r="C11" s="482">
        <v>65</v>
      </c>
      <c r="D11" s="478"/>
      <c r="E11" s="478"/>
      <c r="F11" s="478"/>
      <c r="G11" s="478"/>
      <c r="H11" s="478"/>
      <c r="I11" s="478"/>
      <c r="J11" s="478"/>
      <c r="K11" s="478"/>
      <c r="L11" s="478"/>
      <c r="M11" s="478"/>
      <c r="N11" s="478"/>
      <c r="O11" s="478"/>
      <c r="P11" s="478"/>
      <c r="Q11" s="478"/>
      <c r="R11" s="478"/>
      <c r="S11" s="478"/>
      <c r="T11" s="478"/>
      <c r="U11" s="478"/>
      <c r="V11" s="478"/>
      <c r="W11" s="478"/>
      <c r="X11" s="478"/>
      <c r="Y11" s="478"/>
      <c r="Z11" s="478"/>
      <c r="AA11" s="478"/>
      <c r="AB11" s="478"/>
      <c r="AC11" s="478"/>
      <c r="AD11" s="478"/>
      <c r="AE11" s="478"/>
      <c r="AF11" s="478"/>
      <c r="AG11" s="478"/>
      <c r="AH11" s="478"/>
    </row>
    <row r="12" spans="1:34" ht="18.600000000000001" thickBot="1" x14ac:dyDescent="0.3">
      <c r="A12" s="478"/>
      <c r="B12" s="482" t="s">
        <v>278</v>
      </c>
      <c r="C12" s="482">
        <v>0.03</v>
      </c>
      <c r="D12" s="478"/>
      <c r="E12" s="478"/>
      <c r="F12" s="478"/>
      <c r="G12" s="478"/>
      <c r="H12" s="478"/>
      <c r="I12" s="478"/>
      <c r="J12" s="478"/>
      <c r="K12" s="478"/>
      <c r="L12" s="478"/>
      <c r="M12" s="478"/>
      <c r="N12" s="478"/>
      <c r="O12" s="478"/>
      <c r="P12" s="478"/>
      <c r="Q12" s="478"/>
      <c r="R12" s="478"/>
      <c r="S12" s="478"/>
      <c r="T12" s="478"/>
      <c r="U12" s="478"/>
      <c r="V12" s="478"/>
      <c r="W12" s="478"/>
      <c r="X12" s="478"/>
      <c r="Y12" s="478"/>
      <c r="Z12" s="478"/>
      <c r="AA12" s="478"/>
      <c r="AB12" s="478"/>
      <c r="AC12" s="478"/>
      <c r="AD12" s="478"/>
      <c r="AE12" s="478"/>
      <c r="AF12" s="478"/>
      <c r="AG12" s="478"/>
      <c r="AH12" s="478"/>
    </row>
    <row r="13" spans="1:34" ht="18.600000000000001" thickBot="1" x14ac:dyDescent="0.3">
      <c r="A13" s="478"/>
      <c r="B13" s="482" t="s">
        <v>279</v>
      </c>
      <c r="C13" s="482">
        <v>0.5</v>
      </c>
      <c r="D13" s="478"/>
      <c r="E13" s="478"/>
      <c r="F13" s="478"/>
      <c r="G13" s="478"/>
      <c r="H13" s="478"/>
      <c r="I13" s="478"/>
      <c r="J13" s="478"/>
      <c r="K13" s="478"/>
      <c r="L13" s="478"/>
      <c r="M13" s="478"/>
      <c r="N13" s="478"/>
      <c r="O13" s="478"/>
      <c r="P13" s="478"/>
      <c r="Q13" s="478"/>
      <c r="R13" s="478"/>
      <c r="S13" s="478"/>
      <c r="T13" s="478"/>
      <c r="U13" s="478"/>
      <c r="V13" s="478"/>
      <c r="W13" s="478"/>
      <c r="X13" s="478"/>
      <c r="Y13" s="478"/>
      <c r="Z13" s="478"/>
      <c r="AA13" s="478"/>
      <c r="AB13" s="478"/>
      <c r="AC13" s="478"/>
      <c r="AD13" s="478"/>
      <c r="AE13" s="478"/>
      <c r="AF13" s="478"/>
      <c r="AG13" s="478"/>
      <c r="AH13" s="478"/>
    </row>
    <row r="14" spans="1:34" ht="18.600000000000001" thickBot="1" x14ac:dyDescent="0.3">
      <c r="A14" s="478"/>
      <c r="B14" s="482" t="s">
        <v>280</v>
      </c>
      <c r="C14" s="482">
        <v>111</v>
      </c>
      <c r="D14" s="478"/>
      <c r="E14" s="478"/>
      <c r="F14" s="478"/>
      <c r="G14" s="478"/>
      <c r="H14" s="478"/>
      <c r="I14" s="478"/>
      <c r="J14" s="478"/>
      <c r="K14" s="478"/>
      <c r="L14" s="478"/>
      <c r="M14" s="478"/>
      <c r="N14" s="478"/>
      <c r="O14" s="478"/>
      <c r="P14" s="478"/>
      <c r="Q14" s="478"/>
      <c r="R14" s="478"/>
      <c r="S14" s="478"/>
      <c r="T14" s="478"/>
      <c r="U14" s="478"/>
      <c r="V14" s="478"/>
      <c r="W14" s="478"/>
      <c r="X14" s="478"/>
      <c r="Y14" s="478"/>
      <c r="Z14" s="478"/>
      <c r="AA14" s="478"/>
      <c r="AB14" s="478"/>
      <c r="AC14" s="478"/>
      <c r="AD14" s="478"/>
      <c r="AE14" s="478"/>
      <c r="AF14" s="478"/>
      <c r="AG14" s="478"/>
      <c r="AH14" s="478"/>
    </row>
    <row r="15" spans="1:34" ht="18.600000000000001" thickBot="1" x14ac:dyDescent="0.3">
      <c r="A15" s="478"/>
      <c r="B15" s="482" t="s">
        <v>281</v>
      </c>
      <c r="C15" s="482">
        <v>0</v>
      </c>
      <c r="D15" s="478"/>
      <c r="E15" s="478"/>
      <c r="F15" s="478"/>
      <c r="G15" s="478"/>
      <c r="H15" s="478"/>
      <c r="I15" s="478"/>
      <c r="J15" s="478"/>
      <c r="K15" s="478"/>
      <c r="L15" s="478"/>
      <c r="M15" s="478"/>
      <c r="N15" s="478"/>
      <c r="O15" s="478"/>
      <c r="P15" s="478"/>
      <c r="Q15" s="478"/>
      <c r="R15" s="478"/>
      <c r="S15" s="478"/>
      <c r="T15" s="478"/>
      <c r="U15" s="478"/>
      <c r="V15" s="478"/>
      <c r="W15" s="478"/>
      <c r="X15" s="478"/>
      <c r="Y15" s="478"/>
      <c r="Z15" s="478"/>
      <c r="AA15" s="478"/>
      <c r="AB15" s="478"/>
      <c r="AC15" s="478"/>
      <c r="AD15" s="478"/>
      <c r="AE15" s="478"/>
      <c r="AF15" s="478"/>
      <c r="AG15" s="478"/>
      <c r="AH15" s="478"/>
    </row>
    <row r="16" spans="1:34" x14ac:dyDescent="0.25">
      <c r="A16" s="478"/>
      <c r="B16" s="478"/>
      <c r="C16" s="478"/>
      <c r="D16" s="478"/>
      <c r="E16" s="478"/>
      <c r="F16" s="478"/>
      <c r="G16" s="478"/>
      <c r="H16" s="478"/>
      <c r="I16" s="478"/>
      <c r="J16" s="478"/>
      <c r="K16" s="478"/>
      <c r="L16" s="478"/>
      <c r="M16" s="478"/>
      <c r="N16" s="478"/>
      <c r="O16" s="478"/>
      <c r="P16" s="478"/>
      <c r="Q16" s="478"/>
      <c r="R16" s="478"/>
      <c r="S16" s="478"/>
      <c r="T16" s="478"/>
      <c r="U16" s="478"/>
      <c r="V16" s="478"/>
      <c r="W16" s="478"/>
      <c r="X16" s="478"/>
      <c r="Y16" s="478"/>
      <c r="Z16" s="478"/>
      <c r="AA16" s="478"/>
      <c r="AB16" s="478"/>
      <c r="AC16" s="478"/>
      <c r="AD16" s="478"/>
      <c r="AE16" s="478"/>
      <c r="AF16" s="478"/>
      <c r="AG16" s="478"/>
      <c r="AH16" s="478"/>
    </row>
    <row r="17" spans="1:34" x14ac:dyDescent="0.25">
      <c r="A17" s="478"/>
      <c r="B17" s="478"/>
      <c r="C17" s="478"/>
      <c r="D17" s="478"/>
      <c r="E17" s="478"/>
      <c r="F17" s="478"/>
      <c r="G17" s="478"/>
      <c r="H17" s="478"/>
      <c r="I17" s="478"/>
      <c r="J17" s="478"/>
      <c r="K17" s="478"/>
      <c r="L17" s="478"/>
      <c r="M17" s="478"/>
      <c r="N17" s="478"/>
      <c r="O17" s="478"/>
      <c r="P17" s="478"/>
      <c r="Q17" s="478"/>
      <c r="R17" s="478"/>
      <c r="S17" s="478"/>
      <c r="T17" s="478"/>
      <c r="U17" s="478"/>
      <c r="V17" s="478"/>
      <c r="W17" s="478"/>
      <c r="X17" s="478"/>
      <c r="Y17" s="478"/>
      <c r="Z17" s="478"/>
      <c r="AA17" s="478"/>
      <c r="AB17" s="478"/>
      <c r="AC17" s="478"/>
      <c r="AD17" s="478"/>
      <c r="AE17" s="478"/>
      <c r="AF17" s="478"/>
      <c r="AG17" s="478"/>
      <c r="AH17" s="478"/>
    </row>
    <row r="18" spans="1:34" x14ac:dyDescent="0.25">
      <c r="A18" s="478"/>
      <c r="B18" s="478"/>
      <c r="C18" s="478"/>
      <c r="D18" s="478"/>
      <c r="E18" s="478"/>
      <c r="F18" s="478"/>
      <c r="G18" s="478"/>
      <c r="H18" s="478"/>
      <c r="I18" s="478"/>
      <c r="J18" s="478"/>
      <c r="K18" s="478"/>
      <c r="L18" s="478"/>
      <c r="M18" s="478"/>
      <c r="N18" s="478"/>
      <c r="O18" s="478"/>
      <c r="P18" s="478"/>
      <c r="Q18" s="478"/>
      <c r="R18" s="478"/>
      <c r="S18" s="478"/>
      <c r="T18" s="478"/>
      <c r="U18" s="478"/>
      <c r="V18" s="478"/>
      <c r="W18" s="478"/>
      <c r="X18" s="478"/>
      <c r="Y18" s="478"/>
      <c r="Z18" s="478"/>
      <c r="AA18" s="478"/>
      <c r="AB18" s="478"/>
      <c r="AC18" s="478"/>
      <c r="AD18" s="478"/>
      <c r="AE18" s="478"/>
      <c r="AF18" s="478"/>
      <c r="AG18" s="478"/>
      <c r="AH18" s="478"/>
    </row>
    <row r="19" spans="1:34" x14ac:dyDescent="0.25">
      <c r="A19" s="478"/>
      <c r="B19" s="478"/>
      <c r="C19" s="478"/>
      <c r="D19" s="478"/>
      <c r="E19" s="478"/>
      <c r="F19" s="478"/>
      <c r="G19" s="478"/>
      <c r="H19" s="478"/>
      <c r="I19" s="478"/>
      <c r="J19" s="478"/>
      <c r="K19" s="478"/>
      <c r="L19" s="478"/>
      <c r="M19" s="478"/>
      <c r="N19" s="478"/>
      <c r="O19" s="478"/>
      <c r="P19" s="478"/>
      <c r="Q19" s="478"/>
      <c r="R19" s="478"/>
      <c r="S19" s="478"/>
      <c r="T19" s="478"/>
      <c r="U19" s="478"/>
      <c r="V19" s="478"/>
      <c r="W19" s="478"/>
      <c r="X19" s="478"/>
      <c r="Y19" s="478"/>
      <c r="Z19" s="478"/>
      <c r="AA19" s="478"/>
      <c r="AB19" s="478"/>
      <c r="AC19" s="478"/>
      <c r="AD19" s="478"/>
      <c r="AE19" s="478"/>
      <c r="AF19" s="478"/>
      <c r="AG19" s="478"/>
      <c r="AH19" s="478"/>
    </row>
    <row r="20" spans="1:34" x14ac:dyDescent="0.25">
      <c r="A20" s="478"/>
      <c r="B20" s="478"/>
      <c r="C20" s="478"/>
      <c r="D20" s="478"/>
      <c r="E20" s="478"/>
      <c r="F20" s="478"/>
      <c r="G20" s="478"/>
      <c r="H20" s="478"/>
      <c r="I20" s="478"/>
      <c r="J20" s="478"/>
      <c r="K20" s="478"/>
      <c r="L20" s="478"/>
      <c r="M20" s="478"/>
      <c r="N20" s="478"/>
      <c r="O20" s="478"/>
      <c r="P20" s="478"/>
      <c r="Q20" s="478"/>
      <c r="R20" s="478"/>
      <c r="S20" s="478"/>
      <c r="T20" s="478"/>
      <c r="U20" s="478"/>
      <c r="V20" s="478"/>
      <c r="W20" s="478"/>
      <c r="X20" s="478"/>
      <c r="Y20" s="478"/>
      <c r="Z20" s="478"/>
      <c r="AA20" s="478"/>
      <c r="AB20" s="478"/>
      <c r="AC20" s="478"/>
      <c r="AD20" s="478"/>
      <c r="AE20" s="478"/>
      <c r="AF20" s="478"/>
      <c r="AG20" s="478"/>
      <c r="AH20" s="478"/>
    </row>
    <row r="21" spans="1:34" x14ac:dyDescent="0.25">
      <c r="A21" s="478"/>
      <c r="B21" s="478"/>
      <c r="C21" s="478"/>
      <c r="D21" s="478"/>
      <c r="E21" s="478"/>
      <c r="F21" s="478"/>
      <c r="G21" s="478"/>
      <c r="H21" s="478"/>
      <c r="I21" s="478"/>
      <c r="J21" s="478"/>
      <c r="K21" s="478"/>
      <c r="L21" s="478"/>
      <c r="M21" s="478"/>
      <c r="N21" s="478"/>
      <c r="O21" s="478"/>
      <c r="P21" s="478"/>
      <c r="Q21" s="478"/>
      <c r="R21" s="478"/>
      <c r="S21" s="478"/>
      <c r="T21" s="478"/>
      <c r="U21" s="478"/>
      <c r="V21" s="478"/>
      <c r="W21" s="478"/>
      <c r="X21" s="478"/>
      <c r="Y21" s="478"/>
      <c r="Z21" s="478"/>
      <c r="AA21" s="478"/>
      <c r="AB21" s="478"/>
      <c r="AC21" s="478"/>
      <c r="AD21" s="478"/>
      <c r="AE21" s="478"/>
      <c r="AF21" s="478"/>
      <c r="AG21" s="478"/>
      <c r="AH21" s="478"/>
    </row>
    <row r="22" spans="1:34" x14ac:dyDescent="0.25">
      <c r="A22" s="478"/>
      <c r="B22" s="478"/>
      <c r="C22" s="478"/>
      <c r="D22" s="478"/>
      <c r="E22" s="478"/>
      <c r="F22" s="478"/>
      <c r="G22" s="478"/>
      <c r="H22" s="478"/>
      <c r="I22" s="478"/>
      <c r="J22" s="478"/>
      <c r="K22" s="478"/>
      <c r="L22" s="478"/>
      <c r="M22" s="478"/>
      <c r="N22" s="478"/>
      <c r="O22" s="478"/>
      <c r="P22" s="478"/>
      <c r="Q22" s="478"/>
      <c r="R22" s="478"/>
      <c r="S22" s="478"/>
      <c r="T22" s="478"/>
      <c r="U22" s="478"/>
      <c r="V22" s="478"/>
      <c r="W22" s="478"/>
      <c r="X22" s="478"/>
      <c r="Y22" s="478"/>
      <c r="Z22" s="478"/>
      <c r="AA22" s="478"/>
      <c r="AB22" s="478"/>
      <c r="AC22" s="478"/>
      <c r="AD22" s="478"/>
      <c r="AE22" s="478"/>
      <c r="AF22" s="478"/>
      <c r="AG22" s="478"/>
      <c r="AH22" s="478"/>
    </row>
    <row r="23" spans="1:34" x14ac:dyDescent="0.25">
      <c r="A23" s="478"/>
      <c r="B23" s="478"/>
      <c r="C23" s="478"/>
      <c r="D23" s="478"/>
      <c r="E23" s="478"/>
      <c r="F23" s="478"/>
      <c r="G23" s="478"/>
      <c r="H23" s="478"/>
      <c r="I23" s="478"/>
      <c r="J23" s="478"/>
      <c r="K23" s="478"/>
      <c r="L23" s="478"/>
      <c r="M23" s="478"/>
      <c r="N23" s="478"/>
      <c r="O23" s="478"/>
      <c r="P23" s="478"/>
      <c r="Q23" s="478"/>
      <c r="R23" s="478"/>
      <c r="S23" s="478"/>
      <c r="T23" s="478"/>
      <c r="U23" s="478"/>
      <c r="V23" s="478"/>
      <c r="W23" s="478"/>
      <c r="X23" s="478"/>
      <c r="Y23" s="478"/>
      <c r="Z23" s="478"/>
      <c r="AA23" s="478"/>
      <c r="AB23" s="478"/>
      <c r="AC23" s="478"/>
      <c r="AD23" s="478"/>
      <c r="AE23" s="478"/>
      <c r="AF23" s="478"/>
      <c r="AG23" s="478"/>
      <c r="AH23" s="478"/>
    </row>
    <row r="24" spans="1:34" ht="15" thickBot="1" x14ac:dyDescent="0.3">
      <c r="A24" s="478"/>
      <c r="B24" s="478"/>
      <c r="C24" s="478"/>
      <c r="D24" s="478"/>
      <c r="E24" s="478"/>
      <c r="F24" s="478"/>
      <c r="G24" s="478"/>
      <c r="H24" s="478"/>
      <c r="I24" s="478"/>
      <c r="J24" s="478"/>
      <c r="K24" s="478"/>
      <c r="L24" s="478"/>
      <c r="M24" s="478"/>
      <c r="N24" s="478"/>
      <c r="O24" s="478"/>
      <c r="P24" s="478"/>
      <c r="Q24" s="478"/>
      <c r="R24" s="478"/>
      <c r="S24" s="478"/>
      <c r="T24" s="478"/>
      <c r="U24" s="478"/>
      <c r="V24" s="478"/>
      <c r="W24" s="478"/>
      <c r="X24" s="478"/>
      <c r="Y24" s="478"/>
      <c r="Z24" s="478"/>
      <c r="AA24" s="478"/>
      <c r="AB24" s="478"/>
      <c r="AC24" s="478"/>
      <c r="AD24" s="478"/>
      <c r="AE24" s="478"/>
      <c r="AF24" s="478"/>
      <c r="AG24" s="478"/>
      <c r="AH24" s="478"/>
    </row>
    <row r="25" spans="1:34" s="394" customFormat="1" ht="18" x14ac:dyDescent="0.25">
      <c r="A25" s="483" t="s">
        <v>283</v>
      </c>
      <c r="B25" s="483"/>
      <c r="C25" s="483"/>
      <c r="D25" s="483"/>
      <c r="E25" s="483" t="s">
        <v>309</v>
      </c>
      <c r="F25" s="483"/>
      <c r="G25" s="484" t="s">
        <v>291</v>
      </c>
      <c r="H25" s="484" t="s">
        <v>292</v>
      </c>
      <c r="I25" s="484"/>
      <c r="J25" s="484"/>
      <c r="K25" s="484" t="s">
        <v>293</v>
      </c>
      <c r="L25" s="484" t="s">
        <v>299</v>
      </c>
      <c r="M25" s="484"/>
      <c r="N25" s="484"/>
      <c r="O25" s="484" t="s">
        <v>294</v>
      </c>
      <c r="P25" s="484" t="s">
        <v>300</v>
      </c>
      <c r="Q25" s="484"/>
      <c r="R25" s="484"/>
      <c r="S25" s="484" t="s">
        <v>295</v>
      </c>
      <c r="T25" s="484" t="s">
        <v>301</v>
      </c>
      <c r="U25" s="484"/>
      <c r="V25" s="484"/>
      <c r="W25" s="484" t="s">
        <v>296</v>
      </c>
      <c r="X25" s="484" t="s">
        <v>302</v>
      </c>
      <c r="Y25" s="484"/>
      <c r="Z25" s="484"/>
      <c r="AA25" s="484" t="s">
        <v>297</v>
      </c>
      <c r="AB25" s="484" t="s">
        <v>303</v>
      </c>
      <c r="AC25" s="484"/>
      <c r="AD25" s="484"/>
      <c r="AE25" s="484" t="s">
        <v>298</v>
      </c>
      <c r="AF25" s="484" t="s">
        <v>304</v>
      </c>
      <c r="AG25" s="484"/>
      <c r="AH25" s="484"/>
    </row>
    <row r="26" spans="1:34" s="394" customFormat="1" ht="18" x14ac:dyDescent="0.25">
      <c r="A26" s="485" t="s">
        <v>310</v>
      </c>
      <c r="B26" s="485" t="s">
        <v>311</v>
      </c>
      <c r="C26" s="485" t="s">
        <v>312</v>
      </c>
      <c r="D26" s="485" t="s">
        <v>284</v>
      </c>
      <c r="E26" s="485" t="s">
        <v>285</v>
      </c>
      <c r="F26" s="485" t="s">
        <v>286</v>
      </c>
      <c r="G26" s="485" t="s">
        <v>287</v>
      </c>
      <c r="H26" s="485" t="s">
        <v>288</v>
      </c>
      <c r="I26" s="485" t="s">
        <v>289</v>
      </c>
      <c r="J26" s="485" t="s">
        <v>290</v>
      </c>
      <c r="K26" s="485" t="s">
        <v>287</v>
      </c>
      <c r="L26" s="485" t="s">
        <v>288</v>
      </c>
      <c r="M26" s="485" t="s">
        <v>289</v>
      </c>
      <c r="N26" s="485" t="s">
        <v>290</v>
      </c>
      <c r="O26" s="485" t="s">
        <v>287</v>
      </c>
      <c r="P26" s="485" t="s">
        <v>288</v>
      </c>
      <c r="Q26" s="485" t="s">
        <v>289</v>
      </c>
      <c r="R26" s="485" t="s">
        <v>290</v>
      </c>
      <c r="S26" s="485" t="s">
        <v>287</v>
      </c>
      <c r="T26" s="485" t="s">
        <v>288</v>
      </c>
      <c r="U26" s="485" t="s">
        <v>289</v>
      </c>
      <c r="V26" s="485" t="s">
        <v>290</v>
      </c>
      <c r="W26" s="485" t="s">
        <v>287</v>
      </c>
      <c r="X26" s="485" t="s">
        <v>288</v>
      </c>
      <c r="Y26" s="485" t="s">
        <v>289</v>
      </c>
      <c r="Z26" s="485" t="s">
        <v>290</v>
      </c>
      <c r="AA26" s="485" t="s">
        <v>287</v>
      </c>
      <c r="AB26" s="485" t="s">
        <v>288</v>
      </c>
      <c r="AC26" s="485" t="s">
        <v>289</v>
      </c>
      <c r="AD26" s="485" t="s">
        <v>290</v>
      </c>
      <c r="AE26" s="485" t="s">
        <v>287</v>
      </c>
      <c r="AF26" s="485" t="s">
        <v>288</v>
      </c>
      <c r="AG26" s="485" t="s">
        <v>289</v>
      </c>
      <c r="AH26" s="485" t="s">
        <v>290</v>
      </c>
    </row>
    <row r="27" spans="1:34" x14ac:dyDescent="0.25">
      <c r="A27" s="486">
        <v>0</v>
      </c>
      <c r="B27" s="486">
        <v>1030.2</v>
      </c>
      <c r="C27" s="486">
        <v>45</v>
      </c>
      <c r="D27" s="486">
        <v>0</v>
      </c>
      <c r="E27" s="486">
        <v>81.540000000000006</v>
      </c>
      <c r="F27" s="486">
        <v>17.256</v>
      </c>
      <c r="G27" s="487">
        <v>54.5</v>
      </c>
      <c r="H27" s="487">
        <v>17.256000000000004</v>
      </c>
      <c r="I27" s="487">
        <v>2.6485482823918582</v>
      </c>
      <c r="J27" s="487">
        <v>0.14478371763733325</v>
      </c>
      <c r="K27" s="487">
        <v>54.5</v>
      </c>
      <c r="L27" s="487">
        <v>17.165206776416959</v>
      </c>
      <c r="M27" s="487">
        <v>0.87883292013129677</v>
      </c>
      <c r="N27" s="487">
        <v>0.26011754180411745</v>
      </c>
      <c r="O27" s="487">
        <v>54.5</v>
      </c>
      <c r="P27" s="487">
        <v>16.262863948934211</v>
      </c>
      <c r="Q27" s="487">
        <v>0.85390656810110965</v>
      </c>
      <c r="R27" s="487">
        <v>0.27095019059363057</v>
      </c>
      <c r="S27" s="487">
        <v>54.5</v>
      </c>
      <c r="T27" s="487">
        <v>17.294725701856176</v>
      </c>
      <c r="U27" s="487">
        <v>1.1423265114899068</v>
      </c>
      <c r="V27" s="487">
        <v>0.38091301420538087</v>
      </c>
      <c r="W27" s="487">
        <v>54.5</v>
      </c>
      <c r="X27" s="487">
        <v>17.172274738421347</v>
      </c>
      <c r="Y27" s="487">
        <v>0.91908023988557686</v>
      </c>
      <c r="Z27" s="487">
        <v>0.73769655827939551</v>
      </c>
      <c r="AA27" s="487">
        <v>54.5</v>
      </c>
      <c r="AB27" s="487">
        <v>17.036847756554234</v>
      </c>
      <c r="AC27" s="487">
        <v>1.5137421575260364</v>
      </c>
      <c r="AD27" s="487">
        <v>0.33905187985723689</v>
      </c>
      <c r="AE27" s="487">
        <v>54.5</v>
      </c>
      <c r="AF27" s="487">
        <v>17.144185477019075</v>
      </c>
      <c r="AG27" s="487">
        <v>0.93795917237033866</v>
      </c>
      <c r="AH27" s="487">
        <v>0.72625797913086798</v>
      </c>
    </row>
    <row r="28" spans="1:34" x14ac:dyDescent="0.25">
      <c r="A28" s="486">
        <v>75</v>
      </c>
      <c r="B28" s="486">
        <v>1027.5999999999999</v>
      </c>
      <c r="C28" s="486">
        <v>75</v>
      </c>
      <c r="D28" s="486">
        <v>0.34</v>
      </c>
      <c r="E28" s="486">
        <v>126.14400000000001</v>
      </c>
      <c r="F28" s="486">
        <v>23.524000000000001</v>
      </c>
      <c r="G28" s="487">
        <v>109.5</v>
      </c>
      <c r="H28" s="487">
        <v>21.031319030808238</v>
      </c>
      <c r="I28" s="487">
        <v>2.9406673140000423</v>
      </c>
      <c r="J28" s="487">
        <v>0.15893081237174769</v>
      </c>
      <c r="K28" s="487">
        <v>109.5</v>
      </c>
      <c r="L28" s="487">
        <v>17.16539353076551</v>
      </c>
      <c r="M28" s="487">
        <v>0.87883895616082774</v>
      </c>
      <c r="N28" s="487">
        <v>0.26011858405328026</v>
      </c>
      <c r="O28" s="487">
        <v>109.5</v>
      </c>
      <c r="P28" s="487">
        <v>16.262863948657934</v>
      </c>
      <c r="Q28" s="487">
        <v>0.85390656815446275</v>
      </c>
      <c r="R28" s="487">
        <v>0.27095019057218511</v>
      </c>
      <c r="S28" s="487">
        <v>109.5</v>
      </c>
      <c r="T28" s="487">
        <v>17.294725330905482</v>
      </c>
      <c r="U28" s="487">
        <v>1.1423265622020575</v>
      </c>
      <c r="V28" s="487">
        <v>0.38091299074609153</v>
      </c>
      <c r="W28" s="487">
        <v>109.5</v>
      </c>
      <c r="X28" s="487">
        <v>17.172266333777038</v>
      </c>
      <c r="Y28" s="487">
        <v>0.91908034799633354</v>
      </c>
      <c r="Z28" s="487">
        <v>0.73769624016766655</v>
      </c>
      <c r="AA28" s="487">
        <v>109.5</v>
      </c>
      <c r="AB28" s="487">
        <v>17.036825905994977</v>
      </c>
      <c r="AC28" s="487">
        <v>1.5137414604345907</v>
      </c>
      <c r="AD28" s="487">
        <v>0.33905162561346608</v>
      </c>
      <c r="AE28" s="487">
        <v>109.5</v>
      </c>
      <c r="AF28" s="487">
        <v>17.144174737541384</v>
      </c>
      <c r="AG28" s="487">
        <v>0.93795920696889112</v>
      </c>
      <c r="AH28" s="487">
        <v>0.72625763601532611</v>
      </c>
    </row>
    <row r="29" spans="1:34" x14ac:dyDescent="0.25">
      <c r="A29" s="486">
        <v>175</v>
      </c>
      <c r="B29" s="486">
        <v>1027.2</v>
      </c>
      <c r="C29" s="486">
        <v>70</v>
      </c>
      <c r="D29" s="486">
        <v>1.0725</v>
      </c>
      <c r="E29" s="486">
        <v>171.43199999999999</v>
      </c>
      <c r="F29" s="486">
        <v>27.907</v>
      </c>
      <c r="G29" s="487">
        <v>164.5</v>
      </c>
      <c r="H29" s="487">
        <v>27.144152038314221</v>
      </c>
      <c r="I29" s="487">
        <v>3.3672343709232933</v>
      </c>
      <c r="J29" s="487">
        <v>0.17913911304718802</v>
      </c>
      <c r="K29" s="487">
        <v>164.5</v>
      </c>
      <c r="L29" s="487">
        <v>20.489281762044275</v>
      </c>
      <c r="M29" s="487">
        <v>0.9646938520130105</v>
      </c>
      <c r="N29" s="487">
        <v>0.28282610251026047</v>
      </c>
      <c r="O29" s="487">
        <v>164.5</v>
      </c>
      <c r="P29" s="487">
        <v>16.266332426948981</v>
      </c>
      <c r="Q29" s="487">
        <v>0.85402079694786359</v>
      </c>
      <c r="R29" s="487">
        <v>0.27097164062349788</v>
      </c>
      <c r="S29" s="487">
        <v>164.5</v>
      </c>
      <c r="T29" s="487">
        <v>17.294725085092931</v>
      </c>
      <c r="U29" s="487">
        <v>1.1423265958955928</v>
      </c>
      <c r="V29" s="487">
        <v>0.38091297517295247</v>
      </c>
      <c r="W29" s="487">
        <v>164.5</v>
      </c>
      <c r="X29" s="487">
        <v>17.1722607529885</v>
      </c>
      <c r="Y29" s="487">
        <v>0.91908041978367661</v>
      </c>
      <c r="Z29" s="487">
        <v>0.7376960289372535</v>
      </c>
      <c r="AA29" s="487">
        <v>164.5</v>
      </c>
      <c r="AB29" s="487">
        <v>17.036811396931821</v>
      </c>
      <c r="AC29" s="487">
        <v>1.5137409975561746</v>
      </c>
      <c r="AD29" s="487">
        <v>0.33905145679213794</v>
      </c>
      <c r="AE29" s="487">
        <v>164.5</v>
      </c>
      <c r="AF29" s="487">
        <v>17.144167606391846</v>
      </c>
      <c r="AG29" s="487">
        <v>0.9379592299431434</v>
      </c>
      <c r="AH29" s="487">
        <v>0.72625740818200613</v>
      </c>
    </row>
    <row r="30" spans="1:34" x14ac:dyDescent="0.25">
      <c r="A30" s="486">
        <v>300</v>
      </c>
      <c r="B30" s="486">
        <v>1026.5</v>
      </c>
      <c r="C30" s="486">
        <v>37</v>
      </c>
      <c r="D30" s="486">
        <v>7.21</v>
      </c>
      <c r="E30" s="486">
        <v>217.512</v>
      </c>
      <c r="F30" s="486">
        <v>33.005000000000003</v>
      </c>
      <c r="G30" s="487">
        <v>219.5</v>
      </c>
      <c r="H30" s="487">
        <v>33.147516732835214</v>
      </c>
      <c r="I30" s="487">
        <v>3.7440974498153929</v>
      </c>
      <c r="J30" s="487">
        <v>0.19673939923444383</v>
      </c>
      <c r="K30" s="487">
        <v>219.5</v>
      </c>
      <c r="L30" s="487">
        <v>26.558742986739588</v>
      </c>
      <c r="M30" s="487">
        <v>1.0738650977356146</v>
      </c>
      <c r="N30" s="487">
        <v>0.32926740927251363</v>
      </c>
      <c r="O30" s="487">
        <v>219.5</v>
      </c>
      <c r="P30" s="487">
        <v>17.659237452212857</v>
      </c>
      <c r="Q30" s="487">
        <v>0.89236015397296742</v>
      </c>
      <c r="R30" s="487">
        <v>0.28149113273079229</v>
      </c>
      <c r="S30" s="487">
        <v>219.5</v>
      </c>
      <c r="T30" s="487">
        <v>17.305569507925103</v>
      </c>
      <c r="U30" s="487">
        <v>1.1427365517969528</v>
      </c>
      <c r="V30" s="487">
        <v>0.38100848255878356</v>
      </c>
      <c r="W30" s="487">
        <v>219.5</v>
      </c>
      <c r="X30" s="487">
        <v>17.17225761320281</v>
      </c>
      <c r="Y30" s="487">
        <v>0.91908048856111391</v>
      </c>
      <c r="Z30" s="487">
        <v>0.73769589391131396</v>
      </c>
      <c r="AA30" s="487">
        <v>219.5</v>
      </c>
      <c r="AB30" s="487">
        <v>17.036801762722586</v>
      </c>
      <c r="AC30" s="487">
        <v>1.5137406901986341</v>
      </c>
      <c r="AD30" s="487">
        <v>0.33905134469251946</v>
      </c>
      <c r="AE30" s="487">
        <v>219.5</v>
      </c>
      <c r="AF30" s="487">
        <v>17.144162922474138</v>
      </c>
      <c r="AG30" s="487">
        <v>0.93795924713927747</v>
      </c>
      <c r="AH30" s="487">
        <v>0.7262572573738717</v>
      </c>
    </row>
    <row r="31" spans="1:34" x14ac:dyDescent="0.25">
      <c r="A31" s="486">
        <v>550</v>
      </c>
      <c r="B31" s="486">
        <v>1025.3</v>
      </c>
      <c r="C31" s="486">
        <v>15</v>
      </c>
      <c r="D31" s="486">
        <v>14</v>
      </c>
      <c r="E31" s="486">
        <v>264.45600000000002</v>
      </c>
      <c r="F31" s="486">
        <v>38.920999999999999</v>
      </c>
      <c r="G31" s="487">
        <v>274.5</v>
      </c>
      <c r="H31" s="487">
        <v>40.24690166352088</v>
      </c>
      <c r="I31" s="487">
        <v>4.1494329289993344</v>
      </c>
      <c r="J31" s="487">
        <v>0.21554164335857126</v>
      </c>
      <c r="K31" s="487">
        <v>274.5</v>
      </c>
      <c r="L31" s="487">
        <v>33.268507066169349</v>
      </c>
      <c r="M31" s="487">
        <v>1.1752351364913447</v>
      </c>
      <c r="N31" s="487">
        <v>0.37679582165413655</v>
      </c>
      <c r="O31" s="487">
        <v>274.5</v>
      </c>
      <c r="P31" s="487">
        <v>22.685298944069064</v>
      </c>
      <c r="Q31" s="487">
        <v>0.99209640109631214</v>
      </c>
      <c r="R31" s="487">
        <v>0.32503875692010897</v>
      </c>
      <c r="S31" s="487">
        <v>274.5</v>
      </c>
      <c r="T31" s="487">
        <v>18.288715693137778</v>
      </c>
      <c r="U31" s="487">
        <v>1.1758908458114479</v>
      </c>
      <c r="V31" s="487">
        <v>0.39062004858352384</v>
      </c>
      <c r="W31" s="487">
        <v>274.5</v>
      </c>
      <c r="X31" s="487">
        <v>17.192696086648809</v>
      </c>
      <c r="Y31" s="487">
        <v>0.91981749949690539</v>
      </c>
      <c r="Z31" s="487">
        <v>0.73789919287411543</v>
      </c>
      <c r="AA31" s="487">
        <v>274.5</v>
      </c>
      <c r="AB31" s="487">
        <v>17.036812039172734</v>
      </c>
      <c r="AC31" s="487">
        <v>1.5137412228885554</v>
      </c>
      <c r="AD31" s="487">
        <v>0.33905142241191238</v>
      </c>
      <c r="AE31" s="487">
        <v>274.5</v>
      </c>
      <c r="AF31" s="487">
        <v>17.151682543520337</v>
      </c>
      <c r="AG31" s="487">
        <v>0.93823502656204971</v>
      </c>
      <c r="AH31" s="487">
        <v>0.72633202676370145</v>
      </c>
    </row>
    <row r="32" spans="1:34" x14ac:dyDescent="0.25">
      <c r="A32" s="486">
        <v>750</v>
      </c>
      <c r="B32" s="486">
        <v>1025</v>
      </c>
      <c r="C32" s="486">
        <v>30</v>
      </c>
      <c r="D32" s="486">
        <v>9.423</v>
      </c>
      <c r="E32" s="486">
        <v>312.33600000000001</v>
      </c>
      <c r="F32" s="486">
        <v>45.77</v>
      </c>
      <c r="G32" s="487">
        <v>329.5</v>
      </c>
      <c r="H32" s="487">
        <v>48.425551363328715</v>
      </c>
      <c r="I32" s="487">
        <v>4.5745919550455234</v>
      </c>
      <c r="J32" s="487">
        <v>0.23523920257906766</v>
      </c>
      <c r="K32" s="487">
        <v>329.5</v>
      </c>
      <c r="L32" s="487">
        <v>41.074450310315868</v>
      </c>
      <c r="M32" s="487">
        <v>1.2790495687121097</v>
      </c>
      <c r="N32" s="487">
        <v>0.42734887976973734</v>
      </c>
      <c r="O32" s="487">
        <v>329.5</v>
      </c>
      <c r="P32" s="487">
        <v>29.414954032533011</v>
      </c>
      <c r="Q32" s="487">
        <v>1.0890437672778728</v>
      </c>
      <c r="R32" s="487">
        <v>0.38360104876881046</v>
      </c>
      <c r="S32" s="487">
        <v>329.5</v>
      </c>
      <c r="T32" s="487">
        <v>22.467110807887636</v>
      </c>
      <c r="U32" s="487">
        <v>1.2904155200366063</v>
      </c>
      <c r="V32" s="487">
        <v>0.43387771001997349</v>
      </c>
      <c r="W32" s="487">
        <v>329.5</v>
      </c>
      <c r="X32" s="487">
        <v>17.976776773861335</v>
      </c>
      <c r="Y32" s="487">
        <v>0.94605112826260929</v>
      </c>
      <c r="Z32" s="487">
        <v>0.7465762271027544</v>
      </c>
      <c r="AA32" s="487">
        <v>329.5</v>
      </c>
      <c r="AB32" s="487">
        <v>17.065053826553768</v>
      </c>
      <c r="AC32" s="487">
        <v>1.5148755973901784</v>
      </c>
      <c r="AD32" s="487">
        <v>0.33933211657801593</v>
      </c>
      <c r="AE32" s="487">
        <v>329.5</v>
      </c>
      <c r="AF32" s="487">
        <v>17.647389119015763</v>
      </c>
      <c r="AG32" s="487">
        <v>0.95519978284792117</v>
      </c>
      <c r="AH32" s="487">
        <v>0.73181801040003946</v>
      </c>
    </row>
    <row r="33" spans="1:34" x14ac:dyDescent="0.25">
      <c r="A33" s="486"/>
      <c r="B33" s="486"/>
      <c r="C33" s="396"/>
      <c r="D33" s="486"/>
      <c r="E33" s="486">
        <v>361.36799999999999</v>
      </c>
      <c r="F33" s="486">
        <v>53.682000000000002</v>
      </c>
      <c r="G33" s="487">
        <v>384.5</v>
      </c>
      <c r="H33" s="487">
        <v>57.76075561697396</v>
      </c>
      <c r="I33" s="487">
        <v>5.0172298514460891</v>
      </c>
      <c r="J33" s="487">
        <v>0.25583287691591577</v>
      </c>
      <c r="K33" s="487">
        <v>384.5</v>
      </c>
      <c r="L33" s="487">
        <v>50.055722517393519</v>
      </c>
      <c r="M33" s="487">
        <v>1.3843760740629989</v>
      </c>
      <c r="N33" s="487">
        <v>0.4810523281204126</v>
      </c>
      <c r="O33" s="487">
        <v>384.5</v>
      </c>
      <c r="P33" s="487">
        <v>37.421935350189095</v>
      </c>
      <c r="Q33" s="487">
        <v>1.1832444577264145</v>
      </c>
      <c r="R33" s="487">
        <v>0.44872279836918672</v>
      </c>
      <c r="S33" s="487">
        <v>384.5</v>
      </c>
      <c r="T33" s="487">
        <v>29.322811175406823</v>
      </c>
      <c r="U33" s="487">
        <v>1.4343282015495102</v>
      </c>
      <c r="V33" s="487">
        <v>0.50318959772303007</v>
      </c>
      <c r="W33" s="487">
        <v>384.5</v>
      </c>
      <c r="X33" s="487">
        <v>21.192896984075645</v>
      </c>
      <c r="Y33" s="487">
        <v>1.0370472277604796</v>
      </c>
      <c r="Z33" s="487">
        <v>0.78590982690988553</v>
      </c>
      <c r="AA33" s="487">
        <v>384.5</v>
      </c>
      <c r="AB33" s="487">
        <v>17.664331735643351</v>
      </c>
      <c r="AC33" s="487">
        <v>1.53680323720947</v>
      </c>
      <c r="AD33" s="487">
        <v>0.34561994049382544</v>
      </c>
      <c r="AE33" s="487">
        <v>384.5</v>
      </c>
      <c r="AF33" s="487">
        <v>20.207592795577987</v>
      </c>
      <c r="AG33" s="487">
        <v>1.0306248780876384</v>
      </c>
      <c r="AH33" s="487">
        <v>0.76332338191131632</v>
      </c>
    </row>
    <row r="34" spans="1:34" x14ac:dyDescent="0.25">
      <c r="A34" s="486"/>
      <c r="B34" s="486"/>
      <c r="C34" s="396"/>
      <c r="D34" s="486"/>
      <c r="E34" s="486">
        <v>411.66</v>
      </c>
      <c r="F34" s="486">
        <v>62.805999999999997</v>
      </c>
      <c r="G34" s="487">
        <v>439.5</v>
      </c>
      <c r="H34" s="487">
        <v>68.331448720515198</v>
      </c>
      <c r="I34" s="487">
        <v>5.4753591914253272</v>
      </c>
      <c r="J34" s="487">
        <v>0.27732913680104809</v>
      </c>
      <c r="K34" s="487">
        <v>439.5</v>
      </c>
      <c r="L34" s="487">
        <v>60.301776644238693</v>
      </c>
      <c r="M34" s="487">
        <v>1.4913747537682678</v>
      </c>
      <c r="N34" s="487">
        <v>0.53780460353415127</v>
      </c>
      <c r="O34" s="487">
        <v>439.5</v>
      </c>
      <c r="P34" s="487">
        <v>46.742162913029475</v>
      </c>
      <c r="Q34" s="487">
        <v>1.2772457661334227</v>
      </c>
      <c r="R34" s="487">
        <v>0.51867896828642379</v>
      </c>
      <c r="S34" s="487">
        <v>439.5</v>
      </c>
      <c r="T34" s="487">
        <v>38.005072840052193</v>
      </c>
      <c r="U34" s="487">
        <v>1.5774175024323351</v>
      </c>
      <c r="V34" s="487">
        <v>0.58457698933123925</v>
      </c>
      <c r="W34" s="487">
        <v>439.5</v>
      </c>
      <c r="X34" s="487">
        <v>27.082818397057025</v>
      </c>
      <c r="Y34" s="487">
        <v>1.1623149995735158</v>
      </c>
      <c r="Z34" s="487">
        <v>0.86118568289531994</v>
      </c>
      <c r="AA34" s="487">
        <v>439.5</v>
      </c>
      <c r="AB34" s="487">
        <v>20.076808943407553</v>
      </c>
      <c r="AC34" s="487">
        <v>1.6153949423274292</v>
      </c>
      <c r="AD34" s="487">
        <v>0.37103866158392207</v>
      </c>
      <c r="AE34" s="487">
        <v>439.5</v>
      </c>
      <c r="AF34" s="487">
        <v>25.410577299679804</v>
      </c>
      <c r="AG34" s="487">
        <v>1.1482591554082071</v>
      </c>
      <c r="AH34" s="487">
        <v>0.83091636501314547</v>
      </c>
    </row>
    <row r="35" spans="1:34" x14ac:dyDescent="0.25">
      <c r="A35" s="486"/>
      <c r="B35" s="486"/>
      <c r="C35" s="396"/>
      <c r="D35" s="486"/>
      <c r="E35" s="486">
        <v>463.428</v>
      </c>
      <c r="F35" s="486">
        <v>73.307000000000002</v>
      </c>
      <c r="G35" s="487">
        <v>494.5</v>
      </c>
      <c r="H35" s="487">
        <v>80.19221846223833</v>
      </c>
      <c r="I35" s="487">
        <v>5.9462702083259211</v>
      </c>
      <c r="J35" s="487">
        <v>0.29969194751117101</v>
      </c>
      <c r="K35" s="487">
        <v>494.5</v>
      </c>
      <c r="L35" s="487">
        <v>71.920957963876731</v>
      </c>
      <c r="M35" s="487">
        <v>1.6001556608015917</v>
      </c>
      <c r="N35" s="487">
        <v>0.59766369805748554</v>
      </c>
      <c r="O35" s="487">
        <v>494.5</v>
      </c>
      <c r="P35" s="487">
        <v>57.451804306222371</v>
      </c>
      <c r="Q35" s="487">
        <v>1.371995898251938</v>
      </c>
      <c r="R35" s="487">
        <v>0.59282425826659624</v>
      </c>
      <c r="S35" s="487">
        <v>494.5</v>
      </c>
      <c r="T35" s="487">
        <v>48.212211615033866</v>
      </c>
      <c r="U35" s="487">
        <v>1.7140283337341817</v>
      </c>
      <c r="V35" s="487">
        <v>0.6721733200398099</v>
      </c>
      <c r="W35" s="487">
        <v>494.5</v>
      </c>
      <c r="X35" s="487">
        <v>35.213968276978605</v>
      </c>
      <c r="Y35" s="487">
        <v>1.2847435892176418</v>
      </c>
      <c r="Z35" s="487">
        <v>0.96255120681017281</v>
      </c>
      <c r="AA35" s="487">
        <v>494.5</v>
      </c>
      <c r="AB35" s="487">
        <v>25.039648918972379</v>
      </c>
      <c r="AC35" s="487">
        <v>1.7512857066082914</v>
      </c>
      <c r="AD35" s="487">
        <v>0.42094001032762868</v>
      </c>
      <c r="AE35" s="487">
        <v>494.5</v>
      </c>
      <c r="AF35" s="487">
        <v>32.975099527858191</v>
      </c>
      <c r="AG35" s="487">
        <v>1.2706911586620451</v>
      </c>
      <c r="AH35" s="487">
        <v>0.92736416306849634</v>
      </c>
    </row>
    <row r="36" spans="1:34" x14ac:dyDescent="0.25">
      <c r="A36" s="486"/>
      <c r="B36" s="486"/>
      <c r="C36" s="396"/>
      <c r="D36" s="486"/>
      <c r="E36" s="486">
        <v>516.92399999999998</v>
      </c>
      <c r="F36" s="486">
        <v>85.378</v>
      </c>
      <c r="G36" s="487">
        <v>549.5</v>
      </c>
      <c r="H36" s="487">
        <v>94.504057729461707</v>
      </c>
      <c r="I36" s="487">
        <v>6.4660836573039315</v>
      </c>
      <c r="J36" s="487">
        <v>0.32478549351795111</v>
      </c>
      <c r="K36" s="487">
        <v>549.5</v>
      </c>
      <c r="L36" s="487">
        <v>85.143211804931184</v>
      </c>
      <c r="M36" s="487">
        <v>1.712233153633129</v>
      </c>
      <c r="N36" s="487">
        <v>0.66103789543467173</v>
      </c>
      <c r="O36" s="487">
        <v>549.5</v>
      </c>
      <c r="P36" s="487">
        <v>69.603546791392674</v>
      </c>
      <c r="Q36" s="487">
        <v>1.4674218001659736</v>
      </c>
      <c r="R36" s="487">
        <v>0.67071526686133776</v>
      </c>
      <c r="S36" s="487">
        <v>549.5</v>
      </c>
      <c r="T36" s="487">
        <v>59.888245365589761</v>
      </c>
      <c r="U36" s="487">
        <v>1.8435359725254272</v>
      </c>
      <c r="V36" s="487">
        <v>0.76418915823803879</v>
      </c>
      <c r="W36" s="487">
        <v>549.5</v>
      </c>
      <c r="X36" s="487">
        <v>45.251824656286878</v>
      </c>
      <c r="Y36" s="487">
        <v>1.393102811541614</v>
      </c>
      <c r="Z36" s="487">
        <v>1.0789643070508337</v>
      </c>
      <c r="AA36" s="487">
        <v>549.5</v>
      </c>
      <c r="AB36" s="487">
        <v>32.613520568686106</v>
      </c>
      <c r="AC36" s="487">
        <v>1.9159630013591318</v>
      </c>
      <c r="AD36" s="487">
        <v>0.49151690733221776</v>
      </c>
      <c r="AE36" s="487">
        <v>549.5</v>
      </c>
      <c r="AF36" s="487">
        <v>42.576315873977315</v>
      </c>
      <c r="AG36" s="487">
        <v>1.3823299438388243</v>
      </c>
      <c r="AH36" s="487">
        <v>1.0413140596424886</v>
      </c>
    </row>
    <row r="37" spans="1:34" x14ac:dyDescent="0.25">
      <c r="A37" s="486"/>
      <c r="B37" s="486"/>
      <c r="C37" s="396"/>
      <c r="D37" s="486"/>
      <c r="E37" s="486">
        <v>558.64800000000002</v>
      </c>
      <c r="F37" s="486">
        <v>97.256</v>
      </c>
      <c r="G37" s="487">
        <v>604.5</v>
      </c>
      <c r="H37" s="487">
        <v>110.38331825551064</v>
      </c>
      <c r="I37" s="487">
        <v>6.9942490746139914</v>
      </c>
      <c r="J37" s="487">
        <v>0.35071136325461993</v>
      </c>
      <c r="K37" s="487">
        <v>604.5</v>
      </c>
      <c r="L37" s="487">
        <v>101.43831151215052</v>
      </c>
      <c r="M37" s="487">
        <v>1.837769381957421</v>
      </c>
      <c r="N37" s="487">
        <v>0.73351329526288278</v>
      </c>
      <c r="O37" s="487">
        <v>604.5</v>
      </c>
      <c r="P37" s="487">
        <v>83.921847292000322</v>
      </c>
      <c r="Q37" s="487">
        <v>1.5703418553721431</v>
      </c>
      <c r="R37" s="487">
        <v>0.75472657567415946</v>
      </c>
      <c r="S37" s="487">
        <v>604.5</v>
      </c>
      <c r="T37" s="487">
        <v>73.073725276225829</v>
      </c>
      <c r="U37" s="487">
        <v>1.966253674678027</v>
      </c>
      <c r="V37" s="487">
        <v>0.86023115604995881</v>
      </c>
      <c r="W37" s="487">
        <v>604.5</v>
      </c>
      <c r="X37" s="487">
        <v>57.05013251695474</v>
      </c>
      <c r="Y37" s="487">
        <v>1.4893200137294866</v>
      </c>
      <c r="Z37" s="487">
        <v>1.2030048310479002</v>
      </c>
      <c r="AA37" s="487">
        <v>604.5</v>
      </c>
      <c r="AB37" s="487">
        <v>42.539708723582841</v>
      </c>
      <c r="AC37" s="487">
        <v>2.0819931805870113</v>
      </c>
      <c r="AD37" s="487">
        <v>0.57663332428718739</v>
      </c>
      <c r="AE37" s="487">
        <v>604.5</v>
      </c>
      <c r="AF37" s="487">
        <v>54.027227082023479</v>
      </c>
      <c r="AG37" s="487">
        <v>1.4827347044918266</v>
      </c>
      <c r="AH37" s="487">
        <v>1.1641893242689323</v>
      </c>
    </row>
    <row r="38" spans="1:34" x14ac:dyDescent="0.25">
      <c r="A38" s="486"/>
      <c r="B38" s="486"/>
      <c r="C38" s="396"/>
      <c r="D38" s="486"/>
      <c r="E38" s="486">
        <v>601.74</v>
      </c>
      <c r="F38" s="486">
        <v>109.724</v>
      </c>
      <c r="G38" s="487">
        <v>659.5</v>
      </c>
      <c r="H38" s="487">
        <v>126.56703615880349</v>
      </c>
      <c r="I38" s="487">
        <v>7.4898273842748209</v>
      </c>
      <c r="J38" s="487">
        <v>0.37552278032924086</v>
      </c>
      <c r="K38" s="487">
        <v>659.5</v>
      </c>
      <c r="L38" s="487">
        <v>118.08027192465762</v>
      </c>
      <c r="M38" s="487">
        <v>1.9498228456972817</v>
      </c>
      <c r="N38" s="487">
        <v>0.80452557938449043</v>
      </c>
      <c r="O38" s="487">
        <v>659.5</v>
      </c>
      <c r="P38" s="487">
        <v>100.49063913851612</v>
      </c>
      <c r="Q38" s="487">
        <v>1.6754145207275284</v>
      </c>
      <c r="R38" s="487">
        <v>0.84588808074017163</v>
      </c>
      <c r="S38" s="487">
        <v>659.5</v>
      </c>
      <c r="T38" s="487">
        <v>88.889242598868947</v>
      </c>
      <c r="U38" s="487">
        <v>2.0946236011575587</v>
      </c>
      <c r="V38" s="487">
        <v>0.96534810856166597</v>
      </c>
      <c r="W38" s="487">
        <v>659.5</v>
      </c>
      <c r="X38" s="487">
        <v>70.795298013838689</v>
      </c>
      <c r="Y38" s="487">
        <v>1.5804239141903689</v>
      </c>
      <c r="Z38" s="487">
        <v>1.3315409429413805</v>
      </c>
      <c r="AA38" s="487">
        <v>659.5</v>
      </c>
      <c r="AB38" s="487">
        <v>54.541868785581265</v>
      </c>
      <c r="AC38" s="487">
        <v>2.2350552991450385</v>
      </c>
      <c r="AD38" s="487">
        <v>0.67171030024122358</v>
      </c>
      <c r="AE38" s="487">
        <v>659.5</v>
      </c>
      <c r="AF38" s="487">
        <v>67.39006763991496</v>
      </c>
      <c r="AG38" s="487">
        <v>1.5771236623479123</v>
      </c>
      <c r="AH38" s="487">
        <v>1.2916098067409396</v>
      </c>
    </row>
    <row r="39" spans="1:34" x14ac:dyDescent="0.25">
      <c r="A39" s="486"/>
      <c r="B39" s="486"/>
      <c r="C39" s="396"/>
      <c r="D39" s="486"/>
      <c r="E39" s="486">
        <v>646.41600000000005</v>
      </c>
      <c r="F39" s="486">
        <v>122.67</v>
      </c>
      <c r="G39" s="487">
        <v>714.5</v>
      </c>
      <c r="H39" s="487">
        <v>143.94182976121425</v>
      </c>
      <c r="I39" s="487">
        <v>7.9828981788256925</v>
      </c>
      <c r="J39" s="487">
        <v>0.40069499276734138</v>
      </c>
      <c r="K39" s="487">
        <v>714.5</v>
      </c>
      <c r="L39" s="487">
        <v>135.65785423840828</v>
      </c>
      <c r="M39" s="487">
        <v>2.0585027034000949</v>
      </c>
      <c r="N39" s="487">
        <v>0.8752105249210812</v>
      </c>
      <c r="O39" s="487">
        <v>714.5</v>
      </c>
      <c r="P39" s="487">
        <v>117.87221020288769</v>
      </c>
      <c r="Q39" s="487">
        <v>1.7740147901075478</v>
      </c>
      <c r="R39" s="487">
        <v>0.93577982137578297</v>
      </c>
      <c r="S39" s="487">
        <v>714.5</v>
      </c>
      <c r="T39" s="487">
        <v>106.27730535416273</v>
      </c>
      <c r="U39" s="487">
        <v>2.2110299775446856</v>
      </c>
      <c r="V39" s="487">
        <v>1.074234617029695</v>
      </c>
      <c r="W39" s="487">
        <v>714.5</v>
      </c>
      <c r="X39" s="487">
        <v>87.128445935799434</v>
      </c>
      <c r="Y39" s="487">
        <v>1.6730300071443287</v>
      </c>
      <c r="Z39" s="487">
        <v>1.4660008679344185</v>
      </c>
      <c r="AA39" s="487">
        <v>714.5</v>
      </c>
      <c r="AB39" s="487">
        <v>68.867292746334002</v>
      </c>
      <c r="AC39" s="487">
        <v>2.3758146582390558</v>
      </c>
      <c r="AD39" s="487">
        <v>0.7767283558217869</v>
      </c>
      <c r="AE39" s="487">
        <v>714.5</v>
      </c>
      <c r="AF39" s="487">
        <v>83.394512610275228</v>
      </c>
      <c r="AG39" s="487">
        <v>1.6742148237232977</v>
      </c>
      <c r="AH39" s="487">
        <v>1.4251342081536271</v>
      </c>
    </row>
    <row r="40" spans="1:34" x14ac:dyDescent="0.25">
      <c r="A40" s="486"/>
      <c r="B40" s="486"/>
      <c r="C40" s="396"/>
      <c r="D40" s="486"/>
      <c r="E40" s="486">
        <v>692.96400000000006</v>
      </c>
      <c r="F40" s="486">
        <v>137.036</v>
      </c>
      <c r="G40" s="487">
        <v>769.5</v>
      </c>
      <c r="H40" s="487">
        <v>162.40990254843257</v>
      </c>
      <c r="I40" s="487">
        <v>8.4704328630390062</v>
      </c>
      <c r="J40" s="487">
        <v>0.42608317707931803</v>
      </c>
      <c r="K40" s="487">
        <v>769.5</v>
      </c>
      <c r="L40" s="487">
        <v>154.38426714578094</v>
      </c>
      <c r="M40" s="487">
        <v>2.1654528013704</v>
      </c>
      <c r="N40" s="487">
        <v>0.94652810872962667</v>
      </c>
      <c r="O40" s="487">
        <v>769.5</v>
      </c>
      <c r="P40" s="487">
        <v>136.33714654260987</v>
      </c>
      <c r="Q40" s="487">
        <v>1.8705081384546585</v>
      </c>
      <c r="R40" s="487">
        <v>1.0251518552089722</v>
      </c>
      <c r="S40" s="487">
        <v>769.5</v>
      </c>
      <c r="T40" s="487">
        <v>124.64993388702123</v>
      </c>
      <c r="U40" s="487">
        <v>2.3144867937311684</v>
      </c>
      <c r="V40" s="487">
        <v>1.1829091252957604</v>
      </c>
      <c r="W40" s="487">
        <v>769.5</v>
      </c>
      <c r="X40" s="487">
        <v>104.84469176861218</v>
      </c>
      <c r="Y40" s="487">
        <v>1.7536229332200128</v>
      </c>
      <c r="Z40" s="487">
        <v>1.5991215176550799</v>
      </c>
      <c r="AA40" s="487">
        <v>769.5</v>
      </c>
      <c r="AB40" s="487">
        <v>85.468172675001398</v>
      </c>
      <c r="AC40" s="487">
        <v>2.5002052575037572</v>
      </c>
      <c r="AD40" s="487">
        <v>0.89043833704919106</v>
      </c>
      <c r="AE40" s="487">
        <v>769.5</v>
      </c>
      <c r="AF40" s="487">
        <v>100.93550815727805</v>
      </c>
      <c r="AG40" s="487">
        <v>1.7598778292347816</v>
      </c>
      <c r="AH40" s="487">
        <v>1.5580103329954038</v>
      </c>
    </row>
    <row r="41" spans="1:34" x14ac:dyDescent="0.25">
      <c r="A41" s="486"/>
      <c r="B41" s="486"/>
      <c r="C41" s="396"/>
      <c r="D41" s="486"/>
      <c r="E41" s="486">
        <v>741.70799999999997</v>
      </c>
      <c r="F41" s="486">
        <v>152.98699999999999</v>
      </c>
      <c r="G41" s="487">
        <v>824.5</v>
      </c>
      <c r="H41" s="487">
        <v>184.45224975358934</v>
      </c>
      <c r="I41" s="487">
        <v>9.011020862354421</v>
      </c>
      <c r="J41" s="487">
        <v>0.45488063406193424</v>
      </c>
      <c r="K41" s="487">
        <v>824.5</v>
      </c>
      <c r="L41" s="487">
        <v>175.21675807126636</v>
      </c>
      <c r="M41" s="487">
        <v>2.2775497724363194</v>
      </c>
      <c r="N41" s="487">
        <v>1.0210356873917907</v>
      </c>
      <c r="O41" s="487">
        <v>824.5</v>
      </c>
      <c r="P41" s="487">
        <v>155.87322636719821</v>
      </c>
      <c r="Q41" s="487">
        <v>1.9652690160041495</v>
      </c>
      <c r="R41" s="487">
        <v>1.1140410354994759</v>
      </c>
      <c r="S41" s="487">
        <v>824.5</v>
      </c>
      <c r="T41" s="487">
        <v>144.07567371665684</v>
      </c>
      <c r="U41" s="487">
        <v>2.4089662963997389</v>
      </c>
      <c r="V41" s="487">
        <v>1.2914372624245265</v>
      </c>
      <c r="W41" s="487">
        <v>824.5</v>
      </c>
      <c r="X41" s="487">
        <v>123.76379039232164</v>
      </c>
      <c r="Y41" s="487">
        <v>1.8264476454574943</v>
      </c>
      <c r="Z41" s="487">
        <v>1.728603363052007</v>
      </c>
      <c r="AA41" s="487">
        <v>824.5</v>
      </c>
      <c r="AB41" s="487">
        <v>103.54579712849589</v>
      </c>
      <c r="AC41" s="487">
        <v>2.6054048023505296</v>
      </c>
      <c r="AD41" s="487">
        <v>1.0065366263023749</v>
      </c>
      <c r="AE41" s="487">
        <v>824.5</v>
      </c>
      <c r="AF41" s="487">
        <v>119.74158907023912</v>
      </c>
      <c r="AG41" s="487">
        <v>1.8374068684894087</v>
      </c>
      <c r="AH41" s="487">
        <v>1.6873249915627146</v>
      </c>
    </row>
    <row r="42" spans="1:34" x14ac:dyDescent="0.25">
      <c r="A42" s="486"/>
      <c r="B42" s="486"/>
      <c r="C42" s="396"/>
      <c r="D42" s="486"/>
      <c r="E42" s="486">
        <v>793.22400000000005</v>
      </c>
      <c r="F42" s="486">
        <v>170.71600000000001</v>
      </c>
      <c r="G42" s="487">
        <v>879.5</v>
      </c>
      <c r="H42" s="487">
        <v>201.47759324132753</v>
      </c>
      <c r="I42" s="487">
        <v>9.4045558376141862</v>
      </c>
      <c r="J42" s="487">
        <v>0.47607563048326862</v>
      </c>
      <c r="K42" s="487">
        <v>879.5</v>
      </c>
      <c r="L42" s="487">
        <v>196.70029896973904</v>
      </c>
      <c r="M42" s="487">
        <v>2.3793825737632135</v>
      </c>
      <c r="N42" s="487">
        <v>1.0967949922800604</v>
      </c>
      <c r="O42" s="487">
        <v>879.5</v>
      </c>
      <c r="P42" s="487">
        <v>179.17642874092954</v>
      </c>
      <c r="Q42" s="487">
        <v>2.0741718987325268</v>
      </c>
      <c r="R42" s="487">
        <v>1.2115746304899635</v>
      </c>
      <c r="S42" s="487">
        <v>879.5</v>
      </c>
      <c r="T42" s="487">
        <v>165.34386534837029</v>
      </c>
      <c r="U42" s="487">
        <v>2.5033286539009949</v>
      </c>
      <c r="V42" s="487">
        <v>1.4020628969113105</v>
      </c>
      <c r="W42" s="487">
        <v>879.5</v>
      </c>
      <c r="X42" s="487">
        <v>143.80857508644223</v>
      </c>
      <c r="Y42" s="487">
        <v>1.8943226781433657</v>
      </c>
      <c r="Z42" s="487">
        <v>1.853748018528421</v>
      </c>
      <c r="AA42" s="487">
        <v>879.5</v>
      </c>
      <c r="AB42" s="487">
        <v>122.83169636729855</v>
      </c>
      <c r="AC42" s="487">
        <v>2.695266015967535</v>
      </c>
      <c r="AD42" s="487">
        <v>1.1229903627544187</v>
      </c>
      <c r="AE42" s="487">
        <v>879.5</v>
      </c>
      <c r="AF42" s="487">
        <v>139.70669269769013</v>
      </c>
      <c r="AG42" s="487">
        <v>1.9096169075172715</v>
      </c>
      <c r="AH42" s="487">
        <v>1.8121935395518396</v>
      </c>
    </row>
    <row r="43" spans="1:34" x14ac:dyDescent="0.25">
      <c r="A43" s="486"/>
      <c r="B43" s="486"/>
      <c r="C43" s="396"/>
      <c r="D43" s="486"/>
      <c r="E43" s="486">
        <v>829.90800000000002</v>
      </c>
      <c r="F43" s="486">
        <v>187.03100000000001</v>
      </c>
      <c r="G43" s="487">
        <v>934.5</v>
      </c>
      <c r="H43" s="487">
        <v>211.84465744177442</v>
      </c>
      <c r="I43" s="487">
        <v>9.633761743673821</v>
      </c>
      <c r="J43" s="487">
        <v>0.48866259925444183</v>
      </c>
      <c r="K43" s="487">
        <v>934.5</v>
      </c>
      <c r="L43" s="487">
        <v>207.99791457643298</v>
      </c>
      <c r="M43" s="487">
        <v>2.419682385093529</v>
      </c>
      <c r="N43" s="487">
        <v>1.1402503385991651</v>
      </c>
      <c r="O43" s="487">
        <v>934.5</v>
      </c>
      <c r="P43" s="487">
        <v>195.68325484466106</v>
      </c>
      <c r="Q43" s="487">
        <v>2.1333804754293473</v>
      </c>
      <c r="R43" s="487">
        <v>1.285048930157793</v>
      </c>
      <c r="S43" s="487">
        <v>934.5</v>
      </c>
      <c r="T43" s="487">
        <v>187.47403298686999</v>
      </c>
      <c r="U43" s="487">
        <v>2.587483213963123</v>
      </c>
      <c r="V43" s="487">
        <v>1.5124609084826266</v>
      </c>
      <c r="W43" s="487">
        <v>934.5</v>
      </c>
      <c r="X43" s="487">
        <v>166.7953973506356</v>
      </c>
      <c r="Y43" s="487">
        <v>1.9706069077212751</v>
      </c>
      <c r="Z43" s="487">
        <v>1.9807954225142812</v>
      </c>
      <c r="AA43" s="487">
        <v>934.5</v>
      </c>
      <c r="AB43" s="487">
        <v>143.66756026408891</v>
      </c>
      <c r="AC43" s="487">
        <v>2.7762652851705019</v>
      </c>
      <c r="AD43" s="487">
        <v>1.2411182893811372</v>
      </c>
      <c r="AE43" s="487">
        <v>934.5</v>
      </c>
      <c r="AF43" s="487">
        <v>162.48760218592375</v>
      </c>
      <c r="AG43" s="487">
        <v>1.9894330692136943</v>
      </c>
      <c r="AH43" s="487">
        <v>1.9383394585724798</v>
      </c>
    </row>
    <row r="44" spans="1:34" x14ac:dyDescent="0.25">
      <c r="A44" s="486"/>
      <c r="B44" s="486"/>
      <c r="C44" s="396"/>
      <c r="D44" s="486"/>
      <c r="E44" s="486">
        <v>867.63599999999997</v>
      </c>
      <c r="F44" s="486">
        <v>199.30600000000001</v>
      </c>
      <c r="G44" s="487">
        <v>989.5</v>
      </c>
      <c r="H44" s="487">
        <v>222.08563498448348</v>
      </c>
      <c r="I44" s="487">
        <v>9.853697179139127</v>
      </c>
      <c r="J44" s="487">
        <v>0.50085122804836302</v>
      </c>
      <c r="K44" s="487">
        <v>989.5</v>
      </c>
      <c r="L44" s="487">
        <v>218.58081347741404</v>
      </c>
      <c r="M44" s="487">
        <v>2.4638010536786488</v>
      </c>
      <c r="N44" s="487">
        <v>1.1766160562983388</v>
      </c>
      <c r="O44" s="487">
        <v>989.5</v>
      </c>
      <c r="P44" s="487">
        <v>207.50252284496315</v>
      </c>
      <c r="Q44" s="487">
        <v>2.1754032410654216</v>
      </c>
      <c r="R44" s="487">
        <v>1.3353340214518423</v>
      </c>
      <c r="S44" s="487">
        <v>989.5</v>
      </c>
      <c r="T44" s="487">
        <v>201.63225411653866</v>
      </c>
      <c r="U44" s="487">
        <v>2.6113263284873254</v>
      </c>
      <c r="V44" s="487">
        <v>1.5926172925710509</v>
      </c>
      <c r="W44" s="487">
        <v>989.5</v>
      </c>
      <c r="X44" s="487">
        <v>185.0710930310434</v>
      </c>
      <c r="Y44" s="487">
        <v>2.0042790491727618</v>
      </c>
      <c r="Z44" s="487">
        <v>2.0877491321018704</v>
      </c>
      <c r="AA44" s="487">
        <v>989.5</v>
      </c>
      <c r="AB44" s="487">
        <v>165.47092260562519</v>
      </c>
      <c r="AC44" s="487">
        <v>2.8429289176835635</v>
      </c>
      <c r="AD44" s="487">
        <v>1.3595613930402124</v>
      </c>
      <c r="AE44" s="487">
        <v>989.5</v>
      </c>
      <c r="AF44" s="487">
        <v>181.61510363565603</v>
      </c>
      <c r="AG44" s="487">
        <v>2.0313064713081146</v>
      </c>
      <c r="AH44" s="487">
        <v>2.0475544637331327</v>
      </c>
    </row>
    <row r="45" spans="1:34" x14ac:dyDescent="0.25">
      <c r="A45" s="486"/>
      <c r="B45" s="486"/>
      <c r="C45" s="396"/>
      <c r="D45" s="486"/>
      <c r="E45" s="486">
        <v>906.48</v>
      </c>
      <c r="F45" s="486">
        <v>206.649</v>
      </c>
      <c r="G45" s="487">
        <v>1044.5</v>
      </c>
      <c r="H45" s="487">
        <v>232.12311187917149</v>
      </c>
      <c r="I45" s="487">
        <v>10.063429568217552</v>
      </c>
      <c r="J45" s="487">
        <v>0.51257787816031219</v>
      </c>
      <c r="K45" s="487">
        <v>1044.5</v>
      </c>
      <c r="L45" s="487">
        <v>228.87585891653166</v>
      </c>
      <c r="M45" s="487">
        <v>2.5066981473100447</v>
      </c>
      <c r="N45" s="487">
        <v>1.2107638563169294</v>
      </c>
      <c r="O45" s="487">
        <v>1044.5</v>
      </c>
      <c r="P45" s="487">
        <v>218.47055549789653</v>
      </c>
      <c r="Q45" s="487">
        <v>2.2158322541487845</v>
      </c>
      <c r="R45" s="487">
        <v>1.3793529309360657</v>
      </c>
      <c r="S45" s="487">
        <v>1044.5</v>
      </c>
      <c r="T45" s="487">
        <v>213.69804110623724</v>
      </c>
      <c r="U45" s="487">
        <v>2.6267042648536334</v>
      </c>
      <c r="V45" s="487">
        <v>1.6611170962813024</v>
      </c>
      <c r="W45" s="487">
        <v>1044.5</v>
      </c>
      <c r="X45" s="487">
        <v>199.09045790274882</v>
      </c>
      <c r="Y45" s="487">
        <v>2.0200419153901543</v>
      </c>
      <c r="Z45" s="487">
        <v>2.1710951787792241</v>
      </c>
      <c r="AA45" s="487">
        <v>1044.5</v>
      </c>
      <c r="AB45" s="487">
        <v>182.25577940098245</v>
      </c>
      <c r="AC45" s="487">
        <v>2.8842683068958137</v>
      </c>
      <c r="AD45" s="487">
        <v>1.4478667206315277</v>
      </c>
      <c r="AE45" s="487">
        <v>1044.5</v>
      </c>
      <c r="AF45" s="487">
        <v>196.15534568961755</v>
      </c>
      <c r="AG45" s="487">
        <v>2.0515640117184817</v>
      </c>
      <c r="AH45" s="487">
        <v>2.1319551850041014</v>
      </c>
    </row>
    <row r="46" spans="1:34" x14ac:dyDescent="0.25">
      <c r="A46" s="486"/>
      <c r="B46" s="486"/>
      <c r="C46" s="396"/>
      <c r="D46" s="486"/>
      <c r="E46" s="486">
        <v>946.51199999999994</v>
      </c>
      <c r="F46" s="486">
        <v>214.17099999999999</v>
      </c>
      <c r="G46" s="487">
        <v>1099.5</v>
      </c>
      <c r="H46" s="487">
        <v>241.91223279561572</v>
      </c>
      <c r="I46" s="487">
        <v>10.262783743300274</v>
      </c>
      <c r="J46" s="487">
        <v>0.52381766291894849</v>
      </c>
      <c r="K46" s="487">
        <v>1099.5</v>
      </c>
      <c r="L46" s="487">
        <v>238.98566792096901</v>
      </c>
      <c r="M46" s="487">
        <v>2.5481695127599489</v>
      </c>
      <c r="N46" s="487">
        <v>1.2434862145162884</v>
      </c>
      <c r="O46" s="487">
        <v>1099.5</v>
      </c>
      <c r="P46" s="487">
        <v>228.9621640046486</v>
      </c>
      <c r="Q46" s="487">
        <v>2.2546762235999576</v>
      </c>
      <c r="R46" s="487">
        <v>1.4198264020211224</v>
      </c>
      <c r="S46" s="487">
        <v>1099.5</v>
      </c>
      <c r="T46" s="487">
        <v>224.84405451762657</v>
      </c>
      <c r="U46" s="487">
        <v>2.6415996041587535</v>
      </c>
      <c r="V46" s="487">
        <v>1.7223708604830101</v>
      </c>
      <c r="W46" s="487">
        <v>1099.5</v>
      </c>
      <c r="X46" s="487">
        <v>211.72024791156292</v>
      </c>
      <c r="Y46" s="487">
        <v>2.0383624609758395</v>
      </c>
      <c r="Z46" s="487">
        <v>2.2402754819895061</v>
      </c>
      <c r="AA46" s="487">
        <v>1099.5</v>
      </c>
      <c r="AB46" s="487">
        <v>196.48160361565022</v>
      </c>
      <c r="AC46" s="487">
        <v>2.9178014968953181</v>
      </c>
      <c r="AD46" s="487">
        <v>1.5194546713058317</v>
      </c>
      <c r="AE46" s="487">
        <v>1099.5</v>
      </c>
      <c r="AF46" s="487">
        <v>209.16592031823129</v>
      </c>
      <c r="AG46" s="487">
        <v>2.0737995901997062</v>
      </c>
      <c r="AH46" s="487">
        <v>2.2013208620043239</v>
      </c>
    </row>
    <row r="47" spans="1:34" x14ac:dyDescent="0.25">
      <c r="A47" s="486"/>
      <c r="B47" s="486"/>
      <c r="C47" s="396"/>
      <c r="D47" s="486"/>
      <c r="E47" s="486">
        <v>987.98400000000004</v>
      </c>
      <c r="F47" s="486">
        <v>221.874</v>
      </c>
      <c r="G47" s="487">
        <v>1154.5</v>
      </c>
      <c r="H47" s="487">
        <v>251.38732343539587</v>
      </c>
      <c r="I47" s="487">
        <v>10.451166578800088</v>
      </c>
      <c r="J47" s="487">
        <v>0.53452262224609959</v>
      </c>
      <c r="K47" s="487">
        <v>1154.5</v>
      </c>
      <c r="L47" s="487">
        <v>248.69358512040168</v>
      </c>
      <c r="M47" s="487">
        <v>2.5868256226844331</v>
      </c>
      <c r="N47" s="487">
        <v>1.2744833950944754</v>
      </c>
      <c r="O47" s="487">
        <v>1154.5</v>
      </c>
      <c r="P47" s="487">
        <v>239.19989821168039</v>
      </c>
      <c r="Q47" s="487">
        <v>2.2921648897537983</v>
      </c>
      <c r="R47" s="487">
        <v>1.458212887564494</v>
      </c>
      <c r="S47" s="487">
        <v>1154.5</v>
      </c>
      <c r="T47" s="487">
        <v>235.55592185818406</v>
      </c>
      <c r="U47" s="487">
        <v>2.6600918433780323</v>
      </c>
      <c r="V47" s="487">
        <v>1.7775680210801847</v>
      </c>
      <c r="W47" s="487">
        <v>1154.5</v>
      </c>
      <c r="X47" s="487">
        <v>223.49672798797062</v>
      </c>
      <c r="Y47" s="487">
        <v>2.0591761742211196</v>
      </c>
      <c r="Z47" s="487">
        <v>2.2997098451243461</v>
      </c>
      <c r="AA47" s="487">
        <v>1154.5</v>
      </c>
      <c r="AB47" s="487">
        <v>209.11921711293411</v>
      </c>
      <c r="AC47" s="487">
        <v>2.9457463820843497</v>
      </c>
      <c r="AD47" s="487">
        <v>1.5811148565167501</v>
      </c>
      <c r="AE47" s="487">
        <v>1154.5</v>
      </c>
      <c r="AF47" s="487">
        <v>221.18099935804963</v>
      </c>
      <c r="AG47" s="487">
        <v>2.097333493427842</v>
      </c>
      <c r="AH47" s="487">
        <v>2.2606615534864529</v>
      </c>
    </row>
    <row r="48" spans="1:34" x14ac:dyDescent="0.25">
      <c r="A48" s="486"/>
      <c r="B48" s="486"/>
      <c r="C48" s="396"/>
      <c r="D48" s="486"/>
      <c r="E48" s="486">
        <v>1031.0039999999999</v>
      </c>
      <c r="F48" s="486">
        <v>229.76</v>
      </c>
      <c r="G48" s="487">
        <v>1209.5</v>
      </c>
      <c r="H48" s="487">
        <v>260.47583811862756</v>
      </c>
      <c r="I48" s="487">
        <v>10.627879580010806</v>
      </c>
      <c r="J48" s="487">
        <v>0.54463845912204423</v>
      </c>
      <c r="K48" s="487">
        <v>1209.5</v>
      </c>
      <c r="L48" s="487">
        <v>257.95513373518168</v>
      </c>
      <c r="M48" s="487">
        <v>2.6228392558733367</v>
      </c>
      <c r="N48" s="487">
        <v>1.3036236023858048</v>
      </c>
      <c r="O48" s="487">
        <v>1209.5</v>
      </c>
      <c r="P48" s="487">
        <v>248.92813522991307</v>
      </c>
      <c r="Q48" s="487">
        <v>2.3269223394631338</v>
      </c>
      <c r="R48" s="487">
        <v>1.4940485723466395</v>
      </c>
      <c r="S48" s="487">
        <v>1209.5</v>
      </c>
      <c r="T48" s="487">
        <v>245.7890360329059</v>
      </c>
      <c r="U48" s="487">
        <v>2.6807521248440951</v>
      </c>
      <c r="V48" s="487">
        <v>1.8273335167168365</v>
      </c>
      <c r="W48" s="487">
        <v>1209.5</v>
      </c>
      <c r="X48" s="487">
        <v>234.62282982580211</v>
      </c>
      <c r="Y48" s="487">
        <v>2.0804270103507543</v>
      </c>
      <c r="Z48" s="487">
        <v>2.3526137319632321</v>
      </c>
      <c r="AA48" s="487">
        <v>1209.5</v>
      </c>
      <c r="AB48" s="487">
        <v>220.74452837677518</v>
      </c>
      <c r="AC48" s="487">
        <v>2.9700773044873263</v>
      </c>
      <c r="AD48" s="487">
        <v>1.6363649302709311</v>
      </c>
      <c r="AE48" s="487">
        <v>1209.5</v>
      </c>
      <c r="AF48" s="487">
        <v>232.49582412346479</v>
      </c>
      <c r="AG48" s="487">
        <v>2.1206859672912266</v>
      </c>
      <c r="AH48" s="487">
        <v>2.3134738821502876</v>
      </c>
    </row>
    <row r="49" spans="1:34" x14ac:dyDescent="0.25">
      <c r="A49" s="486"/>
      <c r="B49" s="486"/>
      <c r="C49" s="396"/>
      <c r="D49" s="486"/>
      <c r="E49" s="486">
        <v>1075.896</v>
      </c>
      <c r="F49" s="486">
        <v>237.833</v>
      </c>
      <c r="G49" s="487">
        <v>1264.5</v>
      </c>
      <c r="H49" s="487">
        <v>269.00734036953963</v>
      </c>
      <c r="I49" s="487">
        <v>10.790444642675521</v>
      </c>
      <c r="J49" s="487">
        <v>0.55400320330253172</v>
      </c>
      <c r="K49" s="487">
        <v>1264.5</v>
      </c>
      <c r="L49" s="487">
        <v>266.7517672118604</v>
      </c>
      <c r="M49" s="487">
        <v>2.6562394402536218</v>
      </c>
      <c r="N49" s="487">
        <v>1.3309639445205794</v>
      </c>
      <c r="O49" s="487">
        <v>1264.5</v>
      </c>
      <c r="P49" s="487">
        <v>258.18644297024866</v>
      </c>
      <c r="Q49" s="487">
        <v>2.3593283023557703</v>
      </c>
      <c r="R49" s="487">
        <v>1.5275650161363503</v>
      </c>
      <c r="S49" s="487">
        <v>1264.5</v>
      </c>
      <c r="T49" s="487">
        <v>255.51166359028923</v>
      </c>
      <c r="U49" s="487">
        <v>2.7020673472835091</v>
      </c>
      <c r="V49" s="487">
        <v>1.8724834009118625</v>
      </c>
      <c r="W49" s="487">
        <v>1264.5</v>
      </c>
      <c r="X49" s="487">
        <v>245.03512170711662</v>
      </c>
      <c r="Y49" s="487">
        <v>2.1003842421164745</v>
      </c>
      <c r="Z49" s="487">
        <v>2.4002681793618694</v>
      </c>
      <c r="AA49" s="487">
        <v>1264.5</v>
      </c>
      <c r="AB49" s="487">
        <v>231.52925070448217</v>
      </c>
      <c r="AC49" s="487">
        <v>2.9913619229814348</v>
      </c>
      <c r="AD49" s="487">
        <v>1.6865421720543348</v>
      </c>
      <c r="AE49" s="487">
        <v>1264.5</v>
      </c>
      <c r="AF49" s="487">
        <v>243.06299425638645</v>
      </c>
      <c r="AG49" s="487">
        <v>2.1423115572178206</v>
      </c>
      <c r="AH49" s="487">
        <v>2.3610344051726244</v>
      </c>
    </row>
    <row r="50" spans="1:34" x14ac:dyDescent="0.25">
      <c r="A50" s="486"/>
      <c r="B50" s="487"/>
      <c r="C50" s="487"/>
      <c r="D50" s="487"/>
      <c r="E50" s="486">
        <v>1122.9839999999999</v>
      </c>
      <c r="F50" s="486">
        <v>246.09299999999999</v>
      </c>
      <c r="G50" s="487">
        <v>1319.5</v>
      </c>
      <c r="H50" s="487">
        <v>276.7204966300726</v>
      </c>
      <c r="I50" s="487">
        <v>10.93472938786029</v>
      </c>
      <c r="J50" s="487">
        <v>0.56236822617523174</v>
      </c>
      <c r="K50" s="487">
        <v>1319.5</v>
      </c>
      <c r="L50" s="487">
        <v>274.62291245020992</v>
      </c>
      <c r="M50" s="487">
        <v>2.6850012388290425</v>
      </c>
      <c r="N50" s="487">
        <v>1.3554098787988103</v>
      </c>
      <c r="O50" s="487">
        <v>1319.5</v>
      </c>
      <c r="P50" s="487">
        <v>266.68883359338361</v>
      </c>
      <c r="Q50" s="487">
        <v>2.3881614873295041</v>
      </c>
      <c r="R50" s="487">
        <v>1.5581069160055141</v>
      </c>
      <c r="S50" s="487">
        <v>1319.5</v>
      </c>
      <c r="T50" s="487">
        <v>264.67331750155529</v>
      </c>
      <c r="U50" s="487">
        <v>2.7225922528559314</v>
      </c>
      <c r="V50" s="487">
        <v>1.9137311613389716</v>
      </c>
      <c r="W50" s="487">
        <v>1319.5</v>
      </c>
      <c r="X50" s="487">
        <v>254.82602797375301</v>
      </c>
      <c r="Y50" s="487">
        <v>2.1190226445347657</v>
      </c>
      <c r="Z50" s="487">
        <v>2.4436702857430381</v>
      </c>
      <c r="AA50" s="487">
        <v>1319.5</v>
      </c>
      <c r="AB50" s="487">
        <v>241.59690416519175</v>
      </c>
      <c r="AC50" s="487">
        <v>3.0102606851050639</v>
      </c>
      <c r="AD50" s="487">
        <v>1.732486222559849</v>
      </c>
      <c r="AE50" s="487">
        <v>1319.5</v>
      </c>
      <c r="AF50" s="487">
        <v>252.98742862334132</v>
      </c>
      <c r="AG50" s="487">
        <v>2.1623501383700274</v>
      </c>
      <c r="AH50" s="487">
        <v>2.404333956378474</v>
      </c>
    </row>
    <row r="51" spans="1:34" x14ac:dyDescent="0.25">
      <c r="A51" s="486"/>
      <c r="B51" s="487"/>
      <c r="C51" s="487"/>
      <c r="D51" s="487"/>
      <c r="E51" s="486">
        <v>1172.7360000000001</v>
      </c>
      <c r="F51" s="486">
        <v>254.54300000000001</v>
      </c>
      <c r="G51" s="487">
        <v>1374.5</v>
      </c>
      <c r="H51" s="487">
        <v>283.63755725256527</v>
      </c>
      <c r="I51" s="487">
        <v>11.062061981804323</v>
      </c>
      <c r="J51" s="487">
        <v>0.56979040961825256</v>
      </c>
      <c r="K51" s="487">
        <v>1374.5</v>
      </c>
      <c r="L51" s="487">
        <v>281.82056062998618</v>
      </c>
      <c r="M51" s="487">
        <v>2.7108713079383095</v>
      </c>
      <c r="N51" s="487">
        <v>1.3775230465712736</v>
      </c>
      <c r="O51" s="487">
        <v>1374.5</v>
      </c>
      <c r="P51" s="487">
        <v>274.40882737507661</v>
      </c>
      <c r="Q51" s="487">
        <v>2.4138252297137952</v>
      </c>
      <c r="R51" s="487">
        <v>1.5855147479789917</v>
      </c>
      <c r="S51" s="487">
        <v>1374.5</v>
      </c>
      <c r="T51" s="487">
        <v>272.95530909655713</v>
      </c>
      <c r="U51" s="487">
        <v>2.7402026772375185</v>
      </c>
      <c r="V51" s="487">
        <v>1.9506960982561385</v>
      </c>
      <c r="W51" s="487">
        <v>1374.5</v>
      </c>
      <c r="X51" s="487">
        <v>263.79614121645153</v>
      </c>
      <c r="Y51" s="487">
        <v>2.1352141291624203</v>
      </c>
      <c r="Z51" s="487">
        <v>2.4828399775051175</v>
      </c>
      <c r="AA51" s="487">
        <v>1374.5</v>
      </c>
      <c r="AB51" s="487">
        <v>250.96643620544705</v>
      </c>
      <c r="AC51" s="487">
        <v>3.0269227067882811</v>
      </c>
      <c r="AD51" s="487">
        <v>1.7745755999463613</v>
      </c>
      <c r="AE51" s="487">
        <v>1374.5</v>
      </c>
      <c r="AF51" s="487">
        <v>262.10681051389571</v>
      </c>
      <c r="AG51" s="487">
        <v>2.179864852745085</v>
      </c>
      <c r="AH51" s="487">
        <v>2.4434729620698419</v>
      </c>
    </row>
    <row r="52" spans="1:34" x14ac:dyDescent="0.25">
      <c r="A52" s="486"/>
      <c r="B52" s="487"/>
      <c r="C52" s="487"/>
      <c r="D52" s="487"/>
      <c r="E52" s="486">
        <v>1225.8</v>
      </c>
      <c r="F52" s="486">
        <v>263.18599999999998</v>
      </c>
      <c r="G52" s="487">
        <v>1429.5</v>
      </c>
      <c r="H52" s="487">
        <v>289.77228515861458</v>
      </c>
      <c r="I52" s="487">
        <v>11.173426051802801</v>
      </c>
      <c r="J52" s="487">
        <v>0.57631241167939729</v>
      </c>
      <c r="K52" s="487">
        <v>1429.5</v>
      </c>
      <c r="L52" s="487">
        <v>288.19136128630942</v>
      </c>
      <c r="M52" s="487">
        <v>2.7331458326997935</v>
      </c>
      <c r="N52" s="487">
        <v>1.3970599077041528</v>
      </c>
      <c r="O52" s="487">
        <v>1429.5</v>
      </c>
      <c r="P52" s="487">
        <v>281.43280046667564</v>
      </c>
      <c r="Q52" s="487">
        <v>2.4368846650060352</v>
      </c>
      <c r="R52" s="487">
        <v>1.6101189564070484</v>
      </c>
      <c r="S52" s="487">
        <v>1429.5</v>
      </c>
      <c r="T52" s="487">
        <v>280.43934051717446</v>
      </c>
      <c r="U52" s="487">
        <v>2.7553007095759527</v>
      </c>
      <c r="V52" s="487">
        <v>1.98389862272494</v>
      </c>
      <c r="W52" s="487">
        <v>1429.5</v>
      </c>
      <c r="X52" s="487">
        <v>271.96405772084586</v>
      </c>
      <c r="Y52" s="487">
        <v>2.1493545840997919</v>
      </c>
      <c r="Z52" s="487">
        <v>2.5179808068385432</v>
      </c>
      <c r="AA52" s="487">
        <v>1429.5</v>
      </c>
      <c r="AB52" s="487">
        <v>259.49168414359508</v>
      </c>
      <c r="AC52" s="487">
        <v>3.0403704100304445</v>
      </c>
      <c r="AD52" s="487">
        <v>1.8127755559060044</v>
      </c>
      <c r="AE52" s="487">
        <v>1429.5</v>
      </c>
      <c r="AF52" s="487">
        <v>270.40920640418796</v>
      </c>
      <c r="AG52" s="487">
        <v>2.1951423649165402</v>
      </c>
      <c r="AH52" s="487">
        <v>2.4785746356830916</v>
      </c>
    </row>
    <row r="53" spans="1:34" x14ac:dyDescent="0.25">
      <c r="A53" s="486"/>
      <c r="B53" s="487"/>
      <c r="C53" s="487"/>
      <c r="D53" s="487"/>
      <c r="E53" s="486">
        <v>1254.5640000000001</v>
      </c>
      <c r="F53" s="486">
        <v>267.62</v>
      </c>
      <c r="G53" s="487">
        <v>1484.5</v>
      </c>
      <c r="H53" s="487">
        <v>294.96812072860808</v>
      </c>
      <c r="I53" s="487">
        <v>11.266647421018419</v>
      </c>
      <c r="J53" s="487">
        <v>0.58179215895884429</v>
      </c>
      <c r="K53" s="487">
        <v>1484.5</v>
      </c>
      <c r="L53" s="487">
        <v>293.59011644491102</v>
      </c>
      <c r="M53" s="487">
        <v>2.7513786280722106</v>
      </c>
      <c r="N53" s="487">
        <v>1.4136939716289898</v>
      </c>
      <c r="O53" s="487">
        <v>1484.5</v>
      </c>
      <c r="P53" s="487">
        <v>287.48843419386696</v>
      </c>
      <c r="Q53" s="487">
        <v>2.4559887193095133</v>
      </c>
      <c r="R53" s="487">
        <v>1.6314498887273041</v>
      </c>
      <c r="S53" s="487">
        <v>1484.5</v>
      </c>
      <c r="T53" s="487">
        <v>287.18592159297856</v>
      </c>
      <c r="U53" s="487">
        <v>2.7683427277527706</v>
      </c>
      <c r="V53" s="487">
        <v>2.0136384177262143</v>
      </c>
      <c r="W53" s="487">
        <v>1484.5</v>
      </c>
      <c r="X53" s="487">
        <v>279.34818042301345</v>
      </c>
      <c r="Y53" s="487">
        <v>2.1616728518857387</v>
      </c>
      <c r="Z53" s="487">
        <v>2.5493376426574526</v>
      </c>
      <c r="AA53" s="487">
        <v>1484.5</v>
      </c>
      <c r="AB53" s="487">
        <v>267.19806999742275</v>
      </c>
      <c r="AC53" s="487">
        <v>3.0511648796344462</v>
      </c>
      <c r="AD53" s="487">
        <v>1.8472587712383779</v>
      </c>
      <c r="AE53" s="487">
        <v>1484.5</v>
      </c>
      <c r="AF53" s="487">
        <v>277.94553581293911</v>
      </c>
      <c r="AG53" s="487">
        <v>2.2086222532446604</v>
      </c>
      <c r="AH53" s="487">
        <v>2.5099327481757903</v>
      </c>
    </row>
    <row r="54" spans="1:34" x14ac:dyDescent="0.25">
      <c r="A54" s="486"/>
      <c r="B54" s="487"/>
      <c r="C54" s="487"/>
      <c r="D54" s="487"/>
      <c r="E54" s="486">
        <v>1285.596</v>
      </c>
      <c r="F54" s="486">
        <v>272.10399999999998</v>
      </c>
      <c r="G54" s="487">
        <v>1539.5</v>
      </c>
      <c r="H54" s="487">
        <v>299.03401276915213</v>
      </c>
      <c r="I54" s="487">
        <v>11.338930835081792</v>
      </c>
      <c r="J54" s="487">
        <v>0.58605175218100736</v>
      </c>
      <c r="K54" s="487">
        <v>1539.5</v>
      </c>
      <c r="L54" s="487">
        <v>297.86719973525294</v>
      </c>
      <c r="M54" s="487">
        <v>2.7652022939328456</v>
      </c>
      <c r="N54" s="487">
        <v>1.4270329945349152</v>
      </c>
      <c r="O54" s="487">
        <v>1539.5</v>
      </c>
      <c r="P54" s="487">
        <v>292.48064726195724</v>
      </c>
      <c r="Q54" s="487">
        <v>2.4711667246383815</v>
      </c>
      <c r="R54" s="487">
        <v>1.6491491407366987</v>
      </c>
      <c r="S54" s="487">
        <v>1539.5</v>
      </c>
      <c r="T54" s="487">
        <v>292.91586244412377</v>
      </c>
      <c r="U54" s="487">
        <v>2.7779745029071412</v>
      </c>
      <c r="V54" s="487">
        <v>2.0393541384458036</v>
      </c>
      <c r="W54" s="487">
        <v>1539.5</v>
      </c>
      <c r="X54" s="487">
        <v>285.78239719464921</v>
      </c>
      <c r="Y54" s="487">
        <v>2.1715556240691103</v>
      </c>
      <c r="Z54" s="487">
        <v>2.5767086499778409</v>
      </c>
      <c r="AA54" s="487">
        <v>1539.5</v>
      </c>
      <c r="AB54" s="487">
        <v>274.13987404829248</v>
      </c>
      <c r="AC54" s="487">
        <v>3.060696059477658</v>
      </c>
      <c r="AD54" s="487">
        <v>1.8779081258387991</v>
      </c>
      <c r="AE54" s="487">
        <v>1539.5</v>
      </c>
      <c r="AF54" s="487">
        <v>284.54237432577298</v>
      </c>
      <c r="AG54" s="487">
        <v>2.2196280806737265</v>
      </c>
      <c r="AH54" s="487">
        <v>2.537343454910594</v>
      </c>
    </row>
    <row r="55" spans="1:34" x14ac:dyDescent="0.25">
      <c r="A55" s="486"/>
      <c r="B55" s="487"/>
      <c r="C55" s="487"/>
      <c r="D55" s="487"/>
      <c r="E55" s="486">
        <v>1318.5360000000001</v>
      </c>
      <c r="F55" s="486">
        <v>276.63799999999998</v>
      </c>
      <c r="G55" s="487">
        <v>1594.5</v>
      </c>
      <c r="H55" s="487">
        <v>301.93115613318088</v>
      </c>
      <c r="I55" s="487">
        <v>11.390119750554289</v>
      </c>
      <c r="J55" s="487">
        <v>0.58907029902626828</v>
      </c>
      <c r="K55" s="487">
        <v>1594.5</v>
      </c>
      <c r="L55" s="487">
        <v>301.04625912121929</v>
      </c>
      <c r="M55" s="487">
        <v>2.7748323210711479</v>
      </c>
      <c r="N55" s="487">
        <v>1.4371922228030884</v>
      </c>
      <c r="O55" s="487">
        <v>1594.5</v>
      </c>
      <c r="P55" s="487">
        <v>296.56030386709006</v>
      </c>
      <c r="Q55" s="487">
        <v>2.4833583002653574</v>
      </c>
      <c r="R55" s="487">
        <v>1.6635842671061656</v>
      </c>
      <c r="S55" s="487">
        <v>1594.5</v>
      </c>
      <c r="T55" s="487">
        <v>297.51184734491085</v>
      </c>
      <c r="U55" s="487">
        <v>2.7838190542922439</v>
      </c>
      <c r="V55" s="487">
        <v>2.0608316117783958</v>
      </c>
      <c r="W55" s="487">
        <v>1594.5</v>
      </c>
      <c r="X55" s="487">
        <v>291.17513712759535</v>
      </c>
      <c r="Y55" s="487">
        <v>2.1788940003105637</v>
      </c>
      <c r="Z55" s="487">
        <v>2.599935929129761</v>
      </c>
      <c r="AA55" s="487">
        <v>1594.5</v>
      </c>
      <c r="AB55" s="487">
        <v>280.123634822697</v>
      </c>
      <c r="AC55" s="487">
        <v>3.0686263775197511</v>
      </c>
      <c r="AD55" s="487">
        <v>1.9040898234894947</v>
      </c>
      <c r="AE55" s="487">
        <v>1594.5</v>
      </c>
      <c r="AF55" s="487">
        <v>290.10622561226802</v>
      </c>
      <c r="AG55" s="487">
        <v>2.2280248964761991</v>
      </c>
      <c r="AH55" s="487">
        <v>2.5606621634599098</v>
      </c>
    </row>
    <row r="56" spans="1:34" x14ac:dyDescent="0.25">
      <c r="A56" s="486"/>
      <c r="B56" s="487"/>
      <c r="C56" s="487"/>
      <c r="D56" s="487"/>
      <c r="E56" s="486">
        <v>1353.96</v>
      </c>
      <c r="F56" s="486">
        <v>281.22300000000001</v>
      </c>
      <c r="G56" s="487">
        <v>1649.5</v>
      </c>
      <c r="H56" s="487">
        <v>303.56076897345116</v>
      </c>
      <c r="I56" s="487">
        <v>11.418802874316464</v>
      </c>
      <c r="J56" s="487">
        <v>0.59076200371665488</v>
      </c>
      <c r="K56" s="487">
        <v>1649.5</v>
      </c>
      <c r="L56" s="487">
        <v>302.87234485947016</v>
      </c>
      <c r="M56" s="487">
        <v>2.7794993242236306</v>
      </c>
      <c r="N56" s="487">
        <v>1.4434415128703939</v>
      </c>
      <c r="O56" s="487">
        <v>1649.5</v>
      </c>
      <c r="P56" s="487">
        <v>299.11028625106155</v>
      </c>
      <c r="Q56" s="487">
        <v>2.4897164321397343</v>
      </c>
      <c r="R56" s="487">
        <v>1.6733593374106417</v>
      </c>
      <c r="S56" s="487">
        <v>1649.5</v>
      </c>
      <c r="T56" s="487">
        <v>300.95687813256978</v>
      </c>
      <c r="U56" s="487">
        <v>2.7859872191676214</v>
      </c>
      <c r="V56" s="487">
        <v>2.0780871028435368</v>
      </c>
      <c r="W56" s="487">
        <v>1649.5</v>
      </c>
      <c r="X56" s="487">
        <v>295.56500413511753</v>
      </c>
      <c r="Y56" s="487">
        <v>2.1841170596823503</v>
      </c>
      <c r="Z56" s="487">
        <v>2.6191296713415935</v>
      </c>
      <c r="AA56" s="487">
        <v>1649.5</v>
      </c>
      <c r="AB56" s="487">
        <v>285.09914029733238</v>
      </c>
      <c r="AC56" s="487">
        <v>3.0750854045164062</v>
      </c>
      <c r="AD56" s="487">
        <v>1.9256711669639281</v>
      </c>
      <c r="AE56" s="487">
        <v>1649.5</v>
      </c>
      <c r="AF56" s="487">
        <v>294.69088986718782</v>
      </c>
      <c r="AG56" s="487">
        <v>2.2343628656458221</v>
      </c>
      <c r="AH56" s="487">
        <v>2.5800085430450124</v>
      </c>
    </row>
    <row r="57" spans="1:34" x14ac:dyDescent="0.25">
      <c r="A57" s="486"/>
      <c r="B57" s="487"/>
      <c r="C57" s="487"/>
      <c r="D57" s="487"/>
      <c r="E57" s="486">
        <v>1392.768</v>
      </c>
      <c r="F57" s="486">
        <v>285.85899999999998</v>
      </c>
      <c r="G57" s="487">
        <v>1704.5</v>
      </c>
      <c r="H57" s="487">
        <v>304.91563583032081</v>
      </c>
      <c r="I57" s="487">
        <v>11.442513205978235</v>
      </c>
      <c r="J57" s="487">
        <v>0.59216912372986796</v>
      </c>
      <c r="K57" s="487">
        <v>1704.5</v>
      </c>
      <c r="L57" s="487">
        <v>304.22262344280443</v>
      </c>
      <c r="M57" s="487">
        <v>2.783386200653692</v>
      </c>
      <c r="N57" s="487">
        <v>1.4478234633351823</v>
      </c>
      <c r="O57" s="487">
        <v>1704.5</v>
      </c>
      <c r="P57" s="487">
        <v>300.60932853186705</v>
      </c>
      <c r="Q57" s="487">
        <v>2.4928131731669119</v>
      </c>
      <c r="R57" s="487">
        <v>1.6795023621890199</v>
      </c>
      <c r="S57" s="487">
        <v>1704.5</v>
      </c>
      <c r="T57" s="487">
        <v>303.12623092482306</v>
      </c>
      <c r="U57" s="487">
        <v>2.7842044597644451</v>
      </c>
      <c r="V57" s="487">
        <v>2.0907380008594521</v>
      </c>
      <c r="W57" s="487">
        <v>1704.5</v>
      </c>
      <c r="X57" s="487">
        <v>298.60001326117936</v>
      </c>
      <c r="Y57" s="487">
        <v>2.1859355802511478</v>
      </c>
      <c r="Z57" s="487">
        <v>2.6335399309010725</v>
      </c>
      <c r="AA57" s="487">
        <v>1704.5</v>
      </c>
      <c r="AB57" s="487">
        <v>288.96107021140551</v>
      </c>
      <c r="AC57" s="487">
        <v>3.0797587648294678</v>
      </c>
      <c r="AD57" s="487">
        <v>1.9424251321724293</v>
      </c>
      <c r="AE57" s="487">
        <v>1704.5</v>
      </c>
      <c r="AF57" s="487">
        <v>297.91486982766793</v>
      </c>
      <c r="AG57" s="487">
        <v>2.2371612901923252</v>
      </c>
      <c r="AH57" s="487">
        <v>2.5946020634900155</v>
      </c>
    </row>
    <row r="58" spans="1:34" x14ac:dyDescent="0.25">
      <c r="A58" s="486"/>
      <c r="B58" s="487"/>
      <c r="C58" s="487"/>
      <c r="D58" s="487"/>
      <c r="E58" s="486">
        <v>1436.364</v>
      </c>
      <c r="F58" s="486">
        <v>290.54500000000002</v>
      </c>
      <c r="G58" s="487">
        <v>1759.5</v>
      </c>
      <c r="H58" s="487">
        <v>299.07593247473034</v>
      </c>
      <c r="I58" s="487">
        <v>11.340718295088184</v>
      </c>
      <c r="J58" s="487">
        <v>0.58604152398797471</v>
      </c>
      <c r="K58" s="487">
        <v>1759.5</v>
      </c>
      <c r="L58" s="487">
        <v>300.61218634387615</v>
      </c>
      <c r="M58" s="487">
        <v>2.7636823209113301</v>
      </c>
      <c r="N58" s="487">
        <v>1.4408859438138175</v>
      </c>
      <c r="O58" s="487">
        <v>1759.5</v>
      </c>
      <c r="P58" s="487">
        <v>300.97291814095968</v>
      </c>
      <c r="Q58" s="487">
        <v>2.491357975654743</v>
      </c>
      <c r="R58" s="487">
        <v>1.6824420393947579</v>
      </c>
      <c r="S58" s="487">
        <v>1759.5</v>
      </c>
      <c r="T58" s="487">
        <v>304.81393657748828</v>
      </c>
      <c r="U58" s="487">
        <v>2.7825199539712573</v>
      </c>
      <c r="V58" s="487">
        <v>2.1007416260344209</v>
      </c>
      <c r="W58" s="487">
        <v>1759.5</v>
      </c>
      <c r="X58" s="487">
        <v>300.73223286758974</v>
      </c>
      <c r="Y58" s="487">
        <v>2.1866290260743071</v>
      </c>
      <c r="Z58" s="487">
        <v>2.6440230026771792</v>
      </c>
      <c r="AA58" s="487">
        <v>1759.5</v>
      </c>
      <c r="AB58" s="487">
        <v>291.67166435150614</v>
      </c>
      <c r="AC58" s="487">
        <v>3.0829007158649393</v>
      </c>
      <c r="AD58" s="487">
        <v>1.9541703346471264</v>
      </c>
      <c r="AE58" s="487">
        <v>1759.5</v>
      </c>
      <c r="AF58" s="487">
        <v>300.15444150189279</v>
      </c>
      <c r="AG58" s="487">
        <v>2.2384488581820454</v>
      </c>
      <c r="AH58" s="487">
        <v>2.6051253400938492</v>
      </c>
    </row>
    <row r="59" spans="1:34" x14ac:dyDescent="0.25">
      <c r="A59" s="486"/>
      <c r="B59" s="487"/>
      <c r="C59" s="487"/>
      <c r="D59" s="487"/>
      <c r="E59" s="486">
        <v>1487.5920000000001</v>
      </c>
      <c r="F59" s="486">
        <v>295.28399999999999</v>
      </c>
      <c r="G59" s="487">
        <v>1814.5</v>
      </c>
      <c r="H59" s="487">
        <v>279.85649822364388</v>
      </c>
      <c r="I59" s="487">
        <v>10.995842842837238</v>
      </c>
      <c r="J59" s="487">
        <v>0.56558040913706498</v>
      </c>
      <c r="K59" s="487">
        <v>1814.5</v>
      </c>
      <c r="L59" s="487">
        <v>285.52268846533514</v>
      </c>
      <c r="M59" s="487">
        <v>2.6956779001424072</v>
      </c>
      <c r="N59" s="487">
        <v>1.403321734964222</v>
      </c>
      <c r="O59" s="487">
        <v>1814.5</v>
      </c>
      <c r="P59" s="487">
        <v>291.93290919973299</v>
      </c>
      <c r="Q59" s="487">
        <v>2.4506389378715778</v>
      </c>
      <c r="R59" s="487">
        <v>1.659590018948587</v>
      </c>
      <c r="S59" s="487">
        <v>1814.5</v>
      </c>
      <c r="T59" s="487">
        <v>300.86193415510735</v>
      </c>
      <c r="U59" s="487">
        <v>2.7545101423957461</v>
      </c>
      <c r="V59" s="487">
        <v>2.0959719942974564</v>
      </c>
      <c r="W59" s="487">
        <v>1814.5</v>
      </c>
      <c r="X59" s="487">
        <v>301.02354548850178</v>
      </c>
      <c r="Y59" s="487">
        <v>2.1814993657728916</v>
      </c>
      <c r="Z59" s="487">
        <v>2.6491511039965028</v>
      </c>
      <c r="AA59" s="487">
        <v>1814.5</v>
      </c>
      <c r="AB59" s="487">
        <v>293.69873685350927</v>
      </c>
      <c r="AC59" s="487">
        <v>3.0851448995766324</v>
      </c>
      <c r="AD59" s="487">
        <v>1.9629614342042485</v>
      </c>
      <c r="AE59" s="487">
        <v>1814.5</v>
      </c>
      <c r="AF59" s="487">
        <v>300.96163783205503</v>
      </c>
      <c r="AG59" s="487">
        <v>2.2356467959676802</v>
      </c>
      <c r="AH59" s="487">
        <v>2.611136180320504</v>
      </c>
    </row>
    <row r="60" spans="1:34" x14ac:dyDescent="0.25">
      <c r="A60" s="486"/>
      <c r="B60" s="487"/>
      <c r="C60" s="487"/>
      <c r="D60" s="487"/>
      <c r="E60" s="486">
        <v>1553.472</v>
      </c>
      <c r="F60" s="486">
        <v>300.07299999999998</v>
      </c>
      <c r="G60" s="487">
        <v>1869.5</v>
      </c>
      <c r="H60" s="487">
        <v>73.107163764385604</v>
      </c>
      <c r="I60" s="487">
        <v>5.6851841974730304</v>
      </c>
      <c r="J60" s="487">
        <v>0.28576095035419929</v>
      </c>
      <c r="K60" s="487">
        <v>1869.5</v>
      </c>
      <c r="L60" s="487">
        <v>128.56299477524968</v>
      </c>
      <c r="M60" s="487">
        <v>1.7249892014921828</v>
      </c>
      <c r="N60" s="487">
        <v>0.98929307496007357</v>
      </c>
      <c r="O60" s="487">
        <v>1869.5</v>
      </c>
      <c r="P60" s="487">
        <v>263.27652129817545</v>
      </c>
      <c r="Q60" s="487">
        <v>2.3218979746504833</v>
      </c>
      <c r="R60" s="487">
        <v>1.5815139229225013</v>
      </c>
      <c r="S60" s="487">
        <v>1869.5</v>
      </c>
      <c r="T60" s="487">
        <v>286.42354884786653</v>
      </c>
      <c r="U60" s="487">
        <v>2.6773230470691263</v>
      </c>
      <c r="V60" s="487">
        <v>2.0624723430619967</v>
      </c>
      <c r="W60" s="487">
        <v>1869.5</v>
      </c>
      <c r="X60" s="487">
        <v>292.74894330315857</v>
      </c>
      <c r="Y60" s="487">
        <v>2.1447859909854698</v>
      </c>
      <c r="Z60" s="487">
        <v>2.6323311806653296</v>
      </c>
      <c r="AA60" s="487">
        <v>1869.5</v>
      </c>
      <c r="AB60" s="487">
        <v>291.01137834657516</v>
      </c>
      <c r="AC60" s="487">
        <v>3.0780942346641402</v>
      </c>
      <c r="AD60" s="487">
        <v>1.9531709547035774</v>
      </c>
      <c r="AE60" s="487">
        <v>1869.5</v>
      </c>
      <c r="AF60" s="487">
        <v>293.81420560352183</v>
      </c>
      <c r="AG60" s="487">
        <v>2.2033151425080115</v>
      </c>
      <c r="AH60" s="487">
        <v>2.596706326444516</v>
      </c>
    </row>
    <row r="61" spans="1:34" x14ac:dyDescent="0.25">
      <c r="A61" s="486"/>
      <c r="B61" s="487"/>
      <c r="C61" s="487"/>
      <c r="D61" s="487"/>
      <c r="E61" s="486">
        <v>1607.2560000000001</v>
      </c>
      <c r="F61" s="486">
        <v>302.52800000000002</v>
      </c>
      <c r="G61" s="487">
        <v>1924.5</v>
      </c>
      <c r="H61" s="487">
        <v>46.551728398251321</v>
      </c>
      <c r="I61" s="487">
        <v>4.4827973565984207</v>
      </c>
      <c r="J61" s="487">
        <v>0.2307672578087373</v>
      </c>
      <c r="K61" s="487">
        <v>1924.5</v>
      </c>
      <c r="L61" s="487">
        <v>62.662644746933125</v>
      </c>
      <c r="M61" s="487">
        <v>1.3248680302854499</v>
      </c>
      <c r="N61" s="487">
        <v>0.62883765812336923</v>
      </c>
      <c r="O61" s="487">
        <v>1924.5</v>
      </c>
      <c r="P61" s="487">
        <v>106.62241311706046</v>
      </c>
      <c r="Q61" s="487">
        <v>1.437695531286137</v>
      </c>
      <c r="R61" s="487">
        <v>1.0427966107960385</v>
      </c>
      <c r="S61" s="487">
        <v>1924.5</v>
      </c>
      <c r="T61" s="487">
        <v>178.15500172186307</v>
      </c>
      <c r="U61" s="487">
        <v>2.0265171049227688</v>
      </c>
      <c r="V61" s="487">
        <v>1.7673394932889575</v>
      </c>
      <c r="W61" s="487">
        <v>1924.5</v>
      </c>
      <c r="X61" s="487">
        <v>257.25504812832713</v>
      </c>
      <c r="Y61" s="487">
        <v>1.9931107210738521</v>
      </c>
      <c r="Z61" s="487">
        <v>2.5475352542900369</v>
      </c>
      <c r="AA61" s="487">
        <v>1924.5</v>
      </c>
      <c r="AB61" s="487">
        <v>279.78665439381973</v>
      </c>
      <c r="AC61" s="487">
        <v>3.0559373038104938</v>
      </c>
      <c r="AD61" s="487">
        <v>1.908166929955599</v>
      </c>
      <c r="AE61" s="487">
        <v>1924.5</v>
      </c>
      <c r="AF61" s="487">
        <v>266.95833821488435</v>
      </c>
      <c r="AG61" s="487">
        <v>2.0922115376313291</v>
      </c>
      <c r="AH61" s="487">
        <v>2.5303919377113866</v>
      </c>
    </row>
    <row r="62" spans="1:34" x14ac:dyDescent="0.25">
      <c r="A62" s="486"/>
      <c r="B62" s="487"/>
      <c r="C62" s="487"/>
      <c r="D62" s="487"/>
      <c r="E62" s="486">
        <v>1707.444</v>
      </c>
      <c r="F62" s="486">
        <v>304.99599999999998</v>
      </c>
      <c r="G62" s="487">
        <v>1979.5</v>
      </c>
      <c r="H62" s="487">
        <v>43.687592279866301</v>
      </c>
      <c r="I62" s="487">
        <v>4.3342078510597535</v>
      </c>
      <c r="J62" s="487">
        <v>0.22399373019446928</v>
      </c>
      <c r="K62" s="487">
        <v>1979.5</v>
      </c>
      <c r="L62" s="487">
        <v>50.446367265472645</v>
      </c>
      <c r="M62" s="487">
        <v>1.2899214824561223</v>
      </c>
      <c r="N62" s="487">
        <v>0.52021439464359154</v>
      </c>
      <c r="O62" s="487">
        <v>1979.5</v>
      </c>
      <c r="P62" s="487">
        <v>72.711551765073096</v>
      </c>
      <c r="Q62" s="487">
        <v>1.2620082173728016</v>
      </c>
      <c r="R62" s="487">
        <v>0.81295626363994167</v>
      </c>
      <c r="S62" s="487">
        <v>1979.5</v>
      </c>
      <c r="T62" s="487">
        <v>108.03244582022586</v>
      </c>
      <c r="U62" s="487">
        <v>1.5138093721538561</v>
      </c>
      <c r="V62" s="487">
        <v>1.4938915406455533</v>
      </c>
      <c r="W62" s="487">
        <v>1979.5</v>
      </c>
      <c r="X62" s="487">
        <v>149.45515915240557</v>
      </c>
      <c r="Y62" s="487">
        <v>1.4795297936224847</v>
      </c>
      <c r="Z62" s="487">
        <v>2.2033309866690827</v>
      </c>
      <c r="AA62" s="487">
        <v>1979.5</v>
      </c>
      <c r="AB62" s="487">
        <v>208.76018695255468</v>
      </c>
      <c r="AC62" s="487">
        <v>2.874242336532514</v>
      </c>
      <c r="AD62" s="487">
        <v>1.608442192592797</v>
      </c>
      <c r="AE62" s="487">
        <v>1979.5</v>
      </c>
      <c r="AF62" s="487">
        <v>159.89889137740559</v>
      </c>
      <c r="AG62" s="487">
        <v>1.5898963824662582</v>
      </c>
      <c r="AH62" s="487">
        <v>2.1975432125726946</v>
      </c>
    </row>
    <row r="63" spans="1:34" x14ac:dyDescent="0.25">
      <c r="A63" s="486"/>
      <c r="B63" s="487"/>
      <c r="C63" s="487"/>
      <c r="D63" s="487"/>
      <c r="E63" s="486">
        <v>1732.2840000000001</v>
      </c>
      <c r="F63" s="486">
        <v>303.87599999999998</v>
      </c>
      <c r="G63" s="487">
        <v>2034.5</v>
      </c>
      <c r="H63" s="487">
        <v>44.984839197364821</v>
      </c>
      <c r="I63" s="487">
        <v>4.4021369919676774</v>
      </c>
      <c r="J63" s="487">
        <v>0.22708586650047483</v>
      </c>
      <c r="K63" s="487">
        <v>2034.5</v>
      </c>
      <c r="L63" s="487">
        <v>45.857623817356057</v>
      </c>
      <c r="M63" s="487">
        <v>1.2853339967121025</v>
      </c>
      <c r="N63" s="487">
        <v>0.47467979159782786</v>
      </c>
      <c r="O63" s="487">
        <v>2034.5</v>
      </c>
      <c r="P63" s="487">
        <v>55.97192013803776</v>
      </c>
      <c r="Q63" s="487">
        <v>1.1722374166976253</v>
      </c>
      <c r="R63" s="487">
        <v>0.67512989496215214</v>
      </c>
      <c r="S63" s="487">
        <v>2034.5</v>
      </c>
      <c r="T63" s="487">
        <v>82.81665350883894</v>
      </c>
      <c r="U63" s="487">
        <v>1.3703858667936866</v>
      </c>
      <c r="V63" s="487">
        <v>1.3026574081887552</v>
      </c>
      <c r="W63" s="487">
        <v>2034.5</v>
      </c>
      <c r="X63" s="487">
        <v>115.98938693929375</v>
      </c>
      <c r="Y63" s="487">
        <v>1.3921150691022182</v>
      </c>
      <c r="Z63" s="487">
        <v>1.9619514621844998</v>
      </c>
      <c r="AA63" s="487">
        <v>2034.5</v>
      </c>
      <c r="AB63" s="487">
        <v>153.81961876048786</v>
      </c>
      <c r="AC63" s="487">
        <v>2.7458351936854712</v>
      </c>
      <c r="AD63" s="487">
        <v>1.3200111408005486</v>
      </c>
      <c r="AE63" s="487">
        <v>2034.5</v>
      </c>
      <c r="AF63" s="487">
        <v>123.45656680631693</v>
      </c>
      <c r="AG63" s="487">
        <v>1.4992630164287069</v>
      </c>
      <c r="AH63" s="487">
        <v>1.9479853291241231</v>
      </c>
    </row>
    <row r="64" spans="1:34" x14ac:dyDescent="0.25">
      <c r="A64" s="486"/>
      <c r="B64" s="487"/>
      <c r="C64" s="487"/>
      <c r="D64" s="487"/>
      <c r="E64" s="486">
        <v>1758.672</v>
      </c>
      <c r="F64" s="486">
        <v>299.18599999999998</v>
      </c>
      <c r="G64" s="487">
        <v>2089.5</v>
      </c>
      <c r="H64" s="487">
        <v>44.602708184050456</v>
      </c>
      <c r="I64" s="487">
        <v>4.3818559916972148</v>
      </c>
      <c r="J64" s="487">
        <v>0.22619896565678571</v>
      </c>
      <c r="K64" s="487">
        <v>2089.5</v>
      </c>
      <c r="L64" s="487">
        <v>44.260502012338492</v>
      </c>
      <c r="M64" s="487">
        <v>1.280148505684584</v>
      </c>
      <c r="N64" s="487">
        <v>0.46003401626671214</v>
      </c>
      <c r="O64" s="487">
        <v>2089.5</v>
      </c>
      <c r="P64" s="487">
        <v>48.295536871849322</v>
      </c>
      <c r="Q64" s="487">
        <v>1.1471632252695809</v>
      </c>
      <c r="R64" s="487">
        <v>0.59598597621070093</v>
      </c>
      <c r="S64" s="487">
        <v>2089.5</v>
      </c>
      <c r="T64" s="487">
        <v>68.788732929888994</v>
      </c>
      <c r="U64" s="487">
        <v>1.3523392796098115</v>
      </c>
      <c r="V64" s="487">
        <v>1.1271848823801793</v>
      </c>
      <c r="W64" s="487">
        <v>2089.5</v>
      </c>
      <c r="X64" s="487">
        <v>94.764062522625025</v>
      </c>
      <c r="Y64" s="487">
        <v>1.354538182686494</v>
      </c>
      <c r="Z64" s="487">
        <v>1.7630164025768182</v>
      </c>
      <c r="AA64" s="487">
        <v>2089.5</v>
      </c>
      <c r="AB64" s="487">
        <v>121.83678098083628</v>
      </c>
      <c r="AC64" s="487">
        <v>2.6331255130260565</v>
      </c>
      <c r="AD64" s="487">
        <v>1.1365920465819641</v>
      </c>
      <c r="AE64" s="487">
        <v>2089.5</v>
      </c>
      <c r="AF64" s="487">
        <v>100.19185016621404</v>
      </c>
      <c r="AG64" s="487">
        <v>1.4501372391708198</v>
      </c>
      <c r="AH64" s="487">
        <v>1.749473195057774</v>
      </c>
    </row>
    <row r="65" spans="1:34" x14ac:dyDescent="0.25">
      <c r="A65" s="486"/>
      <c r="B65" s="487"/>
      <c r="C65" s="487"/>
      <c r="D65" s="487"/>
      <c r="E65" s="486">
        <v>1779.192</v>
      </c>
      <c r="F65" s="486">
        <v>294.54500000000002</v>
      </c>
      <c r="G65" s="487">
        <v>2144.5</v>
      </c>
      <c r="H65" s="487">
        <v>43.897816012723453</v>
      </c>
      <c r="I65" s="487">
        <v>4.3452072386247433</v>
      </c>
      <c r="J65" s="487">
        <v>0.22450184051836233</v>
      </c>
      <c r="K65" s="487">
        <v>2144.5</v>
      </c>
      <c r="L65" s="487">
        <v>45.013986216703223</v>
      </c>
      <c r="M65" s="487">
        <v>1.2993820230031579</v>
      </c>
      <c r="N65" s="487">
        <v>0.46093831188960788</v>
      </c>
      <c r="O65" s="487">
        <v>2144.5</v>
      </c>
      <c r="P65" s="487">
        <v>44.727666654401659</v>
      </c>
      <c r="Q65" s="487">
        <v>1.1550383860542317</v>
      </c>
      <c r="R65" s="487">
        <v>0.54858853324708245</v>
      </c>
      <c r="S65" s="487">
        <v>2144.5</v>
      </c>
      <c r="T65" s="487">
        <v>59.992922678237072</v>
      </c>
      <c r="U65" s="487">
        <v>1.3756238236572687</v>
      </c>
      <c r="V65" s="487">
        <v>0.98834014412077642</v>
      </c>
      <c r="W65" s="487">
        <v>2144.5</v>
      </c>
      <c r="X65" s="487">
        <v>78.579609880678873</v>
      </c>
      <c r="Y65" s="487">
        <v>1.305392561416167</v>
      </c>
      <c r="Z65" s="487">
        <v>1.6059474486430554</v>
      </c>
      <c r="AA65" s="487">
        <v>2144.5</v>
      </c>
      <c r="AB65" s="487">
        <v>98.949680586679719</v>
      </c>
      <c r="AC65" s="487">
        <v>2.5259879953126134</v>
      </c>
      <c r="AD65" s="487">
        <v>0.99486993067928475</v>
      </c>
      <c r="AE65" s="487">
        <v>2144.5</v>
      </c>
      <c r="AF65" s="487">
        <v>82.527389227266468</v>
      </c>
      <c r="AG65" s="487">
        <v>1.3885645348652151</v>
      </c>
      <c r="AH65" s="487">
        <v>1.5931931672524233</v>
      </c>
    </row>
    <row r="66" spans="1:34" x14ac:dyDescent="0.25">
      <c r="A66" s="486"/>
      <c r="B66" s="487"/>
      <c r="C66" s="487"/>
      <c r="D66" s="487"/>
      <c r="E66" s="486">
        <v>1793.556</v>
      </c>
      <c r="F66" s="486">
        <v>289.95100000000002</v>
      </c>
      <c r="G66" s="487">
        <v>2199.5</v>
      </c>
      <c r="H66" s="487">
        <v>44.993715097275221</v>
      </c>
      <c r="I66" s="487">
        <v>4.4026209345233704</v>
      </c>
      <c r="J66" s="487">
        <v>0.22710570597948837</v>
      </c>
      <c r="K66" s="487">
        <v>2199.5</v>
      </c>
      <c r="L66" s="487">
        <v>44.322294308739146</v>
      </c>
      <c r="M66" s="487">
        <v>1.2923202089134047</v>
      </c>
      <c r="N66" s="487">
        <v>0.45634501348672524</v>
      </c>
      <c r="O66" s="487">
        <v>2199.5</v>
      </c>
      <c r="P66" s="487">
        <v>43.567020970577609</v>
      </c>
      <c r="Q66" s="487">
        <v>1.1736212371136221</v>
      </c>
      <c r="R66" s="487">
        <v>0.5260722649005759</v>
      </c>
      <c r="S66" s="487">
        <v>2199.5</v>
      </c>
      <c r="T66" s="487">
        <v>53.672810113085447</v>
      </c>
      <c r="U66" s="487">
        <v>1.3977588830034813</v>
      </c>
      <c r="V66" s="487">
        <v>0.88514345276206918</v>
      </c>
      <c r="W66" s="487">
        <v>2199.5</v>
      </c>
      <c r="X66" s="487">
        <v>67.119524775805132</v>
      </c>
      <c r="Y66" s="487">
        <v>1.2662977422077022</v>
      </c>
      <c r="Z66" s="487">
        <v>1.4824601642594237</v>
      </c>
      <c r="AA66" s="487">
        <v>2199.5</v>
      </c>
      <c r="AB66" s="487">
        <v>82.508881689535571</v>
      </c>
      <c r="AC66" s="487">
        <v>2.4300441582462828</v>
      </c>
      <c r="AD66" s="487">
        <v>0.88549966596747987</v>
      </c>
      <c r="AE66" s="487">
        <v>2199.5</v>
      </c>
      <c r="AF66" s="487">
        <v>70.104876861957905</v>
      </c>
      <c r="AG66" s="487">
        <v>1.3405563958847988</v>
      </c>
      <c r="AH66" s="487">
        <v>1.469871045784934</v>
      </c>
    </row>
    <row r="67" spans="1:34" x14ac:dyDescent="0.25">
      <c r="A67" s="486"/>
      <c r="B67" s="487"/>
      <c r="C67" s="487"/>
      <c r="D67" s="487"/>
      <c r="E67" s="486">
        <v>1804.248</v>
      </c>
      <c r="F67" s="486">
        <v>285.40499999999997</v>
      </c>
      <c r="G67" s="487">
        <v>2254.5</v>
      </c>
      <c r="H67" s="487">
        <v>44.540060870344355</v>
      </c>
      <c r="I67" s="487">
        <v>4.3786347349751118</v>
      </c>
      <c r="J67" s="487">
        <v>0.22604743038876082</v>
      </c>
      <c r="K67" s="487">
        <v>2254.5</v>
      </c>
      <c r="L67" s="487">
        <v>43.754743303972354</v>
      </c>
      <c r="M67" s="487">
        <v>1.2813899703494196</v>
      </c>
      <c r="N67" s="487">
        <v>0.45434834948628289</v>
      </c>
      <c r="O67" s="487">
        <v>2254.5</v>
      </c>
      <c r="P67" s="487">
        <v>43.161911021703908</v>
      </c>
      <c r="Q67" s="487">
        <v>1.1882801987689608</v>
      </c>
      <c r="R67" s="487">
        <v>0.51483902659241176</v>
      </c>
      <c r="S67" s="487">
        <v>2254.5</v>
      </c>
      <c r="T67" s="487">
        <v>49.697890778713557</v>
      </c>
      <c r="U67" s="487">
        <v>1.4250680751347047</v>
      </c>
      <c r="V67" s="487">
        <v>0.81356354872067371</v>
      </c>
      <c r="W67" s="487">
        <v>2254.5</v>
      </c>
      <c r="X67" s="487">
        <v>59.409192317569868</v>
      </c>
      <c r="Y67" s="487">
        <v>1.2440792287451066</v>
      </c>
      <c r="Z67" s="487">
        <v>1.3872930548464895</v>
      </c>
      <c r="AA67" s="487">
        <v>2254.5</v>
      </c>
      <c r="AB67" s="487">
        <v>70.518765097073185</v>
      </c>
      <c r="AC67" s="487">
        <v>2.3443264634246361</v>
      </c>
      <c r="AD67" s="487">
        <v>0.80110647488280962</v>
      </c>
      <c r="AE67" s="487">
        <v>2254.5</v>
      </c>
      <c r="AF67" s="487">
        <v>61.512735086773461</v>
      </c>
      <c r="AG67" s="487">
        <v>1.3081280220897216</v>
      </c>
      <c r="AH67" s="487">
        <v>1.373686136091449</v>
      </c>
    </row>
    <row r="68" spans="1:34" x14ac:dyDescent="0.25">
      <c r="A68" s="486"/>
      <c r="B68" s="487"/>
      <c r="C68" s="487"/>
      <c r="D68" s="487"/>
      <c r="E68" s="486">
        <v>1812.6</v>
      </c>
      <c r="F68" s="486">
        <v>280.90600000000001</v>
      </c>
      <c r="G68" s="487">
        <v>2309.5</v>
      </c>
      <c r="H68" s="487">
        <v>43.788077063576324</v>
      </c>
      <c r="I68" s="487">
        <v>4.3394984854187166</v>
      </c>
      <c r="J68" s="487">
        <v>0.22423521576519087</v>
      </c>
      <c r="K68" s="487">
        <v>2309.5</v>
      </c>
      <c r="L68" s="487">
        <v>45.05068825051503</v>
      </c>
      <c r="M68" s="487">
        <v>1.3034059098227162</v>
      </c>
      <c r="N68" s="487">
        <v>0.45989213998887501</v>
      </c>
      <c r="O68" s="487">
        <v>2309.5</v>
      </c>
      <c r="P68" s="487">
        <v>42.455896189261445</v>
      </c>
      <c r="Q68" s="487">
        <v>1.1853539367924708</v>
      </c>
      <c r="R68" s="487">
        <v>0.50772272907974059</v>
      </c>
      <c r="S68" s="487">
        <v>2309.5</v>
      </c>
      <c r="T68" s="487">
        <v>47.734573700597146</v>
      </c>
      <c r="U68" s="487">
        <v>1.4621146053993557</v>
      </c>
      <c r="V68" s="487">
        <v>0.76756308624026415</v>
      </c>
      <c r="W68" s="487">
        <v>2309.5</v>
      </c>
      <c r="X68" s="487">
        <v>53.994799978883655</v>
      </c>
      <c r="Y68" s="487">
        <v>1.2294536012915533</v>
      </c>
      <c r="Z68" s="487">
        <v>1.3146829289253537</v>
      </c>
      <c r="AA68" s="487">
        <v>2309.5</v>
      </c>
      <c r="AB68" s="487">
        <v>62.138952915967067</v>
      </c>
      <c r="AC68" s="487">
        <v>2.2742777888567143</v>
      </c>
      <c r="AD68" s="487">
        <v>0.73914571271474716</v>
      </c>
      <c r="AE68" s="487">
        <v>2309.5</v>
      </c>
      <c r="AF68" s="487">
        <v>55.476097782478803</v>
      </c>
      <c r="AG68" s="487">
        <v>1.2850942423017893</v>
      </c>
      <c r="AH68" s="487">
        <v>1.3001730368036242</v>
      </c>
    </row>
    <row r="69" spans="1:34" x14ac:dyDescent="0.25">
      <c r="A69" s="486"/>
      <c r="B69" s="487"/>
      <c r="C69" s="487"/>
      <c r="D69" s="487"/>
      <c r="E69" s="486">
        <v>1819.26</v>
      </c>
      <c r="F69" s="486">
        <v>276.45400000000001</v>
      </c>
      <c r="G69" s="487">
        <v>2364.5</v>
      </c>
      <c r="H69" s="487">
        <v>45.463312381846713</v>
      </c>
      <c r="I69" s="487">
        <v>4.4268041378478253</v>
      </c>
      <c r="J69" s="487">
        <v>0.22822239232813205</v>
      </c>
      <c r="K69" s="487">
        <v>2364.5</v>
      </c>
      <c r="L69" s="487">
        <v>44.107998675242776</v>
      </c>
      <c r="M69" s="487">
        <v>1.2895314125376391</v>
      </c>
      <c r="N69" s="487">
        <v>0.45512326805610775</v>
      </c>
      <c r="O69" s="487">
        <v>2364.5</v>
      </c>
      <c r="P69" s="487">
        <v>42.724683037889776</v>
      </c>
      <c r="Q69" s="487">
        <v>1.1926944186770421</v>
      </c>
      <c r="R69" s="487">
        <v>0.50779198859261865</v>
      </c>
      <c r="S69" s="487">
        <v>2364.5</v>
      </c>
      <c r="T69" s="487">
        <v>46.305381723696257</v>
      </c>
      <c r="U69" s="487">
        <v>1.4873465911207857</v>
      </c>
      <c r="V69" s="487">
        <v>0.73590025754784283</v>
      </c>
      <c r="W69" s="487">
        <v>2364.5</v>
      </c>
      <c r="X69" s="487">
        <v>50.595256650717921</v>
      </c>
      <c r="Y69" s="487">
        <v>1.2257691620625137</v>
      </c>
      <c r="Z69" s="487">
        <v>1.2629794978880178</v>
      </c>
      <c r="AA69" s="487">
        <v>2364.5</v>
      </c>
      <c r="AB69" s="487">
        <v>56.285864132226251</v>
      </c>
      <c r="AC69" s="487">
        <v>2.2194854311693017</v>
      </c>
      <c r="AD69" s="487">
        <v>0.69403284472341065</v>
      </c>
      <c r="AE69" s="487">
        <v>2364.5</v>
      </c>
      <c r="AF69" s="487">
        <v>51.657594470717726</v>
      </c>
      <c r="AG69" s="487">
        <v>1.2752591729391896</v>
      </c>
      <c r="AH69" s="487">
        <v>1.2476489780971673</v>
      </c>
    </row>
    <row r="70" spans="1:34" x14ac:dyDescent="0.25">
      <c r="A70" s="486"/>
      <c r="B70" s="487"/>
      <c r="C70" s="487"/>
      <c r="D70" s="487"/>
      <c r="E70" s="486">
        <v>1824.588</v>
      </c>
      <c r="F70" s="486">
        <v>272.04899999999998</v>
      </c>
      <c r="G70" s="487">
        <v>2419.5</v>
      </c>
      <c r="H70" s="487">
        <v>44.063786268884222</v>
      </c>
      <c r="I70" s="487">
        <v>4.3538573295499239</v>
      </c>
      <c r="J70" s="487">
        <v>0.22490292545274393</v>
      </c>
      <c r="K70" s="487">
        <v>2419.5</v>
      </c>
      <c r="L70" s="487">
        <v>44.036284949221745</v>
      </c>
      <c r="M70" s="487">
        <v>1.285134881961483</v>
      </c>
      <c r="N70" s="487">
        <v>0.45593609672222357</v>
      </c>
      <c r="O70" s="487">
        <v>2419.5</v>
      </c>
      <c r="P70" s="487">
        <v>42.541430012835178</v>
      </c>
      <c r="Q70" s="487">
        <v>1.1935126051721459</v>
      </c>
      <c r="R70" s="487">
        <v>0.50528662070491381</v>
      </c>
      <c r="S70" s="487">
        <v>2419.5</v>
      </c>
      <c r="T70" s="487">
        <v>45.608758022937849</v>
      </c>
      <c r="U70" s="487">
        <v>1.5086158905413203</v>
      </c>
      <c r="V70" s="487">
        <v>0.71692829353678034</v>
      </c>
      <c r="W70" s="487">
        <v>2419.5</v>
      </c>
      <c r="X70" s="487">
        <v>48.445179535891931</v>
      </c>
      <c r="Y70" s="487">
        <v>1.2275658140117149</v>
      </c>
      <c r="Z70" s="487">
        <v>1.2266356588546043</v>
      </c>
      <c r="AA70" s="487">
        <v>2419.5</v>
      </c>
      <c r="AB70" s="487">
        <v>52.200921690150999</v>
      </c>
      <c r="AC70" s="487">
        <v>2.176650561926651</v>
      </c>
      <c r="AD70" s="487">
        <v>0.6618269769535734</v>
      </c>
      <c r="AE70" s="487">
        <v>2419.5</v>
      </c>
      <c r="AF70" s="487">
        <v>49.084232767875321</v>
      </c>
      <c r="AG70" s="487">
        <v>1.2701833974380774</v>
      </c>
      <c r="AH70" s="487">
        <v>1.2099186106670239</v>
      </c>
    </row>
    <row r="71" spans="1:34" x14ac:dyDescent="0.25">
      <c r="A71" s="486"/>
      <c r="B71" s="487"/>
      <c r="C71" s="487"/>
      <c r="D71" s="487"/>
      <c r="E71" s="486">
        <v>1828.8720000000001</v>
      </c>
      <c r="F71" s="486">
        <v>267.69099999999997</v>
      </c>
      <c r="G71" s="487">
        <v>2474.5</v>
      </c>
      <c r="H71" s="487">
        <v>44.839945160160191</v>
      </c>
      <c r="I71" s="487">
        <v>4.3944704694596597</v>
      </c>
      <c r="J71" s="487">
        <v>0.22674932798077477</v>
      </c>
      <c r="K71" s="487">
        <v>2474.5</v>
      </c>
      <c r="L71" s="487">
        <v>44.954694358610709</v>
      </c>
      <c r="M71" s="487">
        <v>1.3015449626131244</v>
      </c>
      <c r="N71" s="487">
        <v>0.45956902679490697</v>
      </c>
      <c r="O71" s="487">
        <v>2474.5</v>
      </c>
      <c r="P71" s="487">
        <v>42.537845131779058</v>
      </c>
      <c r="Q71" s="487">
        <v>1.1928127118613558</v>
      </c>
      <c r="R71" s="487">
        <v>0.50553856115057538</v>
      </c>
      <c r="S71" s="487">
        <v>2474.5</v>
      </c>
      <c r="T71" s="487">
        <v>45.445771161447205</v>
      </c>
      <c r="U71" s="487">
        <v>1.5290648515633769</v>
      </c>
      <c r="V71" s="487">
        <v>0.70611785873862298</v>
      </c>
      <c r="W71" s="487">
        <v>2474.5</v>
      </c>
      <c r="X71" s="487">
        <v>46.842107099473203</v>
      </c>
      <c r="Y71" s="487">
        <v>1.2265411839308917</v>
      </c>
      <c r="Z71" s="487">
        <v>1.200625547103956</v>
      </c>
      <c r="AA71" s="487">
        <v>2474.5</v>
      </c>
      <c r="AB71" s="487">
        <v>49.555835908502544</v>
      </c>
      <c r="AC71" s="487">
        <v>2.1475271439210104</v>
      </c>
      <c r="AD71" s="487">
        <v>0.64038288694554912</v>
      </c>
      <c r="AE71" s="487">
        <v>2474.5</v>
      </c>
      <c r="AF71" s="487">
        <v>47.294912093988032</v>
      </c>
      <c r="AG71" s="487">
        <v>1.2659202862341392</v>
      </c>
      <c r="AH71" s="487">
        <v>1.1834624274073646</v>
      </c>
    </row>
    <row r="72" spans="1:34" x14ac:dyDescent="0.25">
      <c r="A72" s="486"/>
      <c r="B72" s="487"/>
      <c r="C72" s="487"/>
      <c r="D72" s="487"/>
      <c r="E72" s="486">
        <v>1832.22</v>
      </c>
      <c r="F72" s="486">
        <v>263.37900000000002</v>
      </c>
      <c r="G72" s="487">
        <v>2529.5</v>
      </c>
      <c r="H72" s="487">
        <v>44.164000408217802</v>
      </c>
      <c r="I72" s="487">
        <v>4.359414262331172</v>
      </c>
      <c r="J72" s="487">
        <v>0.22512708640103382</v>
      </c>
      <c r="K72" s="487">
        <v>2529.5</v>
      </c>
      <c r="L72" s="487">
        <v>44.463747306259727</v>
      </c>
      <c r="M72" s="487">
        <v>1.2926187602328616</v>
      </c>
      <c r="N72" s="487">
        <v>0.45769289448254069</v>
      </c>
      <c r="O72" s="487">
        <v>2529.5</v>
      </c>
      <c r="P72" s="487">
        <v>42.874310426210869</v>
      </c>
      <c r="Q72" s="487">
        <v>1.1980037433297912</v>
      </c>
      <c r="R72" s="487">
        <v>0.5073156968175444</v>
      </c>
      <c r="S72" s="487">
        <v>2529.5</v>
      </c>
      <c r="T72" s="487">
        <v>45.162457183750561</v>
      </c>
      <c r="U72" s="487">
        <v>1.5379778750005753</v>
      </c>
      <c r="V72" s="487">
        <v>0.6985542500267059</v>
      </c>
      <c r="W72" s="487">
        <v>2529.5</v>
      </c>
      <c r="X72" s="487">
        <v>46.070204760303483</v>
      </c>
      <c r="Y72" s="487">
        <v>1.2314600810319665</v>
      </c>
      <c r="Z72" s="487">
        <v>1.1845203141548983</v>
      </c>
      <c r="AA72" s="487">
        <v>2529.5</v>
      </c>
      <c r="AB72" s="487">
        <v>47.694693276201171</v>
      </c>
      <c r="AC72" s="487">
        <v>2.1259837441631779</v>
      </c>
      <c r="AD72" s="487">
        <v>0.6250793816282193</v>
      </c>
      <c r="AE72" s="487">
        <v>2529.5</v>
      </c>
      <c r="AF72" s="487">
        <v>46.349933421290594</v>
      </c>
      <c r="AG72" s="487">
        <v>1.2679528031251652</v>
      </c>
      <c r="AH72" s="487">
        <v>1.1666536664997742</v>
      </c>
    </row>
    <row r="73" spans="1:34" x14ac:dyDescent="0.25">
      <c r="A73" s="486"/>
      <c r="B73" s="487"/>
      <c r="C73" s="487"/>
      <c r="D73" s="487"/>
      <c r="E73" s="486">
        <v>1834.8119999999999</v>
      </c>
      <c r="F73" s="486">
        <v>259.113</v>
      </c>
      <c r="G73" s="487">
        <v>2584.5</v>
      </c>
      <c r="H73" s="487">
        <v>45.162932580930459</v>
      </c>
      <c r="I73" s="487">
        <v>4.4111401638056194</v>
      </c>
      <c r="J73" s="487">
        <v>0.22751957243517376</v>
      </c>
      <c r="K73" s="487">
        <v>2584.5</v>
      </c>
      <c r="L73" s="487">
        <v>43.728368598494406</v>
      </c>
      <c r="M73" s="487">
        <v>1.2839795423039086</v>
      </c>
      <c r="N73" s="487">
        <v>0.4531611167857823</v>
      </c>
      <c r="O73" s="487">
        <v>2584.5</v>
      </c>
      <c r="P73" s="487">
        <v>42.61003948186972</v>
      </c>
      <c r="Q73" s="487">
        <v>1.193595972530423</v>
      </c>
      <c r="R73" s="487">
        <v>0.50606022985504406</v>
      </c>
      <c r="S73" s="487">
        <v>2584.5</v>
      </c>
      <c r="T73" s="487">
        <v>45.244008985374393</v>
      </c>
      <c r="U73" s="487">
        <v>1.5483745835145875</v>
      </c>
      <c r="V73" s="487">
        <v>0.69548303763971375</v>
      </c>
      <c r="W73" s="487">
        <v>2584.5</v>
      </c>
      <c r="X73" s="487">
        <v>45.539384595027656</v>
      </c>
      <c r="Y73" s="487">
        <v>1.2343946369414565</v>
      </c>
      <c r="Z73" s="487">
        <v>1.1737120225966111</v>
      </c>
      <c r="AA73" s="487">
        <v>2584.5</v>
      </c>
      <c r="AB73" s="487">
        <v>46.545301016548834</v>
      </c>
      <c r="AC73" s="487">
        <v>2.1120558971626311</v>
      </c>
      <c r="AD73" s="487">
        <v>0.61557451507985839</v>
      </c>
      <c r="AE73" s="487">
        <v>2584.5</v>
      </c>
      <c r="AF73" s="487">
        <v>45.660998583041618</v>
      </c>
      <c r="AG73" s="487">
        <v>1.268045116484497</v>
      </c>
      <c r="AH73" s="487">
        <v>1.1551609559979867</v>
      </c>
    </row>
    <row r="74" spans="1:34" x14ac:dyDescent="0.25">
      <c r="A74" s="486"/>
      <c r="B74" s="487"/>
      <c r="C74" s="487"/>
      <c r="D74" s="487"/>
      <c r="E74" s="486">
        <v>1836.72</v>
      </c>
      <c r="F74" s="486">
        <v>254.89400000000001</v>
      </c>
      <c r="G74" s="487">
        <v>2639.5</v>
      </c>
      <c r="H74" s="487">
        <v>44.404837050503879</v>
      </c>
      <c r="I74" s="487">
        <v>4.3719483707784494</v>
      </c>
      <c r="J74" s="487">
        <v>0.22570581191519501</v>
      </c>
      <c r="K74" s="487">
        <v>2639.5</v>
      </c>
      <c r="L74" s="487">
        <v>44.648053704173023</v>
      </c>
      <c r="M74" s="487">
        <v>1.2960458829080375</v>
      </c>
      <c r="N74" s="487">
        <v>0.45837337335447359</v>
      </c>
      <c r="O74" s="487">
        <v>2639.5</v>
      </c>
      <c r="P74" s="487">
        <v>42.492929325605793</v>
      </c>
      <c r="Q74" s="487">
        <v>1.1948177943699567</v>
      </c>
      <c r="R74" s="487">
        <v>0.50416779570964954</v>
      </c>
      <c r="S74" s="487">
        <v>2639.5</v>
      </c>
      <c r="T74" s="487">
        <v>44.876624653665672</v>
      </c>
      <c r="U74" s="487">
        <v>1.5470461485872109</v>
      </c>
      <c r="V74" s="487">
        <v>0.69096388291646382</v>
      </c>
      <c r="W74" s="487">
        <v>2639.5</v>
      </c>
      <c r="X74" s="487">
        <v>45.212624381729022</v>
      </c>
      <c r="Y74" s="487">
        <v>1.2361986645431953</v>
      </c>
      <c r="Z74" s="487">
        <v>1.1670517778191465</v>
      </c>
      <c r="AA74" s="487">
        <v>2639.5</v>
      </c>
      <c r="AB74" s="487">
        <v>45.859323725072763</v>
      </c>
      <c r="AC74" s="487">
        <v>2.1039999791128436</v>
      </c>
      <c r="AD74" s="487">
        <v>0.60975799841833089</v>
      </c>
      <c r="AE74" s="487">
        <v>2639.5</v>
      </c>
      <c r="AF74" s="487">
        <v>45.297347257689943</v>
      </c>
      <c r="AG74" s="487">
        <v>1.2692222593764861</v>
      </c>
      <c r="AH74" s="487">
        <v>1.1483902979062079</v>
      </c>
    </row>
    <row r="75" spans="1:34" x14ac:dyDescent="0.25">
      <c r="A75" s="486"/>
      <c r="B75" s="487"/>
      <c r="C75" s="487"/>
      <c r="D75" s="487"/>
      <c r="E75" s="486">
        <v>1838.0160000000001</v>
      </c>
      <c r="F75" s="486">
        <v>250.72</v>
      </c>
      <c r="G75" s="487">
        <v>2694.5</v>
      </c>
      <c r="H75" s="487">
        <v>45.402729881817663</v>
      </c>
      <c r="I75" s="487">
        <v>4.4234793988185999</v>
      </c>
      <c r="J75" s="487">
        <v>0.22808957880503442</v>
      </c>
      <c r="K75" s="487">
        <v>2694.5</v>
      </c>
      <c r="L75" s="487">
        <v>43.495255710501851</v>
      </c>
      <c r="M75" s="487">
        <v>1.27786965417008</v>
      </c>
      <c r="N75" s="487">
        <v>0.45290103156423978</v>
      </c>
      <c r="O75" s="487">
        <v>2694.5</v>
      </c>
      <c r="P75" s="487">
        <v>42.675867075288238</v>
      </c>
      <c r="Q75" s="487">
        <v>1.1955275674832264</v>
      </c>
      <c r="R75" s="487">
        <v>0.50602342104295872</v>
      </c>
      <c r="S75" s="487">
        <v>2694.5</v>
      </c>
      <c r="T75" s="487">
        <v>44.935597231689464</v>
      </c>
      <c r="U75" s="487">
        <v>1.553249091559469</v>
      </c>
      <c r="V75" s="487">
        <v>0.68930522713493692</v>
      </c>
      <c r="W75" s="487">
        <v>2694.5</v>
      </c>
      <c r="X75" s="487">
        <v>44.690604400738721</v>
      </c>
      <c r="Y75" s="487">
        <v>1.2323436773082843</v>
      </c>
      <c r="Z75" s="487">
        <v>1.1605543505898759</v>
      </c>
      <c r="AA75" s="487">
        <v>2694.5</v>
      </c>
      <c r="AB75" s="487">
        <v>45.350805093709909</v>
      </c>
      <c r="AC75" s="487">
        <v>2.0973228230207037</v>
      </c>
      <c r="AD75" s="487">
        <v>0.60558284707144372</v>
      </c>
      <c r="AE75" s="487">
        <v>2694.5</v>
      </c>
      <c r="AF75" s="487">
        <v>44.766743972649209</v>
      </c>
      <c r="AG75" s="487">
        <v>1.2649744670967678</v>
      </c>
      <c r="AH75" s="487">
        <v>1.1420244531111481</v>
      </c>
    </row>
    <row r="76" spans="1:34" x14ac:dyDescent="0.25">
      <c r="A76" s="486"/>
      <c r="B76" s="487"/>
      <c r="C76" s="487"/>
      <c r="D76" s="487"/>
      <c r="E76" s="486">
        <v>1838.7360000000001</v>
      </c>
      <c r="F76" s="486">
        <v>246.59100000000001</v>
      </c>
      <c r="G76" s="487">
        <v>2749.5</v>
      </c>
      <c r="H76" s="487">
        <v>44.562037738339285</v>
      </c>
      <c r="I76" s="487">
        <v>4.3801158267925251</v>
      </c>
      <c r="J76" s="487">
        <v>0.22608249289644525</v>
      </c>
      <c r="K76" s="487">
        <v>2749.5</v>
      </c>
      <c r="L76" s="487">
        <v>44.77963273555352</v>
      </c>
      <c r="M76" s="487">
        <v>1.298870488372176</v>
      </c>
      <c r="N76" s="487">
        <v>0.45872373989918119</v>
      </c>
      <c r="O76" s="487">
        <v>2749.5</v>
      </c>
      <c r="P76" s="487">
        <v>42.128469158416699</v>
      </c>
      <c r="Q76" s="487">
        <v>1.1882868066090027</v>
      </c>
      <c r="R76" s="487">
        <v>0.50260273706115799</v>
      </c>
      <c r="S76" s="487">
        <v>2749.5</v>
      </c>
      <c r="T76" s="487">
        <v>44.903141014232951</v>
      </c>
      <c r="U76" s="487">
        <v>1.5544249356077005</v>
      </c>
      <c r="V76" s="487">
        <v>0.68839405953377419</v>
      </c>
      <c r="W76" s="487">
        <v>2749.5</v>
      </c>
      <c r="X76" s="487">
        <v>44.721950028545926</v>
      </c>
      <c r="Y76" s="487">
        <v>1.237043945777377</v>
      </c>
      <c r="Z76" s="487">
        <v>1.1581850579314314</v>
      </c>
      <c r="AA76" s="487">
        <v>2749.5</v>
      </c>
      <c r="AB76" s="487">
        <v>44.898683350294732</v>
      </c>
      <c r="AC76" s="487">
        <v>2.0916872527020955</v>
      </c>
      <c r="AD76" s="487">
        <v>0.6017668735819135</v>
      </c>
      <c r="AE76" s="487">
        <v>2749.5</v>
      </c>
      <c r="AF76" s="487">
        <v>44.710169091403429</v>
      </c>
      <c r="AG76" s="487">
        <v>1.2682770829018828</v>
      </c>
      <c r="AH76" s="487">
        <v>1.1391106402796116</v>
      </c>
    </row>
    <row r="77" spans="1:34" x14ac:dyDescent="0.25">
      <c r="A77" s="486"/>
      <c r="B77" s="487"/>
      <c r="C77" s="487"/>
      <c r="D77" s="487"/>
      <c r="E77" s="486">
        <v>1838.9880000000001</v>
      </c>
      <c r="F77" s="486">
        <v>242.50700000000001</v>
      </c>
      <c r="G77" s="487">
        <v>2804.5</v>
      </c>
      <c r="H77" s="487">
        <v>45.574623542256319</v>
      </c>
      <c r="I77" s="487">
        <v>4.4299372112681148</v>
      </c>
      <c r="J77" s="487">
        <v>0.22861936044466524</v>
      </c>
      <c r="K77" s="487">
        <v>2804.5</v>
      </c>
      <c r="L77" s="487">
        <v>43.882456172840634</v>
      </c>
      <c r="M77" s="487">
        <v>1.2837483541217782</v>
      </c>
      <c r="N77" s="487">
        <v>0.45483638995225767</v>
      </c>
      <c r="O77" s="487">
        <v>2804.5</v>
      </c>
      <c r="P77" s="487">
        <v>42.713101555252479</v>
      </c>
      <c r="Q77" s="487">
        <v>1.1965977526045395</v>
      </c>
      <c r="R77" s="487">
        <v>0.50601205115284065</v>
      </c>
      <c r="S77" s="487">
        <v>2804.5</v>
      </c>
      <c r="T77" s="487">
        <v>44.755803829359387</v>
      </c>
      <c r="U77" s="487">
        <v>1.5542831889653719</v>
      </c>
      <c r="V77" s="487">
        <v>0.68642955340794409</v>
      </c>
      <c r="W77" s="487">
        <v>2804.5</v>
      </c>
      <c r="X77" s="487">
        <v>44.473582104272701</v>
      </c>
      <c r="Y77" s="487">
        <v>1.234764449542366</v>
      </c>
      <c r="Z77" s="487">
        <v>1.1553488721438729</v>
      </c>
      <c r="AA77" s="487">
        <v>2804.5</v>
      </c>
      <c r="AB77" s="487">
        <v>44.75354480675265</v>
      </c>
      <c r="AC77" s="487">
        <v>2.0899534102517436</v>
      </c>
      <c r="AD77" s="487">
        <v>0.60051743887853237</v>
      </c>
      <c r="AE77" s="487">
        <v>2804.5</v>
      </c>
      <c r="AF77" s="487">
        <v>44.509191199079815</v>
      </c>
      <c r="AG77" s="487">
        <v>1.2667915443525637</v>
      </c>
      <c r="AH77" s="487">
        <v>1.1366072056447096</v>
      </c>
    </row>
    <row r="78" spans="1:34" x14ac:dyDescent="0.25">
      <c r="A78" s="486"/>
      <c r="B78" s="487"/>
      <c r="C78" s="487"/>
      <c r="D78" s="487"/>
      <c r="E78" s="486">
        <v>1839.24</v>
      </c>
      <c r="F78" s="486">
        <v>238.46899999999999</v>
      </c>
      <c r="G78" s="487">
        <v>2859.5</v>
      </c>
      <c r="H78" s="487">
        <v>44.62753246547971</v>
      </c>
      <c r="I78" s="487">
        <v>4.383521799747137</v>
      </c>
      <c r="J78" s="487">
        <v>0.22623885290921431</v>
      </c>
      <c r="K78" s="487">
        <v>2859.5</v>
      </c>
      <c r="L78" s="487">
        <v>44.856933393165043</v>
      </c>
      <c r="M78" s="487">
        <v>1.3007114021896771</v>
      </c>
      <c r="N78" s="487">
        <v>0.45886495828746371</v>
      </c>
      <c r="O78" s="487">
        <v>2859.5</v>
      </c>
      <c r="P78" s="487">
        <v>42.111666826418862</v>
      </c>
      <c r="Q78" s="487">
        <v>1.1873230135590718</v>
      </c>
      <c r="R78" s="487">
        <v>0.50280852609043425</v>
      </c>
      <c r="S78" s="487">
        <v>2859.5</v>
      </c>
      <c r="T78" s="487">
        <v>44.9050843801651</v>
      </c>
      <c r="U78" s="487">
        <v>1.5575167618989036</v>
      </c>
      <c r="V78" s="487">
        <v>0.68719843275487424</v>
      </c>
      <c r="W78" s="487">
        <v>2859.5</v>
      </c>
      <c r="X78" s="487">
        <v>44.496153580696202</v>
      </c>
      <c r="Y78" s="487">
        <v>1.2373647600876336</v>
      </c>
      <c r="Z78" s="487">
        <v>1.1541351330016385</v>
      </c>
      <c r="AA78" s="487">
        <v>2859.5</v>
      </c>
      <c r="AB78" s="487">
        <v>44.490167232508696</v>
      </c>
      <c r="AC78" s="487">
        <v>2.0861893257690975</v>
      </c>
      <c r="AD78" s="487">
        <v>0.5983959526945879</v>
      </c>
      <c r="AE78" s="487">
        <v>2859.5</v>
      </c>
      <c r="AF78" s="487">
        <v>44.435825401694849</v>
      </c>
      <c r="AG78" s="487">
        <v>1.2676524901597539</v>
      </c>
      <c r="AH78" s="487">
        <v>1.1348606865688107</v>
      </c>
    </row>
    <row r="79" spans="1:34" x14ac:dyDescent="0.25">
      <c r="A79" s="486"/>
      <c r="B79" s="487"/>
      <c r="C79" s="487"/>
      <c r="D79" s="487"/>
      <c r="E79" s="486">
        <v>1839.492</v>
      </c>
      <c r="F79" s="486">
        <v>234.47499999999999</v>
      </c>
      <c r="G79" s="487">
        <v>2914.5</v>
      </c>
      <c r="H79" s="487">
        <v>45.514906961450578</v>
      </c>
      <c r="I79" s="487">
        <v>4.4244457678862572</v>
      </c>
      <c r="J79" s="487">
        <v>0.22860318104980012</v>
      </c>
      <c r="K79" s="487">
        <v>2914.5</v>
      </c>
      <c r="L79" s="487">
        <v>43.914182357740792</v>
      </c>
      <c r="M79" s="487">
        <v>1.2841173480327379</v>
      </c>
      <c r="N79" s="487">
        <v>0.45503402847830976</v>
      </c>
      <c r="O79" s="487">
        <v>2914.5</v>
      </c>
      <c r="P79" s="487">
        <v>42.725698294529273</v>
      </c>
      <c r="Q79" s="487">
        <v>1.1970443129103114</v>
      </c>
      <c r="R79" s="487">
        <v>0.50597275930832808</v>
      </c>
      <c r="S79" s="487">
        <v>2914.5</v>
      </c>
      <c r="T79" s="487">
        <v>44.667811856483262</v>
      </c>
      <c r="U79" s="487">
        <v>1.5543199322951762</v>
      </c>
      <c r="V79" s="487">
        <v>0.68520770346224302</v>
      </c>
      <c r="W79" s="487">
        <v>2914.5</v>
      </c>
      <c r="X79" s="487">
        <v>44.407152692846005</v>
      </c>
      <c r="Y79" s="487">
        <v>1.2364236231349943</v>
      </c>
      <c r="Z79" s="487">
        <v>1.153192049468607</v>
      </c>
      <c r="AA79" s="487">
        <v>2914.5</v>
      </c>
      <c r="AB79" s="487">
        <v>44.485334287146706</v>
      </c>
      <c r="AC79" s="487">
        <v>2.086613070341377</v>
      </c>
      <c r="AD79" s="487">
        <v>0.59823491394912254</v>
      </c>
      <c r="AE79" s="487">
        <v>2914.5</v>
      </c>
      <c r="AF79" s="487">
        <v>44.404323075342617</v>
      </c>
      <c r="AG79" s="487">
        <v>1.2677996972223626</v>
      </c>
      <c r="AH79" s="487">
        <v>1.1342423464270024</v>
      </c>
    </row>
    <row r="80" spans="1:34" x14ac:dyDescent="0.25">
      <c r="A80" s="486"/>
      <c r="B80" s="487"/>
      <c r="C80" s="487"/>
      <c r="D80" s="487"/>
      <c r="E80" s="486">
        <v>1839.78</v>
      </c>
      <c r="F80" s="486">
        <v>230.52600000000001</v>
      </c>
      <c r="G80" s="487">
        <v>2969.5</v>
      </c>
      <c r="H80" s="487">
        <v>44.595409851911924</v>
      </c>
      <c r="I80" s="487">
        <v>4.381870923756602</v>
      </c>
      <c r="J80" s="487">
        <v>0.22616118207577587</v>
      </c>
      <c r="K80" s="487">
        <v>2969.5</v>
      </c>
      <c r="L80" s="487">
        <v>44.874065398232403</v>
      </c>
      <c r="M80" s="487">
        <v>1.3009973049730168</v>
      </c>
      <c r="N80" s="487">
        <v>0.4589391792715623</v>
      </c>
      <c r="O80" s="487">
        <v>2969.5</v>
      </c>
      <c r="P80" s="487">
        <v>42.128403275384677</v>
      </c>
      <c r="Q80" s="487">
        <v>1.187515701799668</v>
      </c>
      <c r="R80" s="487">
        <v>0.50292584136696106</v>
      </c>
      <c r="S80" s="487">
        <v>2969.5</v>
      </c>
      <c r="T80" s="487">
        <v>44.900203729499125</v>
      </c>
      <c r="U80" s="487">
        <v>1.5587315972327627</v>
      </c>
      <c r="V80" s="487">
        <v>0.68665262285558515</v>
      </c>
      <c r="W80" s="487">
        <v>2969.5</v>
      </c>
      <c r="X80" s="487">
        <v>44.39437295559253</v>
      </c>
      <c r="Y80" s="487">
        <v>1.2373684239305913</v>
      </c>
      <c r="Z80" s="487">
        <v>1.1523935437987567</v>
      </c>
      <c r="AA80" s="487">
        <v>2969.5</v>
      </c>
      <c r="AB80" s="487">
        <v>44.335976512185582</v>
      </c>
      <c r="AC80" s="487">
        <v>2.0841560393480254</v>
      </c>
      <c r="AD80" s="487">
        <v>0.59710729368464321</v>
      </c>
      <c r="AE80" s="487">
        <v>2969.5</v>
      </c>
      <c r="AF80" s="487">
        <v>44.312974361090887</v>
      </c>
      <c r="AG80" s="487">
        <v>1.2672318538670611</v>
      </c>
      <c r="AH80" s="487">
        <v>1.1330359179030616</v>
      </c>
    </row>
    <row r="81" spans="1:34" x14ac:dyDescent="0.25">
      <c r="A81" s="486"/>
      <c r="B81" s="487"/>
      <c r="C81" s="487"/>
      <c r="D81" s="487"/>
      <c r="E81" s="486">
        <v>1840.0319999999999</v>
      </c>
      <c r="F81" s="486">
        <v>226.62100000000001</v>
      </c>
      <c r="G81" s="487">
        <v>3024.5</v>
      </c>
      <c r="H81" s="487">
        <v>45.555934430751549</v>
      </c>
      <c r="I81" s="487">
        <v>4.4312399440193255</v>
      </c>
      <c r="J81" s="487">
        <v>0.2284584250120513</v>
      </c>
      <c r="K81" s="487">
        <v>3024.5</v>
      </c>
      <c r="L81" s="487">
        <v>43.620518210553172</v>
      </c>
      <c r="M81" s="487">
        <v>1.2793465566884403</v>
      </c>
      <c r="N81" s="487">
        <v>0.45367940552629321</v>
      </c>
      <c r="O81" s="487">
        <v>3024.5</v>
      </c>
      <c r="P81" s="487">
        <v>42.728543145649112</v>
      </c>
      <c r="Q81" s="487">
        <v>1.1970608674323555</v>
      </c>
      <c r="R81" s="487">
        <v>0.50599924754444392</v>
      </c>
      <c r="S81" s="487">
        <v>3024.5</v>
      </c>
      <c r="T81" s="487">
        <v>44.662758961587521</v>
      </c>
      <c r="U81" s="487">
        <v>1.5549807237050532</v>
      </c>
      <c r="V81" s="487">
        <v>0.68487787756758145</v>
      </c>
      <c r="W81" s="487">
        <v>3024.5</v>
      </c>
      <c r="X81" s="487">
        <v>44.365135456875514</v>
      </c>
      <c r="Y81" s="487">
        <v>1.2368790485704784</v>
      </c>
      <c r="Z81" s="487">
        <v>1.1521937552734072</v>
      </c>
      <c r="AA81" s="487">
        <v>3024.5</v>
      </c>
      <c r="AB81" s="487">
        <v>44.371208404960669</v>
      </c>
      <c r="AC81" s="487">
        <v>2.0851815572207477</v>
      </c>
      <c r="AD81" s="487">
        <v>0.59726325371596356</v>
      </c>
      <c r="AE81" s="487">
        <v>3024.5</v>
      </c>
      <c r="AF81" s="487">
        <v>44.349332284323353</v>
      </c>
      <c r="AG81" s="487">
        <v>1.2680255792454722</v>
      </c>
      <c r="AH81" s="487">
        <v>1.1331811081148515</v>
      </c>
    </row>
    <row r="82" spans="1:34" x14ac:dyDescent="0.25">
      <c r="A82" s="486"/>
      <c r="B82" s="487"/>
      <c r="C82" s="487"/>
      <c r="D82" s="487"/>
      <c r="E82" s="486">
        <v>1840.2840000000001</v>
      </c>
      <c r="F82" s="486">
        <v>222.76</v>
      </c>
      <c r="G82" s="487">
        <v>3079.5</v>
      </c>
      <c r="H82" s="487">
        <v>44.464388612914142</v>
      </c>
      <c r="I82" s="487">
        <v>4.375090947668804</v>
      </c>
      <c r="J82" s="487">
        <v>0.22584616789690212</v>
      </c>
      <c r="K82" s="487">
        <v>3079.5</v>
      </c>
      <c r="L82" s="487">
        <v>44.825053720745395</v>
      </c>
      <c r="M82" s="487">
        <v>1.2996787980341857</v>
      </c>
      <c r="N82" s="487">
        <v>0.45890307777073042</v>
      </c>
      <c r="O82" s="487">
        <v>3079.5</v>
      </c>
      <c r="P82" s="487">
        <v>42.139886848525705</v>
      </c>
      <c r="Q82" s="487">
        <v>1.1881131414296524</v>
      </c>
      <c r="R82" s="487">
        <v>0.5028108466571225</v>
      </c>
      <c r="S82" s="487">
        <v>3079.5</v>
      </c>
      <c r="T82" s="487">
        <v>44.887036731173886</v>
      </c>
      <c r="U82" s="487">
        <v>1.558961675573826</v>
      </c>
      <c r="V82" s="487">
        <v>0.6863818899069799</v>
      </c>
      <c r="W82" s="487">
        <v>3079.5</v>
      </c>
      <c r="X82" s="487">
        <v>44.365679753647491</v>
      </c>
      <c r="Y82" s="487">
        <v>1.2376076122375717</v>
      </c>
      <c r="Z82" s="487">
        <v>1.1517562256623619</v>
      </c>
      <c r="AA82" s="487">
        <v>3079.5</v>
      </c>
      <c r="AB82" s="487">
        <v>44.270193612721442</v>
      </c>
      <c r="AC82" s="487">
        <v>2.0833247114970912</v>
      </c>
      <c r="AD82" s="487">
        <v>0.59654757383314327</v>
      </c>
      <c r="AE82" s="487">
        <v>3079.5</v>
      </c>
      <c r="AF82" s="487">
        <v>44.276750153996197</v>
      </c>
      <c r="AG82" s="487">
        <v>1.2673352203889678</v>
      </c>
      <c r="AH82" s="487">
        <v>1.1323630148044732</v>
      </c>
    </row>
    <row r="83" spans="1:34" x14ac:dyDescent="0.25">
      <c r="A83" s="486"/>
      <c r="B83" s="487"/>
      <c r="C83" s="487"/>
      <c r="D83" s="487"/>
      <c r="E83" s="486">
        <v>1840.5719999999999</v>
      </c>
      <c r="F83" s="486">
        <v>218.94200000000001</v>
      </c>
      <c r="G83" s="487">
        <v>3134.5</v>
      </c>
      <c r="H83" s="487">
        <v>45.403925328078259</v>
      </c>
      <c r="I83" s="487">
        <v>4.4235942833856292</v>
      </c>
      <c r="J83" s="487">
        <v>0.2280896605258998</v>
      </c>
      <c r="K83" s="487">
        <v>3134.5</v>
      </c>
      <c r="L83" s="487">
        <v>43.543558600480466</v>
      </c>
      <c r="M83" s="487">
        <v>1.2792845644928699</v>
      </c>
      <c r="N83" s="487">
        <v>0.45290251731233944</v>
      </c>
      <c r="O83" s="487">
        <v>3134.5</v>
      </c>
      <c r="P83" s="487">
        <v>42.714915246066447</v>
      </c>
      <c r="Q83" s="487">
        <v>1.1966033374710356</v>
      </c>
      <c r="R83" s="487">
        <v>0.50603102971626679</v>
      </c>
      <c r="S83" s="487">
        <v>3134.5</v>
      </c>
      <c r="T83" s="487">
        <v>44.716055047260582</v>
      </c>
      <c r="U83" s="487">
        <v>1.5564349008581846</v>
      </c>
      <c r="V83" s="487">
        <v>0.6850358883797687</v>
      </c>
      <c r="W83" s="487">
        <v>3134.5</v>
      </c>
      <c r="X83" s="487">
        <v>44.316532520759743</v>
      </c>
      <c r="Y83" s="487">
        <v>1.2364888860492123</v>
      </c>
      <c r="Z83" s="487">
        <v>1.1516014302990512</v>
      </c>
      <c r="AA83" s="487">
        <v>3134.5</v>
      </c>
      <c r="AB83" s="487">
        <v>44.328578132461729</v>
      </c>
      <c r="AC83" s="487">
        <v>2.0846354485470835</v>
      </c>
      <c r="AD83" s="487">
        <v>0.59690266468984421</v>
      </c>
      <c r="AE83" s="487">
        <v>3134.5</v>
      </c>
      <c r="AF83" s="487">
        <v>44.305055451435557</v>
      </c>
      <c r="AG83" s="487">
        <v>1.2676958831395229</v>
      </c>
      <c r="AH83" s="487">
        <v>1.1326282372899512</v>
      </c>
    </row>
    <row r="84" spans="1:34" x14ac:dyDescent="0.25">
      <c r="A84" s="486"/>
      <c r="B84" s="487"/>
      <c r="C84" s="487"/>
      <c r="D84" s="487"/>
      <c r="E84" s="486">
        <v>1840.86</v>
      </c>
      <c r="F84" s="486">
        <v>215.16900000000001</v>
      </c>
      <c r="G84" s="487">
        <v>3189.5</v>
      </c>
      <c r="H84" s="487">
        <v>43.184698015820786</v>
      </c>
      <c r="I84" s="487">
        <v>4.3079333963634427</v>
      </c>
      <c r="J84" s="487">
        <v>0.22276573651701043</v>
      </c>
      <c r="K84" s="487">
        <v>3189.5</v>
      </c>
      <c r="L84" s="487">
        <v>44.70629054240122</v>
      </c>
      <c r="M84" s="487">
        <v>1.2970978537427851</v>
      </c>
      <c r="N84" s="487">
        <v>0.45859855267740013</v>
      </c>
      <c r="O84" s="487">
        <v>3189.5</v>
      </c>
      <c r="P84" s="487">
        <v>42.270174093254234</v>
      </c>
      <c r="Q84" s="487">
        <v>1.1909686070914709</v>
      </c>
      <c r="R84" s="487">
        <v>0.50315353910793437</v>
      </c>
      <c r="S84" s="487">
        <v>3189.5</v>
      </c>
      <c r="T84" s="487">
        <v>44.836752318407122</v>
      </c>
      <c r="U84" s="487">
        <v>1.5580848434101171</v>
      </c>
      <c r="V84" s="487">
        <v>0.6860392182095848</v>
      </c>
      <c r="W84" s="487">
        <v>3189.5</v>
      </c>
      <c r="X84" s="487">
        <v>44.377926541283919</v>
      </c>
      <c r="Y84" s="487">
        <v>1.2381282659204673</v>
      </c>
      <c r="Z84" s="487">
        <v>1.1516465210065092</v>
      </c>
      <c r="AA84" s="487">
        <v>3189.5</v>
      </c>
      <c r="AB84" s="487">
        <v>44.235681863894698</v>
      </c>
      <c r="AC84" s="487">
        <v>2.0829281435442071</v>
      </c>
      <c r="AD84" s="487">
        <v>0.59624390694123486</v>
      </c>
      <c r="AE84" s="487">
        <v>3189.5</v>
      </c>
      <c r="AF84" s="487">
        <v>44.288846864539295</v>
      </c>
      <c r="AG84" s="487">
        <v>1.2678866771423662</v>
      </c>
      <c r="AH84" s="487">
        <v>1.1322419415130052</v>
      </c>
    </row>
    <row r="85" spans="1:34" x14ac:dyDescent="0.25">
      <c r="A85" s="486"/>
      <c r="B85" s="487"/>
      <c r="C85" s="487"/>
      <c r="D85" s="487"/>
      <c r="E85" s="486">
        <v>1841.1479999999999</v>
      </c>
      <c r="F85" s="486">
        <v>211.43799999999999</v>
      </c>
      <c r="G85" s="487">
        <v>3244.5</v>
      </c>
      <c r="H85" s="487">
        <v>45.158358428451933</v>
      </c>
      <c r="I85" s="487">
        <v>4.4109825536258676</v>
      </c>
      <c r="J85" s="487">
        <v>0.22750465774636058</v>
      </c>
      <c r="K85" s="487">
        <v>3244.5</v>
      </c>
      <c r="L85" s="487">
        <v>43.917609625979274</v>
      </c>
      <c r="M85" s="487">
        <v>1.2869299442932918</v>
      </c>
      <c r="N85" s="487">
        <v>0.4540769492120233</v>
      </c>
      <c r="O85" s="487">
        <v>3244.5</v>
      </c>
      <c r="P85" s="487">
        <v>42.650842726686072</v>
      </c>
      <c r="Q85" s="487">
        <v>1.1952700381735037</v>
      </c>
      <c r="R85" s="487">
        <v>0.50583709347489725</v>
      </c>
      <c r="S85" s="487">
        <v>3244.5</v>
      </c>
      <c r="T85" s="487">
        <v>44.810539291010258</v>
      </c>
      <c r="U85" s="487">
        <v>1.5584517310034935</v>
      </c>
      <c r="V85" s="487">
        <v>0.68553601975153922</v>
      </c>
      <c r="W85" s="487">
        <v>3244.5</v>
      </c>
      <c r="X85" s="487">
        <v>44.254129100069015</v>
      </c>
      <c r="Y85" s="487">
        <v>1.2355784068803892</v>
      </c>
      <c r="Z85" s="487">
        <v>1.1510913501070807</v>
      </c>
      <c r="AA85" s="487">
        <v>3244.5</v>
      </c>
      <c r="AB85" s="487">
        <v>44.31623197466012</v>
      </c>
      <c r="AC85" s="487">
        <v>2.0844388387094859</v>
      </c>
      <c r="AD85" s="487">
        <v>0.59680769611895945</v>
      </c>
      <c r="AE85" s="487">
        <v>3244.5</v>
      </c>
      <c r="AF85" s="487">
        <v>44.24572351711609</v>
      </c>
      <c r="AG85" s="487">
        <v>1.2667879418371897</v>
      </c>
      <c r="AH85" s="487">
        <v>1.1321617677562326</v>
      </c>
    </row>
    <row r="86" spans="1:34" x14ac:dyDescent="0.25">
      <c r="A86" s="486"/>
      <c r="B86" s="487"/>
      <c r="C86" s="487"/>
      <c r="D86" s="487"/>
      <c r="E86" s="486">
        <v>1841.4</v>
      </c>
      <c r="F86" s="486">
        <v>207.751</v>
      </c>
      <c r="G86" s="487">
        <v>3299.5</v>
      </c>
      <c r="H86" s="487">
        <v>43.793401389321694</v>
      </c>
      <c r="I86" s="487">
        <v>4.3396473150105601</v>
      </c>
      <c r="J86" s="487">
        <v>0.22425479005501028</v>
      </c>
      <c r="K86" s="487">
        <v>3299.5</v>
      </c>
      <c r="L86" s="487">
        <v>44.50970809542639</v>
      </c>
      <c r="M86" s="487">
        <v>1.293546305845851</v>
      </c>
      <c r="N86" s="487">
        <v>0.45783716768814781</v>
      </c>
      <c r="O86" s="487">
        <v>3299.5</v>
      </c>
      <c r="P86" s="487">
        <v>42.570791300169418</v>
      </c>
      <c r="Q86" s="487">
        <v>1.1961806221617799</v>
      </c>
      <c r="R86" s="487">
        <v>0.50451349750299002</v>
      </c>
      <c r="S86" s="487">
        <v>3299.5</v>
      </c>
      <c r="T86" s="487">
        <v>44.710126032685004</v>
      </c>
      <c r="U86" s="487">
        <v>1.5556322736709671</v>
      </c>
      <c r="V86" s="487">
        <v>0.68527078200816571</v>
      </c>
      <c r="W86" s="487">
        <v>3299.5</v>
      </c>
      <c r="X86" s="487">
        <v>44.402443318144016</v>
      </c>
      <c r="Y86" s="487">
        <v>1.2386334573269027</v>
      </c>
      <c r="Z86" s="487">
        <v>1.1517560400018623</v>
      </c>
      <c r="AA86" s="487">
        <v>3299.5</v>
      </c>
      <c r="AB86" s="487">
        <v>44.225259393395788</v>
      </c>
      <c r="AC86" s="487">
        <v>2.0829499934645375</v>
      </c>
      <c r="AD86" s="487">
        <v>0.59611716013139071</v>
      </c>
      <c r="AE86" s="487">
        <v>3299.5</v>
      </c>
      <c r="AF86" s="487">
        <v>44.321557874655156</v>
      </c>
      <c r="AG86" s="487">
        <v>1.2685874226342586</v>
      </c>
      <c r="AH86" s="487">
        <v>1.1323808991698356</v>
      </c>
    </row>
    <row r="87" spans="1:34" x14ac:dyDescent="0.25">
      <c r="A87" s="486"/>
      <c r="B87" s="487"/>
      <c r="C87" s="487"/>
      <c r="D87" s="487"/>
      <c r="E87" s="486">
        <v>1841.7239999999999</v>
      </c>
      <c r="F87" s="486">
        <v>204.10599999999999</v>
      </c>
      <c r="G87" s="487">
        <v>3354.5</v>
      </c>
      <c r="H87" s="487">
        <v>44.823751165034011</v>
      </c>
      <c r="I87" s="487">
        <v>4.3937373218032931</v>
      </c>
      <c r="J87" s="487">
        <v>0.226705259388188</v>
      </c>
      <c r="K87" s="487">
        <v>3354.5</v>
      </c>
      <c r="L87" s="487">
        <v>44.898355536061871</v>
      </c>
      <c r="M87" s="487">
        <v>1.3034184491784411</v>
      </c>
      <c r="N87" s="487">
        <v>0.45833589533842617</v>
      </c>
      <c r="O87" s="487">
        <v>3354.5</v>
      </c>
      <c r="P87" s="487">
        <v>42.385052001794399</v>
      </c>
      <c r="Q87" s="487">
        <v>1.1907825710268511</v>
      </c>
      <c r="R87" s="487">
        <v>0.50458877294803461</v>
      </c>
      <c r="S87" s="487">
        <v>3354.5</v>
      </c>
      <c r="T87" s="487">
        <v>44.891853543149409</v>
      </c>
      <c r="U87" s="487">
        <v>1.559917664633186</v>
      </c>
      <c r="V87" s="487">
        <v>0.68607145960306481</v>
      </c>
      <c r="W87" s="487">
        <v>3354.5</v>
      </c>
      <c r="X87" s="487">
        <v>44.218709591826531</v>
      </c>
      <c r="Y87" s="487">
        <v>1.2351346108178665</v>
      </c>
      <c r="Z87" s="487">
        <v>1.1507566309122246</v>
      </c>
      <c r="AA87" s="487">
        <v>3354.5</v>
      </c>
      <c r="AB87" s="487">
        <v>44.30567289861478</v>
      </c>
      <c r="AC87" s="487">
        <v>2.0841693914912067</v>
      </c>
      <c r="AD87" s="487">
        <v>0.59675150510739994</v>
      </c>
      <c r="AE87" s="487">
        <v>3354.5</v>
      </c>
      <c r="AF87" s="487">
        <v>44.184471856514349</v>
      </c>
      <c r="AG87" s="487">
        <v>1.2657985850932294</v>
      </c>
      <c r="AH87" s="487">
        <v>1.131710101996416</v>
      </c>
    </row>
    <row r="88" spans="1:34" x14ac:dyDescent="0.25">
      <c r="A88" s="486"/>
      <c r="B88" s="487"/>
      <c r="C88" s="487"/>
      <c r="D88" s="487"/>
      <c r="E88" s="486">
        <v>1842.0119999999999</v>
      </c>
      <c r="F88" s="486">
        <v>200.50399999999999</v>
      </c>
      <c r="G88" s="487">
        <v>3409.5</v>
      </c>
      <c r="H88" s="487">
        <v>44.421015998141286</v>
      </c>
      <c r="I88" s="487">
        <v>4.3723122588855192</v>
      </c>
      <c r="J88" s="487">
        <v>0.22576925672257445</v>
      </c>
      <c r="K88" s="487">
        <v>3409.5</v>
      </c>
      <c r="L88" s="487">
        <v>43.721979342932826</v>
      </c>
      <c r="M88" s="487">
        <v>1.2805501887427013</v>
      </c>
      <c r="N88" s="487">
        <v>0.45430595372206073</v>
      </c>
      <c r="O88" s="487">
        <v>3409.5</v>
      </c>
      <c r="P88" s="487">
        <v>42.759441238455182</v>
      </c>
      <c r="Q88" s="487">
        <v>1.1983501357869777</v>
      </c>
      <c r="R88" s="487">
        <v>0.50582173076805192</v>
      </c>
      <c r="S88" s="487">
        <v>3409.5</v>
      </c>
      <c r="T88" s="487">
        <v>44.606961582483166</v>
      </c>
      <c r="U88" s="487">
        <v>1.5539117811876326</v>
      </c>
      <c r="V88" s="487">
        <v>0.68453334492351758</v>
      </c>
      <c r="W88" s="487">
        <v>3409.5</v>
      </c>
      <c r="X88" s="487">
        <v>44.403972411936913</v>
      </c>
      <c r="Y88" s="487">
        <v>1.2385767086500841</v>
      </c>
      <c r="Z88" s="487">
        <v>1.1518169293943277</v>
      </c>
      <c r="AA88" s="487">
        <v>3409.5</v>
      </c>
      <c r="AB88" s="487">
        <v>44.245174191408758</v>
      </c>
      <c r="AC88" s="487">
        <v>2.0834571858642503</v>
      </c>
      <c r="AD88" s="487">
        <v>0.59622361844717053</v>
      </c>
      <c r="AE88" s="487">
        <v>3409.5</v>
      </c>
      <c r="AF88" s="487">
        <v>44.343494806934309</v>
      </c>
      <c r="AG88" s="487">
        <v>1.2689336564445535</v>
      </c>
      <c r="AH88" s="487">
        <v>1.132546922617127</v>
      </c>
    </row>
    <row r="89" spans="1:34" x14ac:dyDescent="0.25">
      <c r="A89" s="486"/>
      <c r="B89" s="487"/>
      <c r="C89" s="487"/>
      <c r="D89" s="487"/>
      <c r="E89" s="486">
        <v>1842.3</v>
      </c>
      <c r="F89" s="486">
        <v>196.94399999999999</v>
      </c>
      <c r="G89" s="487">
        <v>3464.5</v>
      </c>
      <c r="H89" s="487">
        <v>43.825518315233992</v>
      </c>
      <c r="I89" s="487">
        <v>4.3446023104482361</v>
      </c>
      <c r="J89" s="487">
        <v>0.22416330366143958</v>
      </c>
      <c r="K89" s="487">
        <v>3464.5</v>
      </c>
      <c r="L89" s="487">
        <v>44.942191221491655</v>
      </c>
      <c r="M89" s="487">
        <v>1.3018372679350434</v>
      </c>
      <c r="N89" s="487">
        <v>0.45933852731028885</v>
      </c>
      <c r="O89" s="487">
        <v>3464.5</v>
      </c>
      <c r="P89" s="487">
        <v>42.17263103294718</v>
      </c>
      <c r="Q89" s="487">
        <v>1.1883124542748449</v>
      </c>
      <c r="R89" s="487">
        <v>0.50311482241770156</v>
      </c>
      <c r="S89" s="487">
        <v>3464.5</v>
      </c>
      <c r="T89" s="487">
        <v>44.912036626200972</v>
      </c>
      <c r="U89" s="487">
        <v>1.5599790813143222</v>
      </c>
      <c r="V89" s="487">
        <v>0.68632319319418189</v>
      </c>
      <c r="W89" s="487">
        <v>3464.5</v>
      </c>
      <c r="X89" s="487">
        <v>44.271969724540426</v>
      </c>
      <c r="Y89" s="487">
        <v>1.2363239344482186</v>
      </c>
      <c r="Z89" s="487">
        <v>1.1509395837235015</v>
      </c>
      <c r="AA89" s="487">
        <v>3464.5</v>
      </c>
      <c r="AB89" s="487">
        <v>44.27052302692794</v>
      </c>
      <c r="AC89" s="487">
        <v>2.0834659606252974</v>
      </c>
      <c r="AD89" s="487">
        <v>0.59651647645080186</v>
      </c>
      <c r="AE89" s="487">
        <v>3464.5</v>
      </c>
      <c r="AF89" s="487">
        <v>44.189601239216032</v>
      </c>
      <c r="AG89" s="487">
        <v>1.266101693371956</v>
      </c>
      <c r="AH89" s="487">
        <v>1.1316178834437978</v>
      </c>
    </row>
    <row r="90" spans="1:34" x14ac:dyDescent="0.25">
      <c r="A90" s="486"/>
      <c r="B90" s="487"/>
      <c r="C90" s="487"/>
      <c r="D90" s="487"/>
      <c r="E90" s="486">
        <v>1842.624</v>
      </c>
      <c r="F90" s="486">
        <v>193.42599999999999</v>
      </c>
      <c r="G90" s="487">
        <v>3519.5</v>
      </c>
      <c r="H90" s="487">
        <v>45.441350882160933</v>
      </c>
      <c r="I90" s="487">
        <v>4.4255675197417403</v>
      </c>
      <c r="J90" s="487">
        <v>0.22817588769728742</v>
      </c>
      <c r="K90" s="487">
        <v>3519.5</v>
      </c>
      <c r="L90" s="487">
        <v>43.759605537584648</v>
      </c>
      <c r="M90" s="487">
        <v>1.2835843707181009</v>
      </c>
      <c r="N90" s="487">
        <v>0.45362349159475873</v>
      </c>
      <c r="O90" s="487">
        <v>3519.5</v>
      </c>
      <c r="P90" s="487">
        <v>42.742396821712049</v>
      </c>
      <c r="Q90" s="487">
        <v>1.1970070992075061</v>
      </c>
      <c r="R90" s="487">
        <v>0.50618461505684131</v>
      </c>
      <c r="S90" s="487">
        <v>3519.5</v>
      </c>
      <c r="T90" s="487">
        <v>44.689306789766952</v>
      </c>
      <c r="U90" s="487">
        <v>1.5560113178931765</v>
      </c>
      <c r="V90" s="487">
        <v>0.6848360166075067</v>
      </c>
      <c r="W90" s="487">
        <v>3519.5</v>
      </c>
      <c r="X90" s="487">
        <v>44.331711404793801</v>
      </c>
      <c r="Y90" s="487">
        <v>1.2371318459981977</v>
      </c>
      <c r="Z90" s="487">
        <v>1.1514668576518561</v>
      </c>
      <c r="AA90" s="487">
        <v>3519.5</v>
      </c>
      <c r="AB90" s="487">
        <v>44.283232986976024</v>
      </c>
      <c r="AC90" s="487">
        <v>2.084098806695232</v>
      </c>
      <c r="AD90" s="487">
        <v>0.59650790111206053</v>
      </c>
      <c r="AE90" s="487">
        <v>3519.5</v>
      </c>
      <c r="AF90" s="487">
        <v>44.310755172974005</v>
      </c>
      <c r="AG90" s="487">
        <v>1.2681861746779335</v>
      </c>
      <c r="AH90" s="487">
        <v>1.1324351923893303</v>
      </c>
    </row>
    <row r="91" spans="1:34" x14ac:dyDescent="0.25">
      <c r="A91" s="486"/>
      <c r="B91" s="487"/>
      <c r="C91" s="487"/>
      <c r="D91" s="487"/>
      <c r="E91" s="486">
        <v>1842.912</v>
      </c>
      <c r="F91" s="486">
        <v>189.95</v>
      </c>
      <c r="G91" s="487">
        <v>3574.5</v>
      </c>
      <c r="H91" s="487">
        <v>43.70472156695282</v>
      </c>
      <c r="I91" s="487">
        <v>4.3350460723671924</v>
      </c>
      <c r="J91" s="487">
        <v>0.22403822672427381</v>
      </c>
      <c r="K91" s="487">
        <v>3574.5</v>
      </c>
      <c r="L91" s="487">
        <v>44.653318360910006</v>
      </c>
      <c r="M91" s="487">
        <v>1.2958430454426069</v>
      </c>
      <c r="N91" s="487">
        <v>0.45849891919618058</v>
      </c>
      <c r="O91" s="487">
        <v>3574.5</v>
      </c>
      <c r="P91" s="487">
        <v>42.37700170526395</v>
      </c>
      <c r="Q91" s="487">
        <v>1.1928591391992247</v>
      </c>
      <c r="R91" s="487">
        <v>0.50362209921435552</v>
      </c>
      <c r="S91" s="487">
        <v>3574.5</v>
      </c>
      <c r="T91" s="487">
        <v>44.791187210710895</v>
      </c>
      <c r="U91" s="487">
        <v>1.5572861178057869</v>
      </c>
      <c r="V91" s="487">
        <v>0.68572999145210012</v>
      </c>
      <c r="W91" s="487">
        <v>3574.5</v>
      </c>
      <c r="X91" s="487">
        <v>44.370508341564744</v>
      </c>
      <c r="Y91" s="487">
        <v>1.2381866557353465</v>
      </c>
      <c r="Z91" s="487">
        <v>1.1514839296895505</v>
      </c>
      <c r="AA91" s="487">
        <v>3574.5</v>
      </c>
      <c r="AB91" s="487">
        <v>44.226770104950866</v>
      </c>
      <c r="AC91" s="487">
        <v>2.0828086080557835</v>
      </c>
      <c r="AD91" s="487">
        <v>0.59616970295218041</v>
      </c>
      <c r="AE91" s="487">
        <v>3574.5</v>
      </c>
      <c r="AF91" s="487">
        <v>44.273683143706592</v>
      </c>
      <c r="AG91" s="487">
        <v>1.2677953363185415</v>
      </c>
      <c r="AH91" s="487">
        <v>1.1320397140507985</v>
      </c>
    </row>
    <row r="92" spans="1:34" x14ac:dyDescent="0.25">
      <c r="A92" s="486"/>
      <c r="B92" s="487"/>
      <c r="C92" s="487"/>
      <c r="D92" s="487"/>
      <c r="E92" s="486">
        <v>1843.2360000000001</v>
      </c>
      <c r="F92" s="486">
        <v>186.51599999999999</v>
      </c>
      <c r="G92" s="487"/>
      <c r="H92" s="487"/>
      <c r="I92" s="487"/>
      <c r="J92" s="487"/>
      <c r="K92" s="487"/>
      <c r="L92" s="487"/>
      <c r="M92" s="487"/>
      <c r="N92" s="487"/>
      <c r="O92" s="487"/>
      <c r="P92" s="487"/>
      <c r="Q92" s="487"/>
      <c r="R92" s="487"/>
      <c r="S92" s="487"/>
      <c r="T92" s="487"/>
      <c r="U92" s="487"/>
      <c r="V92" s="487"/>
      <c r="W92" s="487"/>
      <c r="X92" s="487"/>
      <c r="Y92" s="487"/>
      <c r="Z92" s="487"/>
      <c r="AA92" s="487"/>
      <c r="AB92" s="487"/>
      <c r="AC92" s="487"/>
      <c r="AD92" s="487"/>
      <c r="AE92" s="487"/>
      <c r="AF92" s="487"/>
      <c r="AG92" s="487"/>
      <c r="AH92" s="487"/>
    </row>
    <row r="93" spans="1:34" x14ac:dyDescent="0.25">
      <c r="A93" s="486"/>
      <c r="B93" s="487"/>
      <c r="C93" s="487"/>
      <c r="D93" s="487"/>
      <c r="E93" s="486">
        <v>1843.56</v>
      </c>
      <c r="F93" s="486">
        <v>183.12200000000001</v>
      </c>
      <c r="G93" s="487"/>
      <c r="H93" s="487"/>
      <c r="I93" s="487"/>
      <c r="J93" s="487"/>
      <c r="K93" s="487"/>
      <c r="L93" s="487"/>
      <c r="M93" s="487"/>
      <c r="N93" s="487"/>
      <c r="O93" s="487"/>
      <c r="P93" s="487"/>
      <c r="Q93" s="487"/>
      <c r="R93" s="487"/>
      <c r="S93" s="487"/>
      <c r="T93" s="487"/>
      <c r="U93" s="487"/>
      <c r="V93" s="487"/>
      <c r="W93" s="487"/>
      <c r="X93" s="487"/>
      <c r="Y93" s="487"/>
      <c r="Z93" s="487"/>
      <c r="AA93" s="487"/>
      <c r="AB93" s="487"/>
      <c r="AC93" s="487"/>
      <c r="AD93" s="487"/>
      <c r="AE93" s="487"/>
      <c r="AF93" s="487"/>
      <c r="AG93" s="487"/>
      <c r="AH93" s="487"/>
    </row>
    <row r="94" spans="1:34" x14ac:dyDescent="0.25">
      <c r="A94" s="486"/>
      <c r="B94" s="487"/>
      <c r="C94" s="487"/>
      <c r="D94" s="487"/>
      <c r="E94" s="486">
        <v>1843.92</v>
      </c>
      <c r="F94" s="486">
        <v>179.77</v>
      </c>
      <c r="G94" s="487"/>
      <c r="H94" s="487"/>
      <c r="I94" s="487"/>
      <c r="J94" s="487"/>
      <c r="K94" s="487"/>
      <c r="L94" s="487"/>
      <c r="M94" s="487"/>
      <c r="N94" s="487"/>
      <c r="O94" s="487"/>
      <c r="P94" s="487"/>
      <c r="Q94" s="487"/>
      <c r="R94" s="487"/>
      <c r="S94" s="487"/>
      <c r="T94" s="487"/>
      <c r="U94" s="487"/>
      <c r="V94" s="487"/>
      <c r="W94" s="487"/>
      <c r="X94" s="487"/>
      <c r="Y94" s="487"/>
      <c r="Z94" s="487"/>
      <c r="AA94" s="487"/>
      <c r="AB94" s="487"/>
      <c r="AC94" s="487"/>
      <c r="AD94" s="487"/>
      <c r="AE94" s="487"/>
      <c r="AF94" s="487"/>
      <c r="AG94" s="487"/>
      <c r="AH94" s="487"/>
    </row>
    <row r="95" spans="1:34" x14ac:dyDescent="0.25">
      <c r="A95" s="486"/>
      <c r="B95" s="487"/>
      <c r="C95" s="487"/>
      <c r="D95" s="487"/>
      <c r="E95" s="486">
        <v>1844.2439999999999</v>
      </c>
      <c r="F95" s="486">
        <v>176.459</v>
      </c>
      <c r="G95" s="487"/>
      <c r="H95" s="487"/>
      <c r="I95" s="487"/>
      <c r="J95" s="487"/>
      <c r="K95" s="487"/>
      <c r="L95" s="487"/>
      <c r="M95" s="487"/>
      <c r="N95" s="487"/>
      <c r="O95" s="487"/>
      <c r="P95" s="487"/>
      <c r="Q95" s="487"/>
      <c r="R95" s="487"/>
      <c r="S95" s="487"/>
      <c r="T95" s="487"/>
      <c r="U95" s="487"/>
      <c r="V95" s="487"/>
      <c r="W95" s="487"/>
      <c r="X95" s="487"/>
      <c r="Y95" s="487"/>
      <c r="Z95" s="487"/>
      <c r="AA95" s="487"/>
      <c r="AB95" s="487"/>
      <c r="AC95" s="487"/>
      <c r="AD95" s="487"/>
      <c r="AE95" s="487"/>
      <c r="AF95" s="487"/>
      <c r="AG95" s="487"/>
      <c r="AH95" s="487"/>
    </row>
    <row r="96" spans="1:34" x14ac:dyDescent="0.25">
      <c r="A96" s="486"/>
      <c r="B96" s="487"/>
      <c r="C96" s="487"/>
      <c r="D96" s="487"/>
      <c r="E96" s="486">
        <v>1844.568</v>
      </c>
      <c r="F96" s="486">
        <v>173.18899999999999</v>
      </c>
      <c r="G96" s="487"/>
      <c r="H96" s="487"/>
      <c r="I96" s="487"/>
      <c r="J96" s="487"/>
      <c r="K96" s="487"/>
      <c r="L96" s="487"/>
      <c r="M96" s="487"/>
      <c r="N96" s="487"/>
      <c r="O96" s="487"/>
      <c r="P96" s="487"/>
      <c r="Q96" s="487"/>
      <c r="R96" s="487"/>
      <c r="S96" s="487"/>
      <c r="T96" s="487"/>
      <c r="U96" s="487"/>
      <c r="V96" s="487"/>
      <c r="W96" s="487"/>
      <c r="X96" s="487"/>
      <c r="Y96" s="487"/>
      <c r="Z96" s="487"/>
      <c r="AA96" s="487"/>
      <c r="AB96" s="487"/>
      <c r="AC96" s="487"/>
      <c r="AD96" s="487"/>
      <c r="AE96" s="487"/>
      <c r="AF96" s="487"/>
      <c r="AG96" s="487"/>
      <c r="AH96" s="487"/>
    </row>
    <row r="97" spans="1:34" x14ac:dyDescent="0.25">
      <c r="A97" s="486"/>
      <c r="B97" s="487"/>
      <c r="C97" s="487"/>
      <c r="D97" s="487"/>
      <c r="E97" s="486">
        <v>1844.9280000000001</v>
      </c>
      <c r="F97" s="486">
        <v>169.958</v>
      </c>
      <c r="G97" s="487"/>
      <c r="H97" s="487"/>
      <c r="I97" s="487"/>
      <c r="J97" s="487"/>
      <c r="K97" s="487"/>
      <c r="L97" s="487"/>
      <c r="M97" s="487"/>
      <c r="N97" s="487"/>
      <c r="O97" s="487"/>
      <c r="P97" s="487"/>
      <c r="Q97" s="487"/>
      <c r="R97" s="487"/>
      <c r="S97" s="487"/>
      <c r="T97" s="487"/>
      <c r="U97" s="487"/>
      <c r="V97" s="487"/>
      <c r="W97" s="487"/>
      <c r="X97" s="487"/>
      <c r="Y97" s="487"/>
      <c r="Z97" s="487"/>
      <c r="AA97" s="487"/>
      <c r="AB97" s="487"/>
      <c r="AC97" s="487"/>
      <c r="AD97" s="487"/>
      <c r="AE97" s="487"/>
      <c r="AF97" s="487"/>
      <c r="AG97" s="487"/>
      <c r="AH97" s="487"/>
    </row>
    <row r="98" spans="1:34" x14ac:dyDescent="0.25">
      <c r="A98" s="486"/>
      <c r="B98" s="487"/>
      <c r="C98" s="487"/>
      <c r="D98" s="487"/>
      <c r="E98" s="486">
        <v>1845.288</v>
      </c>
      <c r="F98" s="486">
        <v>166.768</v>
      </c>
      <c r="G98" s="487"/>
      <c r="H98" s="487"/>
      <c r="I98" s="487"/>
      <c r="J98" s="487"/>
      <c r="K98" s="487"/>
      <c r="L98" s="487"/>
      <c r="M98" s="487"/>
      <c r="N98" s="487"/>
      <c r="O98" s="487"/>
      <c r="P98" s="487"/>
      <c r="Q98" s="487"/>
      <c r="R98" s="487"/>
      <c r="S98" s="487"/>
      <c r="T98" s="487"/>
      <c r="U98" s="487"/>
      <c r="V98" s="487"/>
      <c r="W98" s="487"/>
      <c r="X98" s="487"/>
      <c r="Y98" s="487"/>
      <c r="Z98" s="487"/>
      <c r="AA98" s="487"/>
      <c r="AB98" s="487"/>
      <c r="AC98" s="487"/>
      <c r="AD98" s="487"/>
      <c r="AE98" s="487"/>
      <c r="AF98" s="487"/>
      <c r="AG98" s="487"/>
      <c r="AH98" s="487"/>
    </row>
    <row r="99" spans="1:34" x14ac:dyDescent="0.25">
      <c r="A99" s="486"/>
      <c r="B99" s="487"/>
      <c r="C99" s="487"/>
      <c r="D99" s="487"/>
      <c r="E99" s="486">
        <v>1845.6479999999999</v>
      </c>
      <c r="F99" s="486">
        <v>163.61799999999999</v>
      </c>
      <c r="G99" s="487"/>
      <c r="H99" s="487"/>
      <c r="I99" s="487"/>
      <c r="J99" s="487"/>
      <c r="K99" s="487"/>
      <c r="L99" s="487"/>
      <c r="M99" s="487"/>
      <c r="N99" s="487"/>
      <c r="O99" s="487"/>
      <c r="P99" s="487"/>
      <c r="Q99" s="487"/>
      <c r="R99" s="487"/>
      <c r="S99" s="487"/>
      <c r="T99" s="487"/>
      <c r="U99" s="487"/>
      <c r="V99" s="487"/>
      <c r="W99" s="487"/>
      <c r="X99" s="487"/>
      <c r="Y99" s="487"/>
      <c r="Z99" s="487"/>
      <c r="AA99" s="487"/>
      <c r="AB99" s="487"/>
      <c r="AC99" s="487"/>
      <c r="AD99" s="487"/>
      <c r="AE99" s="487"/>
      <c r="AF99" s="487"/>
      <c r="AG99" s="487"/>
      <c r="AH99" s="487"/>
    </row>
    <row r="100" spans="1:34" x14ac:dyDescent="0.25">
      <c r="A100" s="486"/>
      <c r="B100" s="487"/>
      <c r="C100" s="487"/>
      <c r="D100" s="487"/>
      <c r="E100" s="486">
        <v>1846.008</v>
      </c>
      <c r="F100" s="486">
        <v>160.50700000000001</v>
      </c>
      <c r="G100" s="487"/>
      <c r="H100" s="487"/>
      <c r="I100" s="487"/>
      <c r="J100" s="487"/>
      <c r="K100" s="487"/>
      <c r="L100" s="487"/>
      <c r="M100" s="487"/>
      <c r="N100" s="487"/>
      <c r="O100" s="487"/>
      <c r="P100" s="487"/>
      <c r="Q100" s="487"/>
      <c r="R100" s="487"/>
      <c r="S100" s="487"/>
      <c r="T100" s="487"/>
      <c r="U100" s="487"/>
      <c r="V100" s="487"/>
      <c r="W100" s="487"/>
      <c r="X100" s="487"/>
      <c r="Y100" s="487"/>
      <c r="Z100" s="487"/>
      <c r="AA100" s="487"/>
      <c r="AB100" s="487"/>
      <c r="AC100" s="487"/>
      <c r="AD100" s="487"/>
      <c r="AE100" s="487"/>
      <c r="AF100" s="487"/>
      <c r="AG100" s="487"/>
      <c r="AH100" s="487"/>
    </row>
    <row r="101" spans="1:34" x14ac:dyDescent="0.25">
      <c r="A101" s="486"/>
      <c r="B101" s="487"/>
      <c r="C101" s="487"/>
      <c r="D101" s="487"/>
      <c r="E101" s="486">
        <v>1846.404</v>
      </c>
      <c r="F101" s="486">
        <v>157.43600000000001</v>
      </c>
      <c r="G101" s="487"/>
      <c r="H101" s="487"/>
      <c r="I101" s="487"/>
      <c r="J101" s="487"/>
      <c r="K101" s="487"/>
      <c r="L101" s="487"/>
      <c r="M101" s="487"/>
      <c r="N101" s="487"/>
      <c r="O101" s="487"/>
      <c r="P101" s="487"/>
      <c r="Q101" s="487"/>
      <c r="R101" s="487"/>
      <c r="S101" s="487"/>
      <c r="T101" s="487"/>
      <c r="U101" s="487"/>
      <c r="V101" s="487"/>
      <c r="W101" s="487"/>
      <c r="X101" s="487"/>
      <c r="Y101" s="487"/>
      <c r="Z101" s="487"/>
      <c r="AA101" s="487"/>
      <c r="AB101" s="487"/>
      <c r="AC101" s="487"/>
      <c r="AD101" s="487"/>
      <c r="AE101" s="487"/>
      <c r="AF101" s="487"/>
      <c r="AG101" s="487"/>
      <c r="AH101" s="487"/>
    </row>
    <row r="102" spans="1:34" x14ac:dyDescent="0.25">
      <c r="A102" s="486"/>
      <c r="B102" s="487"/>
      <c r="C102" s="487"/>
      <c r="D102" s="487"/>
      <c r="E102" s="486">
        <v>1846.8</v>
      </c>
      <c r="F102" s="486">
        <v>154.404</v>
      </c>
      <c r="G102" s="487"/>
      <c r="H102" s="487"/>
      <c r="I102" s="487"/>
      <c r="J102" s="487"/>
      <c r="K102" s="487"/>
      <c r="L102" s="487"/>
      <c r="M102" s="487"/>
      <c r="N102" s="487"/>
      <c r="O102" s="487"/>
      <c r="P102" s="487"/>
      <c r="Q102" s="487"/>
      <c r="R102" s="487"/>
      <c r="S102" s="487"/>
      <c r="T102" s="487"/>
      <c r="U102" s="487"/>
      <c r="V102" s="487"/>
      <c r="W102" s="487"/>
      <c r="X102" s="487"/>
      <c r="Y102" s="487"/>
      <c r="Z102" s="487"/>
      <c r="AA102" s="487"/>
      <c r="AB102" s="487"/>
      <c r="AC102" s="487"/>
      <c r="AD102" s="487"/>
      <c r="AE102" s="487"/>
      <c r="AF102" s="487"/>
      <c r="AG102" s="487"/>
      <c r="AH102" s="487"/>
    </row>
    <row r="103" spans="1:34" x14ac:dyDescent="0.25">
      <c r="A103" s="486"/>
      <c r="B103" s="487"/>
      <c r="C103" s="487"/>
      <c r="D103" s="487"/>
      <c r="E103" s="486">
        <v>1847.1959999999999</v>
      </c>
      <c r="F103" s="486">
        <v>151.411</v>
      </c>
      <c r="G103" s="487"/>
      <c r="H103" s="487"/>
      <c r="I103" s="487"/>
      <c r="J103" s="487"/>
      <c r="K103" s="487"/>
      <c r="L103" s="487"/>
      <c r="M103" s="487"/>
      <c r="N103" s="487"/>
      <c r="O103" s="487"/>
      <c r="P103" s="487"/>
      <c r="Q103" s="487"/>
      <c r="R103" s="487"/>
      <c r="S103" s="487"/>
      <c r="T103" s="487"/>
      <c r="U103" s="487"/>
      <c r="V103" s="487"/>
      <c r="W103" s="487"/>
      <c r="X103" s="487"/>
      <c r="Y103" s="487"/>
      <c r="Z103" s="487"/>
      <c r="AA103" s="487"/>
      <c r="AB103" s="487"/>
      <c r="AC103" s="487"/>
      <c r="AD103" s="487"/>
      <c r="AE103" s="487"/>
      <c r="AF103" s="487"/>
      <c r="AG103" s="487"/>
      <c r="AH103" s="487"/>
    </row>
    <row r="104" spans="1:34" x14ac:dyDescent="0.25">
      <c r="A104" s="486"/>
      <c r="B104" s="487"/>
      <c r="C104" s="487"/>
      <c r="D104" s="487"/>
      <c r="E104" s="486">
        <v>1847.5920000000001</v>
      </c>
      <c r="F104" s="486">
        <v>148.45599999999999</v>
      </c>
      <c r="G104" s="487"/>
      <c r="H104" s="487"/>
      <c r="I104" s="487"/>
      <c r="J104" s="487"/>
      <c r="K104" s="487"/>
      <c r="L104" s="487"/>
      <c r="M104" s="487"/>
      <c r="N104" s="487"/>
      <c r="O104" s="487"/>
      <c r="P104" s="487"/>
      <c r="Q104" s="487"/>
      <c r="R104" s="487"/>
      <c r="S104" s="487"/>
      <c r="T104" s="487"/>
      <c r="U104" s="487"/>
      <c r="V104" s="487"/>
      <c r="W104" s="487"/>
      <c r="X104" s="487"/>
      <c r="Y104" s="487"/>
      <c r="Z104" s="487"/>
      <c r="AA104" s="487"/>
      <c r="AB104" s="487"/>
      <c r="AC104" s="487"/>
      <c r="AD104" s="487"/>
      <c r="AE104" s="487"/>
      <c r="AF104" s="487"/>
      <c r="AG104" s="487"/>
      <c r="AH104" s="487"/>
    </row>
    <row r="105" spans="1:34" x14ac:dyDescent="0.25">
      <c r="A105" s="486"/>
      <c r="B105" s="487"/>
      <c r="C105" s="487"/>
      <c r="D105" s="487"/>
      <c r="E105" s="486">
        <v>1847.9880000000001</v>
      </c>
      <c r="F105" s="486">
        <v>145.54</v>
      </c>
      <c r="G105" s="487"/>
      <c r="H105" s="487"/>
      <c r="I105" s="487"/>
      <c r="J105" s="487"/>
      <c r="K105" s="487"/>
      <c r="L105" s="487"/>
      <c r="M105" s="487"/>
      <c r="N105" s="487"/>
      <c r="O105" s="487"/>
      <c r="P105" s="487"/>
      <c r="Q105" s="487"/>
      <c r="R105" s="487"/>
      <c r="S105" s="487"/>
      <c r="T105" s="487"/>
      <c r="U105" s="487"/>
      <c r="V105" s="487"/>
      <c r="W105" s="487"/>
      <c r="X105" s="487"/>
      <c r="Y105" s="487"/>
      <c r="Z105" s="487"/>
      <c r="AA105" s="487"/>
      <c r="AB105" s="487"/>
      <c r="AC105" s="487"/>
      <c r="AD105" s="487"/>
      <c r="AE105" s="487"/>
      <c r="AF105" s="487"/>
      <c r="AG105" s="487"/>
      <c r="AH105" s="487"/>
    </row>
    <row r="106" spans="1:34" x14ac:dyDescent="0.25">
      <c r="A106" s="486"/>
      <c r="B106" s="487"/>
      <c r="C106" s="487"/>
      <c r="D106" s="487"/>
      <c r="E106" s="486">
        <v>1848.42</v>
      </c>
      <c r="F106" s="486">
        <v>142.66200000000001</v>
      </c>
      <c r="G106" s="487"/>
      <c r="H106" s="487"/>
      <c r="I106" s="487"/>
      <c r="J106" s="487"/>
      <c r="K106" s="487"/>
      <c r="L106" s="487"/>
      <c r="M106" s="487"/>
      <c r="N106" s="487"/>
      <c r="O106" s="487"/>
      <c r="P106" s="487"/>
      <c r="Q106" s="487"/>
      <c r="R106" s="487"/>
      <c r="S106" s="487"/>
      <c r="T106" s="487"/>
      <c r="U106" s="487"/>
      <c r="V106" s="487"/>
      <c r="W106" s="487"/>
      <c r="X106" s="487"/>
      <c r="Y106" s="487"/>
      <c r="Z106" s="487"/>
      <c r="AA106" s="487"/>
      <c r="AB106" s="487"/>
      <c r="AC106" s="487"/>
      <c r="AD106" s="487"/>
      <c r="AE106" s="487"/>
      <c r="AF106" s="487"/>
      <c r="AG106" s="487"/>
      <c r="AH106" s="487"/>
    </row>
    <row r="107" spans="1:34" x14ac:dyDescent="0.25">
      <c r="A107" s="395"/>
      <c r="E107" s="395">
        <v>1848.8520000000001</v>
      </c>
      <c r="F107" s="395">
        <v>139.822</v>
      </c>
    </row>
    <row r="108" spans="1:34" x14ac:dyDescent="0.25">
      <c r="A108" s="395"/>
      <c r="E108" s="395">
        <v>1849.2840000000001</v>
      </c>
      <c r="F108" s="395">
        <v>137.02000000000001</v>
      </c>
    </row>
    <row r="109" spans="1:34" x14ac:dyDescent="0.25">
      <c r="A109" s="395"/>
      <c r="E109" s="395">
        <v>1849.752</v>
      </c>
      <c r="F109" s="395">
        <v>134.255</v>
      </c>
    </row>
    <row r="110" spans="1:34" x14ac:dyDescent="0.25">
      <c r="A110" s="395"/>
      <c r="E110" s="395">
        <v>1850.22</v>
      </c>
      <c r="F110" s="395">
        <v>131.52699999999999</v>
      </c>
    </row>
    <row r="111" spans="1:34" x14ac:dyDescent="0.25">
      <c r="A111" s="395"/>
      <c r="E111" s="395">
        <v>1850.6880000000001</v>
      </c>
      <c r="F111" s="395">
        <v>128.83600000000001</v>
      </c>
    </row>
    <row r="112" spans="1:34" x14ac:dyDescent="0.25">
      <c r="A112" s="395"/>
      <c r="E112" s="395">
        <v>1851.1559999999999</v>
      </c>
      <c r="F112" s="395">
        <v>126.182</v>
      </c>
    </row>
    <row r="113" spans="1:6" x14ac:dyDescent="0.25">
      <c r="A113" s="395"/>
      <c r="E113" s="395">
        <v>1851.66</v>
      </c>
      <c r="F113" s="395">
        <v>123.565</v>
      </c>
    </row>
    <row r="114" spans="1:6" x14ac:dyDescent="0.25">
      <c r="A114" s="395"/>
      <c r="E114" s="395">
        <v>1852.2</v>
      </c>
      <c r="F114" s="395">
        <v>120.983</v>
      </c>
    </row>
    <row r="115" spans="1:6" x14ac:dyDescent="0.25">
      <c r="A115" s="395"/>
      <c r="E115" s="395">
        <v>1852.704</v>
      </c>
      <c r="F115" s="395">
        <v>118.438</v>
      </c>
    </row>
    <row r="116" spans="1:6" x14ac:dyDescent="0.25">
      <c r="A116" s="395"/>
      <c r="E116" s="395">
        <v>1853.2439999999999</v>
      </c>
      <c r="F116" s="395">
        <v>115.928</v>
      </c>
    </row>
    <row r="117" spans="1:6" x14ac:dyDescent="0.25">
      <c r="A117" s="395"/>
      <c r="E117" s="395">
        <v>1853.82</v>
      </c>
      <c r="F117" s="395">
        <v>113.45399999999999</v>
      </c>
    </row>
    <row r="118" spans="1:6" x14ac:dyDescent="0.25">
      <c r="A118" s="395"/>
      <c r="E118" s="395">
        <v>1854.36</v>
      </c>
      <c r="F118" s="395">
        <v>111.014</v>
      </c>
    </row>
    <row r="119" spans="1:6" x14ac:dyDescent="0.25">
      <c r="A119" s="395"/>
      <c r="E119" s="395">
        <v>1854.972</v>
      </c>
      <c r="F119" s="395">
        <v>108.61</v>
      </c>
    </row>
    <row r="120" spans="1:6" x14ac:dyDescent="0.25">
      <c r="A120" s="395"/>
      <c r="E120" s="395">
        <v>1855.5840000000001</v>
      </c>
      <c r="F120" s="395">
        <v>106.241</v>
      </c>
    </row>
    <row r="121" spans="1:6" x14ac:dyDescent="0.25">
      <c r="A121" s="395"/>
      <c r="E121" s="395">
        <v>1856.1959999999999</v>
      </c>
      <c r="F121" s="395">
        <v>103.90600000000001</v>
      </c>
    </row>
    <row r="122" spans="1:6" x14ac:dyDescent="0.25">
      <c r="A122" s="395"/>
      <c r="E122" s="395">
        <v>1856.8440000000001</v>
      </c>
      <c r="F122" s="395">
        <v>101.605</v>
      </c>
    </row>
    <row r="123" spans="1:6" x14ac:dyDescent="0.25">
      <c r="A123" s="395"/>
      <c r="E123" s="395">
        <v>1857.528</v>
      </c>
      <c r="F123" s="395">
        <v>99.338999999999999</v>
      </c>
    </row>
    <row r="124" spans="1:6" x14ac:dyDescent="0.25">
      <c r="A124" s="395"/>
      <c r="E124" s="395">
        <v>1858.212</v>
      </c>
      <c r="F124" s="395">
        <v>97.105999999999995</v>
      </c>
    </row>
    <row r="125" spans="1:6" x14ac:dyDescent="0.25">
      <c r="A125" s="395"/>
      <c r="E125" s="395">
        <v>1858.932</v>
      </c>
      <c r="F125" s="395">
        <v>94.906000000000006</v>
      </c>
    </row>
    <row r="126" spans="1:6" x14ac:dyDescent="0.25">
      <c r="A126" s="395"/>
      <c r="E126" s="395">
        <v>1859.652</v>
      </c>
      <c r="F126" s="395">
        <v>92.74</v>
      </c>
    </row>
    <row r="127" spans="1:6" x14ac:dyDescent="0.25">
      <c r="A127" s="395"/>
      <c r="E127" s="395">
        <v>1860.444</v>
      </c>
      <c r="F127" s="395">
        <v>90.606999999999999</v>
      </c>
    </row>
    <row r="128" spans="1:6" x14ac:dyDescent="0.25">
      <c r="A128" s="395"/>
      <c r="E128" s="395">
        <v>1861.2360000000001</v>
      </c>
      <c r="F128" s="395">
        <v>88.506</v>
      </c>
    </row>
    <row r="129" spans="1:6" x14ac:dyDescent="0.25">
      <c r="A129" s="395"/>
      <c r="E129" s="395">
        <v>1862.0640000000001</v>
      </c>
      <c r="F129" s="395">
        <v>86.438000000000002</v>
      </c>
    </row>
    <row r="130" spans="1:6" x14ac:dyDescent="0.25">
      <c r="A130" s="395"/>
      <c r="E130" s="395">
        <v>1862.9280000000001</v>
      </c>
      <c r="F130" s="395">
        <v>84.403000000000006</v>
      </c>
    </row>
    <row r="131" spans="1:6" x14ac:dyDescent="0.25">
      <c r="A131" s="395"/>
      <c r="E131" s="395">
        <v>1863.828</v>
      </c>
      <c r="F131" s="395">
        <v>82.399000000000001</v>
      </c>
    </row>
    <row r="132" spans="1:6" x14ac:dyDescent="0.25">
      <c r="A132" s="395"/>
      <c r="E132" s="395">
        <v>1864.8</v>
      </c>
      <c r="F132" s="395">
        <v>80.427000000000007</v>
      </c>
    </row>
    <row r="133" spans="1:6" x14ac:dyDescent="0.25">
      <c r="A133" s="395"/>
      <c r="E133" s="395">
        <v>1865.7719999999999</v>
      </c>
      <c r="F133" s="395">
        <v>78.486999999999995</v>
      </c>
    </row>
    <row r="134" spans="1:6" x14ac:dyDescent="0.25">
      <c r="A134" s="395"/>
      <c r="E134" s="395">
        <v>1866.816</v>
      </c>
      <c r="F134" s="395">
        <v>76.578000000000003</v>
      </c>
    </row>
    <row r="135" spans="1:6" x14ac:dyDescent="0.25">
      <c r="A135" s="395"/>
      <c r="E135" s="395">
        <v>1867.932</v>
      </c>
      <c r="F135" s="395">
        <v>74.7</v>
      </c>
    </row>
    <row r="136" spans="1:6" x14ac:dyDescent="0.25">
      <c r="A136" s="395"/>
      <c r="E136" s="395">
        <v>1869.0840000000001</v>
      </c>
      <c r="F136" s="395">
        <v>72.852000000000004</v>
      </c>
    </row>
    <row r="137" spans="1:6" x14ac:dyDescent="0.25">
      <c r="A137" s="395"/>
      <c r="E137" s="395">
        <v>1870.308</v>
      </c>
      <c r="F137" s="395">
        <v>71.036000000000001</v>
      </c>
    </row>
    <row r="138" spans="1:6" x14ac:dyDescent="0.25">
      <c r="A138" s="395"/>
      <c r="E138" s="395">
        <v>1871.604</v>
      </c>
      <c r="F138" s="395">
        <v>69.248999999999995</v>
      </c>
    </row>
    <row r="139" spans="1:6" x14ac:dyDescent="0.25">
      <c r="A139" s="395"/>
      <c r="E139" s="395">
        <v>1872.972</v>
      </c>
      <c r="F139" s="395">
        <v>67.492999999999995</v>
      </c>
    </row>
    <row r="140" spans="1:6" x14ac:dyDescent="0.25">
      <c r="A140" s="395"/>
      <c r="E140" s="395">
        <v>1874.4839999999999</v>
      </c>
      <c r="F140" s="395">
        <v>65.766000000000005</v>
      </c>
    </row>
    <row r="141" spans="1:6" x14ac:dyDescent="0.25">
      <c r="A141" s="395"/>
      <c r="E141" s="395">
        <v>1876.068</v>
      </c>
      <c r="F141" s="395">
        <v>64.069000000000003</v>
      </c>
    </row>
    <row r="142" spans="1:6" x14ac:dyDescent="0.25">
      <c r="A142" s="395"/>
      <c r="E142" s="395">
        <v>1877.796</v>
      </c>
      <c r="F142" s="395">
        <v>62.401000000000003</v>
      </c>
    </row>
    <row r="143" spans="1:6" x14ac:dyDescent="0.25">
      <c r="A143" s="395"/>
      <c r="E143" s="395">
        <v>1879.6679999999999</v>
      </c>
      <c r="F143" s="395">
        <v>60.762</v>
      </c>
    </row>
    <row r="144" spans="1:6" x14ac:dyDescent="0.25">
      <c r="A144" s="395"/>
      <c r="E144" s="395">
        <v>1881.72</v>
      </c>
      <c r="F144" s="395">
        <v>59.152000000000001</v>
      </c>
    </row>
    <row r="145" spans="1:6" x14ac:dyDescent="0.25">
      <c r="A145" s="395"/>
      <c r="E145" s="395">
        <v>1883.9880000000001</v>
      </c>
      <c r="F145" s="395">
        <v>57.57</v>
      </c>
    </row>
    <row r="146" spans="1:6" x14ac:dyDescent="0.25">
      <c r="A146" s="395"/>
      <c r="E146" s="395">
        <v>1886.508</v>
      </c>
      <c r="F146" s="395">
        <v>56.017000000000003</v>
      </c>
    </row>
    <row r="147" spans="1:6" x14ac:dyDescent="0.25">
      <c r="A147" s="395"/>
      <c r="E147" s="395">
        <v>1889.3879999999999</v>
      </c>
      <c r="F147" s="395">
        <v>54.491999999999997</v>
      </c>
    </row>
    <row r="148" spans="1:6" x14ac:dyDescent="0.25">
      <c r="A148" s="395"/>
      <c r="E148" s="395">
        <v>1892.7360000000001</v>
      </c>
      <c r="F148" s="395">
        <v>52.994</v>
      </c>
    </row>
    <row r="149" spans="1:6" x14ac:dyDescent="0.25">
      <c r="A149" s="395"/>
      <c r="E149" s="395">
        <v>1896.66</v>
      </c>
      <c r="F149" s="395">
        <v>51.524000000000001</v>
      </c>
    </row>
    <row r="150" spans="1:6" x14ac:dyDescent="0.25">
      <c r="A150" s="395"/>
      <c r="E150" s="395">
        <v>1901.4480000000001</v>
      </c>
      <c r="F150" s="395">
        <v>50.082000000000001</v>
      </c>
    </row>
    <row r="151" spans="1:6" x14ac:dyDescent="0.25">
      <c r="A151" s="395"/>
      <c r="E151" s="395">
        <v>1907.604</v>
      </c>
      <c r="F151" s="395">
        <v>48.665999999999997</v>
      </c>
    </row>
    <row r="152" spans="1:6" x14ac:dyDescent="0.25">
      <c r="A152" s="395"/>
      <c r="E152" s="395">
        <v>1916.2080000000001</v>
      </c>
      <c r="F152" s="395">
        <v>47.277000000000001</v>
      </c>
    </row>
    <row r="153" spans="1:6" x14ac:dyDescent="0.25">
      <c r="A153" s="395"/>
      <c r="E153" s="395">
        <v>1930.4280000000001</v>
      </c>
      <c r="F153" s="395">
        <v>45.914999999999999</v>
      </c>
    </row>
    <row r="154" spans="1:6" x14ac:dyDescent="0.25">
      <c r="A154" s="395"/>
      <c r="E154" s="395">
        <v>1971.72</v>
      </c>
      <c r="F154" s="395">
        <v>44.579000000000001</v>
      </c>
    </row>
    <row r="155" spans="1:6" x14ac:dyDescent="0.25">
      <c r="A155" s="395"/>
      <c r="E155" s="395">
        <v>1964.16</v>
      </c>
      <c r="F155" s="395">
        <v>43.268999999999998</v>
      </c>
    </row>
    <row r="156" spans="1:6" x14ac:dyDescent="0.25">
      <c r="A156" s="395"/>
      <c r="E156" s="395">
        <v>2010.348</v>
      </c>
      <c r="F156" s="395">
        <v>44.594999999999999</v>
      </c>
    </row>
    <row r="157" spans="1:6" x14ac:dyDescent="0.25">
      <c r="A157" s="395"/>
      <c r="E157" s="395">
        <v>2005.3440000000001</v>
      </c>
      <c r="F157" s="395">
        <v>45.948</v>
      </c>
    </row>
    <row r="158" spans="1:6" x14ac:dyDescent="0.25">
      <c r="A158" s="395"/>
      <c r="E158" s="395">
        <v>2044.8</v>
      </c>
      <c r="F158" s="395">
        <v>44.610999999999997</v>
      </c>
    </row>
    <row r="159" spans="1:6" x14ac:dyDescent="0.25">
      <c r="A159" s="395"/>
      <c r="E159" s="395">
        <v>2040.9839999999999</v>
      </c>
      <c r="F159" s="395">
        <v>43.301000000000002</v>
      </c>
    </row>
    <row r="160" spans="1:6" x14ac:dyDescent="0.25">
      <c r="A160" s="395"/>
      <c r="E160" s="395">
        <v>2089.6559999999999</v>
      </c>
      <c r="F160" s="395">
        <v>44.627000000000002</v>
      </c>
    </row>
    <row r="161" spans="1:6" x14ac:dyDescent="0.25">
      <c r="A161" s="395"/>
      <c r="E161" s="395">
        <v>2086.6320000000001</v>
      </c>
      <c r="F161" s="395">
        <v>45.981000000000002</v>
      </c>
    </row>
    <row r="162" spans="1:6" x14ac:dyDescent="0.25">
      <c r="A162" s="395"/>
      <c r="E162" s="395">
        <v>2124.3960000000002</v>
      </c>
      <c r="F162" s="395">
        <v>44.643999999999998</v>
      </c>
    </row>
    <row r="163" spans="1:6" x14ac:dyDescent="0.25">
      <c r="A163" s="395"/>
      <c r="E163" s="395">
        <v>2121.84</v>
      </c>
      <c r="F163" s="395">
        <v>43.332000000000001</v>
      </c>
    </row>
    <row r="164" spans="1:6" x14ac:dyDescent="0.25">
      <c r="A164" s="395"/>
      <c r="E164" s="395">
        <v>2173.2840000000001</v>
      </c>
      <c r="F164" s="395">
        <v>44.66</v>
      </c>
    </row>
    <row r="165" spans="1:6" x14ac:dyDescent="0.25">
      <c r="A165" s="395"/>
      <c r="E165" s="395">
        <v>2171.1239999999998</v>
      </c>
      <c r="F165" s="395">
        <v>46.014000000000003</v>
      </c>
    </row>
    <row r="166" spans="1:6" x14ac:dyDescent="0.25">
      <c r="A166" s="395"/>
      <c r="E166" s="395">
        <v>2207.3760000000002</v>
      </c>
      <c r="F166" s="395">
        <v>44.676000000000002</v>
      </c>
    </row>
    <row r="167" spans="1:6" x14ac:dyDescent="0.25">
      <c r="A167" s="395"/>
      <c r="E167" s="395">
        <v>2205.4319999999998</v>
      </c>
      <c r="F167" s="395">
        <v>43.363999999999997</v>
      </c>
    </row>
    <row r="168" spans="1:6" x14ac:dyDescent="0.25">
      <c r="A168" s="395"/>
      <c r="E168" s="395">
        <v>2260.0079999999998</v>
      </c>
      <c r="F168" s="395">
        <v>44.692</v>
      </c>
    </row>
    <row r="169" spans="1:6" x14ac:dyDescent="0.25">
      <c r="A169" s="395"/>
      <c r="E169" s="395">
        <v>2258.3519999999999</v>
      </c>
      <c r="F169" s="395">
        <v>46.046999999999997</v>
      </c>
    </row>
    <row r="170" spans="1:6" x14ac:dyDescent="0.25">
      <c r="A170" s="395"/>
      <c r="E170" s="395">
        <v>2293.1280000000002</v>
      </c>
      <c r="F170" s="395">
        <v>44.707999999999998</v>
      </c>
    </row>
    <row r="171" spans="1:6" x14ac:dyDescent="0.25">
      <c r="A171" s="395"/>
      <c r="E171" s="395">
        <v>2291.616</v>
      </c>
      <c r="F171" s="395">
        <v>43.396000000000001</v>
      </c>
    </row>
    <row r="172" spans="1:6" x14ac:dyDescent="0.25">
      <c r="A172" s="395"/>
      <c r="E172" s="395">
        <v>2349.7199999999998</v>
      </c>
      <c r="F172" s="395">
        <v>44.725000000000001</v>
      </c>
    </row>
    <row r="173" spans="1:6" x14ac:dyDescent="0.25">
      <c r="A173" s="395"/>
      <c r="E173" s="395">
        <v>2348.3519999999999</v>
      </c>
      <c r="F173" s="395">
        <v>46.08</v>
      </c>
    </row>
    <row r="174" spans="1:6" x14ac:dyDescent="0.25">
      <c r="A174" s="395"/>
      <c r="E174" s="395">
        <v>2381.8319999999999</v>
      </c>
      <c r="F174" s="395">
        <v>44.741</v>
      </c>
    </row>
    <row r="175" spans="1:6" x14ac:dyDescent="0.25">
      <c r="A175" s="395"/>
      <c r="E175" s="395">
        <v>2380.5360000000001</v>
      </c>
      <c r="F175" s="395">
        <v>43.427999999999997</v>
      </c>
    </row>
    <row r="176" spans="1:6" x14ac:dyDescent="0.25">
      <c r="A176" s="395"/>
      <c r="E176" s="395">
        <v>2398.9679999999998</v>
      </c>
      <c r="F176" s="395">
        <v>44.095999999999997</v>
      </c>
    </row>
    <row r="177" spans="1:6" x14ac:dyDescent="0.25">
      <c r="A177" s="395"/>
      <c r="E177" s="395">
        <v>2399.5079999999998</v>
      </c>
      <c r="F177" s="395">
        <v>45.438000000000002</v>
      </c>
    </row>
    <row r="178" spans="1:6" x14ac:dyDescent="0.25">
      <c r="A178" s="395"/>
      <c r="E178" s="395">
        <v>2409.192</v>
      </c>
      <c r="F178" s="395">
        <v>45.113999999999997</v>
      </c>
    </row>
    <row r="179" spans="1:6" x14ac:dyDescent="0.25">
      <c r="A179" s="395"/>
      <c r="E179" s="395">
        <v>2408.7240000000002</v>
      </c>
      <c r="F179" s="395">
        <v>43.792999999999999</v>
      </c>
    </row>
    <row r="180" spans="1:6" x14ac:dyDescent="0.25">
      <c r="A180" s="395"/>
      <c r="E180" s="395">
        <v>2421.36</v>
      </c>
      <c r="F180" s="395">
        <v>44.134</v>
      </c>
    </row>
    <row r="181" spans="1:6" x14ac:dyDescent="0.25">
      <c r="A181" s="395"/>
      <c r="E181" s="395">
        <v>2421.9360000000001</v>
      </c>
      <c r="F181" s="395">
        <v>45.476999999999997</v>
      </c>
    </row>
    <row r="182" spans="1:6" x14ac:dyDescent="0.25">
      <c r="A182" s="395"/>
      <c r="E182" s="395">
        <v>2529.9</v>
      </c>
      <c r="F182" s="395">
        <v>44.15</v>
      </c>
    </row>
    <row r="183" spans="1:6" x14ac:dyDescent="0.25">
      <c r="A183" s="395"/>
      <c r="E183" s="395">
        <v>2530.5120000000002</v>
      </c>
      <c r="F183" s="395">
        <v>42.847999999999999</v>
      </c>
    </row>
    <row r="184" spans="1:6" x14ac:dyDescent="0.25">
      <c r="A184" s="395"/>
      <c r="E184" s="395">
        <v>2557.944</v>
      </c>
      <c r="F184" s="395">
        <v>44.165999999999997</v>
      </c>
    </row>
    <row r="185" spans="1:6" x14ac:dyDescent="0.25">
      <c r="A185" s="395"/>
      <c r="E185" s="395">
        <v>2558.5920000000001</v>
      </c>
      <c r="F185" s="395">
        <v>45.51</v>
      </c>
    </row>
    <row r="186" spans="1:6" x14ac:dyDescent="0.25">
      <c r="A186" s="395"/>
      <c r="E186" s="395">
        <v>2654.9279999999999</v>
      </c>
      <c r="F186" s="395">
        <v>44.182000000000002</v>
      </c>
    </row>
    <row r="187" spans="1:6" x14ac:dyDescent="0.25">
      <c r="A187" s="395"/>
      <c r="E187" s="395">
        <v>2655.576</v>
      </c>
      <c r="F187" s="395">
        <v>42.88</v>
      </c>
    </row>
    <row r="188" spans="1:6" x14ac:dyDescent="0.25">
      <c r="A188" s="395"/>
      <c r="E188" s="395">
        <v>2683.9079999999999</v>
      </c>
      <c r="F188" s="395">
        <v>44.198</v>
      </c>
    </row>
    <row r="189" spans="1:6" x14ac:dyDescent="0.25">
      <c r="A189" s="395"/>
      <c r="E189" s="395">
        <v>2684.5920000000001</v>
      </c>
      <c r="F189" s="395">
        <v>45.542999999999999</v>
      </c>
    </row>
    <row r="190" spans="1:6" x14ac:dyDescent="0.25">
      <c r="A190" s="395"/>
      <c r="E190" s="395">
        <v>2771.5320000000002</v>
      </c>
      <c r="F190" s="395">
        <v>44.213999999999999</v>
      </c>
    </row>
    <row r="191" spans="1:6" x14ac:dyDescent="0.25">
      <c r="A191" s="395"/>
      <c r="E191" s="395">
        <v>2772.288</v>
      </c>
      <c r="F191" s="395">
        <v>42.911000000000001</v>
      </c>
    </row>
    <row r="192" spans="1:6" x14ac:dyDescent="0.25">
      <c r="A192" s="395"/>
      <c r="E192" s="395">
        <v>2801.4839999999999</v>
      </c>
      <c r="F192" s="395">
        <v>44.23</v>
      </c>
    </row>
    <row r="193" spans="1:6" x14ac:dyDescent="0.25">
      <c r="A193" s="395"/>
      <c r="E193" s="395">
        <v>2802.2759999999998</v>
      </c>
      <c r="F193" s="395">
        <v>45.575000000000003</v>
      </c>
    </row>
    <row r="194" spans="1:6" x14ac:dyDescent="0.25">
      <c r="A194" s="395"/>
      <c r="E194" s="395">
        <v>2881.5120000000002</v>
      </c>
      <c r="F194" s="395">
        <v>44.246000000000002</v>
      </c>
    </row>
    <row r="195" spans="1:6" x14ac:dyDescent="0.25">
      <c r="A195" s="395"/>
      <c r="E195" s="395">
        <v>2882.34</v>
      </c>
      <c r="F195" s="395">
        <v>42.942999999999998</v>
      </c>
    </row>
    <row r="196" spans="1:6" x14ac:dyDescent="0.25">
      <c r="A196" s="395"/>
      <c r="E196" s="395">
        <v>2912.5079999999998</v>
      </c>
      <c r="F196" s="395">
        <v>44.262</v>
      </c>
    </row>
    <row r="197" spans="1:6" x14ac:dyDescent="0.25">
      <c r="A197" s="395"/>
      <c r="E197" s="395">
        <v>2913.3719999999998</v>
      </c>
      <c r="F197" s="395">
        <v>45.607999999999997</v>
      </c>
    </row>
    <row r="198" spans="1:6" x14ac:dyDescent="0.25">
      <c r="A198" s="395"/>
      <c r="E198" s="395">
        <v>2986.1280000000002</v>
      </c>
      <c r="F198" s="395">
        <v>44.277999999999999</v>
      </c>
    </row>
    <row r="199" spans="1:6" x14ac:dyDescent="0.25">
      <c r="A199" s="395"/>
      <c r="E199" s="395">
        <v>2987.0639999999999</v>
      </c>
      <c r="F199" s="395">
        <v>42.973999999999997</v>
      </c>
    </row>
    <row r="200" spans="1:6" x14ac:dyDescent="0.25">
      <c r="A200" s="395"/>
      <c r="E200" s="395">
        <v>3018.3119999999999</v>
      </c>
      <c r="F200" s="395">
        <v>44.293999999999997</v>
      </c>
    </row>
    <row r="201" spans="1:6" x14ac:dyDescent="0.25">
      <c r="A201" s="395"/>
      <c r="E201" s="395">
        <v>3019.2840000000001</v>
      </c>
      <c r="F201" s="395">
        <v>45.640999999999998</v>
      </c>
    </row>
    <row r="202" spans="1:6" x14ac:dyDescent="0.25">
      <c r="A202" s="395"/>
      <c r="E202" s="395">
        <v>3086.5680000000002</v>
      </c>
      <c r="F202" s="395">
        <v>44.31</v>
      </c>
    </row>
    <row r="203" spans="1:6" x14ac:dyDescent="0.25">
      <c r="A203" s="395"/>
      <c r="E203" s="395">
        <v>3087.6120000000001</v>
      </c>
      <c r="F203" s="395">
        <v>43.005000000000003</v>
      </c>
    </row>
    <row r="204" spans="1:6" x14ac:dyDescent="0.25">
      <c r="A204" s="395"/>
      <c r="E204" s="395">
        <v>3119.9760000000001</v>
      </c>
      <c r="F204" s="395">
        <v>44.326000000000001</v>
      </c>
    </row>
    <row r="205" spans="1:6" x14ac:dyDescent="0.25">
      <c r="A205" s="395"/>
      <c r="E205" s="395">
        <v>3121.0920000000001</v>
      </c>
      <c r="F205" s="395">
        <v>45.673999999999999</v>
      </c>
    </row>
    <row r="206" spans="1:6" x14ac:dyDescent="0.25">
      <c r="A206" s="395"/>
      <c r="E206" s="395">
        <v>3183.6239999999998</v>
      </c>
      <c r="F206" s="395">
        <v>44.341999999999999</v>
      </c>
    </row>
    <row r="207" spans="1:6" x14ac:dyDescent="0.25">
      <c r="A207" s="395"/>
      <c r="E207" s="395">
        <v>3184.848</v>
      </c>
      <c r="F207" s="395">
        <v>43.036999999999999</v>
      </c>
    </row>
    <row r="208" spans="1:6" x14ac:dyDescent="0.25">
      <c r="A208" s="395"/>
      <c r="E208" s="395">
        <v>3218.4360000000001</v>
      </c>
      <c r="F208" s="395">
        <v>44.357999999999997</v>
      </c>
    </row>
    <row r="209" spans="1:6" x14ac:dyDescent="0.25">
      <c r="A209" s="395"/>
      <c r="E209" s="395">
        <v>3219.732</v>
      </c>
      <c r="F209" s="395">
        <v>45.706000000000003</v>
      </c>
    </row>
    <row r="210" spans="1:6" x14ac:dyDescent="0.25">
      <c r="A210" s="395"/>
      <c r="E210" s="395">
        <v>3278.1959999999999</v>
      </c>
      <c r="F210" s="395">
        <v>44.374000000000002</v>
      </c>
    </row>
    <row r="211" spans="1:6" x14ac:dyDescent="0.25">
      <c r="A211" s="395"/>
      <c r="E211" s="395">
        <v>3279.636</v>
      </c>
      <c r="F211" s="395">
        <v>43.067999999999998</v>
      </c>
    </row>
    <row r="212" spans="1:6" x14ac:dyDescent="0.25">
      <c r="A212" s="395"/>
      <c r="E212" s="395">
        <v>3314.4839999999999</v>
      </c>
      <c r="F212" s="395">
        <v>44.39</v>
      </c>
    </row>
    <row r="213" spans="1:6" x14ac:dyDescent="0.25">
      <c r="A213" s="395"/>
      <c r="E213" s="395">
        <v>3316.0680000000002</v>
      </c>
      <c r="F213" s="395">
        <v>45.738999999999997</v>
      </c>
    </row>
    <row r="214" spans="1:6" x14ac:dyDescent="0.25">
      <c r="A214" s="395"/>
      <c r="E214" s="395">
        <v>3370.9319999999998</v>
      </c>
      <c r="F214" s="395">
        <v>44.406999999999996</v>
      </c>
    </row>
    <row r="215" spans="1:6" x14ac:dyDescent="0.25">
      <c r="A215" s="395"/>
      <c r="E215" s="395">
        <v>3372.732</v>
      </c>
      <c r="F215" s="395">
        <v>43.1</v>
      </c>
    </row>
    <row r="216" spans="1:6" x14ac:dyDescent="0.25">
      <c r="A216" s="395"/>
      <c r="E216" s="395">
        <v>3408.9839999999999</v>
      </c>
      <c r="F216" s="395">
        <v>44.423000000000002</v>
      </c>
    </row>
    <row r="217" spans="1:6" x14ac:dyDescent="0.25">
      <c r="A217" s="395"/>
      <c r="E217" s="395">
        <v>3410.9639999999999</v>
      </c>
      <c r="F217" s="395">
        <v>45.771999999999998</v>
      </c>
    </row>
    <row r="218" spans="1:6" x14ac:dyDescent="0.25">
      <c r="A218" s="395"/>
      <c r="E218" s="395">
        <v>3462.6239999999998</v>
      </c>
      <c r="F218" s="395">
        <v>44.439</v>
      </c>
    </row>
    <row r="219" spans="1:6" x14ac:dyDescent="0.25">
      <c r="A219" s="395"/>
      <c r="E219" s="395">
        <v>3464.9639999999999</v>
      </c>
      <c r="F219" s="395">
        <v>43.131999999999998</v>
      </c>
    </row>
    <row r="220" spans="1:6" x14ac:dyDescent="0.25">
      <c r="A220" s="395"/>
      <c r="E220" s="395">
        <v>3502.7280000000001</v>
      </c>
      <c r="F220" s="395">
        <v>44.454999999999998</v>
      </c>
    </row>
    <row r="221" spans="1:6" x14ac:dyDescent="0.25">
      <c r="A221" s="395"/>
      <c r="E221" s="395">
        <v>3505.4639999999999</v>
      </c>
      <c r="F221" s="395">
        <v>45.805</v>
      </c>
    </row>
    <row r="222" spans="1:6" x14ac:dyDescent="0.25">
      <c r="A222" s="395"/>
      <c r="E222" s="395">
        <v>3554.28</v>
      </c>
      <c r="F222" s="395">
        <v>44.470999999999997</v>
      </c>
    </row>
    <row r="223" spans="1:6" x14ac:dyDescent="0.25">
      <c r="A223" s="395"/>
      <c r="E223" s="395">
        <v>3557.6280000000002</v>
      </c>
      <c r="F223" s="395">
        <v>43.162999999999997</v>
      </c>
    </row>
    <row r="224" spans="1:6" x14ac:dyDescent="0.25">
      <c r="A224" s="395"/>
      <c r="E224" s="395">
        <v>3597.0479999999998</v>
      </c>
      <c r="F224" s="395">
        <v>44.487000000000002</v>
      </c>
    </row>
    <row r="225" spans="1:6" x14ac:dyDescent="0.25">
      <c r="A225" s="395"/>
      <c r="E225" s="395">
        <v>3601.26</v>
      </c>
      <c r="F225" s="395">
        <v>45.838000000000001</v>
      </c>
    </row>
    <row r="226" spans="1:6" x14ac:dyDescent="0.25">
      <c r="A226" s="395"/>
      <c r="F226" s="269"/>
    </row>
    <row r="227" spans="1:6" x14ac:dyDescent="0.25">
      <c r="A227" s="395"/>
      <c r="F227" s="269"/>
    </row>
    <row r="228" spans="1:6" x14ac:dyDescent="0.25">
      <c r="A228" s="395"/>
      <c r="F228" s="269"/>
    </row>
    <row r="229" spans="1:6" x14ac:dyDescent="0.25">
      <c r="A229" s="395"/>
      <c r="F229" s="269"/>
    </row>
    <row r="230" spans="1:6" x14ac:dyDescent="0.25">
      <c r="A230" s="395"/>
      <c r="F230" s="269"/>
    </row>
    <row r="231" spans="1:6" x14ac:dyDescent="0.25">
      <c r="A231" s="395"/>
      <c r="F231" s="269"/>
    </row>
    <row r="232" spans="1:6" x14ac:dyDescent="0.25">
      <c r="A232" s="395"/>
      <c r="F232" s="269"/>
    </row>
    <row r="233" spans="1:6" x14ac:dyDescent="0.25">
      <c r="A233" s="395"/>
      <c r="F233" s="269"/>
    </row>
    <row r="234" spans="1:6" x14ac:dyDescent="0.25">
      <c r="A234" s="395"/>
      <c r="F234" s="269"/>
    </row>
    <row r="235" spans="1:6" x14ac:dyDescent="0.25">
      <c r="A235" s="395"/>
      <c r="F235" s="269"/>
    </row>
    <row r="236" spans="1:6" x14ac:dyDescent="0.25">
      <c r="A236" s="395"/>
      <c r="F236" s="269"/>
    </row>
    <row r="237" spans="1:6" x14ac:dyDescent="0.25">
      <c r="A237" s="395"/>
      <c r="F237" s="269"/>
    </row>
    <row r="238" spans="1:6" x14ac:dyDescent="0.25">
      <c r="A238" s="395"/>
      <c r="F238" s="269"/>
    </row>
    <row r="239" spans="1:6" x14ac:dyDescent="0.25">
      <c r="A239" s="395"/>
      <c r="F239" s="269"/>
    </row>
    <row r="240" spans="1:6" x14ac:dyDescent="0.25">
      <c r="A240" s="395"/>
      <c r="F240" s="269"/>
    </row>
    <row r="241" spans="1:6" x14ac:dyDescent="0.25">
      <c r="A241" s="395"/>
      <c r="F241" s="269"/>
    </row>
    <row r="242" spans="1:6" x14ac:dyDescent="0.25">
      <c r="A242" s="395"/>
      <c r="F242" s="269"/>
    </row>
    <row r="243" spans="1:6" x14ac:dyDescent="0.25">
      <c r="A243" s="395"/>
      <c r="F243" s="269"/>
    </row>
    <row r="244" spans="1:6" x14ac:dyDescent="0.25">
      <c r="A244" s="395"/>
      <c r="F244" s="269"/>
    </row>
    <row r="245" spans="1:6" x14ac:dyDescent="0.25">
      <c r="A245" s="395"/>
      <c r="F245" s="269"/>
    </row>
    <row r="246" spans="1:6" x14ac:dyDescent="0.25">
      <c r="A246" s="395"/>
      <c r="F246" s="269"/>
    </row>
    <row r="247" spans="1:6" x14ac:dyDescent="0.25">
      <c r="A247" s="395"/>
      <c r="F247" s="269"/>
    </row>
    <row r="248" spans="1:6" x14ac:dyDescent="0.25">
      <c r="A248" s="395"/>
      <c r="F248" s="269"/>
    </row>
    <row r="249" spans="1:6" x14ac:dyDescent="0.25">
      <c r="A249" s="395"/>
      <c r="F249" s="269"/>
    </row>
    <row r="250" spans="1:6" x14ac:dyDescent="0.25">
      <c r="A250" s="395"/>
      <c r="F250" s="269"/>
    </row>
    <row r="251" spans="1:6" x14ac:dyDescent="0.25">
      <c r="A251" s="395"/>
      <c r="F251" s="269"/>
    </row>
    <row r="252" spans="1:6" x14ac:dyDescent="0.25">
      <c r="A252" s="395"/>
      <c r="F252" s="269"/>
    </row>
    <row r="253" spans="1:6" x14ac:dyDescent="0.25">
      <c r="A253" s="395"/>
      <c r="F253" s="269"/>
    </row>
    <row r="254" spans="1:6" x14ac:dyDescent="0.25">
      <c r="A254" s="395"/>
      <c r="F254" s="269"/>
    </row>
    <row r="255" spans="1:6" x14ac:dyDescent="0.25">
      <c r="A255" s="395"/>
      <c r="F255" s="269"/>
    </row>
    <row r="256" spans="1:6" x14ac:dyDescent="0.25">
      <c r="A256" s="395"/>
      <c r="F256" s="269"/>
    </row>
    <row r="257" spans="1:6" x14ac:dyDescent="0.25">
      <c r="A257" s="395"/>
      <c r="F257" s="269"/>
    </row>
    <row r="258" spans="1:6" x14ac:dyDescent="0.25">
      <c r="A258" s="395"/>
      <c r="F258" s="269"/>
    </row>
    <row r="259" spans="1:6" x14ac:dyDescent="0.25">
      <c r="A259" s="395"/>
      <c r="F259" s="269"/>
    </row>
    <row r="260" spans="1:6" x14ac:dyDescent="0.25">
      <c r="A260" s="395"/>
      <c r="F260" s="269"/>
    </row>
    <row r="261" spans="1:6" x14ac:dyDescent="0.25">
      <c r="A261" s="395"/>
      <c r="F261" s="269"/>
    </row>
    <row r="262" spans="1:6" x14ac:dyDescent="0.25">
      <c r="A262" s="395"/>
      <c r="F262" s="269"/>
    </row>
    <row r="263" spans="1:6" x14ac:dyDescent="0.25">
      <c r="A263" s="395"/>
      <c r="F263" s="269"/>
    </row>
    <row r="264" spans="1:6" x14ac:dyDescent="0.25">
      <c r="A264" s="395"/>
      <c r="F264" s="269"/>
    </row>
    <row r="265" spans="1:6" x14ac:dyDescent="0.25">
      <c r="A265" s="395"/>
      <c r="F265" s="269"/>
    </row>
    <row r="266" spans="1:6" x14ac:dyDescent="0.25">
      <c r="A266" s="395"/>
      <c r="F266" s="269"/>
    </row>
    <row r="267" spans="1:6" x14ac:dyDescent="0.25">
      <c r="A267" s="395"/>
      <c r="F267" s="269"/>
    </row>
    <row r="268" spans="1:6" x14ac:dyDescent="0.25">
      <c r="A268" s="395"/>
      <c r="F268" s="269"/>
    </row>
    <row r="269" spans="1:6" x14ac:dyDescent="0.25">
      <c r="A269" s="395"/>
      <c r="F269" s="269"/>
    </row>
    <row r="270" spans="1:6" x14ac:dyDescent="0.25">
      <c r="A270" s="395"/>
      <c r="F270" s="269"/>
    </row>
    <row r="271" spans="1:6" x14ac:dyDescent="0.25">
      <c r="A271" s="395"/>
      <c r="F271" s="269"/>
    </row>
    <row r="272" spans="1:6" x14ac:dyDescent="0.25">
      <c r="A272" s="395"/>
      <c r="F272" s="269"/>
    </row>
    <row r="273" spans="1:6" x14ac:dyDescent="0.25">
      <c r="A273" s="395"/>
      <c r="F273" s="269"/>
    </row>
    <row r="274" spans="1:6" x14ac:dyDescent="0.25">
      <c r="A274" s="395"/>
      <c r="F274" s="269"/>
    </row>
    <row r="275" spans="1:6" x14ac:dyDescent="0.25">
      <c r="A275" s="395"/>
      <c r="F275" s="269"/>
    </row>
    <row r="276" spans="1:6" x14ac:dyDescent="0.25">
      <c r="A276" s="395"/>
      <c r="F276" s="269"/>
    </row>
    <row r="277" spans="1:6" x14ac:dyDescent="0.25">
      <c r="A277" s="395"/>
      <c r="F277" s="269"/>
    </row>
    <row r="278" spans="1:6" x14ac:dyDescent="0.25">
      <c r="A278" s="395"/>
      <c r="F278" s="269"/>
    </row>
    <row r="279" spans="1:6" x14ac:dyDescent="0.25">
      <c r="A279" s="395"/>
      <c r="F279" s="269"/>
    </row>
    <row r="280" spans="1:6" x14ac:dyDescent="0.25">
      <c r="A280" s="395"/>
      <c r="F280" s="269"/>
    </row>
    <row r="281" spans="1:6" x14ac:dyDescent="0.25">
      <c r="A281" s="395"/>
      <c r="F281" s="269"/>
    </row>
    <row r="282" spans="1:6" x14ac:dyDescent="0.25">
      <c r="A282" s="395"/>
      <c r="F282" s="269"/>
    </row>
    <row r="283" spans="1:6" x14ac:dyDescent="0.25">
      <c r="A283" s="395"/>
      <c r="F283" s="269"/>
    </row>
    <row r="284" spans="1:6" x14ac:dyDescent="0.25">
      <c r="A284" s="395"/>
      <c r="F284" s="269"/>
    </row>
    <row r="285" spans="1:6" x14ac:dyDescent="0.25">
      <c r="A285" s="395"/>
      <c r="F285" s="269"/>
    </row>
    <row r="286" spans="1:6" x14ac:dyDescent="0.25">
      <c r="A286" s="395"/>
      <c r="F286" s="269"/>
    </row>
    <row r="287" spans="1:6" x14ac:dyDescent="0.25">
      <c r="A287" s="395"/>
      <c r="F287" s="269"/>
    </row>
    <row r="288" spans="1:6" x14ac:dyDescent="0.25">
      <c r="A288" s="395"/>
      <c r="F288" s="269"/>
    </row>
    <row r="289" spans="1:6" x14ac:dyDescent="0.25">
      <c r="A289" s="395"/>
      <c r="F289" s="269"/>
    </row>
    <row r="290" spans="1:6" x14ac:dyDescent="0.25">
      <c r="A290" s="395"/>
      <c r="F290" s="269"/>
    </row>
    <row r="291" spans="1:6" x14ac:dyDescent="0.25">
      <c r="A291" s="395"/>
      <c r="F291" s="269"/>
    </row>
    <row r="292" spans="1:6" x14ac:dyDescent="0.25">
      <c r="A292" s="395"/>
      <c r="F292" s="269"/>
    </row>
    <row r="293" spans="1:6" x14ac:dyDescent="0.25">
      <c r="A293" s="395"/>
      <c r="F293" s="269"/>
    </row>
    <row r="294" spans="1:6" x14ac:dyDescent="0.25">
      <c r="A294" s="395"/>
      <c r="F294" s="269"/>
    </row>
    <row r="295" spans="1:6" x14ac:dyDescent="0.25">
      <c r="A295" s="395"/>
      <c r="F295" s="269"/>
    </row>
    <row r="296" spans="1:6" x14ac:dyDescent="0.25">
      <c r="A296" s="395"/>
      <c r="F296" s="269"/>
    </row>
    <row r="297" spans="1:6" x14ac:dyDescent="0.25">
      <c r="A297" s="395"/>
      <c r="F297" s="269"/>
    </row>
    <row r="298" spans="1:6" x14ac:dyDescent="0.25">
      <c r="A298" s="395"/>
      <c r="F298" s="269"/>
    </row>
    <row r="299" spans="1:6" x14ac:dyDescent="0.25">
      <c r="A299" s="395"/>
      <c r="F299" s="269"/>
    </row>
    <row r="300" spans="1:6" x14ac:dyDescent="0.25">
      <c r="A300" s="395"/>
      <c r="F300" s="269"/>
    </row>
    <row r="301" spans="1:6" x14ac:dyDescent="0.25">
      <c r="A301" s="395"/>
      <c r="F301" s="269"/>
    </row>
    <row r="302" spans="1:6" x14ac:dyDescent="0.25">
      <c r="A302" s="395"/>
      <c r="F302" s="269"/>
    </row>
    <row r="303" spans="1:6" x14ac:dyDescent="0.25">
      <c r="A303" s="395"/>
      <c r="F303" s="269"/>
    </row>
    <row r="304" spans="1:6" x14ac:dyDescent="0.25">
      <c r="A304" s="395"/>
      <c r="F304" s="269"/>
    </row>
    <row r="305" spans="1:6" x14ac:dyDescent="0.25">
      <c r="A305" s="395"/>
      <c r="F305" s="269"/>
    </row>
    <row r="306" spans="1:6" x14ac:dyDescent="0.25">
      <c r="A306" s="395"/>
      <c r="F306" s="269"/>
    </row>
    <row r="307" spans="1:6" x14ac:dyDescent="0.25">
      <c r="A307" s="395"/>
      <c r="F307" s="269"/>
    </row>
    <row r="308" spans="1:6" x14ac:dyDescent="0.25">
      <c r="A308" s="395"/>
      <c r="F308" s="269"/>
    </row>
    <row r="309" spans="1:6" x14ac:dyDescent="0.25">
      <c r="A309" s="395"/>
      <c r="F309" s="269"/>
    </row>
    <row r="310" spans="1:6" x14ac:dyDescent="0.25">
      <c r="A310" s="395"/>
      <c r="F310" s="269"/>
    </row>
    <row r="311" spans="1:6" x14ac:dyDescent="0.25">
      <c r="A311" s="395"/>
      <c r="F311" s="269"/>
    </row>
    <row r="312" spans="1:6" x14ac:dyDescent="0.25">
      <c r="A312" s="395"/>
      <c r="F312" s="269"/>
    </row>
    <row r="313" spans="1:6" x14ac:dyDescent="0.25">
      <c r="A313" s="395"/>
      <c r="F313" s="269"/>
    </row>
    <row r="314" spans="1:6" x14ac:dyDescent="0.25">
      <c r="A314" s="395"/>
      <c r="F314" s="269"/>
    </row>
    <row r="315" spans="1:6" x14ac:dyDescent="0.25">
      <c r="A315" s="395"/>
      <c r="F315" s="269"/>
    </row>
    <row r="316" spans="1:6" x14ac:dyDescent="0.25">
      <c r="A316" s="395"/>
      <c r="F316" s="269"/>
    </row>
    <row r="317" spans="1:6" x14ac:dyDescent="0.25">
      <c r="A317" s="395"/>
      <c r="F317" s="269"/>
    </row>
    <row r="318" spans="1:6" x14ac:dyDescent="0.25">
      <c r="A318" s="395"/>
      <c r="F318" s="269"/>
    </row>
    <row r="319" spans="1:6" x14ac:dyDescent="0.25">
      <c r="A319" s="395"/>
      <c r="F319" s="269"/>
    </row>
    <row r="320" spans="1:6" x14ac:dyDescent="0.25">
      <c r="A320" s="395"/>
      <c r="F320" s="269"/>
    </row>
    <row r="321" spans="1:6" x14ac:dyDescent="0.25">
      <c r="A321" s="395"/>
      <c r="F321" s="269"/>
    </row>
    <row r="322" spans="1:6" x14ac:dyDescent="0.25">
      <c r="A322" s="395"/>
      <c r="F322" s="269"/>
    </row>
    <row r="323" spans="1:6" x14ac:dyDescent="0.25">
      <c r="A323" s="395"/>
      <c r="F323" s="269"/>
    </row>
    <row r="324" spans="1:6" x14ac:dyDescent="0.25">
      <c r="A324" s="395"/>
      <c r="F324" s="269"/>
    </row>
    <row r="325" spans="1:6" x14ac:dyDescent="0.25">
      <c r="A325" s="395"/>
      <c r="F325" s="269"/>
    </row>
    <row r="326" spans="1:6" x14ac:dyDescent="0.25">
      <c r="A326" s="395"/>
      <c r="F326" s="269"/>
    </row>
    <row r="327" spans="1:6" x14ac:dyDescent="0.25">
      <c r="A327" s="395"/>
      <c r="F327" s="269"/>
    </row>
    <row r="328" spans="1:6" x14ac:dyDescent="0.25">
      <c r="A328" s="395"/>
      <c r="F328" s="269"/>
    </row>
    <row r="329" spans="1:6" x14ac:dyDescent="0.25">
      <c r="A329" s="395"/>
      <c r="F329" s="269"/>
    </row>
    <row r="330" spans="1:6" x14ac:dyDescent="0.25">
      <c r="A330" s="395"/>
      <c r="F330" s="269"/>
    </row>
    <row r="331" spans="1:6" x14ac:dyDescent="0.25">
      <c r="A331" s="395"/>
      <c r="F331" s="269"/>
    </row>
    <row r="332" spans="1:6" x14ac:dyDescent="0.25">
      <c r="A332" s="395"/>
      <c r="F332" s="269"/>
    </row>
    <row r="333" spans="1:6" x14ac:dyDescent="0.25">
      <c r="A333" s="395"/>
      <c r="F333" s="269"/>
    </row>
    <row r="334" spans="1:6" x14ac:dyDescent="0.25">
      <c r="A334" s="395"/>
      <c r="F334" s="269"/>
    </row>
    <row r="335" spans="1:6" x14ac:dyDescent="0.25">
      <c r="A335" s="395"/>
      <c r="F335" s="269"/>
    </row>
    <row r="336" spans="1:6" x14ac:dyDescent="0.25">
      <c r="A336" s="395"/>
      <c r="F336" s="269"/>
    </row>
    <row r="337" spans="1:6" x14ac:dyDescent="0.25">
      <c r="A337" s="395"/>
      <c r="F337" s="269"/>
    </row>
    <row r="338" spans="1:6" x14ac:dyDescent="0.25">
      <c r="A338" s="395"/>
      <c r="F338" s="269"/>
    </row>
    <row r="339" spans="1:6" x14ac:dyDescent="0.25">
      <c r="A339" s="395"/>
      <c r="F339" s="269"/>
    </row>
    <row r="340" spans="1:6" x14ac:dyDescent="0.25">
      <c r="A340" s="395"/>
      <c r="F340" s="269"/>
    </row>
    <row r="341" spans="1:6" x14ac:dyDescent="0.25">
      <c r="A341" s="395"/>
      <c r="F341" s="269"/>
    </row>
    <row r="342" spans="1:6" x14ac:dyDescent="0.25">
      <c r="A342" s="395"/>
      <c r="F342" s="269"/>
    </row>
    <row r="343" spans="1:6" x14ac:dyDescent="0.25">
      <c r="A343" s="395"/>
      <c r="F343" s="269"/>
    </row>
    <row r="344" spans="1:6" x14ac:dyDescent="0.25">
      <c r="A344" s="395"/>
      <c r="F344" s="269"/>
    </row>
    <row r="345" spans="1:6" x14ac:dyDescent="0.25">
      <c r="A345" s="395"/>
      <c r="F345" s="269"/>
    </row>
    <row r="346" spans="1:6" x14ac:dyDescent="0.25">
      <c r="A346" s="395"/>
      <c r="F346" s="269"/>
    </row>
    <row r="347" spans="1:6" x14ac:dyDescent="0.25">
      <c r="A347" s="395"/>
      <c r="F347" s="269"/>
    </row>
    <row r="348" spans="1:6" x14ac:dyDescent="0.25">
      <c r="A348" s="395"/>
      <c r="F348" s="269"/>
    </row>
    <row r="349" spans="1:6" x14ac:dyDescent="0.25">
      <c r="A349" s="395"/>
      <c r="F349" s="269"/>
    </row>
    <row r="350" spans="1:6" x14ac:dyDescent="0.25">
      <c r="A350" s="395"/>
      <c r="F350" s="269"/>
    </row>
    <row r="351" spans="1:6" x14ac:dyDescent="0.25">
      <c r="A351" s="395"/>
      <c r="F351" s="269"/>
    </row>
    <row r="352" spans="1:6" x14ac:dyDescent="0.25">
      <c r="A352" s="395"/>
      <c r="F352" s="269"/>
    </row>
    <row r="353" spans="1:6" x14ac:dyDescent="0.25">
      <c r="A353" s="395"/>
      <c r="F353" s="269"/>
    </row>
    <row r="354" spans="1:6" x14ac:dyDescent="0.25">
      <c r="A354" s="395"/>
      <c r="F354" s="269"/>
    </row>
    <row r="355" spans="1:6" x14ac:dyDescent="0.25">
      <c r="A355" s="395"/>
      <c r="F355" s="269"/>
    </row>
    <row r="356" spans="1:6" x14ac:dyDescent="0.25">
      <c r="A356" s="395"/>
      <c r="F356" s="269"/>
    </row>
    <row r="357" spans="1:6" x14ac:dyDescent="0.25">
      <c r="A357" s="395"/>
      <c r="F357" s="269"/>
    </row>
    <row r="358" spans="1:6" x14ac:dyDescent="0.25">
      <c r="A358" s="395"/>
      <c r="F358" s="269"/>
    </row>
    <row r="359" spans="1:6" x14ac:dyDescent="0.25">
      <c r="A359" s="395"/>
      <c r="F359" s="269"/>
    </row>
    <row r="360" spans="1:6" x14ac:dyDescent="0.25">
      <c r="A360" s="395"/>
      <c r="F360" s="269"/>
    </row>
    <row r="361" spans="1:6" x14ac:dyDescent="0.25">
      <c r="A361" s="395"/>
      <c r="F361" s="269"/>
    </row>
    <row r="362" spans="1:6" x14ac:dyDescent="0.25">
      <c r="A362" s="395"/>
      <c r="F362" s="269"/>
    </row>
    <row r="363" spans="1:6" x14ac:dyDescent="0.25">
      <c r="A363" s="395"/>
      <c r="F363" s="269"/>
    </row>
    <row r="364" spans="1:6" x14ac:dyDescent="0.25">
      <c r="A364" s="395"/>
      <c r="F364" s="269"/>
    </row>
    <row r="365" spans="1:6" x14ac:dyDescent="0.25">
      <c r="A365" s="395"/>
      <c r="F365" s="269"/>
    </row>
    <row r="366" spans="1:6" x14ac:dyDescent="0.25">
      <c r="A366" s="395"/>
      <c r="F366" s="269"/>
    </row>
    <row r="367" spans="1:6" x14ac:dyDescent="0.25">
      <c r="A367" s="395"/>
      <c r="F367" s="269"/>
    </row>
    <row r="368" spans="1:6" x14ac:dyDescent="0.25">
      <c r="A368" s="395"/>
      <c r="F368" s="269"/>
    </row>
    <row r="369" spans="1:6" x14ac:dyDescent="0.25">
      <c r="A369" s="395"/>
      <c r="F369" s="269"/>
    </row>
    <row r="370" spans="1:6" x14ac:dyDescent="0.25">
      <c r="A370" s="395"/>
      <c r="F370" s="269"/>
    </row>
    <row r="371" spans="1:6" x14ac:dyDescent="0.25">
      <c r="A371" s="395"/>
      <c r="F371" s="269"/>
    </row>
    <row r="372" spans="1:6" x14ac:dyDescent="0.25">
      <c r="A372" s="395"/>
      <c r="F372" s="269"/>
    </row>
    <row r="373" spans="1:6" x14ac:dyDescent="0.25">
      <c r="A373" s="395"/>
      <c r="F373" s="269"/>
    </row>
    <row r="374" spans="1:6" x14ac:dyDescent="0.25">
      <c r="A374" s="395"/>
      <c r="F374" s="269"/>
    </row>
    <row r="375" spans="1:6" x14ac:dyDescent="0.25">
      <c r="A375" s="395"/>
      <c r="F375" s="269"/>
    </row>
    <row r="376" spans="1:6" x14ac:dyDescent="0.25">
      <c r="A376" s="395"/>
      <c r="F376" s="269"/>
    </row>
    <row r="377" spans="1:6" x14ac:dyDescent="0.25">
      <c r="A377" s="395"/>
      <c r="F377" s="269"/>
    </row>
    <row r="378" spans="1:6" x14ac:dyDescent="0.25">
      <c r="A378" s="395"/>
      <c r="F378" s="269"/>
    </row>
    <row r="379" spans="1:6" x14ac:dyDescent="0.25">
      <c r="A379" s="395"/>
      <c r="F379" s="269"/>
    </row>
    <row r="380" spans="1:6" x14ac:dyDescent="0.25">
      <c r="A380" s="395"/>
      <c r="F380" s="269"/>
    </row>
    <row r="381" spans="1:6" x14ac:dyDescent="0.25">
      <c r="A381" s="395"/>
      <c r="F381" s="269"/>
    </row>
    <row r="382" spans="1:6" x14ac:dyDescent="0.25">
      <c r="A382" s="395"/>
      <c r="F382" s="269"/>
    </row>
    <row r="383" spans="1:6" x14ac:dyDescent="0.25">
      <c r="A383" s="395"/>
      <c r="F383" s="269"/>
    </row>
    <row r="384" spans="1:6" x14ac:dyDescent="0.25">
      <c r="A384" s="395"/>
      <c r="F384" s="269"/>
    </row>
    <row r="385" spans="1:6" x14ac:dyDescent="0.25">
      <c r="A385" s="395"/>
      <c r="F385" s="269"/>
    </row>
    <row r="386" spans="1:6" x14ac:dyDescent="0.25">
      <c r="A386" s="395"/>
      <c r="F386" s="269"/>
    </row>
    <row r="387" spans="1:6" x14ac:dyDescent="0.25">
      <c r="A387" s="395"/>
      <c r="F387" s="269"/>
    </row>
    <row r="388" spans="1:6" x14ac:dyDescent="0.25">
      <c r="A388" s="395"/>
      <c r="F388" s="269"/>
    </row>
    <row r="389" spans="1:6" x14ac:dyDescent="0.25">
      <c r="A389" s="395"/>
      <c r="F389" s="269"/>
    </row>
    <row r="390" spans="1:6" x14ac:dyDescent="0.25">
      <c r="A390" s="395"/>
      <c r="F390" s="269"/>
    </row>
    <row r="391" spans="1:6" x14ac:dyDescent="0.25">
      <c r="A391" s="395"/>
      <c r="F391" s="269"/>
    </row>
    <row r="392" spans="1:6" x14ac:dyDescent="0.25">
      <c r="A392" s="395"/>
      <c r="F392" s="269"/>
    </row>
    <row r="393" spans="1:6" x14ac:dyDescent="0.25">
      <c r="A393" s="395"/>
      <c r="F393" s="269"/>
    </row>
    <row r="394" spans="1:6" x14ac:dyDescent="0.25">
      <c r="A394" s="395"/>
      <c r="F394" s="269"/>
    </row>
    <row r="395" spans="1:6" x14ac:dyDescent="0.25">
      <c r="A395" s="395"/>
      <c r="F395" s="269"/>
    </row>
    <row r="396" spans="1:6" x14ac:dyDescent="0.25">
      <c r="A396" s="395"/>
      <c r="F396" s="269"/>
    </row>
    <row r="397" spans="1:6" x14ac:dyDescent="0.25">
      <c r="A397" s="395"/>
      <c r="F397" s="269"/>
    </row>
    <row r="398" spans="1:6" x14ac:dyDescent="0.25">
      <c r="A398" s="395"/>
      <c r="F398" s="269"/>
    </row>
    <row r="399" spans="1:6" x14ac:dyDescent="0.25">
      <c r="A399" s="395"/>
      <c r="F399" s="269"/>
    </row>
    <row r="400" spans="1:6" x14ac:dyDescent="0.25">
      <c r="A400" s="395"/>
      <c r="F400" s="269"/>
    </row>
    <row r="401" spans="1:6" x14ac:dyDescent="0.25">
      <c r="A401" s="395"/>
      <c r="F401" s="269"/>
    </row>
    <row r="402" spans="1:6" x14ac:dyDescent="0.25">
      <c r="A402" s="395"/>
      <c r="F402" s="269"/>
    </row>
    <row r="403" spans="1:6" x14ac:dyDescent="0.25">
      <c r="A403" s="395"/>
      <c r="F403" s="269"/>
    </row>
    <row r="404" spans="1:6" x14ac:dyDescent="0.25">
      <c r="A404" s="395"/>
      <c r="F404" s="269"/>
    </row>
    <row r="405" spans="1:6" x14ac:dyDescent="0.25">
      <c r="A405" s="395"/>
      <c r="F405" s="269"/>
    </row>
    <row r="406" spans="1:6" x14ac:dyDescent="0.25">
      <c r="A406" s="395"/>
      <c r="F406" s="269"/>
    </row>
    <row r="407" spans="1:6" x14ac:dyDescent="0.25">
      <c r="A407" s="395"/>
      <c r="F407" s="269"/>
    </row>
    <row r="408" spans="1:6" x14ac:dyDescent="0.25">
      <c r="A408" s="395"/>
      <c r="F408" s="269"/>
    </row>
    <row r="409" spans="1:6" x14ac:dyDescent="0.25">
      <c r="A409" s="395"/>
      <c r="F409" s="269"/>
    </row>
    <row r="410" spans="1:6" x14ac:dyDescent="0.25">
      <c r="A410" s="395"/>
      <c r="F410" s="269"/>
    </row>
    <row r="411" spans="1:6" x14ac:dyDescent="0.25">
      <c r="A411" s="395"/>
      <c r="F411" s="269"/>
    </row>
    <row r="412" spans="1:6" x14ac:dyDescent="0.25">
      <c r="A412" s="395"/>
      <c r="F412" s="269"/>
    </row>
    <row r="413" spans="1:6" x14ac:dyDescent="0.25">
      <c r="A413" s="395"/>
      <c r="F413" s="269"/>
    </row>
    <row r="414" spans="1:6" x14ac:dyDescent="0.25">
      <c r="A414" s="395"/>
      <c r="F414" s="269"/>
    </row>
    <row r="415" spans="1:6" x14ac:dyDescent="0.25">
      <c r="A415" s="395"/>
      <c r="F415" s="269"/>
    </row>
    <row r="416" spans="1:6" x14ac:dyDescent="0.25">
      <c r="A416" s="395"/>
      <c r="F416" s="269"/>
    </row>
    <row r="417" spans="1:6" x14ac:dyDescent="0.25">
      <c r="A417" s="395"/>
      <c r="F417" s="269"/>
    </row>
    <row r="418" spans="1:6" x14ac:dyDescent="0.25">
      <c r="A418" s="395"/>
      <c r="F418" s="269"/>
    </row>
    <row r="419" spans="1:6" x14ac:dyDescent="0.25">
      <c r="A419" s="395"/>
      <c r="F419" s="269"/>
    </row>
    <row r="420" spans="1:6" x14ac:dyDescent="0.25">
      <c r="A420" s="395"/>
      <c r="F420" s="269"/>
    </row>
    <row r="421" spans="1:6" x14ac:dyDescent="0.25">
      <c r="A421" s="395"/>
      <c r="F421" s="269"/>
    </row>
    <row r="422" spans="1:6" x14ac:dyDescent="0.25">
      <c r="A422" s="395"/>
      <c r="F422" s="269"/>
    </row>
    <row r="423" spans="1:6" x14ac:dyDescent="0.25">
      <c r="A423" s="395"/>
      <c r="F423" s="269"/>
    </row>
    <row r="424" spans="1:6" x14ac:dyDescent="0.25">
      <c r="A424" s="395"/>
      <c r="F424" s="269"/>
    </row>
    <row r="425" spans="1:6" x14ac:dyDescent="0.25">
      <c r="A425" s="395"/>
      <c r="F425" s="269"/>
    </row>
    <row r="426" spans="1:6" x14ac:dyDescent="0.25">
      <c r="A426" s="395"/>
      <c r="F426" s="269"/>
    </row>
    <row r="427" spans="1:6" x14ac:dyDescent="0.25">
      <c r="A427" s="395"/>
      <c r="F427" s="269"/>
    </row>
    <row r="428" spans="1:6" x14ac:dyDescent="0.25">
      <c r="A428" s="395"/>
      <c r="F428" s="269"/>
    </row>
    <row r="429" spans="1:6" x14ac:dyDescent="0.25">
      <c r="A429" s="395"/>
      <c r="F429" s="269"/>
    </row>
    <row r="430" spans="1:6" x14ac:dyDescent="0.25">
      <c r="A430" s="395"/>
      <c r="F430" s="269"/>
    </row>
    <row r="431" spans="1:6" x14ac:dyDescent="0.25">
      <c r="A431" s="395"/>
      <c r="F431" s="269"/>
    </row>
    <row r="432" spans="1:6" x14ac:dyDescent="0.25">
      <c r="A432" s="395"/>
      <c r="F432" s="269"/>
    </row>
    <row r="433" spans="1:6" x14ac:dyDescent="0.25">
      <c r="A433" s="395"/>
      <c r="F433" s="269"/>
    </row>
    <row r="434" spans="1:6" x14ac:dyDescent="0.25">
      <c r="A434" s="395"/>
      <c r="F434" s="269"/>
    </row>
    <row r="435" spans="1:6" x14ac:dyDescent="0.25">
      <c r="A435" s="395"/>
      <c r="F435" s="269"/>
    </row>
    <row r="436" spans="1:6" x14ac:dyDescent="0.25">
      <c r="A436" s="395"/>
      <c r="F436" s="269"/>
    </row>
    <row r="437" spans="1:6" x14ac:dyDescent="0.25">
      <c r="A437" s="395"/>
      <c r="F437" s="269"/>
    </row>
    <row r="438" spans="1:6" x14ac:dyDescent="0.25">
      <c r="A438" s="395"/>
      <c r="F438" s="269"/>
    </row>
    <row r="439" spans="1:6" x14ac:dyDescent="0.25">
      <c r="A439" s="395"/>
      <c r="F439" s="269"/>
    </row>
    <row r="440" spans="1:6" x14ac:dyDescent="0.25">
      <c r="A440" s="395"/>
      <c r="F440" s="269"/>
    </row>
    <row r="441" spans="1:6" x14ac:dyDescent="0.25">
      <c r="A441" s="395"/>
      <c r="F441" s="269"/>
    </row>
    <row r="442" spans="1:6" x14ac:dyDescent="0.25">
      <c r="A442" s="395"/>
      <c r="F442" s="269"/>
    </row>
    <row r="443" spans="1:6" x14ac:dyDescent="0.25">
      <c r="A443" s="395"/>
      <c r="F443" s="269"/>
    </row>
    <row r="444" spans="1:6" x14ac:dyDescent="0.25">
      <c r="A444" s="395"/>
      <c r="F444" s="269"/>
    </row>
    <row r="445" spans="1:6" x14ac:dyDescent="0.25">
      <c r="A445" s="395"/>
      <c r="F445" s="269"/>
    </row>
    <row r="446" spans="1:6" x14ac:dyDescent="0.25">
      <c r="A446" s="395"/>
      <c r="F446" s="269"/>
    </row>
    <row r="447" spans="1:6" x14ac:dyDescent="0.25">
      <c r="A447" s="395"/>
      <c r="F447" s="269"/>
    </row>
    <row r="448" spans="1:6" x14ac:dyDescent="0.25">
      <c r="A448" s="395"/>
      <c r="F448" s="269"/>
    </row>
    <row r="449" spans="1:6" x14ac:dyDescent="0.25">
      <c r="A449" s="395"/>
      <c r="F449" s="269"/>
    </row>
    <row r="450" spans="1:6" x14ac:dyDescent="0.25">
      <c r="A450" s="395"/>
      <c r="F450" s="269"/>
    </row>
    <row r="451" spans="1:6" x14ac:dyDescent="0.25">
      <c r="A451" s="395"/>
      <c r="F451" s="269"/>
    </row>
    <row r="452" spans="1:6" x14ac:dyDescent="0.25">
      <c r="A452" s="395"/>
      <c r="F452" s="269"/>
    </row>
    <row r="453" spans="1:6" x14ac:dyDescent="0.25">
      <c r="A453" s="395"/>
      <c r="F453" s="269"/>
    </row>
    <row r="454" spans="1:6" x14ac:dyDescent="0.25">
      <c r="A454" s="395"/>
      <c r="F454" s="269"/>
    </row>
    <row r="455" spans="1:6" x14ac:dyDescent="0.25">
      <c r="A455" s="395"/>
      <c r="F455" s="269"/>
    </row>
    <row r="456" spans="1:6" x14ac:dyDescent="0.25">
      <c r="A456" s="395"/>
      <c r="F456" s="269"/>
    </row>
    <row r="457" spans="1:6" x14ac:dyDescent="0.25">
      <c r="A457" s="395"/>
      <c r="F457" s="269"/>
    </row>
    <row r="458" spans="1:6" x14ac:dyDescent="0.25">
      <c r="A458" s="395"/>
      <c r="F458" s="269"/>
    </row>
    <row r="459" spans="1:6" x14ac:dyDescent="0.25">
      <c r="A459" s="395"/>
      <c r="F459" s="269"/>
    </row>
    <row r="460" spans="1:6" x14ac:dyDescent="0.25">
      <c r="A460" s="395"/>
      <c r="F460" s="269"/>
    </row>
    <row r="461" spans="1:6" x14ac:dyDescent="0.25">
      <c r="A461" s="395"/>
      <c r="F461" s="269"/>
    </row>
    <row r="462" spans="1:6" x14ac:dyDescent="0.25">
      <c r="A462" s="395"/>
      <c r="F462" s="269"/>
    </row>
    <row r="463" spans="1:6" x14ac:dyDescent="0.25">
      <c r="A463" s="395"/>
      <c r="F463" s="269"/>
    </row>
    <row r="464" spans="1:6" x14ac:dyDescent="0.25">
      <c r="A464" s="395"/>
      <c r="F464" s="269"/>
    </row>
    <row r="465" spans="1:6" x14ac:dyDescent="0.25">
      <c r="A465" s="395"/>
      <c r="F465" s="269"/>
    </row>
    <row r="466" spans="1:6" x14ac:dyDescent="0.25">
      <c r="A466" s="395"/>
      <c r="F466" s="269"/>
    </row>
    <row r="467" spans="1:6" x14ac:dyDescent="0.25">
      <c r="A467" s="395"/>
      <c r="F467" s="269"/>
    </row>
    <row r="468" spans="1:6" x14ac:dyDescent="0.25">
      <c r="A468" s="395"/>
      <c r="F468" s="269"/>
    </row>
    <row r="469" spans="1:6" x14ac:dyDescent="0.25">
      <c r="A469" s="395"/>
      <c r="F469" s="269"/>
    </row>
    <row r="470" spans="1:6" x14ac:dyDescent="0.25">
      <c r="A470" s="395"/>
      <c r="F470" s="269"/>
    </row>
    <row r="471" spans="1:6" x14ac:dyDescent="0.25">
      <c r="A471" s="395"/>
      <c r="F471" s="269"/>
    </row>
    <row r="472" spans="1:6" x14ac:dyDescent="0.25">
      <c r="A472" s="395"/>
      <c r="F472" s="269"/>
    </row>
    <row r="473" spans="1:6" x14ac:dyDescent="0.25">
      <c r="A473" s="395"/>
      <c r="F473" s="269"/>
    </row>
    <row r="474" spans="1:6" x14ac:dyDescent="0.25">
      <c r="A474" s="395"/>
      <c r="F474" s="269"/>
    </row>
    <row r="475" spans="1:6" x14ac:dyDescent="0.25">
      <c r="A475" s="395"/>
      <c r="F475" s="269"/>
    </row>
    <row r="476" spans="1:6" x14ac:dyDescent="0.25">
      <c r="A476" s="395"/>
      <c r="F476" s="269"/>
    </row>
    <row r="477" spans="1:6" x14ac:dyDescent="0.25">
      <c r="A477" s="395"/>
      <c r="F477" s="269"/>
    </row>
    <row r="478" spans="1:6" x14ac:dyDescent="0.25">
      <c r="A478" s="395"/>
      <c r="F478" s="269"/>
    </row>
    <row r="479" spans="1:6" x14ac:dyDescent="0.25">
      <c r="A479" s="395"/>
      <c r="F479" s="269"/>
    </row>
    <row r="480" spans="1:6" x14ac:dyDescent="0.25">
      <c r="A480" s="395"/>
      <c r="F480" s="269"/>
    </row>
    <row r="481" spans="1:6" x14ac:dyDescent="0.25">
      <c r="A481" s="395"/>
      <c r="F481" s="269"/>
    </row>
    <row r="482" spans="1:6" x14ac:dyDescent="0.25">
      <c r="A482" s="395"/>
      <c r="F482" s="269"/>
    </row>
    <row r="483" spans="1:6" x14ac:dyDescent="0.25">
      <c r="A483" s="395"/>
      <c r="F483" s="269"/>
    </row>
    <row r="484" spans="1:6" x14ac:dyDescent="0.25">
      <c r="A484" s="395"/>
      <c r="F484" s="269"/>
    </row>
    <row r="485" spans="1:6" x14ac:dyDescent="0.25">
      <c r="A485" s="395"/>
      <c r="F485" s="269"/>
    </row>
    <row r="486" spans="1:6" x14ac:dyDescent="0.25">
      <c r="A486" s="395"/>
      <c r="F486" s="269"/>
    </row>
    <row r="487" spans="1:6" x14ac:dyDescent="0.25">
      <c r="A487" s="395"/>
      <c r="F487" s="269"/>
    </row>
    <row r="488" spans="1:6" x14ac:dyDescent="0.25">
      <c r="A488" s="395"/>
      <c r="F488" s="269"/>
    </row>
    <row r="489" spans="1:6" x14ac:dyDescent="0.25">
      <c r="A489" s="395"/>
      <c r="F489" s="269"/>
    </row>
    <row r="490" spans="1:6" x14ac:dyDescent="0.25">
      <c r="A490" s="395"/>
      <c r="F490" s="269"/>
    </row>
    <row r="491" spans="1:6" x14ac:dyDescent="0.25">
      <c r="A491" s="395"/>
      <c r="F491" s="269"/>
    </row>
    <row r="492" spans="1:6" x14ac:dyDescent="0.25">
      <c r="A492" s="395"/>
      <c r="F492" s="269"/>
    </row>
    <row r="493" spans="1:6" x14ac:dyDescent="0.25">
      <c r="A493" s="395"/>
      <c r="F493" s="269"/>
    </row>
    <row r="494" spans="1:6" x14ac:dyDescent="0.25">
      <c r="A494" s="395"/>
      <c r="F494" s="269"/>
    </row>
    <row r="495" spans="1:6" x14ac:dyDescent="0.25">
      <c r="A495" s="395"/>
      <c r="F495" s="269"/>
    </row>
    <row r="496" spans="1:6" x14ac:dyDescent="0.25">
      <c r="A496" s="395"/>
      <c r="F496" s="269"/>
    </row>
    <row r="497" spans="1:6" x14ac:dyDescent="0.25">
      <c r="A497" s="395"/>
      <c r="F497" s="269"/>
    </row>
    <row r="498" spans="1:6" x14ac:dyDescent="0.25">
      <c r="A498" s="395"/>
      <c r="F498" s="269"/>
    </row>
    <row r="499" spans="1:6" x14ac:dyDescent="0.25">
      <c r="A499" s="395"/>
      <c r="F499" s="269"/>
    </row>
    <row r="500" spans="1:6" x14ac:dyDescent="0.25">
      <c r="A500" s="395"/>
      <c r="F500" s="269"/>
    </row>
    <row r="501" spans="1:6" x14ac:dyDescent="0.25">
      <c r="A501" s="395"/>
      <c r="F501" s="269"/>
    </row>
    <row r="502" spans="1:6" x14ac:dyDescent="0.25">
      <c r="A502" s="395"/>
      <c r="F502" s="269"/>
    </row>
    <row r="503" spans="1:6" x14ac:dyDescent="0.25">
      <c r="A503" s="395"/>
      <c r="F503" s="269"/>
    </row>
    <row r="504" spans="1:6" x14ac:dyDescent="0.25">
      <c r="A504" s="395"/>
      <c r="F504" s="269"/>
    </row>
    <row r="505" spans="1:6" x14ac:dyDescent="0.25">
      <c r="A505" s="395"/>
      <c r="F505" s="269"/>
    </row>
    <row r="506" spans="1:6" x14ac:dyDescent="0.25">
      <c r="A506" s="395"/>
      <c r="F506" s="269"/>
    </row>
    <row r="507" spans="1:6" x14ac:dyDescent="0.25">
      <c r="A507" s="395"/>
      <c r="F507" s="269"/>
    </row>
    <row r="508" spans="1:6" x14ac:dyDescent="0.25">
      <c r="A508" s="395"/>
      <c r="F508" s="269"/>
    </row>
    <row r="509" spans="1:6" x14ac:dyDescent="0.25">
      <c r="A509" s="395"/>
      <c r="F509" s="269"/>
    </row>
    <row r="510" spans="1:6" x14ac:dyDescent="0.25">
      <c r="A510" s="395"/>
      <c r="F510" s="269"/>
    </row>
    <row r="511" spans="1:6" x14ac:dyDescent="0.25">
      <c r="A511" s="395"/>
      <c r="F511" s="269"/>
    </row>
    <row r="512" spans="1:6" x14ac:dyDescent="0.25">
      <c r="A512" s="395"/>
      <c r="F512" s="269"/>
    </row>
    <row r="513" spans="1:6" x14ac:dyDescent="0.25">
      <c r="A513" s="395"/>
      <c r="F513" s="269"/>
    </row>
    <row r="514" spans="1:6" x14ac:dyDescent="0.25">
      <c r="A514" s="395"/>
      <c r="F514" s="269"/>
    </row>
    <row r="515" spans="1:6" x14ac:dyDescent="0.25">
      <c r="A515" s="395"/>
      <c r="F515" s="269"/>
    </row>
    <row r="516" spans="1:6" x14ac:dyDescent="0.25">
      <c r="A516" s="395"/>
      <c r="F516" s="269"/>
    </row>
    <row r="517" spans="1:6" x14ac:dyDescent="0.25">
      <c r="A517" s="395"/>
      <c r="F517" s="269"/>
    </row>
    <row r="518" spans="1:6" x14ac:dyDescent="0.25">
      <c r="A518" s="395"/>
      <c r="F518" s="269"/>
    </row>
    <row r="519" spans="1:6" x14ac:dyDescent="0.25">
      <c r="A519" s="395"/>
      <c r="F519" s="269"/>
    </row>
    <row r="520" spans="1:6" x14ac:dyDescent="0.25">
      <c r="A520" s="395"/>
      <c r="F520" s="269"/>
    </row>
    <row r="521" spans="1:6" x14ac:dyDescent="0.25">
      <c r="A521" s="395"/>
      <c r="F521" s="269"/>
    </row>
    <row r="522" spans="1:6" x14ac:dyDescent="0.25">
      <c r="A522" s="395"/>
      <c r="F522" s="269"/>
    </row>
    <row r="523" spans="1:6" x14ac:dyDescent="0.25">
      <c r="A523" s="395"/>
      <c r="F523" s="269"/>
    </row>
    <row r="524" spans="1:6" x14ac:dyDescent="0.25">
      <c r="A524" s="395"/>
      <c r="F524" s="269"/>
    </row>
    <row r="525" spans="1:6" x14ac:dyDescent="0.25">
      <c r="A525" s="395"/>
      <c r="F525" s="269"/>
    </row>
    <row r="526" spans="1:6" x14ac:dyDescent="0.25">
      <c r="A526" s="395"/>
      <c r="F526" s="269"/>
    </row>
    <row r="527" spans="1:6" x14ac:dyDescent="0.25">
      <c r="A527" s="395"/>
      <c r="F527" s="269"/>
    </row>
    <row r="528" spans="1:6" x14ac:dyDescent="0.25">
      <c r="A528" s="395"/>
      <c r="F528" s="269"/>
    </row>
    <row r="529" spans="1:6" x14ac:dyDescent="0.25">
      <c r="A529" s="395"/>
      <c r="F529" s="269"/>
    </row>
    <row r="530" spans="1:6" x14ac:dyDescent="0.25">
      <c r="A530" s="395"/>
      <c r="F530" s="269"/>
    </row>
    <row r="531" spans="1:6" x14ac:dyDescent="0.25">
      <c r="A531" s="395"/>
      <c r="F531" s="269"/>
    </row>
    <row r="532" spans="1:6" x14ac:dyDescent="0.25">
      <c r="A532" s="395"/>
      <c r="F532" s="269"/>
    </row>
    <row r="533" spans="1:6" x14ac:dyDescent="0.25">
      <c r="A533" s="395"/>
      <c r="F533" s="269"/>
    </row>
    <row r="534" spans="1:6" x14ac:dyDescent="0.25">
      <c r="A534" s="395"/>
      <c r="F534" s="269"/>
    </row>
    <row r="535" spans="1:6" x14ac:dyDescent="0.25">
      <c r="A535" s="395"/>
      <c r="F535" s="269"/>
    </row>
    <row r="536" spans="1:6" x14ac:dyDescent="0.25">
      <c r="A536" s="395"/>
      <c r="F536" s="269"/>
    </row>
    <row r="537" spans="1:6" x14ac:dyDescent="0.25">
      <c r="A537" s="395"/>
      <c r="F537" s="269"/>
    </row>
    <row r="538" spans="1:6" x14ac:dyDescent="0.25">
      <c r="A538" s="395"/>
      <c r="F538" s="269"/>
    </row>
    <row r="539" spans="1:6" x14ac:dyDescent="0.25">
      <c r="A539" s="395"/>
      <c r="F539" s="269"/>
    </row>
    <row r="540" spans="1:6" x14ac:dyDescent="0.25">
      <c r="A540" s="395"/>
      <c r="F540" s="269"/>
    </row>
    <row r="541" spans="1:6" x14ac:dyDescent="0.25">
      <c r="A541" s="395"/>
      <c r="F541" s="269"/>
    </row>
    <row r="542" spans="1:6" x14ac:dyDescent="0.25">
      <c r="A542" s="395"/>
      <c r="F542" s="269"/>
    </row>
    <row r="543" spans="1:6" x14ac:dyDescent="0.25">
      <c r="A543" s="395"/>
      <c r="F543" s="269"/>
    </row>
    <row r="544" spans="1:6" x14ac:dyDescent="0.25">
      <c r="A544" s="395"/>
      <c r="F544" s="269"/>
    </row>
    <row r="545" spans="1:6" x14ac:dyDescent="0.25">
      <c r="A545" s="395"/>
      <c r="F545" s="269"/>
    </row>
    <row r="546" spans="1:6" x14ac:dyDescent="0.25">
      <c r="A546" s="395"/>
      <c r="F546" s="269"/>
    </row>
    <row r="547" spans="1:6" x14ac:dyDescent="0.25">
      <c r="A547" s="395"/>
      <c r="F547" s="269"/>
    </row>
    <row r="548" spans="1:6" x14ac:dyDescent="0.25">
      <c r="A548" s="395"/>
      <c r="F548" s="269"/>
    </row>
    <row r="549" spans="1:6" x14ac:dyDescent="0.25">
      <c r="A549" s="395"/>
      <c r="F549" s="269"/>
    </row>
    <row r="550" spans="1:6" x14ac:dyDescent="0.25">
      <c r="A550" s="395"/>
      <c r="F550" s="269"/>
    </row>
    <row r="551" spans="1:6" x14ac:dyDescent="0.25">
      <c r="A551" s="395"/>
      <c r="F551" s="269"/>
    </row>
    <row r="552" spans="1:6" x14ac:dyDescent="0.25">
      <c r="A552" s="395"/>
      <c r="F552" s="269"/>
    </row>
    <row r="553" spans="1:6" x14ac:dyDescent="0.25">
      <c r="A553" s="395"/>
      <c r="F553" s="269"/>
    </row>
    <row r="554" spans="1:6" x14ac:dyDescent="0.25">
      <c r="A554" s="395"/>
      <c r="F554" s="269"/>
    </row>
    <row r="555" spans="1:6" x14ac:dyDescent="0.25">
      <c r="A555" s="395"/>
      <c r="F555" s="269"/>
    </row>
    <row r="556" spans="1:6" x14ac:dyDescent="0.25">
      <c r="A556" s="395"/>
      <c r="F556" s="269"/>
    </row>
    <row r="557" spans="1:6" x14ac:dyDescent="0.25">
      <c r="A557" s="395"/>
      <c r="F557" s="269"/>
    </row>
    <row r="558" spans="1:6" x14ac:dyDescent="0.25">
      <c r="A558" s="395"/>
      <c r="F558" s="269"/>
    </row>
    <row r="559" spans="1:6" x14ac:dyDescent="0.25">
      <c r="A559" s="395"/>
      <c r="F559" s="269"/>
    </row>
    <row r="560" spans="1:6" x14ac:dyDescent="0.25">
      <c r="A560" s="395"/>
      <c r="F560" s="269"/>
    </row>
    <row r="561" spans="1:6" x14ac:dyDescent="0.25">
      <c r="A561" s="395"/>
      <c r="F561" s="269"/>
    </row>
    <row r="562" spans="1:6" x14ac:dyDescent="0.25">
      <c r="A562" s="395"/>
      <c r="F562" s="269"/>
    </row>
    <row r="563" spans="1:6" x14ac:dyDescent="0.25">
      <c r="A563" s="395"/>
      <c r="F563" s="269"/>
    </row>
    <row r="564" spans="1:6" x14ac:dyDescent="0.25">
      <c r="A564" s="395"/>
      <c r="F564" s="269"/>
    </row>
    <row r="565" spans="1:6" x14ac:dyDescent="0.25">
      <c r="A565" s="395"/>
      <c r="F565" s="269"/>
    </row>
    <row r="566" spans="1:6" x14ac:dyDescent="0.25">
      <c r="A566" s="395"/>
      <c r="F566" s="269"/>
    </row>
    <row r="567" spans="1:6" x14ac:dyDescent="0.25">
      <c r="A567" s="395"/>
      <c r="F567" s="269"/>
    </row>
    <row r="568" spans="1:6" x14ac:dyDescent="0.25">
      <c r="A568" s="395"/>
      <c r="F568" s="269"/>
    </row>
    <row r="569" spans="1:6" x14ac:dyDescent="0.25">
      <c r="A569" s="395"/>
      <c r="F569" s="269"/>
    </row>
    <row r="570" spans="1:6" x14ac:dyDescent="0.25">
      <c r="A570" s="395"/>
      <c r="F570" s="269"/>
    </row>
    <row r="571" spans="1:6" x14ac:dyDescent="0.25">
      <c r="A571" s="395"/>
      <c r="F571" s="269"/>
    </row>
    <row r="572" spans="1:6" x14ac:dyDescent="0.25">
      <c r="A572" s="395"/>
      <c r="F572" s="269"/>
    </row>
    <row r="573" spans="1:6" x14ac:dyDescent="0.25">
      <c r="A573" s="395"/>
      <c r="F573" s="269"/>
    </row>
    <row r="574" spans="1:6" x14ac:dyDescent="0.25">
      <c r="A574" s="395"/>
      <c r="F574" s="269"/>
    </row>
    <row r="575" spans="1:6" x14ac:dyDescent="0.25">
      <c r="A575" s="395"/>
      <c r="F575" s="269"/>
    </row>
    <row r="576" spans="1:6" x14ac:dyDescent="0.25">
      <c r="A576" s="395"/>
      <c r="F576" s="269"/>
    </row>
    <row r="577" spans="1:6" x14ac:dyDescent="0.25">
      <c r="A577" s="395"/>
      <c r="F577" s="269"/>
    </row>
    <row r="578" spans="1:6" x14ac:dyDescent="0.25">
      <c r="A578" s="395"/>
      <c r="F578" s="269"/>
    </row>
    <row r="579" spans="1:6" x14ac:dyDescent="0.25">
      <c r="A579" s="395"/>
      <c r="F579" s="269"/>
    </row>
    <row r="580" spans="1:6" x14ac:dyDescent="0.25">
      <c r="A580" s="395"/>
      <c r="F580" s="269"/>
    </row>
    <row r="581" spans="1:6" x14ac:dyDescent="0.25">
      <c r="A581" s="395"/>
      <c r="F581" s="269"/>
    </row>
    <row r="582" spans="1:6" x14ac:dyDescent="0.25">
      <c r="A582" s="395"/>
      <c r="F582" s="269"/>
    </row>
    <row r="583" spans="1:6" x14ac:dyDescent="0.25">
      <c r="A583" s="395"/>
      <c r="F583" s="269"/>
    </row>
    <row r="584" spans="1:6" x14ac:dyDescent="0.25">
      <c r="A584" s="395"/>
      <c r="F584" s="269"/>
    </row>
    <row r="585" spans="1:6" x14ac:dyDescent="0.25">
      <c r="A585" s="395"/>
      <c r="F585" s="269"/>
    </row>
    <row r="586" spans="1:6" x14ac:dyDescent="0.25">
      <c r="A586" s="395"/>
      <c r="F586" s="269"/>
    </row>
    <row r="587" spans="1:6" x14ac:dyDescent="0.25">
      <c r="A587" s="395"/>
      <c r="F587" s="269"/>
    </row>
    <row r="588" spans="1:6" x14ac:dyDescent="0.25">
      <c r="A588" s="395"/>
      <c r="F588" s="269"/>
    </row>
    <row r="589" spans="1:6" x14ac:dyDescent="0.25">
      <c r="A589" s="395"/>
      <c r="F589" s="269"/>
    </row>
    <row r="590" spans="1:6" x14ac:dyDescent="0.25">
      <c r="A590" s="395"/>
      <c r="F590" s="269"/>
    </row>
    <row r="591" spans="1:6" x14ac:dyDescent="0.25">
      <c r="A591" s="395"/>
      <c r="F591" s="269"/>
    </row>
    <row r="592" spans="1:6" x14ac:dyDescent="0.25">
      <c r="A592" s="395"/>
      <c r="F592" s="269"/>
    </row>
    <row r="593" spans="1:6" x14ac:dyDescent="0.25">
      <c r="A593" s="395"/>
      <c r="F593" s="269"/>
    </row>
    <row r="594" spans="1:6" x14ac:dyDescent="0.25">
      <c r="A594" s="395"/>
      <c r="F594" s="269"/>
    </row>
    <row r="595" spans="1:6" x14ac:dyDescent="0.25">
      <c r="A595" s="395"/>
      <c r="F595" s="269"/>
    </row>
    <row r="596" spans="1:6" x14ac:dyDescent="0.25">
      <c r="A596" s="395"/>
      <c r="F596" s="269"/>
    </row>
    <row r="597" spans="1:6" x14ac:dyDescent="0.25">
      <c r="A597" s="395"/>
      <c r="F597" s="269"/>
    </row>
    <row r="598" spans="1:6" x14ac:dyDescent="0.25">
      <c r="A598" s="395"/>
      <c r="F598" s="269"/>
    </row>
    <row r="599" spans="1:6" x14ac:dyDescent="0.25">
      <c r="A599" s="395"/>
      <c r="F599" s="269"/>
    </row>
    <row r="600" spans="1:6" x14ac:dyDescent="0.25">
      <c r="A600" s="395"/>
      <c r="F600" s="269"/>
    </row>
    <row r="601" spans="1:6" x14ac:dyDescent="0.25">
      <c r="A601" s="395"/>
      <c r="F601" s="269"/>
    </row>
    <row r="602" spans="1:6" x14ac:dyDescent="0.25">
      <c r="A602" s="395"/>
      <c r="F602" s="269"/>
    </row>
    <row r="603" spans="1:6" x14ac:dyDescent="0.25">
      <c r="A603" s="395"/>
      <c r="F603" s="269"/>
    </row>
    <row r="604" spans="1:6" x14ac:dyDescent="0.25">
      <c r="A604" s="395"/>
      <c r="F604" s="269"/>
    </row>
    <row r="605" spans="1:6" x14ac:dyDescent="0.25">
      <c r="A605" s="395"/>
      <c r="F605" s="269"/>
    </row>
    <row r="606" spans="1:6" x14ac:dyDescent="0.25">
      <c r="A606" s="395"/>
      <c r="F606" s="269"/>
    </row>
    <row r="607" spans="1:6" x14ac:dyDescent="0.25">
      <c r="A607" s="395"/>
      <c r="F607" s="269"/>
    </row>
    <row r="608" spans="1:6" x14ac:dyDescent="0.25">
      <c r="A608" s="395"/>
      <c r="F608" s="368"/>
    </row>
    <row r="609" spans="1:6" x14ac:dyDescent="0.25">
      <c r="A609" s="395"/>
      <c r="F609" s="269"/>
    </row>
    <row r="610" spans="1:6" x14ac:dyDescent="0.25">
      <c r="A610" s="395"/>
      <c r="F610" s="269"/>
    </row>
    <row r="611" spans="1:6" x14ac:dyDescent="0.25">
      <c r="A611" s="395"/>
      <c r="F611" s="269"/>
    </row>
    <row r="612" spans="1:6" x14ac:dyDescent="0.25">
      <c r="A612" s="395"/>
      <c r="F612" s="269"/>
    </row>
    <row r="613" spans="1:6" x14ac:dyDescent="0.25">
      <c r="A613" s="395"/>
      <c r="F613" s="269"/>
    </row>
    <row r="614" spans="1:6" x14ac:dyDescent="0.25">
      <c r="A614" s="395"/>
      <c r="F614" s="269"/>
    </row>
    <row r="615" spans="1:6" x14ac:dyDescent="0.25">
      <c r="A615" s="395"/>
      <c r="F615" s="269"/>
    </row>
    <row r="616" spans="1:6" x14ac:dyDescent="0.25">
      <c r="A616" s="395"/>
      <c r="F616" s="269"/>
    </row>
    <row r="617" spans="1:6" x14ac:dyDescent="0.25">
      <c r="A617" s="395"/>
      <c r="F617" s="269"/>
    </row>
    <row r="618" spans="1:6" x14ac:dyDescent="0.25">
      <c r="A618" s="395"/>
      <c r="F618" s="269"/>
    </row>
    <row r="619" spans="1:6" x14ac:dyDescent="0.25">
      <c r="A619" s="395"/>
      <c r="F619" s="269"/>
    </row>
    <row r="620" spans="1:6" x14ac:dyDescent="0.25">
      <c r="A620" s="395"/>
      <c r="F620" s="269"/>
    </row>
    <row r="621" spans="1:6" x14ac:dyDescent="0.25">
      <c r="A621" s="395"/>
      <c r="F621" s="269"/>
    </row>
    <row r="622" spans="1:6" x14ac:dyDescent="0.25">
      <c r="A622" s="395"/>
      <c r="F622" s="269"/>
    </row>
    <row r="623" spans="1:6" x14ac:dyDescent="0.25">
      <c r="A623" s="395"/>
      <c r="F623" s="269"/>
    </row>
    <row r="624" spans="1:6" x14ac:dyDescent="0.25">
      <c r="A624" s="395"/>
      <c r="F624" s="269"/>
    </row>
    <row r="625" spans="1:6" x14ac:dyDescent="0.25">
      <c r="A625" s="395"/>
      <c r="F625" s="269"/>
    </row>
    <row r="626" spans="1:6" x14ac:dyDescent="0.25">
      <c r="A626" s="395"/>
      <c r="F626" s="269"/>
    </row>
    <row r="627" spans="1:6" x14ac:dyDescent="0.25">
      <c r="A627" s="395"/>
      <c r="F627" s="269"/>
    </row>
    <row r="628" spans="1:6" x14ac:dyDescent="0.25">
      <c r="A628" s="395"/>
      <c r="F628" s="269"/>
    </row>
    <row r="629" spans="1:6" x14ac:dyDescent="0.25">
      <c r="A629" s="395"/>
      <c r="F629" s="269"/>
    </row>
    <row r="630" spans="1:6" x14ac:dyDescent="0.25">
      <c r="A630" s="395"/>
      <c r="F630" s="269"/>
    </row>
    <row r="631" spans="1:6" x14ac:dyDescent="0.25">
      <c r="A631" s="395"/>
      <c r="F631" s="269"/>
    </row>
    <row r="632" spans="1:6" x14ac:dyDescent="0.25">
      <c r="A632" s="395"/>
      <c r="F632" s="269"/>
    </row>
    <row r="633" spans="1:6" x14ac:dyDescent="0.25">
      <c r="A633" s="395"/>
      <c r="F633" s="269"/>
    </row>
    <row r="634" spans="1:6" x14ac:dyDescent="0.25">
      <c r="A634" s="395"/>
      <c r="F634" s="269"/>
    </row>
    <row r="635" spans="1:6" x14ac:dyDescent="0.25">
      <c r="A635" s="395"/>
      <c r="F635" s="269"/>
    </row>
    <row r="636" spans="1:6" x14ac:dyDescent="0.25">
      <c r="A636" s="395"/>
      <c r="F636" s="269" t="s">
        <v>273</v>
      </c>
    </row>
    <row r="637" spans="1:6" x14ac:dyDescent="0.25">
      <c r="A637" s="395"/>
      <c r="F637" s="269" t="s">
        <v>273</v>
      </c>
    </row>
    <row r="638" spans="1:6" x14ac:dyDescent="0.25">
      <c r="A638" s="395"/>
      <c r="F638" s="269" t="s">
        <v>273</v>
      </c>
    </row>
    <row r="639" spans="1:6" x14ac:dyDescent="0.25">
      <c r="A639" s="395"/>
      <c r="F639" s="269" t="s">
        <v>273</v>
      </c>
    </row>
    <row r="640" spans="1:6" x14ac:dyDescent="0.25">
      <c r="A640" s="395"/>
      <c r="F640" s="269" t="s">
        <v>273</v>
      </c>
    </row>
    <row r="641" spans="1:6" x14ac:dyDescent="0.25">
      <c r="A641" s="395"/>
      <c r="F641" s="269" t="s">
        <v>273</v>
      </c>
    </row>
    <row r="642" spans="1:6" x14ac:dyDescent="0.25">
      <c r="A642" s="395"/>
      <c r="F642" s="269" t="s">
        <v>273</v>
      </c>
    </row>
    <row r="643" spans="1:6" x14ac:dyDescent="0.25">
      <c r="A643" s="395"/>
      <c r="F643" s="269" t="s">
        <v>273</v>
      </c>
    </row>
    <row r="644" spans="1:6" x14ac:dyDescent="0.25">
      <c r="A644" s="395"/>
      <c r="F644" s="269" t="s">
        <v>273</v>
      </c>
    </row>
    <row r="645" spans="1:6" x14ac:dyDescent="0.25">
      <c r="A645" s="395"/>
      <c r="F645" s="269" t="s">
        <v>273</v>
      </c>
    </row>
    <row r="646" spans="1:6" x14ac:dyDescent="0.25">
      <c r="A646" s="395"/>
      <c r="F646" s="269" t="s">
        <v>273</v>
      </c>
    </row>
    <row r="647" spans="1:6" x14ac:dyDescent="0.25">
      <c r="A647" s="395"/>
      <c r="F647" s="269" t="s">
        <v>273</v>
      </c>
    </row>
    <row r="648" spans="1:6" x14ac:dyDescent="0.25">
      <c r="A648" s="395"/>
      <c r="F648" s="269" t="s">
        <v>273</v>
      </c>
    </row>
    <row r="649" spans="1:6" x14ac:dyDescent="0.25">
      <c r="A649" s="395"/>
      <c r="F649" s="269" t="s">
        <v>273</v>
      </c>
    </row>
    <row r="650" spans="1:6" x14ac:dyDescent="0.25">
      <c r="A650" s="395"/>
      <c r="F650" s="269" t="s">
        <v>273</v>
      </c>
    </row>
    <row r="651" spans="1:6" x14ac:dyDescent="0.25">
      <c r="A651" s="395"/>
      <c r="F651" s="269" t="s">
        <v>273</v>
      </c>
    </row>
    <row r="652" spans="1:6" x14ac:dyDescent="0.25">
      <c r="A652" s="395"/>
      <c r="F652" s="269" t="s">
        <v>273</v>
      </c>
    </row>
    <row r="653" spans="1:6" x14ac:dyDescent="0.25">
      <c r="A653" s="395"/>
      <c r="F653" s="269" t="s">
        <v>273</v>
      </c>
    </row>
    <row r="654" spans="1:6" x14ac:dyDescent="0.25">
      <c r="A654" s="395"/>
      <c r="F654" s="269" t="s">
        <v>273</v>
      </c>
    </row>
    <row r="655" spans="1:6" x14ac:dyDescent="0.25">
      <c r="A655" s="395"/>
      <c r="F655" s="269" t="s">
        <v>273</v>
      </c>
    </row>
    <row r="656" spans="1:6" x14ac:dyDescent="0.25">
      <c r="A656" s="395"/>
      <c r="F656" s="269" t="s">
        <v>273</v>
      </c>
    </row>
    <row r="657" spans="6:6" x14ac:dyDescent="0.25">
      <c r="F657" s="269" t="s">
        <v>273</v>
      </c>
    </row>
    <row r="658" spans="6:6" x14ac:dyDescent="0.25">
      <c r="F658" s="269" t="s">
        <v>273</v>
      </c>
    </row>
    <row r="659" spans="6:6" x14ac:dyDescent="0.25">
      <c r="F659" s="269" t="s">
        <v>273</v>
      </c>
    </row>
    <row r="660" spans="6:6" x14ac:dyDescent="0.25">
      <c r="F660" s="269" t="s">
        <v>273</v>
      </c>
    </row>
    <row r="661" spans="6:6" x14ac:dyDescent="0.25">
      <c r="F661" s="269" t="s">
        <v>273</v>
      </c>
    </row>
    <row r="662" spans="6:6" x14ac:dyDescent="0.25">
      <c r="F662" s="269" t="s">
        <v>273</v>
      </c>
    </row>
    <row r="663" spans="6:6" x14ac:dyDescent="0.25">
      <c r="F663" s="269" t="s">
        <v>273</v>
      </c>
    </row>
    <row r="664" spans="6:6" x14ac:dyDescent="0.25">
      <c r="F664" s="269" t="s">
        <v>273</v>
      </c>
    </row>
    <row r="665" spans="6:6" x14ac:dyDescent="0.25">
      <c r="F665" s="269" t="s">
        <v>273</v>
      </c>
    </row>
    <row r="666" spans="6:6" x14ac:dyDescent="0.25">
      <c r="F666" s="269" t="s">
        <v>273</v>
      </c>
    </row>
    <row r="667" spans="6:6" x14ac:dyDescent="0.25">
      <c r="F667" s="269" t="s">
        <v>273</v>
      </c>
    </row>
    <row r="668" spans="6:6" x14ac:dyDescent="0.25">
      <c r="F668" s="269" t="s">
        <v>273</v>
      </c>
    </row>
    <row r="669" spans="6:6" x14ac:dyDescent="0.25">
      <c r="F669" s="269" t="s">
        <v>273</v>
      </c>
    </row>
    <row r="670" spans="6:6" x14ac:dyDescent="0.25">
      <c r="F670" s="269" t="s">
        <v>273</v>
      </c>
    </row>
    <row r="671" spans="6:6" x14ac:dyDescent="0.25">
      <c r="F671" s="269" t="s">
        <v>273</v>
      </c>
    </row>
    <row r="672" spans="6:6" x14ac:dyDescent="0.25">
      <c r="F672" s="269" t="s">
        <v>273</v>
      </c>
    </row>
    <row r="673" spans="6:6" x14ac:dyDescent="0.25">
      <c r="F673" s="269" t="s">
        <v>273</v>
      </c>
    </row>
    <row r="674" spans="6:6" x14ac:dyDescent="0.25">
      <c r="F674" s="269" t="s">
        <v>273</v>
      </c>
    </row>
    <row r="675" spans="6:6" x14ac:dyDescent="0.25">
      <c r="F675" s="269" t="s">
        <v>273</v>
      </c>
    </row>
    <row r="676" spans="6:6" x14ac:dyDescent="0.25">
      <c r="F676" s="269" t="s">
        <v>273</v>
      </c>
    </row>
    <row r="677" spans="6:6" x14ac:dyDescent="0.25">
      <c r="F677" s="269" t="s">
        <v>273</v>
      </c>
    </row>
    <row r="678" spans="6:6" x14ac:dyDescent="0.25">
      <c r="F678" s="269" t="s">
        <v>273</v>
      </c>
    </row>
    <row r="679" spans="6:6" x14ac:dyDescent="0.25">
      <c r="F679" s="269" t="s">
        <v>273</v>
      </c>
    </row>
    <row r="680" spans="6:6" x14ac:dyDescent="0.25">
      <c r="F680" s="269" t="s">
        <v>273</v>
      </c>
    </row>
    <row r="681" spans="6:6" x14ac:dyDescent="0.25">
      <c r="F681" s="269" t="s">
        <v>273</v>
      </c>
    </row>
    <row r="682" spans="6:6" x14ac:dyDescent="0.25">
      <c r="F682" s="269" t="s">
        <v>273</v>
      </c>
    </row>
    <row r="683" spans="6:6" x14ac:dyDescent="0.25">
      <c r="F683" s="269" t="s">
        <v>273</v>
      </c>
    </row>
    <row r="684" spans="6:6" x14ac:dyDescent="0.25">
      <c r="F684" s="269" t="s">
        <v>273</v>
      </c>
    </row>
    <row r="685" spans="6:6" x14ac:dyDescent="0.25">
      <c r="F685" s="269" t="s">
        <v>273</v>
      </c>
    </row>
    <row r="686" spans="6:6" x14ac:dyDescent="0.25">
      <c r="F686" s="269" t="s">
        <v>273</v>
      </c>
    </row>
    <row r="687" spans="6:6" x14ac:dyDescent="0.25">
      <c r="F687" s="269" t="s">
        <v>273</v>
      </c>
    </row>
    <row r="688" spans="6:6" x14ac:dyDescent="0.25">
      <c r="F688" s="269" t="s">
        <v>273</v>
      </c>
    </row>
    <row r="689" spans="6:6" x14ac:dyDescent="0.25">
      <c r="F689" s="269" t="s">
        <v>273</v>
      </c>
    </row>
    <row r="690" spans="6:6" x14ac:dyDescent="0.25">
      <c r="F690" s="269" t="s">
        <v>273</v>
      </c>
    </row>
    <row r="691" spans="6:6" x14ac:dyDescent="0.25">
      <c r="F691" s="269" t="s">
        <v>273</v>
      </c>
    </row>
  </sheetData>
  <mergeCells count="4">
    <mergeCell ref="A1:AH4"/>
    <mergeCell ref="A25:D25"/>
    <mergeCell ref="E25:F25"/>
    <mergeCell ref="E6:F6"/>
  </mergeCells>
  <phoneticPr fontId="3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9569" r:id="rId4" name="Button 1">
              <controlPr defaultSize="0" print="0" autoFill="0" autoPict="0" macro="[0]!ShallowWaterCalculation">
                <anchor moveWithCells="1" sizeWithCells="1">
                  <from>
                    <xdr:col>1</xdr:col>
                    <xdr:colOff>1295400</xdr:colOff>
                    <xdr:row>16</xdr:row>
                    <xdr:rowOff>129540</xdr:rowOff>
                  </from>
                  <to>
                    <xdr:col>3</xdr:col>
                    <xdr:colOff>350520</xdr:colOff>
                    <xdr:row>19</xdr:row>
                    <xdr:rowOff>68580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BA1001"/>
  <sheetViews>
    <sheetView topLeftCell="A3" zoomScaleNormal="100" workbookViewId="0">
      <selection sqref="A1:K1"/>
    </sheetView>
  </sheetViews>
  <sheetFormatPr defaultColWidth="10.44140625" defaultRowHeight="14.4" x14ac:dyDescent="0.25"/>
  <cols>
    <col min="1" max="1" width="8.88671875" style="9" customWidth="1"/>
    <col min="2" max="2" width="11.77734375" style="9" customWidth="1"/>
    <col min="3" max="3" width="12.33203125" style="9" customWidth="1"/>
    <col min="4" max="4" width="10.44140625" style="9" customWidth="1"/>
    <col min="5" max="5" width="11.44140625" style="9" customWidth="1"/>
    <col min="6" max="6" width="12.109375" style="9" customWidth="1"/>
    <col min="7" max="7" width="10.5546875" style="9" customWidth="1"/>
    <col min="8" max="8" width="13.44140625" style="9" customWidth="1"/>
    <col min="9" max="9" width="12.21875" style="9" customWidth="1"/>
    <col min="10" max="10" width="10.5546875" style="9" customWidth="1"/>
    <col min="11" max="11" width="12.109375" style="9" customWidth="1"/>
    <col min="12" max="12" width="14.109375" style="9" customWidth="1"/>
    <col min="13" max="13" width="21.109375" style="9" customWidth="1"/>
    <col min="14" max="14" width="17" style="9" customWidth="1"/>
    <col min="15" max="15" width="19.44140625" style="9" customWidth="1"/>
    <col min="16" max="16" width="14" style="9" customWidth="1"/>
    <col min="17" max="18" width="8.44140625" style="5" customWidth="1"/>
    <col min="19" max="19" width="24.109375" style="10" customWidth="1"/>
    <col min="20" max="20" width="6.44140625" style="10" customWidth="1"/>
    <col min="21" max="21" width="13.5546875" style="10" hidden="1" customWidth="1"/>
    <col min="22" max="22" width="12.88671875" style="10" hidden="1" customWidth="1"/>
    <col min="23" max="23" width="16.109375" style="10" hidden="1" customWidth="1"/>
    <col min="24" max="24" width="11.109375" style="10" hidden="1" customWidth="1"/>
    <col min="25" max="25" width="10.44140625" style="10" hidden="1" customWidth="1"/>
    <col min="26" max="26" width="15" style="196" hidden="1" customWidth="1"/>
    <col min="27" max="27" width="12.44140625" style="10" hidden="1" customWidth="1"/>
    <col min="28" max="28" width="10.44140625" style="5" hidden="1" customWidth="1"/>
    <col min="29" max="29" width="5.5546875" style="5" customWidth="1"/>
    <col min="30" max="30" width="6.33203125" style="5" customWidth="1"/>
    <col min="31" max="31" width="6" style="5" customWidth="1"/>
    <col min="32" max="32" width="7.44140625" style="5" customWidth="1"/>
    <col min="33" max="33" width="7.5546875" style="5" customWidth="1"/>
    <col min="34" max="34" width="10" style="5" customWidth="1"/>
    <col min="35" max="35" width="8.21875" style="5" customWidth="1"/>
    <col min="36" max="36" width="7.44140625" style="5" customWidth="1"/>
    <col min="37" max="37" width="11.109375" style="5" customWidth="1"/>
    <col min="38" max="52" width="10.44140625" style="5"/>
    <col min="53" max="16384" width="10.44140625" style="10"/>
  </cols>
  <sheetData>
    <row r="1" spans="1:52" ht="39.75" customHeight="1" x14ac:dyDescent="0.25">
      <c r="A1" s="397" t="s">
        <v>54</v>
      </c>
      <c r="B1" s="397"/>
      <c r="C1" s="397"/>
      <c r="D1" s="397"/>
      <c r="E1" s="397"/>
      <c r="F1" s="397"/>
      <c r="G1" s="397"/>
      <c r="H1" s="397"/>
      <c r="I1" s="397"/>
      <c r="J1" s="397"/>
      <c r="K1" s="397"/>
      <c r="L1" s="411" t="s">
        <v>55</v>
      </c>
      <c r="M1" s="412"/>
      <c r="N1" s="271"/>
      <c r="O1" s="272"/>
      <c r="P1" s="271"/>
      <c r="Q1" s="271"/>
      <c r="R1" s="271"/>
      <c r="S1" s="271"/>
      <c r="T1" s="271"/>
      <c r="U1" s="271"/>
      <c r="V1" s="271"/>
      <c r="W1" s="271"/>
      <c r="X1" s="271"/>
      <c r="Y1" s="271"/>
      <c r="Z1" s="342"/>
      <c r="AA1" s="304"/>
      <c r="AB1" s="304"/>
      <c r="AC1" s="304"/>
      <c r="AD1" s="304"/>
      <c r="AE1" s="304"/>
      <c r="AF1" s="304"/>
      <c r="AG1" s="304"/>
      <c r="AH1" s="304"/>
      <c r="AI1" s="304"/>
      <c r="AJ1" s="304"/>
    </row>
    <row r="2" spans="1:52" s="195" customFormat="1" ht="22.5" customHeight="1" x14ac:dyDescent="0.25">
      <c r="A2" s="400" t="s">
        <v>2</v>
      </c>
      <c r="B2" s="400"/>
      <c r="C2" s="400"/>
      <c r="D2" s="400"/>
      <c r="E2" s="400"/>
      <c r="F2" s="400"/>
      <c r="G2" s="400"/>
      <c r="H2" s="400"/>
      <c r="I2" s="400"/>
      <c r="J2" s="400"/>
      <c r="K2" s="400"/>
      <c r="L2" s="273">
        <v>0</v>
      </c>
      <c r="M2" s="273"/>
      <c r="N2" s="274"/>
      <c r="O2" s="274"/>
      <c r="P2" s="274"/>
      <c r="Q2" s="274"/>
      <c r="R2" s="274"/>
      <c r="S2" s="274"/>
      <c r="T2" s="274"/>
      <c r="U2" s="274"/>
      <c r="V2" s="274"/>
      <c r="W2" s="274"/>
      <c r="X2" s="274"/>
      <c r="Y2" s="274"/>
      <c r="Z2" s="343"/>
      <c r="AA2" s="344"/>
      <c r="AB2" s="344"/>
      <c r="AC2" s="344"/>
      <c r="AD2" s="344"/>
      <c r="AE2" s="344"/>
      <c r="AF2" s="344"/>
      <c r="AG2" s="344"/>
      <c r="AH2" s="344"/>
      <c r="AI2" s="344"/>
      <c r="AJ2" s="344"/>
      <c r="AK2" s="353"/>
      <c r="AL2" s="353"/>
      <c r="AM2" s="353"/>
      <c r="AN2" s="353"/>
      <c r="AO2" s="353"/>
      <c r="AP2" s="353"/>
      <c r="AQ2" s="353"/>
      <c r="AR2" s="353"/>
      <c r="AS2" s="353"/>
      <c r="AT2" s="353"/>
      <c r="AU2" s="353"/>
      <c r="AV2" s="353"/>
      <c r="AW2" s="353"/>
      <c r="AX2" s="353"/>
      <c r="AY2" s="353"/>
      <c r="AZ2" s="353"/>
    </row>
    <row r="3" spans="1:52" ht="33" customHeight="1" x14ac:dyDescent="0.25">
      <c r="A3" s="401" t="s">
        <v>3</v>
      </c>
      <c r="B3" s="401"/>
      <c r="C3" s="401"/>
      <c r="D3" s="401"/>
      <c r="E3" s="401"/>
      <c r="F3" s="401"/>
      <c r="G3" s="401"/>
      <c r="H3" s="401"/>
      <c r="I3" s="401"/>
      <c r="J3" s="401"/>
      <c r="K3" s="401"/>
      <c r="L3" s="275"/>
      <c r="M3" s="275"/>
      <c r="N3" s="276"/>
      <c r="O3" s="277"/>
      <c r="P3" s="278"/>
      <c r="Q3" s="276"/>
      <c r="R3" s="276"/>
      <c r="S3" s="276"/>
      <c r="T3" s="276"/>
      <c r="U3" s="276"/>
      <c r="V3" s="276"/>
      <c r="W3" s="276"/>
      <c r="X3" s="276"/>
      <c r="Y3" s="276"/>
      <c r="Z3" s="342"/>
      <c r="AA3" s="304"/>
      <c r="AB3" s="304"/>
      <c r="AC3" s="304"/>
      <c r="AD3" s="304"/>
      <c r="AE3" s="304"/>
      <c r="AF3" s="304"/>
      <c r="AG3" s="304"/>
      <c r="AH3" s="304"/>
      <c r="AI3" s="304"/>
      <c r="AJ3" s="304"/>
    </row>
    <row r="4" spans="1:52" ht="35.25" customHeight="1" x14ac:dyDescent="0.25">
      <c r="A4" s="198" t="s">
        <v>4</v>
      </c>
      <c r="B4" s="199"/>
      <c r="C4" s="198" t="s">
        <v>5</v>
      </c>
      <c r="D4" s="199"/>
      <c r="E4" s="198" t="s">
        <v>6</v>
      </c>
      <c r="F4" s="199"/>
      <c r="G4" s="198" t="s">
        <v>7</v>
      </c>
      <c r="H4" s="199"/>
      <c r="I4" s="198" t="s">
        <v>8</v>
      </c>
      <c r="J4" s="199"/>
      <c r="K4" s="198" t="s">
        <v>9</v>
      </c>
      <c r="L4" s="413"/>
      <c r="M4" s="414"/>
      <c r="N4" s="279">
        <f>H7-($P$53*(B22+B22+0.08)*0.5/$S$52/$S$51)^2+0.05</f>
        <v>1001.1415639202157</v>
      </c>
      <c r="O4" s="280"/>
      <c r="P4" s="279"/>
      <c r="Q4" s="279"/>
      <c r="R4" s="279"/>
      <c r="S4"/>
      <c r="T4" s="276"/>
      <c r="U4" s="276"/>
      <c r="V4" s="276"/>
      <c r="W4" s="276"/>
      <c r="X4" s="276"/>
      <c r="Y4" s="276"/>
      <c r="Z4" s="342"/>
      <c r="AA4" s="304"/>
      <c r="AB4" s="304"/>
      <c r="AC4" s="304"/>
      <c r="AD4" s="304"/>
      <c r="AE4" s="304"/>
      <c r="AF4" s="304"/>
      <c r="AG4" s="304"/>
      <c r="AH4" s="304"/>
      <c r="AI4" s="304"/>
      <c r="AJ4" s="304"/>
    </row>
    <row r="5" spans="1:52" x14ac:dyDescent="0.25">
      <c r="A5" s="200"/>
      <c r="B5" s="200"/>
      <c r="C5" s="200"/>
      <c r="D5" s="200"/>
      <c r="E5" s="200"/>
      <c r="F5" s="200"/>
      <c r="G5" s="201"/>
      <c r="H5" s="403"/>
      <c r="I5" s="403"/>
      <c r="J5" s="403"/>
      <c r="K5" s="403"/>
      <c r="L5" s="403"/>
      <c r="M5" s="201"/>
      <c r="N5" s="415"/>
      <c r="O5" s="415"/>
      <c r="P5" s="415"/>
      <c r="Q5" s="415"/>
      <c r="R5" s="319"/>
      <c r="S5" s="304"/>
      <c r="T5" s="304"/>
      <c r="U5" s="304"/>
      <c r="V5" s="304"/>
      <c r="W5" s="304"/>
      <c r="X5" s="304"/>
      <c r="Y5" s="304"/>
      <c r="Z5" s="342"/>
      <c r="AA5" s="304"/>
      <c r="AB5" s="304"/>
      <c r="AC5" s="304"/>
      <c r="AD5" s="304"/>
      <c r="AE5" s="304"/>
      <c r="AF5" s="304"/>
      <c r="AG5" s="304"/>
      <c r="AH5" s="304"/>
      <c r="AI5" s="304"/>
      <c r="AJ5" s="304"/>
    </row>
    <row r="6" spans="1:52" x14ac:dyDescent="0.25">
      <c r="A6" s="203" t="s">
        <v>56</v>
      </c>
      <c r="B6" s="204">
        <f>H7-($P$53*(B22+B22+0.08)*0.5/$S$52/$S$51)^2+0.05</f>
        <v>1001.1415639202157</v>
      </c>
      <c r="C6" s="205" t="s">
        <v>12</v>
      </c>
      <c r="D6" s="206"/>
      <c r="E6" s="206"/>
      <c r="F6" s="206"/>
      <c r="G6" s="201"/>
      <c r="H6" s="416"/>
      <c r="I6" s="416"/>
      <c r="J6" s="416"/>
      <c r="K6" s="416"/>
      <c r="L6" s="416"/>
      <c r="M6" s="201"/>
      <c r="N6" s="417"/>
      <c r="O6" s="417"/>
      <c r="P6" s="417"/>
      <c r="Q6" s="417"/>
      <c r="R6" s="320"/>
      <c r="S6" s="5"/>
      <c r="T6" s="5"/>
      <c r="U6" s="5"/>
      <c r="V6" s="5"/>
      <c r="W6" s="5"/>
      <c r="X6" s="5"/>
      <c r="Y6" s="5"/>
      <c r="Z6" s="345"/>
      <c r="AA6" s="304"/>
      <c r="AB6" s="304"/>
      <c r="AC6" s="304"/>
      <c r="AD6" s="304"/>
      <c r="AE6" s="304"/>
      <c r="AF6" s="304"/>
      <c r="AG6" s="304"/>
      <c r="AH6" s="304"/>
      <c r="AI6" s="304"/>
      <c r="AJ6" s="304"/>
    </row>
    <row r="7" spans="1:52" ht="12.75" customHeight="1" x14ac:dyDescent="0.25">
      <c r="A7" s="203" t="s">
        <v>16</v>
      </c>
      <c r="B7" s="208">
        <v>100</v>
      </c>
      <c r="C7" s="205" t="s">
        <v>17</v>
      </c>
      <c r="D7" s="206"/>
      <c r="E7" s="206"/>
      <c r="F7" s="206"/>
      <c r="G7" s="209" t="s">
        <v>26</v>
      </c>
      <c r="H7" s="210">
        <v>1001.6</v>
      </c>
      <c r="I7" s="205" t="s">
        <v>27</v>
      </c>
      <c r="J7" s="201"/>
      <c r="K7" s="201"/>
      <c r="L7" s="201"/>
      <c r="M7" s="201"/>
      <c r="N7" s="281"/>
      <c r="O7" s="281"/>
      <c r="P7" s="281"/>
      <c r="Q7" s="281"/>
      <c r="R7" s="321"/>
      <c r="S7" s="5"/>
      <c r="T7" s="5"/>
      <c r="U7" s="5"/>
      <c r="V7" s="5"/>
      <c r="W7" s="5"/>
      <c r="X7" s="5"/>
      <c r="Y7" s="5"/>
      <c r="Z7" s="345"/>
      <c r="AA7" s="304"/>
      <c r="AB7" s="304"/>
      <c r="AC7" s="304"/>
      <c r="AD7" s="304"/>
      <c r="AE7" s="304"/>
      <c r="AF7" s="304"/>
      <c r="AG7" s="304"/>
      <c r="AH7" s="304"/>
      <c r="AI7" s="304"/>
      <c r="AJ7" s="304"/>
    </row>
    <row r="8" spans="1:52" ht="14.25" customHeight="1" x14ac:dyDescent="0.25">
      <c r="A8" s="203" t="s">
        <v>57</v>
      </c>
      <c r="B8" s="208">
        <v>978</v>
      </c>
      <c r="C8" s="205" t="s">
        <v>21</v>
      </c>
      <c r="D8" s="206"/>
      <c r="E8" s="206"/>
      <c r="F8" s="23"/>
      <c r="G8" s="209" t="s">
        <v>30</v>
      </c>
      <c r="H8" s="211">
        <v>10</v>
      </c>
      <c r="I8" s="205" t="s">
        <v>31</v>
      </c>
      <c r="J8" s="282"/>
      <c r="K8" s="282"/>
      <c r="L8" s="231"/>
      <c r="M8" s="231"/>
      <c r="N8" s="281"/>
      <c r="O8" s="281" t="s">
        <v>58</v>
      </c>
      <c r="P8" s="421"/>
      <c r="Q8" s="281"/>
      <c r="R8" s="304"/>
      <c r="S8" s="304"/>
      <c r="T8" s="304"/>
      <c r="U8" s="304"/>
      <c r="V8" s="304"/>
      <c r="W8" s="304"/>
      <c r="X8" s="304"/>
      <c r="Y8" s="304"/>
      <c r="Z8" s="342"/>
      <c r="AA8" s="304"/>
      <c r="AB8" s="304"/>
      <c r="AC8" s="304"/>
      <c r="AD8" s="304"/>
      <c r="AE8" s="304"/>
      <c r="AF8" s="304"/>
      <c r="AG8" s="304"/>
      <c r="AH8" s="304"/>
      <c r="AI8" s="304"/>
      <c r="AJ8" s="304"/>
    </row>
    <row r="9" spans="1:52" ht="18.75" customHeight="1" x14ac:dyDescent="0.25">
      <c r="A9" s="212"/>
      <c r="B9" s="213"/>
      <c r="C9" s="214"/>
      <c r="D9" s="214"/>
      <c r="E9" s="214"/>
      <c r="F9" s="23"/>
      <c r="G9" s="215"/>
      <c r="H9" s="216"/>
      <c r="I9" s="283"/>
      <c r="J9" s="284"/>
      <c r="K9" s="284"/>
      <c r="L9" s="285"/>
      <c r="M9" s="231"/>
      <c r="N9" s="281"/>
      <c r="O9" s="281" t="s">
        <v>59</v>
      </c>
      <c r="P9" s="421"/>
      <c r="Q9" s="281"/>
      <c r="R9" s="304"/>
      <c r="S9" s="304"/>
      <c r="T9" s="304"/>
      <c r="U9" s="304"/>
      <c r="V9" s="304"/>
      <c r="W9" s="304"/>
      <c r="X9" s="304"/>
      <c r="Y9" s="304"/>
      <c r="Z9" s="342"/>
      <c r="AA9" s="304"/>
      <c r="AB9" s="304"/>
      <c r="AC9" s="304"/>
      <c r="AD9" s="304"/>
      <c r="AE9" s="304"/>
      <c r="AF9" s="304"/>
      <c r="AG9" s="304"/>
      <c r="AH9" s="304"/>
      <c r="AI9" s="304"/>
      <c r="AJ9" s="304"/>
    </row>
    <row r="10" spans="1:52" ht="15.75" customHeight="1" x14ac:dyDescent="0.35">
      <c r="A10" s="202"/>
      <c r="B10" s="202"/>
      <c r="C10" s="202"/>
      <c r="D10" s="202"/>
      <c r="E10" s="202"/>
      <c r="F10" s="23"/>
      <c r="G10" s="217" t="s">
        <v>40</v>
      </c>
      <c r="H10" s="218">
        <v>0</v>
      </c>
      <c r="I10" s="205" t="s">
        <v>41</v>
      </c>
      <c r="J10" s="217" t="s">
        <v>60</v>
      </c>
      <c r="K10" s="286">
        <f>mminter(H12,H10,H11)</f>
        <v>1.2269999999999989E-2</v>
      </c>
      <c r="L10" s="205" t="s">
        <v>61</v>
      </c>
      <c r="M10" s="231"/>
      <c r="N10" s="281">
        <v>5</v>
      </c>
      <c r="O10" s="281" t="s">
        <v>62</v>
      </c>
      <c r="P10" s="281"/>
      <c r="Q10" s="322"/>
      <c r="R10" s="293"/>
      <c r="S10" s="293"/>
      <c r="T10" s="293"/>
      <c r="U10" s="304"/>
      <c r="V10" s="304"/>
      <c r="W10" s="304"/>
      <c r="X10" s="304"/>
      <c r="Y10" s="304"/>
      <c r="Z10" s="342"/>
      <c r="AA10" s="304"/>
      <c r="AB10" s="304"/>
      <c r="AC10" s="304"/>
      <c r="AD10" s="304"/>
      <c r="AE10" s="304"/>
      <c r="AF10" s="304"/>
      <c r="AG10" s="304"/>
      <c r="AH10" s="304"/>
      <c r="AI10" s="304"/>
      <c r="AJ10" s="304"/>
    </row>
    <row r="11" spans="1:52" ht="16.2" x14ac:dyDescent="0.25">
      <c r="A11" s="203" t="s">
        <v>63</v>
      </c>
      <c r="B11" s="219">
        <v>0.16825000000000001</v>
      </c>
      <c r="C11" s="205" t="s">
        <v>64</v>
      </c>
      <c r="D11" s="214"/>
      <c r="E11" s="214"/>
      <c r="F11" s="23"/>
      <c r="G11" s="220" t="s">
        <v>42</v>
      </c>
      <c r="H11" s="221">
        <v>30</v>
      </c>
      <c r="I11" s="205" t="s">
        <v>43</v>
      </c>
      <c r="J11" s="209" t="s">
        <v>65</v>
      </c>
      <c r="K11" s="287">
        <f>mm2inter(H12,H11)</f>
        <v>2.8093640068254634E-2</v>
      </c>
      <c r="L11" s="205" t="s">
        <v>66</v>
      </c>
      <c r="M11" s="231"/>
      <c r="N11" s="281"/>
      <c r="O11" s="281" t="s">
        <v>67</v>
      </c>
      <c r="P11" s="281"/>
      <c r="Q11" s="322"/>
      <c r="R11" s="293"/>
      <c r="S11" s="293"/>
      <c r="T11" s="293"/>
      <c r="U11" s="304"/>
      <c r="V11" s="304"/>
      <c r="W11" s="304"/>
      <c r="X11" s="304"/>
      <c r="Y11" s="304"/>
      <c r="Z11" s="342"/>
      <c r="AA11" s="304"/>
      <c r="AB11" s="304"/>
      <c r="AC11" s="304"/>
      <c r="AD11" s="304"/>
      <c r="AE11" s="304"/>
      <c r="AF11" s="304"/>
      <c r="AG11" s="304"/>
      <c r="AH11" s="304"/>
      <c r="AI11" s="304"/>
      <c r="AJ11" s="304"/>
    </row>
    <row r="12" spans="1:52" ht="16.2" x14ac:dyDescent="0.25">
      <c r="A12" s="203" t="s">
        <v>68</v>
      </c>
      <c r="B12" s="219">
        <v>1.5235000000000001</v>
      </c>
      <c r="C12" s="205" t="s">
        <v>69</v>
      </c>
      <c r="D12" s="214"/>
      <c r="E12" s="214"/>
      <c r="F12" s="23"/>
      <c r="G12" s="209" t="s">
        <v>48</v>
      </c>
      <c r="H12" s="222">
        <v>20</v>
      </c>
      <c r="I12" s="205" t="s">
        <v>49</v>
      </c>
      <c r="J12" s="209" t="s">
        <v>70</v>
      </c>
      <c r="K12" s="221">
        <v>934</v>
      </c>
      <c r="L12" s="288" t="s">
        <v>51</v>
      </c>
      <c r="M12" s="231"/>
      <c r="N12" s="281"/>
      <c r="O12" s="281" t="s">
        <v>71</v>
      </c>
      <c r="P12" s="281"/>
      <c r="Q12" s="322"/>
      <c r="R12" s="293"/>
      <c r="S12" s="293"/>
      <c r="T12" s="293"/>
      <c r="U12" s="304"/>
      <c r="V12" s="304"/>
      <c r="W12" s="304"/>
      <c r="X12" s="304"/>
      <c r="Y12" s="304"/>
      <c r="Z12" s="342"/>
      <c r="AA12" s="304"/>
      <c r="AB12" s="304"/>
      <c r="AC12" s="304"/>
      <c r="AD12" s="304"/>
      <c r="AE12" s="304"/>
      <c r="AF12" s="304"/>
      <c r="AG12" s="304"/>
      <c r="AH12" s="304"/>
      <c r="AI12" s="304"/>
      <c r="AJ12" s="304"/>
    </row>
    <row r="13" spans="1:52" ht="17.25" customHeight="1" x14ac:dyDescent="0.25">
      <c r="A13" s="203" t="s">
        <v>72</v>
      </c>
      <c r="B13" s="219">
        <v>5.92</v>
      </c>
      <c r="C13" s="205" t="s">
        <v>73</v>
      </c>
      <c r="D13" s="214"/>
      <c r="E13" s="214"/>
      <c r="F13" s="23"/>
      <c r="G13" s="209" t="s">
        <v>52</v>
      </c>
      <c r="H13" s="223">
        <v>129</v>
      </c>
      <c r="I13" s="205" t="s">
        <v>53</v>
      </c>
      <c r="J13" s="284"/>
      <c r="K13" s="284"/>
      <c r="L13" s="289"/>
      <c r="M13" s="231"/>
      <c r="N13" s="281"/>
      <c r="O13" s="281" t="s">
        <v>74</v>
      </c>
      <c r="P13" s="281"/>
      <c r="Q13" s="322"/>
      <c r="R13" s="293"/>
      <c r="S13" s="293"/>
      <c r="T13" s="293"/>
      <c r="U13" s="304"/>
      <c r="V13" s="304"/>
      <c r="W13" s="304"/>
      <c r="X13" s="304"/>
      <c r="Y13" s="304"/>
      <c r="Z13" s="342"/>
      <c r="AA13" s="304"/>
      <c r="AB13" s="304"/>
      <c r="AC13" s="304"/>
      <c r="AD13" s="304"/>
      <c r="AE13" s="304"/>
      <c r="AF13" s="304"/>
      <c r="AG13" s="304"/>
      <c r="AH13" s="304"/>
      <c r="AI13" s="304"/>
      <c r="AJ13" s="304"/>
    </row>
    <row r="14" spans="1:52" ht="17.25" customHeight="1" x14ac:dyDescent="0.25">
      <c r="A14" s="224" t="s">
        <v>75</v>
      </c>
      <c r="B14" s="224"/>
      <c r="C14" s="224"/>
      <c r="D14" s="224"/>
      <c r="E14" s="224"/>
      <c r="F14" s="23"/>
      <c r="G14" s="23"/>
      <c r="H14" s="23"/>
      <c r="I14" s="23"/>
      <c r="J14" s="290"/>
      <c r="K14" s="290"/>
      <c r="L14" s="289"/>
      <c r="M14" s="231"/>
      <c r="N14" s="281"/>
      <c r="O14" s="281" t="s">
        <v>76</v>
      </c>
      <c r="P14" s="281"/>
      <c r="Q14" s="322"/>
      <c r="R14" s="293"/>
      <c r="S14" s="293"/>
      <c r="T14" s="293"/>
      <c r="U14" s="304"/>
      <c r="V14" s="304"/>
      <c r="W14" s="304"/>
      <c r="X14" s="304"/>
      <c r="Y14" s="304"/>
      <c r="Z14" s="342"/>
      <c r="AA14" s="304"/>
      <c r="AB14" s="304"/>
      <c r="AC14" s="304"/>
      <c r="AD14" s="304"/>
      <c r="AE14" s="304"/>
      <c r="AF14" s="304"/>
      <c r="AG14" s="304"/>
      <c r="AH14" s="304"/>
      <c r="AI14" s="304"/>
      <c r="AJ14" s="304"/>
    </row>
    <row r="15" spans="1:52" ht="19.5" customHeight="1" x14ac:dyDescent="0.25">
      <c r="A15" s="225"/>
      <c r="B15" s="225"/>
      <c r="C15" s="225"/>
      <c r="D15" s="225"/>
      <c r="E15" s="225"/>
      <c r="F15" s="23"/>
      <c r="G15" s="226" t="s">
        <v>77</v>
      </c>
      <c r="H15" s="222">
        <v>5.0000000000000001E-3</v>
      </c>
      <c r="I15" s="205" t="s">
        <v>78</v>
      </c>
      <c r="J15" s="290"/>
      <c r="K15" s="290"/>
      <c r="L15" s="289"/>
      <c r="M15" s="231"/>
      <c r="N15" s="281"/>
      <c r="O15" s="291" t="s">
        <v>79</v>
      </c>
      <c r="P15" s="281"/>
      <c r="Q15" s="322"/>
      <c r="R15" s="293"/>
      <c r="S15" s="293"/>
      <c r="T15" s="293"/>
      <c r="U15" s="304"/>
      <c r="V15" s="304"/>
      <c r="W15" s="304"/>
      <c r="X15" s="304"/>
      <c r="Y15" s="304"/>
      <c r="Z15" s="342"/>
      <c r="AA15" s="304"/>
      <c r="AB15" s="304"/>
      <c r="AC15" s="304"/>
      <c r="AD15" s="304"/>
      <c r="AE15" s="304"/>
      <c r="AF15" s="304"/>
      <c r="AG15" s="304"/>
      <c r="AH15" s="304"/>
      <c r="AI15" s="304"/>
      <c r="AJ15" s="304"/>
    </row>
    <row r="16" spans="1:52" ht="18.75" customHeight="1" x14ac:dyDescent="0.25">
      <c r="A16" s="227"/>
      <c r="B16" s="227"/>
      <c r="C16" s="227"/>
      <c r="D16" s="227"/>
      <c r="E16" s="227"/>
      <c r="F16" s="23"/>
      <c r="G16" s="226" t="s">
        <v>80</v>
      </c>
      <c r="H16" s="222">
        <v>2650</v>
      </c>
      <c r="I16" s="205" t="s">
        <v>81</v>
      </c>
      <c r="J16" s="290"/>
      <c r="K16" s="290"/>
      <c r="L16" s="23"/>
      <c r="M16" s="231"/>
      <c r="N16" s="281"/>
      <c r="O16" s="291" t="s">
        <v>82</v>
      </c>
      <c r="P16" s="281"/>
      <c r="Q16" s="322"/>
      <c r="R16" s="293"/>
      <c r="S16" s="293"/>
      <c r="T16" s="293"/>
      <c r="U16" s="304"/>
      <c r="V16" s="304"/>
      <c r="W16" s="304"/>
      <c r="X16" s="304"/>
      <c r="Y16" s="304"/>
      <c r="Z16" s="342"/>
      <c r="AA16" s="304"/>
      <c r="AB16" s="304"/>
      <c r="AC16" s="304"/>
      <c r="AD16" s="304"/>
      <c r="AE16" s="304"/>
      <c r="AF16" s="304"/>
      <c r="AG16" s="304"/>
      <c r="AH16" s="304"/>
      <c r="AI16" s="304"/>
      <c r="AJ16" s="304"/>
    </row>
    <row r="17" spans="1:36" ht="17.25" customHeight="1" x14ac:dyDescent="0.25">
      <c r="A17" s="228" t="s">
        <v>13</v>
      </c>
      <c r="B17" s="208">
        <v>0.36</v>
      </c>
      <c r="C17" s="205" t="s">
        <v>14</v>
      </c>
      <c r="D17" s="206"/>
      <c r="E17" s="206"/>
      <c r="F17" s="23"/>
      <c r="G17" s="226" t="s">
        <v>83</v>
      </c>
      <c r="H17" s="222">
        <v>0.43</v>
      </c>
      <c r="I17" s="205" t="s">
        <v>84</v>
      </c>
      <c r="J17" s="292"/>
      <c r="K17" s="292"/>
      <c r="L17" s="23"/>
      <c r="M17" s="231"/>
      <c r="N17" s="293"/>
      <c r="O17" s="293"/>
      <c r="P17" s="294"/>
      <c r="Q17" s="293"/>
      <c r="R17" s="293"/>
      <c r="S17" s="293"/>
      <c r="T17" s="293"/>
      <c r="U17" s="304"/>
      <c r="V17" s="304"/>
      <c r="W17" s="304"/>
      <c r="X17" s="304"/>
      <c r="Y17" s="304"/>
      <c r="Z17" s="342"/>
      <c r="AA17" s="304"/>
      <c r="AB17" s="304"/>
      <c r="AC17" s="304"/>
      <c r="AD17" s="304"/>
      <c r="AE17" s="304"/>
      <c r="AF17" s="304"/>
      <c r="AG17" s="304"/>
      <c r="AH17" s="304"/>
      <c r="AI17" s="304"/>
      <c r="AJ17" s="304"/>
    </row>
    <row r="18" spans="1:36" ht="18" customHeight="1" x14ac:dyDescent="0.25">
      <c r="A18" s="228" t="s">
        <v>18</v>
      </c>
      <c r="B18" s="208">
        <v>0.9</v>
      </c>
      <c r="C18" s="205" t="s">
        <v>85</v>
      </c>
      <c r="D18" s="206"/>
      <c r="E18" s="206"/>
      <c r="F18" s="23"/>
      <c r="G18" s="209" t="s">
        <v>86</v>
      </c>
      <c r="H18" s="229">
        <v>2.65</v>
      </c>
      <c r="I18" s="205" t="s">
        <v>87</v>
      </c>
      <c r="J18" s="292"/>
      <c r="K18" s="292"/>
      <c r="L18" s="23"/>
      <c r="M18" s="231"/>
      <c r="N18" s="293"/>
      <c r="O18" s="295"/>
      <c r="P18" s="294"/>
      <c r="Q18" s="293"/>
      <c r="R18" s="293"/>
      <c r="S18" s="293"/>
      <c r="T18" s="293"/>
      <c r="U18" s="304"/>
      <c r="V18" s="304"/>
      <c r="W18" s="304"/>
      <c r="X18" s="304"/>
      <c r="Y18" s="304"/>
      <c r="Z18" s="342"/>
      <c r="AA18" s="304"/>
      <c r="AB18" s="304"/>
      <c r="AC18" s="304"/>
      <c r="AD18" s="304"/>
      <c r="AE18" s="304"/>
      <c r="AF18" s="304"/>
      <c r="AG18" s="304"/>
      <c r="AH18" s="304"/>
      <c r="AI18" s="304"/>
      <c r="AJ18" s="304"/>
    </row>
    <row r="19" spans="1:36" x14ac:dyDescent="0.25">
      <c r="A19" s="228" t="s">
        <v>24</v>
      </c>
      <c r="B19" s="208">
        <v>0.8</v>
      </c>
      <c r="C19" s="205" t="s">
        <v>25</v>
      </c>
      <c r="D19" s="206"/>
      <c r="E19" s="206"/>
      <c r="F19" s="23"/>
      <c r="G19" s="209" t="s">
        <v>88</v>
      </c>
      <c r="H19" s="229">
        <v>36</v>
      </c>
      <c r="I19" s="205" t="s">
        <v>89</v>
      </c>
      <c r="J19" s="292"/>
      <c r="K19" s="292"/>
      <c r="L19" s="23"/>
      <c r="M19" s="231"/>
      <c r="N19" s="296"/>
      <c r="O19" s="296"/>
      <c r="P19" s="296"/>
      <c r="Q19" s="293"/>
      <c r="R19" s="293"/>
      <c r="S19" s="293"/>
      <c r="T19" s="293"/>
      <c r="U19" s="304"/>
      <c r="V19" s="304"/>
      <c r="W19" s="304"/>
      <c r="X19" s="304"/>
      <c r="Y19" s="304"/>
      <c r="Z19" s="342"/>
      <c r="AA19" s="304"/>
      <c r="AB19" s="304"/>
      <c r="AC19" s="304"/>
      <c r="AD19" s="304"/>
      <c r="AE19" s="304"/>
      <c r="AF19" s="304"/>
      <c r="AG19" s="304"/>
      <c r="AH19" s="304"/>
      <c r="AI19" s="304"/>
      <c r="AJ19" s="304"/>
    </row>
    <row r="20" spans="1:36" x14ac:dyDescent="0.25">
      <c r="A20" s="201"/>
      <c r="B20" s="230"/>
      <c r="C20" s="231"/>
      <c r="D20" s="231"/>
      <c r="E20" s="201"/>
      <c r="F20" s="23"/>
      <c r="G20" s="209" t="s">
        <v>90</v>
      </c>
      <c r="H20" s="229">
        <v>2.5000000000000001E-2</v>
      </c>
      <c r="I20" s="205" t="s">
        <v>91</v>
      </c>
      <c r="J20" s="23"/>
      <c r="K20" s="23"/>
      <c r="L20" s="23"/>
      <c r="M20" s="245"/>
      <c r="N20" s="296"/>
      <c r="O20" s="297"/>
      <c r="P20" s="298"/>
      <c r="Q20" s="293"/>
      <c r="R20" s="293"/>
      <c r="S20" s="293"/>
      <c r="T20" s="293"/>
      <c r="U20" s="304"/>
      <c r="V20" s="304"/>
      <c r="W20" s="304"/>
      <c r="X20" s="304"/>
      <c r="Y20" s="304"/>
      <c r="Z20" s="342"/>
      <c r="AA20" s="304"/>
      <c r="AB20" s="304"/>
      <c r="AC20" s="304"/>
      <c r="AD20" s="304"/>
      <c r="AE20" s="304"/>
      <c r="AF20" s="304"/>
      <c r="AG20" s="304"/>
      <c r="AH20" s="304"/>
      <c r="AI20" s="304"/>
      <c r="AJ20" s="304"/>
    </row>
    <row r="21" spans="1:36" x14ac:dyDescent="0.25">
      <c r="A21" s="232"/>
      <c r="B21" s="232"/>
      <c r="C21" s="232"/>
      <c r="D21" s="232"/>
      <c r="E21" s="232"/>
      <c r="F21" s="23"/>
      <c r="G21" s="23"/>
      <c r="H21" s="23"/>
      <c r="I21" s="23"/>
      <c r="J21" s="23"/>
      <c r="K21" s="231"/>
      <c r="L21" s="231"/>
      <c r="M21" s="245"/>
      <c r="N21" s="296"/>
      <c r="O21" s="297"/>
      <c r="P21" s="298"/>
      <c r="Q21" s="293"/>
      <c r="R21" s="293"/>
      <c r="S21" s="293"/>
      <c r="T21" s="293"/>
      <c r="U21" s="304"/>
      <c r="V21" s="304"/>
      <c r="W21" s="304"/>
      <c r="X21" s="304"/>
      <c r="Y21" s="304"/>
      <c r="Z21" s="342"/>
      <c r="AA21" s="304"/>
      <c r="AB21" s="304"/>
      <c r="AC21" s="304"/>
      <c r="AD21" s="304"/>
      <c r="AE21" s="304"/>
      <c r="AF21" s="304"/>
      <c r="AG21" s="304"/>
      <c r="AH21" s="304"/>
      <c r="AI21" s="304"/>
      <c r="AJ21" s="304"/>
    </row>
    <row r="22" spans="1:36" ht="16.2" x14ac:dyDescent="0.25">
      <c r="A22" s="203" t="s">
        <v>92</v>
      </c>
      <c r="B22" s="233">
        <v>1.16036379721472</v>
      </c>
      <c r="C22" s="205" t="s">
        <v>29</v>
      </c>
      <c r="D22" s="214"/>
      <c r="E22" s="214"/>
      <c r="F22" s="23"/>
      <c r="G22" s="23"/>
      <c r="H22" s="23"/>
      <c r="I22" s="23"/>
      <c r="J22" s="23"/>
      <c r="K22" s="231"/>
      <c r="L22" s="231"/>
      <c r="M22" s="245"/>
      <c r="N22" s="296"/>
      <c r="O22" s="297"/>
      <c r="P22" s="298"/>
      <c r="Q22" s="293"/>
      <c r="R22" s="293"/>
      <c r="S22" s="293"/>
      <c r="T22" s="293"/>
      <c r="U22" s="304"/>
      <c r="V22" s="304"/>
      <c r="W22" s="304"/>
      <c r="X22" s="304"/>
      <c r="Y22" s="304"/>
      <c r="Z22" s="342"/>
      <c r="AA22" s="304"/>
      <c r="AB22" s="304"/>
      <c r="AC22" s="304"/>
      <c r="AD22" s="304"/>
      <c r="AE22" s="304"/>
      <c r="AF22" s="304"/>
      <c r="AG22" s="304"/>
      <c r="AH22" s="304"/>
      <c r="AI22" s="304"/>
      <c r="AJ22" s="304"/>
    </row>
    <row r="23" spans="1:36" x14ac:dyDescent="0.25">
      <c r="A23" s="203" t="s">
        <v>32</v>
      </c>
      <c r="B23" s="234">
        <v>1.1000000000000001</v>
      </c>
      <c r="C23" s="205" t="s">
        <v>33</v>
      </c>
      <c r="D23" s="214"/>
      <c r="E23" s="214"/>
      <c r="F23" s="214"/>
      <c r="G23" s="201"/>
      <c r="H23" s="23"/>
      <c r="I23" s="23"/>
      <c r="J23" s="23"/>
      <c r="K23" s="231"/>
      <c r="L23" s="231"/>
      <c r="M23" s="245"/>
      <c r="N23" s="296"/>
      <c r="O23" s="297"/>
      <c r="P23" s="298"/>
      <c r="Q23" s="293"/>
      <c r="R23" s="293"/>
      <c r="S23" s="293"/>
      <c r="T23" s="293"/>
      <c r="U23" s="304"/>
      <c r="V23" s="304"/>
      <c r="W23" s="304"/>
      <c r="X23" s="304"/>
      <c r="Y23" s="304"/>
      <c r="Z23" s="342"/>
      <c r="AA23" s="304"/>
      <c r="AB23" s="304"/>
      <c r="AC23" s="304"/>
      <c r="AD23" s="304"/>
      <c r="AE23" s="304"/>
      <c r="AF23" s="304"/>
      <c r="AG23" s="304"/>
      <c r="AH23" s="304"/>
      <c r="AI23" s="304"/>
      <c r="AJ23" s="304"/>
    </row>
    <row r="24" spans="1:36" x14ac:dyDescent="0.25">
      <c r="A24" s="203" t="s">
        <v>34</v>
      </c>
      <c r="B24" s="235">
        <v>1E-4</v>
      </c>
      <c r="C24" s="205" t="s">
        <v>35</v>
      </c>
      <c r="D24" s="214"/>
      <c r="E24" s="214"/>
      <c r="F24" s="214"/>
      <c r="G24" s="201"/>
      <c r="H24" s="201"/>
      <c r="I24" s="212"/>
      <c r="J24" s="245"/>
      <c r="K24" s="299"/>
      <c r="L24" s="245"/>
      <c r="M24" s="245"/>
      <c r="N24" s="296"/>
      <c r="O24" s="297"/>
      <c r="P24" s="298"/>
      <c r="Q24" s="293"/>
      <c r="R24" s="293"/>
      <c r="S24" s="293"/>
      <c r="T24" s="293"/>
      <c r="U24" s="304"/>
      <c r="V24" s="304"/>
      <c r="W24" s="304"/>
      <c r="X24" s="304"/>
      <c r="Y24" s="304"/>
      <c r="Z24" s="342"/>
      <c r="AA24" s="304"/>
      <c r="AB24" s="304"/>
      <c r="AC24" s="304"/>
      <c r="AD24" s="304"/>
      <c r="AE24" s="304"/>
      <c r="AF24" s="304"/>
      <c r="AG24" s="304"/>
      <c r="AH24" s="304"/>
      <c r="AI24" s="304"/>
      <c r="AJ24" s="304"/>
    </row>
    <row r="25" spans="1:36" ht="20.399999999999999" x14ac:dyDescent="0.25">
      <c r="A25" s="203" t="s">
        <v>93</v>
      </c>
      <c r="B25" s="224"/>
      <c r="C25" s="205" t="s">
        <v>94</v>
      </c>
      <c r="D25" s="205"/>
      <c r="E25" s="205"/>
      <c r="F25" s="214"/>
      <c r="G25" s="201"/>
      <c r="H25" s="201"/>
      <c r="I25" s="212"/>
      <c r="J25" s="212"/>
      <c r="K25" s="299"/>
      <c r="L25" s="212"/>
      <c r="M25" s="212"/>
      <c r="N25" s="296"/>
      <c r="O25" s="300"/>
      <c r="P25" s="301"/>
      <c r="Q25" s="270"/>
      <c r="R25" s="210"/>
      <c r="S25" s="210"/>
      <c r="T25" s="293"/>
      <c r="U25" s="304"/>
      <c r="V25" s="304"/>
      <c r="W25" s="304"/>
      <c r="X25" s="304"/>
      <c r="Y25" s="304"/>
      <c r="Z25" s="342"/>
      <c r="AA25" s="304"/>
      <c r="AB25" s="304"/>
      <c r="AC25" s="304"/>
      <c r="AD25" s="304"/>
      <c r="AE25" s="304"/>
      <c r="AF25" s="304"/>
      <c r="AG25" s="304"/>
      <c r="AH25" s="304"/>
      <c r="AI25" s="304"/>
      <c r="AJ25" s="304"/>
    </row>
    <row r="26" spans="1:36" ht="15.6" x14ac:dyDescent="0.25">
      <c r="A26" s="207"/>
      <c r="B26" s="213"/>
      <c r="C26" s="422"/>
      <c r="D26" s="422"/>
      <c r="E26" s="422"/>
      <c r="F26" s="422"/>
      <c r="G26" s="201"/>
      <c r="H26" s="201"/>
      <c r="I26" s="302"/>
      <c r="J26" s="303"/>
      <c r="K26" s="303"/>
      <c r="L26" s="303"/>
      <c r="M26" s="303"/>
      <c r="N26" s="296"/>
      <c r="O26" s="297"/>
      <c r="P26" s="298"/>
      <c r="Q26" s="304"/>
      <c r="R26" s="304"/>
      <c r="S26" s="304"/>
      <c r="T26" s="304"/>
      <c r="U26" s="304"/>
      <c r="V26" s="304"/>
      <c r="W26" s="304"/>
      <c r="X26" s="304"/>
      <c r="Y26" s="304"/>
      <c r="Z26" s="342"/>
      <c r="AA26" s="304"/>
      <c r="AB26" s="304"/>
      <c r="AC26" s="304"/>
      <c r="AD26" s="304"/>
      <c r="AE26" s="304"/>
      <c r="AF26" s="304"/>
      <c r="AG26" s="304"/>
      <c r="AH26" s="304"/>
      <c r="AI26" s="304"/>
      <c r="AJ26" s="304"/>
    </row>
    <row r="27" spans="1:36" ht="15" customHeight="1" x14ac:dyDescent="0.25">
      <c r="A27" s="201"/>
      <c r="B27" s="201"/>
      <c r="C27" s="201"/>
      <c r="D27" s="201"/>
      <c r="E27" s="201"/>
      <c r="F27" s="201"/>
      <c r="G27" s="201"/>
      <c r="H27" s="201"/>
      <c r="I27" s="201"/>
      <c r="J27" s="201"/>
      <c r="K27" s="201"/>
      <c r="L27" s="201"/>
      <c r="M27" s="201"/>
      <c r="N27" s="296"/>
      <c r="O27" s="297"/>
      <c r="P27" s="298"/>
      <c r="Q27" s="304"/>
      <c r="R27" s="323"/>
      <c r="S27" s="304"/>
      <c r="T27" s="304"/>
      <c r="U27" s="304"/>
      <c r="V27" s="304"/>
      <c r="W27" s="304"/>
      <c r="X27" s="304"/>
      <c r="Y27" s="304"/>
      <c r="Z27" s="342"/>
      <c r="AA27" s="304"/>
      <c r="AB27" s="304"/>
      <c r="AC27" s="304"/>
      <c r="AD27" s="304"/>
      <c r="AE27" s="304"/>
      <c r="AF27" s="304"/>
      <c r="AG27" s="304"/>
      <c r="AH27" s="304"/>
      <c r="AI27" s="304"/>
      <c r="AJ27" s="304"/>
    </row>
    <row r="28" spans="1:36" x14ac:dyDescent="0.25">
      <c r="A28" s="201"/>
      <c r="B28" s="201"/>
      <c r="C28" s="201"/>
      <c r="D28" s="201"/>
      <c r="E28" s="201"/>
      <c r="F28" s="201"/>
      <c r="G28" s="201"/>
      <c r="H28" s="201"/>
      <c r="I28" s="201"/>
      <c r="J28" s="201"/>
      <c r="K28" s="201"/>
      <c r="L28" s="201"/>
      <c r="M28" s="201"/>
      <c r="N28" s="304"/>
      <c r="O28" s="297"/>
      <c r="P28" s="298"/>
      <c r="Q28" s="304"/>
      <c r="R28" s="304"/>
      <c r="S28" s="304"/>
      <c r="T28" s="304"/>
      <c r="U28" s="304"/>
      <c r="V28" s="304"/>
      <c r="W28" s="304"/>
      <c r="X28" s="304"/>
      <c r="Y28" s="304"/>
      <c r="Z28" s="342"/>
      <c r="AA28" s="304"/>
      <c r="AB28" s="304"/>
      <c r="AC28" s="304"/>
      <c r="AD28" s="304"/>
      <c r="AE28" s="304"/>
      <c r="AF28" s="304"/>
      <c r="AG28" s="304"/>
      <c r="AH28" s="304"/>
      <c r="AI28" s="304"/>
      <c r="AJ28" s="304"/>
    </row>
    <row r="29" spans="1:36" ht="16.8" x14ac:dyDescent="0.25">
      <c r="A29" s="201"/>
      <c r="B29" s="237" t="s">
        <v>95</v>
      </c>
      <c r="C29" s="238">
        <f>MAX(AK58:AK327)-MAX(AL58:AL327)</f>
        <v>137.67536062827512</v>
      </c>
      <c r="D29" s="239" t="s">
        <v>96</v>
      </c>
      <c r="E29" s="423" t="s">
        <v>97</v>
      </c>
      <c r="F29" s="423"/>
      <c r="G29" s="214"/>
      <c r="H29" s="201"/>
      <c r="I29" s="201"/>
      <c r="J29" s="201"/>
      <c r="K29" s="201"/>
      <c r="L29" s="201"/>
      <c r="M29" s="201"/>
      <c r="N29" s="304"/>
      <c r="O29" s="297"/>
      <c r="P29" s="298"/>
      <c r="Q29" s="304"/>
      <c r="R29" s="304"/>
      <c r="S29" s="304"/>
      <c r="T29" s="304"/>
      <c r="U29" s="304"/>
      <c r="V29" s="304"/>
      <c r="W29" s="304"/>
      <c r="X29" s="304"/>
      <c r="Y29" s="304"/>
      <c r="Z29" s="342"/>
      <c r="AA29" s="304"/>
      <c r="AB29" s="304"/>
      <c r="AC29" s="304"/>
      <c r="AD29" s="304"/>
      <c r="AE29" s="304"/>
      <c r="AF29" s="304"/>
      <c r="AG29" s="304"/>
      <c r="AH29" s="304"/>
      <c r="AI29" s="304"/>
      <c r="AJ29" s="304"/>
    </row>
    <row r="30" spans="1:36" ht="16.8" x14ac:dyDescent="0.25">
      <c r="A30" s="201"/>
      <c r="B30" s="240" t="s">
        <v>98</v>
      </c>
      <c r="C30" s="241">
        <f>MAX(G56:G329)</f>
        <v>34289.207763581857</v>
      </c>
      <c r="D30" s="242" t="s">
        <v>99</v>
      </c>
      <c r="E30" s="423" t="s">
        <v>100</v>
      </c>
      <c r="F30" s="423"/>
      <c r="G30" s="243"/>
      <c r="H30" s="201"/>
      <c r="I30" s="201"/>
      <c r="J30" s="201"/>
      <c r="K30" s="201"/>
      <c r="L30" s="201"/>
      <c r="M30" s="201"/>
      <c r="N30" s="304"/>
      <c r="O30" s="300"/>
      <c r="P30" s="298"/>
      <c r="Q30" s="304"/>
      <c r="R30" s="304"/>
      <c r="S30" s="304"/>
      <c r="T30" s="304"/>
      <c r="U30" s="304"/>
      <c r="V30" s="304"/>
      <c r="W30" s="304"/>
      <c r="X30" s="304"/>
      <c r="Y30" s="304"/>
      <c r="Z30" s="342"/>
      <c r="AA30" s="304"/>
      <c r="AB30" s="304"/>
      <c r="AC30" s="304"/>
      <c r="AD30" s="304"/>
      <c r="AE30" s="304"/>
      <c r="AF30" s="304"/>
      <c r="AG30" s="304"/>
      <c r="AH30" s="304"/>
      <c r="AI30" s="304"/>
      <c r="AJ30" s="304"/>
    </row>
    <row r="31" spans="1:36" ht="16.2" x14ac:dyDescent="0.25">
      <c r="A31" s="201"/>
      <c r="B31" s="237" t="s">
        <v>101</v>
      </c>
      <c r="C31" s="238">
        <f>INDEX(AJ62:AJ2080,MATCH(MAX(G62:G2080),G62:G2080,0))</f>
        <v>2.3416170729876522</v>
      </c>
      <c r="D31" s="239" t="s">
        <v>102</v>
      </c>
      <c r="E31" s="423" t="s">
        <v>103</v>
      </c>
      <c r="F31" s="423"/>
      <c r="G31" s="243"/>
      <c r="H31" s="201"/>
      <c r="I31" s="201"/>
      <c r="J31" s="201"/>
      <c r="K31" s="201"/>
      <c r="L31" s="201"/>
      <c r="M31" s="201"/>
      <c r="N31" s="304"/>
      <c r="O31" s="300"/>
      <c r="P31" s="298"/>
      <c r="Q31" s="304"/>
      <c r="R31" s="304"/>
      <c r="S31" s="304"/>
      <c r="T31" s="304"/>
      <c r="U31" s="304"/>
      <c r="V31" s="304"/>
      <c r="W31" s="304"/>
      <c r="X31" s="304"/>
      <c r="Y31" s="304"/>
      <c r="Z31" s="342"/>
      <c r="AA31" s="304"/>
      <c r="AB31" s="304"/>
      <c r="AC31" s="304"/>
      <c r="AD31" s="304"/>
      <c r="AE31" s="304"/>
      <c r="AF31" s="304"/>
      <c r="AG31" s="304"/>
      <c r="AH31" s="304"/>
      <c r="AI31" s="304"/>
      <c r="AJ31" s="304"/>
    </row>
    <row r="32" spans="1:36" ht="18" customHeight="1" x14ac:dyDescent="0.25">
      <c r="A32" s="201"/>
      <c r="B32" s="244" t="s">
        <v>104</v>
      </c>
      <c r="C32" s="43">
        <f>AM193</f>
        <v>2.889918070220162E-2</v>
      </c>
      <c r="D32" s="44"/>
      <c r="E32" s="423" t="s">
        <v>105</v>
      </c>
      <c r="F32" s="423"/>
      <c r="G32" s="201"/>
      <c r="H32" s="201"/>
      <c r="I32" s="201"/>
      <c r="J32" s="201"/>
      <c r="K32" s="201"/>
      <c r="L32" s="201"/>
      <c r="M32" s="201"/>
      <c r="N32" s="304"/>
      <c r="O32" s="300"/>
      <c r="P32" s="298"/>
      <c r="Q32" s="304"/>
      <c r="R32" s="304"/>
      <c r="S32" s="304"/>
      <c r="T32" s="304"/>
      <c r="U32" s="304"/>
      <c r="V32" s="304"/>
      <c r="W32" s="304"/>
      <c r="X32" s="304"/>
      <c r="Y32" s="304"/>
      <c r="Z32" s="342"/>
      <c r="AA32" s="304"/>
      <c r="AB32" s="304"/>
      <c r="AC32" s="304"/>
      <c r="AD32" s="304"/>
      <c r="AE32" s="304"/>
      <c r="AF32" s="304"/>
      <c r="AG32" s="304"/>
      <c r="AH32" s="304"/>
      <c r="AI32" s="304"/>
      <c r="AJ32" s="304"/>
    </row>
    <row r="33" spans="1:36" ht="25.5" customHeight="1" x14ac:dyDescent="0.25">
      <c r="A33" s="201"/>
      <c r="B33" s="226"/>
      <c r="C33" s="245"/>
      <c r="D33" s="246"/>
      <c r="E33" s="418"/>
      <c r="F33" s="418"/>
      <c r="G33" s="201"/>
      <c r="H33" s="201"/>
      <c r="I33" s="201"/>
      <c r="J33" s="201"/>
      <c r="K33" s="201"/>
      <c r="L33" s="201"/>
      <c r="M33" s="201"/>
      <c r="N33" s="304"/>
      <c r="O33" s="297"/>
      <c r="P33" s="298"/>
      <c r="Q33" s="304"/>
      <c r="R33" s="304"/>
      <c r="S33" s="304"/>
      <c r="T33" s="304"/>
      <c r="U33" s="304"/>
      <c r="V33" s="304"/>
      <c r="W33" s="304"/>
      <c r="X33" s="304"/>
      <c r="Y33" s="304"/>
      <c r="Z33" s="342"/>
      <c r="AA33" s="304"/>
      <c r="AB33" s="304"/>
      <c r="AC33" s="304"/>
      <c r="AD33" s="304"/>
      <c r="AE33" s="304"/>
      <c r="AF33" s="304"/>
      <c r="AG33" s="304"/>
      <c r="AH33" s="304"/>
      <c r="AI33" s="304"/>
      <c r="AJ33" s="304"/>
    </row>
    <row r="34" spans="1:36" ht="21.75" customHeight="1" x14ac:dyDescent="0.25">
      <c r="A34" s="201"/>
      <c r="B34" s="201"/>
      <c r="C34" s="201"/>
      <c r="D34" s="201"/>
      <c r="E34" s="201"/>
      <c r="F34" s="201"/>
      <c r="G34" s="201"/>
      <c r="H34" s="201"/>
      <c r="I34" s="201"/>
      <c r="J34" s="201"/>
      <c r="K34" s="201"/>
      <c r="L34" s="201"/>
      <c r="M34" s="201"/>
      <c r="N34" s="304" t="s">
        <v>106</v>
      </c>
      <c r="O34" s="297"/>
      <c r="P34" s="298"/>
      <c r="Q34" s="304"/>
      <c r="R34" s="304"/>
      <c r="S34" s="304"/>
      <c r="T34" s="304"/>
      <c r="U34" s="304"/>
      <c r="V34" s="304"/>
      <c r="W34" s="304"/>
      <c r="X34" s="304"/>
      <c r="Y34" s="304"/>
      <c r="Z34" s="342"/>
      <c r="AA34" s="304"/>
      <c r="AB34" s="304"/>
      <c r="AC34" s="304"/>
      <c r="AD34" s="304"/>
      <c r="AE34" s="304"/>
      <c r="AF34" s="304"/>
      <c r="AG34" s="304"/>
      <c r="AH34" s="304"/>
      <c r="AI34" s="304"/>
      <c r="AJ34" s="304"/>
    </row>
    <row r="35" spans="1:36" x14ac:dyDescent="0.25">
      <c r="A35" s="201"/>
      <c r="B35" s="201"/>
      <c r="C35" s="201"/>
      <c r="D35" s="201"/>
      <c r="E35" s="201"/>
      <c r="F35" s="201"/>
      <c r="G35" s="201"/>
      <c r="H35" s="201"/>
      <c r="I35" s="201"/>
      <c r="J35" s="201"/>
      <c r="K35" s="231"/>
      <c r="L35" s="201"/>
      <c r="M35" s="201"/>
      <c r="N35" s="304"/>
      <c r="O35" s="304"/>
      <c r="P35" s="304"/>
      <c r="Q35" s="304"/>
      <c r="R35" s="304"/>
      <c r="S35" s="304"/>
      <c r="T35" s="304"/>
      <c r="U35" s="304"/>
      <c r="V35" s="304"/>
      <c r="W35" s="304"/>
      <c r="X35" s="304"/>
      <c r="Y35" s="304"/>
      <c r="Z35" s="342"/>
      <c r="AA35" s="304"/>
      <c r="AB35" s="304"/>
      <c r="AC35" s="304"/>
      <c r="AD35" s="304"/>
      <c r="AE35" s="304"/>
      <c r="AF35" s="304"/>
      <c r="AG35" s="304"/>
      <c r="AH35" s="304"/>
      <c r="AI35" s="304"/>
      <c r="AJ35" s="304"/>
    </row>
    <row r="36" spans="1:36" ht="22.5" customHeight="1" x14ac:dyDescent="0.25">
      <c r="A36" s="201"/>
      <c r="B36" s="201"/>
      <c r="C36" s="201"/>
      <c r="D36" s="201"/>
      <c r="E36" s="201"/>
      <c r="F36" s="201"/>
      <c r="G36" s="201"/>
      <c r="H36" s="201"/>
      <c r="I36" s="201"/>
      <c r="J36" s="201"/>
      <c r="K36" s="201"/>
      <c r="L36" s="201"/>
      <c r="M36" s="201"/>
      <c r="N36" s="304"/>
      <c r="O36" s="304"/>
      <c r="P36" s="304"/>
      <c r="Q36" s="304"/>
      <c r="R36" s="304"/>
      <c r="S36" s="304"/>
      <c r="T36" s="304"/>
      <c r="U36" s="304"/>
      <c r="V36" s="304"/>
      <c r="W36" s="304"/>
      <c r="X36" s="304"/>
      <c r="Y36" s="304"/>
      <c r="Z36" s="342"/>
      <c r="AA36" s="304"/>
      <c r="AB36" s="304"/>
      <c r="AC36" s="304"/>
      <c r="AD36" s="304"/>
      <c r="AE36" s="304"/>
      <c r="AF36" s="304"/>
      <c r="AG36" s="304"/>
      <c r="AH36" s="304"/>
      <c r="AI36" s="304"/>
      <c r="AJ36" s="304"/>
    </row>
    <row r="37" spans="1:36" x14ac:dyDescent="0.25">
      <c r="A37" s="201"/>
      <c r="B37" s="201"/>
      <c r="C37" s="201"/>
      <c r="D37" s="201"/>
      <c r="E37" s="201"/>
      <c r="F37" s="201"/>
      <c r="G37" s="201"/>
      <c r="H37" s="201"/>
      <c r="I37" s="201"/>
      <c r="J37" s="201"/>
      <c r="K37" s="201"/>
      <c r="L37" s="201"/>
      <c r="M37" s="201"/>
      <c r="N37" s="304"/>
      <c r="O37" s="304"/>
      <c r="P37" s="304"/>
      <c r="Q37" s="304"/>
      <c r="R37" s="304"/>
      <c r="S37" s="304"/>
      <c r="T37" s="304"/>
      <c r="U37" s="304"/>
      <c r="V37" s="304"/>
      <c r="W37" s="304"/>
      <c r="X37" s="304"/>
      <c r="Y37" s="304"/>
      <c r="Z37" s="342"/>
      <c r="AA37" s="304"/>
      <c r="AB37" s="304"/>
      <c r="AC37" s="304"/>
      <c r="AD37" s="304"/>
      <c r="AE37" s="304"/>
      <c r="AF37" s="304"/>
      <c r="AG37" s="304"/>
      <c r="AH37" s="304"/>
      <c r="AI37" s="304"/>
      <c r="AJ37" s="304"/>
    </row>
    <row r="38" spans="1:36" ht="20.25" customHeight="1" x14ac:dyDescent="0.25">
      <c r="A38" s="201"/>
      <c r="B38" s="201"/>
      <c r="C38" s="201"/>
      <c r="D38" s="201"/>
      <c r="E38" s="201"/>
      <c r="F38" s="201"/>
      <c r="G38" s="201"/>
      <c r="H38" s="201"/>
      <c r="I38" s="201"/>
      <c r="J38" s="201"/>
      <c r="K38" s="201"/>
      <c r="L38" s="201"/>
      <c r="M38" s="201"/>
      <c r="N38" s="304"/>
      <c r="O38" s="304"/>
      <c r="P38" s="304"/>
      <c r="Q38" s="304"/>
      <c r="R38" s="304"/>
      <c r="S38" s="304"/>
      <c r="T38" s="304"/>
      <c r="U38" s="304"/>
      <c r="V38" s="304"/>
      <c r="W38" s="304"/>
      <c r="X38" s="304"/>
      <c r="Y38" s="304"/>
      <c r="Z38" s="342"/>
      <c r="AA38" s="304"/>
      <c r="AB38" s="304"/>
      <c r="AC38" s="304"/>
      <c r="AD38" s="304"/>
      <c r="AE38" s="304"/>
      <c r="AF38" s="304"/>
      <c r="AG38" s="304"/>
      <c r="AH38" s="304"/>
      <c r="AI38" s="304"/>
      <c r="AJ38" s="304"/>
    </row>
    <row r="39" spans="1:36" x14ac:dyDescent="0.25">
      <c r="A39" s="201"/>
      <c r="B39" s="201"/>
      <c r="C39" s="201"/>
      <c r="D39" s="201"/>
      <c r="E39" s="201"/>
      <c r="F39" s="201"/>
      <c r="G39" s="201"/>
      <c r="H39" s="201"/>
      <c r="I39" s="201"/>
      <c r="J39" s="201"/>
      <c r="K39" s="201"/>
      <c r="L39" s="201"/>
      <c r="M39" s="201"/>
      <c r="N39" s="304"/>
      <c r="O39" s="304"/>
      <c r="P39" s="304"/>
      <c r="Q39" s="304"/>
      <c r="R39" s="304"/>
      <c r="S39" s="304"/>
      <c r="T39" s="304"/>
      <c r="U39" s="304"/>
      <c r="V39" s="304"/>
      <c r="W39" s="304"/>
      <c r="X39" s="304"/>
      <c r="Y39" s="304"/>
      <c r="Z39" s="342"/>
      <c r="AA39" s="304"/>
      <c r="AB39" s="304"/>
      <c r="AC39" s="304"/>
      <c r="AD39" s="304"/>
      <c r="AE39" s="304"/>
      <c r="AF39" s="304"/>
      <c r="AG39" s="304"/>
      <c r="AH39" s="304"/>
      <c r="AI39" s="304"/>
      <c r="AJ39" s="304"/>
    </row>
    <row r="40" spans="1:36" ht="23.25" customHeight="1" x14ac:dyDescent="0.25">
      <c r="A40" s="201"/>
      <c r="B40" s="201"/>
      <c r="C40" s="201"/>
      <c r="D40" s="201"/>
      <c r="E40" s="201"/>
      <c r="F40" s="201"/>
      <c r="G40" s="201"/>
      <c r="H40" s="201"/>
      <c r="I40" s="201"/>
      <c r="J40" s="201"/>
      <c r="K40" s="201"/>
      <c r="L40" s="201"/>
      <c r="M40" s="201"/>
      <c r="N40" s="304"/>
      <c r="O40" s="304"/>
      <c r="P40" s="304"/>
      <c r="Q40" s="304"/>
      <c r="R40" s="304"/>
      <c r="S40" s="304"/>
      <c r="T40" s="304"/>
      <c r="U40" s="304"/>
      <c r="V40" s="304"/>
      <c r="W40" s="304"/>
      <c r="X40" s="304"/>
      <c r="Y40" s="304"/>
      <c r="Z40" s="342"/>
      <c r="AA40" s="304"/>
      <c r="AB40" s="304"/>
      <c r="AC40" s="304"/>
      <c r="AD40" s="304"/>
      <c r="AE40" s="304"/>
      <c r="AF40" s="304"/>
      <c r="AG40" s="304"/>
      <c r="AH40" s="304"/>
      <c r="AI40" s="304"/>
      <c r="AJ40" s="304"/>
    </row>
    <row r="41" spans="1:36" ht="21.75" customHeight="1" x14ac:dyDescent="0.25">
      <c r="A41" s="201"/>
      <c r="B41" s="201"/>
      <c r="C41" s="201"/>
      <c r="D41" s="201"/>
      <c r="E41" s="201"/>
      <c r="F41" s="201"/>
      <c r="G41" s="201"/>
      <c r="H41" s="201"/>
      <c r="I41" s="201"/>
      <c r="J41" s="201"/>
      <c r="K41" s="201"/>
      <c r="L41" s="201"/>
      <c r="M41" s="201"/>
      <c r="N41" s="304"/>
      <c r="O41" s="304"/>
      <c r="P41" s="304"/>
      <c r="Q41" s="304"/>
      <c r="R41" s="304"/>
      <c r="S41" s="304"/>
      <c r="T41" s="304"/>
      <c r="U41" s="304"/>
      <c r="V41" s="304"/>
      <c r="W41" s="304"/>
      <c r="X41" s="304"/>
      <c r="Y41" s="304"/>
      <c r="Z41" s="342"/>
      <c r="AA41" s="304"/>
      <c r="AB41" s="304"/>
      <c r="AC41" s="304"/>
      <c r="AD41" s="304"/>
      <c r="AE41" s="304"/>
      <c r="AF41" s="304"/>
      <c r="AG41" s="304"/>
      <c r="AH41" s="304"/>
      <c r="AI41" s="304"/>
      <c r="AJ41" s="304"/>
    </row>
    <row r="42" spans="1:36" ht="21.75" customHeight="1" x14ac:dyDescent="0.25">
      <c r="A42" s="201"/>
      <c r="B42" s="201"/>
      <c r="C42" s="201"/>
      <c r="D42" s="201"/>
      <c r="E42" s="201"/>
      <c r="F42" s="201"/>
      <c r="G42" s="201"/>
      <c r="H42" s="201"/>
      <c r="I42" s="201"/>
      <c r="J42" s="201"/>
      <c r="K42" s="201"/>
      <c r="L42" s="201"/>
      <c r="M42" s="201"/>
      <c r="N42" s="304"/>
      <c r="O42" s="304"/>
      <c r="P42" s="304"/>
      <c r="Q42" s="304"/>
      <c r="R42" s="304"/>
      <c r="S42" s="304"/>
      <c r="T42" s="304"/>
      <c r="U42" s="304"/>
      <c r="V42" s="304"/>
      <c r="W42" s="304"/>
      <c r="X42" s="304"/>
      <c r="Y42" s="304"/>
      <c r="Z42" s="342"/>
      <c r="AA42" s="304"/>
      <c r="AB42" s="304"/>
      <c r="AC42" s="304"/>
      <c r="AD42" s="304"/>
      <c r="AE42" s="304"/>
      <c r="AF42" s="304"/>
      <c r="AG42" s="304"/>
      <c r="AH42" s="304"/>
      <c r="AI42" s="304"/>
      <c r="AJ42" s="304"/>
    </row>
    <row r="43" spans="1:36" ht="19.5" customHeight="1" x14ac:dyDescent="0.25">
      <c r="A43" s="201"/>
      <c r="B43" s="201"/>
      <c r="C43" s="201"/>
      <c r="D43" s="201"/>
      <c r="E43" s="201"/>
      <c r="F43" s="201"/>
      <c r="G43" s="201"/>
      <c r="H43" s="201"/>
      <c r="I43" s="201"/>
      <c r="J43" s="201"/>
      <c r="K43" s="201"/>
      <c r="L43" s="201"/>
      <c r="M43" s="201"/>
      <c r="N43" s="304"/>
      <c r="O43" s="304"/>
      <c r="P43" s="304"/>
      <c r="Q43" s="304"/>
      <c r="R43" s="304"/>
      <c r="S43" s="304"/>
      <c r="T43" s="304"/>
      <c r="U43" s="304"/>
      <c r="V43" s="304"/>
      <c r="W43" s="304"/>
      <c r="X43" s="304"/>
      <c r="Y43" s="304"/>
      <c r="Z43" s="342"/>
      <c r="AA43" s="304"/>
      <c r="AB43" s="304"/>
      <c r="AC43" s="304"/>
      <c r="AD43" s="304"/>
      <c r="AE43" s="304"/>
      <c r="AF43" s="304"/>
      <c r="AG43" s="304"/>
      <c r="AH43" s="304"/>
      <c r="AI43" s="304"/>
      <c r="AJ43" s="304"/>
    </row>
    <row r="44" spans="1:36" ht="31.5" customHeight="1" x14ac:dyDescent="0.25">
      <c r="A44" s="201"/>
      <c r="B44" s="201"/>
      <c r="C44" s="201"/>
      <c r="D44" s="201"/>
      <c r="E44" s="201"/>
      <c r="F44" s="201"/>
      <c r="G44" s="201"/>
      <c r="H44" s="201"/>
      <c r="I44" s="201"/>
      <c r="J44" s="201"/>
      <c r="K44" s="201"/>
      <c r="L44" s="201"/>
      <c r="M44" s="201"/>
      <c r="N44" s="304"/>
      <c r="O44" s="304"/>
      <c r="P44" s="304"/>
      <c r="Q44" s="304"/>
      <c r="R44" s="304"/>
      <c r="S44" s="304"/>
      <c r="T44" s="304"/>
      <c r="U44" s="304"/>
      <c r="V44" s="304"/>
      <c r="W44" s="304"/>
      <c r="X44" s="304"/>
      <c r="Y44" s="304"/>
      <c r="Z44" s="342"/>
      <c r="AA44" s="304"/>
      <c r="AB44" s="304"/>
      <c r="AC44" s="304"/>
      <c r="AD44" s="304"/>
      <c r="AE44" s="304"/>
      <c r="AF44" s="304"/>
      <c r="AG44" s="304"/>
      <c r="AH44" s="304"/>
      <c r="AI44" s="304"/>
      <c r="AJ44" s="304"/>
    </row>
    <row r="45" spans="1:36" ht="28.5" customHeight="1" x14ac:dyDescent="0.25">
      <c r="A45" s="201"/>
      <c r="B45" s="201"/>
      <c r="C45" s="201"/>
      <c r="D45" s="201"/>
      <c r="E45" s="201"/>
      <c r="F45" s="201"/>
      <c r="G45" s="201"/>
      <c r="H45" s="201"/>
      <c r="I45" s="201"/>
      <c r="J45" s="201"/>
      <c r="K45" s="201"/>
      <c r="L45" s="201"/>
      <c r="M45" s="201"/>
      <c r="N45" s="304"/>
      <c r="O45" s="304"/>
      <c r="P45" s="304"/>
      <c r="Q45" s="304"/>
      <c r="R45" s="304"/>
      <c r="S45" s="304"/>
      <c r="T45" s="304"/>
      <c r="U45" s="304"/>
      <c r="V45" s="304"/>
      <c r="W45" s="304"/>
      <c r="X45" s="304"/>
      <c r="Y45" s="304"/>
      <c r="Z45" s="342"/>
      <c r="AA45" s="304"/>
      <c r="AB45" s="304"/>
      <c r="AC45" s="304"/>
      <c r="AD45" s="304"/>
      <c r="AE45" s="304"/>
      <c r="AF45" s="304"/>
      <c r="AG45" s="304"/>
      <c r="AH45" s="304"/>
      <c r="AI45" s="304"/>
      <c r="AJ45" s="304"/>
    </row>
    <row r="46" spans="1:36" ht="26.25" customHeight="1" x14ac:dyDescent="0.25">
      <c r="A46" s="201"/>
      <c r="B46" s="201"/>
      <c r="C46" s="201"/>
      <c r="D46" s="201"/>
      <c r="E46" s="201"/>
      <c r="F46" s="201"/>
      <c r="G46" s="201"/>
      <c r="H46" s="201"/>
      <c r="I46" s="201"/>
      <c r="J46" s="201"/>
      <c r="K46" s="201"/>
      <c r="L46" s="201"/>
      <c r="M46" s="201"/>
      <c r="N46" s="304"/>
      <c r="O46" s="304"/>
      <c r="P46" s="304"/>
      <c r="Q46" s="304"/>
      <c r="R46" s="304"/>
      <c r="S46" s="304"/>
      <c r="T46" s="304"/>
      <c r="U46" s="304"/>
      <c r="V46" s="304"/>
      <c r="W46" s="304"/>
      <c r="X46" s="304"/>
      <c r="Y46" s="304"/>
      <c r="Z46" s="342"/>
      <c r="AA46" s="304"/>
      <c r="AB46" s="304"/>
      <c r="AC46" s="304"/>
      <c r="AD46" s="304"/>
      <c r="AE46" s="304"/>
      <c r="AF46" s="304"/>
      <c r="AG46" s="304"/>
      <c r="AH46" s="304"/>
      <c r="AI46" s="304"/>
      <c r="AJ46" s="304"/>
    </row>
    <row r="47" spans="1:36" ht="30" customHeight="1" x14ac:dyDescent="0.25">
      <c r="A47" s="201"/>
      <c r="B47" s="201"/>
      <c r="C47" s="419" t="s">
        <v>107</v>
      </c>
      <c r="D47" s="419"/>
      <c r="E47" s="201"/>
      <c r="F47" s="201"/>
      <c r="G47" s="201"/>
      <c r="H47" s="201"/>
      <c r="I47" s="419" t="s">
        <v>108</v>
      </c>
      <c r="J47" s="419"/>
      <c r="K47" s="201"/>
      <c r="L47" s="201"/>
      <c r="M47" s="201"/>
      <c r="N47" s="304"/>
      <c r="O47" s="304"/>
      <c r="P47" s="304"/>
      <c r="Q47" s="304"/>
      <c r="R47" s="304"/>
      <c r="S47" s="304"/>
      <c r="T47" s="304"/>
      <c r="U47" s="304"/>
      <c r="V47" s="304"/>
      <c r="W47" s="304"/>
      <c r="X47" s="304"/>
      <c r="Y47" s="304"/>
      <c r="Z47" s="342"/>
      <c r="AA47" s="304"/>
      <c r="AB47" s="304"/>
      <c r="AC47" s="304"/>
      <c r="AD47" s="304"/>
      <c r="AE47" s="304"/>
      <c r="AF47" s="304"/>
      <c r="AG47" s="304"/>
      <c r="AH47" s="304"/>
      <c r="AI47" s="304"/>
      <c r="AJ47" s="304"/>
    </row>
    <row r="48" spans="1:36" ht="21.75" customHeight="1" x14ac:dyDescent="0.25">
      <c r="A48" s="201"/>
      <c r="B48" s="201"/>
      <c r="C48" s="201"/>
      <c r="D48" s="201"/>
      <c r="E48" s="201"/>
      <c r="F48" s="201"/>
      <c r="G48" s="201"/>
      <c r="H48" s="201"/>
      <c r="I48" s="201"/>
      <c r="J48" s="201"/>
      <c r="K48" s="201"/>
      <c r="L48" s="201"/>
      <c r="M48" s="201"/>
      <c r="N48" s="304"/>
      <c r="O48" s="304"/>
      <c r="P48" s="304"/>
      <c r="Q48" s="304"/>
      <c r="R48" s="304"/>
      <c r="S48" s="304"/>
      <c r="T48" s="304"/>
      <c r="U48" s="304"/>
      <c r="V48" s="304"/>
      <c r="W48" s="304"/>
      <c r="X48" s="304"/>
      <c r="Y48" s="304"/>
      <c r="Z48" s="342"/>
      <c r="AA48" s="304"/>
      <c r="AB48" s="304"/>
      <c r="AC48" s="304"/>
      <c r="AD48" s="304"/>
      <c r="AE48" s="304"/>
      <c r="AF48" s="304"/>
      <c r="AG48" s="304"/>
      <c r="AH48" s="304"/>
      <c r="AI48" s="304"/>
      <c r="AJ48" s="304"/>
    </row>
    <row r="49" spans="1:53" ht="30" customHeight="1" x14ac:dyDescent="0.25">
      <c r="A49" s="201"/>
      <c r="B49" s="201"/>
      <c r="C49" s="201"/>
      <c r="D49" s="201"/>
      <c r="E49" s="201"/>
      <c r="F49" s="201"/>
      <c r="G49" s="201"/>
      <c r="H49" s="201"/>
      <c r="I49" s="201"/>
      <c r="J49" s="201"/>
      <c r="K49" s="201"/>
      <c r="L49" s="201"/>
      <c r="M49" s="201"/>
      <c r="N49" s="304"/>
      <c r="O49" s="304"/>
      <c r="P49" s="304"/>
      <c r="Q49" s="304"/>
      <c r="R49" s="324"/>
      <c r="S49" s="304"/>
      <c r="T49" s="304"/>
      <c r="U49" s="304"/>
      <c r="V49" s="304"/>
      <c r="W49" s="304"/>
      <c r="X49" s="304"/>
      <c r="Y49" s="304"/>
      <c r="Z49" s="342"/>
      <c r="AA49" s="304"/>
      <c r="AB49" s="304"/>
      <c r="AC49" s="304"/>
      <c r="AD49" s="304"/>
      <c r="AE49" s="304"/>
      <c r="AF49" s="304"/>
      <c r="AG49" s="304"/>
      <c r="AH49" s="304"/>
      <c r="AI49" s="304"/>
      <c r="AJ49" s="304"/>
    </row>
    <row r="50" spans="1:53" x14ac:dyDescent="0.25">
      <c r="A50" s="247"/>
      <c r="B50" s="248"/>
      <c r="C50" s="248"/>
      <c r="D50" s="248"/>
      <c r="E50" s="248"/>
      <c r="F50" s="248"/>
      <c r="G50" s="248"/>
      <c r="H50" s="248"/>
      <c r="I50" s="248"/>
      <c r="J50" s="248"/>
      <c r="K50" s="248" t="s">
        <v>109</v>
      </c>
      <c r="L50" s="305">
        <f>B25</f>
        <v>0</v>
      </c>
      <c r="M50" s="248"/>
      <c r="N50" s="248"/>
      <c r="O50" s="248"/>
      <c r="P50" s="248"/>
      <c r="Q50" s="325"/>
      <c r="R50" s="264"/>
      <c r="S50" s="325"/>
      <c r="T50" s="326"/>
      <c r="U50" s="326"/>
      <c r="V50" s="326"/>
      <c r="W50" s="326"/>
      <c r="X50" s="326">
        <v>9</v>
      </c>
      <c r="Y50" s="326"/>
      <c r="Z50" s="328"/>
      <c r="AA50" s="328"/>
      <c r="AB50" s="328"/>
      <c r="AC50" s="328"/>
      <c r="AD50" s="328"/>
      <c r="AE50" s="328"/>
      <c r="AF50" s="328"/>
      <c r="AG50" s="328"/>
      <c r="AH50" s="342"/>
      <c r="AI50" s="342"/>
      <c r="AJ50" s="342"/>
      <c r="AK50" s="345"/>
    </row>
    <row r="51" spans="1:53" x14ac:dyDescent="0.25">
      <c r="A51" s="249"/>
      <c r="B51" s="250" t="s">
        <v>110</v>
      </c>
      <c r="C51" s="250">
        <f>B6</f>
        <v>1001.1415639202157</v>
      </c>
      <c r="D51" s="251"/>
      <c r="E51" s="250" t="s">
        <v>111</v>
      </c>
      <c r="F51" s="251">
        <f>B8</f>
        <v>978</v>
      </c>
      <c r="G51" s="251" t="s">
        <v>112</v>
      </c>
      <c r="H51" s="251">
        <v>742.5</v>
      </c>
      <c r="I51" s="251"/>
      <c r="J51" s="252"/>
      <c r="K51" s="306" t="s">
        <v>113</v>
      </c>
      <c r="L51" s="251">
        <f>B22</f>
        <v>1.16036379721472</v>
      </c>
      <c r="M51" s="251"/>
      <c r="N51" s="251"/>
      <c r="O51" s="250" t="s">
        <v>114</v>
      </c>
      <c r="P51" s="251">
        <f>B17</f>
        <v>0.36</v>
      </c>
      <c r="Q51" s="252"/>
      <c r="R51" s="250" t="s">
        <v>115</v>
      </c>
      <c r="S51" s="251">
        <f>1-27.8*(P53-0.67)^3</f>
        <v>0.93892339999999996</v>
      </c>
      <c r="T51" s="327">
        <f>(S54*S53*C55)^2</f>
        <v>2.8341735671955877</v>
      </c>
      <c r="U51" s="328"/>
      <c r="V51" s="328"/>
      <c r="W51" s="328" t="s">
        <v>116</v>
      </c>
      <c r="X51" s="328">
        <v>9</v>
      </c>
      <c r="Y51" s="328"/>
      <c r="Z51" s="328"/>
      <c r="AA51" s="328"/>
      <c r="AB51" s="328"/>
      <c r="AC51" s="328"/>
      <c r="AD51" s="328"/>
      <c r="AE51" s="328"/>
      <c r="AF51" s="328"/>
      <c r="AG51" s="328"/>
      <c r="AH51" s="342"/>
      <c r="AI51" s="342"/>
      <c r="AJ51" s="342"/>
      <c r="AK51" s="345"/>
    </row>
    <row r="52" spans="1:53" x14ac:dyDescent="0.25">
      <c r="A52" s="249"/>
      <c r="B52" s="250" t="s">
        <v>117</v>
      </c>
      <c r="C52" s="250">
        <f>I9</f>
        <v>0</v>
      </c>
      <c r="D52" s="251"/>
      <c r="E52" s="250" t="s">
        <v>118</v>
      </c>
      <c r="F52" s="252">
        <f>B11*2</f>
        <v>0.33650000000000002</v>
      </c>
      <c r="G52" s="251" t="s">
        <v>119</v>
      </c>
      <c r="H52" s="251">
        <v>704.5</v>
      </c>
      <c r="I52" s="251"/>
      <c r="J52" s="251"/>
      <c r="K52" s="306" t="s">
        <v>120</v>
      </c>
      <c r="L52" s="251">
        <f>B23</f>
        <v>1.1000000000000001</v>
      </c>
      <c r="M52" s="251"/>
      <c r="N52" s="251"/>
      <c r="O52" s="250" t="s">
        <v>121</v>
      </c>
      <c r="P52" s="251">
        <f>B18</f>
        <v>0.9</v>
      </c>
      <c r="Q52" s="252"/>
      <c r="R52" s="252" t="s">
        <v>122</v>
      </c>
      <c r="S52" s="251">
        <f>P51*P52*4.427</f>
        <v>1.434348</v>
      </c>
      <c r="T52" s="329"/>
      <c r="U52" s="328"/>
      <c r="V52" s="328"/>
      <c r="W52" s="328"/>
      <c r="X52" s="328">
        <v>9</v>
      </c>
      <c r="Y52" s="328"/>
      <c r="Z52" s="328"/>
      <c r="AA52" s="328"/>
      <c r="AB52" s="328"/>
      <c r="AC52" s="328"/>
      <c r="AD52" s="328"/>
      <c r="AE52" s="328"/>
      <c r="AF52" s="328"/>
      <c r="AG52" s="328"/>
      <c r="AH52" s="342"/>
      <c r="AI52" s="342"/>
      <c r="AJ52" s="342"/>
      <c r="AK52" s="345"/>
    </row>
    <row r="53" spans="1:53" ht="27.6" x14ac:dyDescent="0.25">
      <c r="A53" s="249"/>
      <c r="B53" s="250" t="s">
        <v>123</v>
      </c>
      <c r="C53" s="251">
        <f>B7</f>
        <v>100</v>
      </c>
      <c r="D53" s="251"/>
      <c r="E53" s="250" t="s">
        <v>124</v>
      </c>
      <c r="F53" s="251">
        <f>B12</f>
        <v>1.5235000000000001</v>
      </c>
      <c r="G53" s="250"/>
      <c r="H53" s="250"/>
      <c r="I53" s="250"/>
      <c r="J53" s="251"/>
      <c r="K53" s="306" t="s">
        <v>125</v>
      </c>
      <c r="L53" s="251">
        <f>B24</f>
        <v>1E-4</v>
      </c>
      <c r="M53" s="251">
        <f>1/L53</f>
        <v>10000</v>
      </c>
      <c r="N53" s="251"/>
      <c r="O53" s="307" t="s">
        <v>24</v>
      </c>
      <c r="P53" s="251">
        <f>B19</f>
        <v>0.8</v>
      </c>
      <c r="Q53" s="252"/>
      <c r="R53" s="250" t="s">
        <v>126</v>
      </c>
      <c r="S53" s="251">
        <f>P51*P52*S51</f>
        <v>0.30421118159999999</v>
      </c>
      <c r="T53" s="201" t="s">
        <v>127</v>
      </c>
      <c r="U53" s="201" t="s">
        <v>128</v>
      </c>
      <c r="V53" s="201" t="s">
        <v>129</v>
      </c>
      <c r="W53" s="201" t="s">
        <v>130</v>
      </c>
      <c r="X53" s="201" t="s">
        <v>131</v>
      </c>
      <c r="Y53" s="201" t="s">
        <v>132</v>
      </c>
      <c r="Z53" s="328" t="s">
        <v>133</v>
      </c>
      <c r="AA53" s="201" t="s">
        <v>134</v>
      </c>
      <c r="AB53" s="328"/>
      <c r="AC53" s="328"/>
      <c r="AD53" s="328"/>
      <c r="AE53" s="328"/>
      <c r="AF53" s="328"/>
      <c r="AG53" s="328"/>
      <c r="AH53" s="342"/>
      <c r="AI53" s="342"/>
      <c r="AJ53" s="342"/>
      <c r="AK53" s="345"/>
    </row>
    <row r="54" spans="1:53" x14ac:dyDescent="0.25">
      <c r="A54" s="249"/>
      <c r="B54" s="250" t="s">
        <v>135</v>
      </c>
      <c r="C54" s="251">
        <v>9.8000000000000007</v>
      </c>
      <c r="D54" s="251"/>
      <c r="E54" s="250" t="s">
        <v>122</v>
      </c>
      <c r="F54" s="250">
        <f>B13</f>
        <v>5.92</v>
      </c>
      <c r="G54" s="250"/>
      <c r="H54" s="250"/>
      <c r="I54" s="250"/>
      <c r="J54" s="251"/>
      <c r="K54" s="306" t="s">
        <v>136</v>
      </c>
      <c r="L54" s="251">
        <f>0</f>
        <v>0</v>
      </c>
      <c r="M54" s="251"/>
      <c r="N54" s="251"/>
      <c r="O54" s="250" t="s">
        <v>137</v>
      </c>
      <c r="P54" s="251">
        <f>B26</f>
        <v>0</v>
      </c>
      <c r="Q54" s="252"/>
      <c r="R54" s="250" t="s">
        <v>138</v>
      </c>
      <c r="S54" s="251">
        <f>1/P53</f>
        <v>1.25</v>
      </c>
      <c r="T54" s="201"/>
      <c r="U54" s="330">
        <v>207</v>
      </c>
      <c r="V54" s="201">
        <f>B61-B8</f>
        <v>23.600000000000023</v>
      </c>
      <c r="W54" s="201">
        <v>4.3960175796680696</v>
      </c>
      <c r="X54" s="201">
        <f>B11*(V54^2-W54^2)+B12*(V54-W54)</f>
        <v>119.71436092052963</v>
      </c>
      <c r="Y54" s="201">
        <v>3.2545947534732802</v>
      </c>
      <c r="Z54" s="328">
        <v>192.15162074433599</v>
      </c>
      <c r="AA54" s="346">
        <f>(Z54-X54-Y54)/Z54</f>
        <v>0.36004205846581366</v>
      </c>
      <c r="AB54" s="328"/>
      <c r="AC54" s="328"/>
      <c r="AD54" s="328"/>
      <c r="AE54" s="328"/>
      <c r="AF54" s="328"/>
      <c r="AG54" s="328"/>
      <c r="AH54" s="342"/>
      <c r="AI54" s="342"/>
      <c r="AJ54" s="342"/>
      <c r="AK54" s="345"/>
    </row>
    <row r="55" spans="1:53" s="5" customFormat="1" x14ac:dyDescent="0.25">
      <c r="A55" s="253"/>
      <c r="B55" s="250" t="s">
        <v>139</v>
      </c>
      <c r="C55" s="251">
        <f>SQRT(2*C54)</f>
        <v>4.4271887242357311</v>
      </c>
      <c r="D55" s="251"/>
      <c r="E55" s="252" t="s">
        <v>140</v>
      </c>
      <c r="F55" s="251">
        <f>(H51-Calculation!F51)^2*0.063+Calculation!F53*(H51-Calculation!F51)+44</f>
        <v>3179.2114999999999</v>
      </c>
      <c r="G55" s="251">
        <f>($H$52-Calculation!$F$51)^2*0.063+Calculation!$F$53*($H$52-Calculation!$F$51)+44</f>
        <v>4339.8645000000006</v>
      </c>
      <c r="H55" s="251">
        <f>F55-G55</f>
        <v>-1160.6530000000007</v>
      </c>
      <c r="I55" s="251"/>
      <c r="J55" s="251"/>
      <c r="K55" s="250" t="s">
        <v>90</v>
      </c>
      <c r="L55" s="251">
        <f>H20</f>
        <v>2.5000000000000001E-2</v>
      </c>
      <c r="M55" s="252"/>
      <c r="N55" s="252"/>
      <c r="O55" s="252"/>
      <c r="P55" s="250"/>
      <c r="Q55" s="250"/>
      <c r="R55" s="250" t="s">
        <v>141</v>
      </c>
      <c r="S55" s="251">
        <f>S53*S54</f>
        <v>0.38026397699999998</v>
      </c>
      <c r="T55" s="329"/>
      <c r="U55" s="328"/>
      <c r="V55" s="328"/>
      <c r="W55" s="328"/>
      <c r="X55" s="328"/>
      <c r="Y55" s="328"/>
      <c r="Z55" s="328"/>
      <c r="AA55" s="328"/>
      <c r="AB55" s="328"/>
      <c r="AC55" s="328"/>
      <c r="AD55" s="328"/>
      <c r="AE55" s="328"/>
      <c r="AF55" s="328"/>
      <c r="AG55" s="328"/>
      <c r="AH55" s="342"/>
      <c r="AI55" s="342"/>
      <c r="AJ55" s="342"/>
      <c r="AK55" s="345"/>
    </row>
    <row r="56" spans="1:53" s="5" customFormat="1" x14ac:dyDescent="0.25">
      <c r="A56" s="254"/>
      <c r="B56" s="255"/>
      <c r="C56" s="255"/>
      <c r="D56" s="420"/>
      <c r="E56" s="420"/>
      <c r="F56" s="420"/>
      <c r="G56" s="420"/>
      <c r="H56" s="255"/>
      <c r="I56" s="255"/>
      <c r="J56" s="255"/>
      <c r="K56" s="255"/>
      <c r="L56" s="255"/>
      <c r="M56" s="255"/>
      <c r="N56" s="255"/>
      <c r="O56" s="255"/>
      <c r="P56" s="255"/>
      <c r="Q56" s="331"/>
      <c r="R56" s="331"/>
      <c r="S56" s="331"/>
      <c r="T56" s="332"/>
      <c r="U56" s="332">
        <v>-7.9</v>
      </c>
      <c r="V56" s="332"/>
      <c r="W56" s="332"/>
      <c r="X56" s="332"/>
      <c r="Y56" s="332"/>
      <c r="Z56" s="332"/>
      <c r="AA56" s="328"/>
      <c r="AB56" s="328"/>
      <c r="AC56" s="328"/>
      <c r="AD56" s="328"/>
      <c r="AE56" s="328"/>
      <c r="AF56" s="328"/>
      <c r="AG56" s="328"/>
      <c r="AH56" s="342"/>
      <c r="AI56" s="342"/>
      <c r="AJ56" s="342"/>
      <c r="AK56" s="345"/>
    </row>
    <row r="57" spans="1:53" s="6" customFormat="1" ht="16.2" x14ac:dyDescent="0.25">
      <c r="A57" s="256" t="s">
        <v>142</v>
      </c>
      <c r="B57" s="257" t="s">
        <v>143</v>
      </c>
      <c r="C57" s="257" t="s">
        <v>144</v>
      </c>
      <c r="D57" s="258" t="s">
        <v>145</v>
      </c>
      <c r="E57" s="258" t="s">
        <v>117</v>
      </c>
      <c r="F57" s="257" t="s">
        <v>146</v>
      </c>
      <c r="G57" s="257" t="s">
        <v>147</v>
      </c>
      <c r="H57" s="258" t="s">
        <v>148</v>
      </c>
      <c r="I57" s="258" t="s">
        <v>102</v>
      </c>
      <c r="J57" s="257" t="s">
        <v>149</v>
      </c>
      <c r="K57" s="258" t="s">
        <v>150</v>
      </c>
      <c r="L57" s="308" t="s">
        <v>151</v>
      </c>
      <c r="M57" s="309" t="s">
        <v>152</v>
      </c>
      <c r="N57" s="308" t="s">
        <v>153</v>
      </c>
      <c r="O57" s="308" t="s">
        <v>154</v>
      </c>
      <c r="P57" s="308" t="s">
        <v>155</v>
      </c>
      <c r="Q57" s="308" t="s">
        <v>156</v>
      </c>
      <c r="R57" s="308" t="s">
        <v>157</v>
      </c>
      <c r="S57" s="308" t="s">
        <v>158</v>
      </c>
      <c r="T57" s="309" t="s">
        <v>159</v>
      </c>
      <c r="U57" s="333" t="s">
        <v>160</v>
      </c>
      <c r="V57" s="333" t="s">
        <v>161</v>
      </c>
      <c r="W57" s="333" t="s">
        <v>162</v>
      </c>
      <c r="X57" s="333" t="s">
        <v>163</v>
      </c>
      <c r="Y57" s="333" t="s">
        <v>164</v>
      </c>
      <c r="Z57" s="333" t="s">
        <v>165</v>
      </c>
      <c r="AA57" s="347" t="s">
        <v>166</v>
      </c>
      <c r="AB57" s="347" t="s">
        <v>167</v>
      </c>
      <c r="AC57" s="348" t="s">
        <v>168</v>
      </c>
      <c r="AD57" s="348" t="s">
        <v>169</v>
      </c>
      <c r="AE57" s="348" t="s">
        <v>170</v>
      </c>
      <c r="AF57" s="348" t="s">
        <v>119</v>
      </c>
      <c r="AG57" s="348" t="s">
        <v>171</v>
      </c>
      <c r="AH57" s="348" t="s">
        <v>151</v>
      </c>
      <c r="AI57" s="348" t="s">
        <v>172</v>
      </c>
      <c r="AJ57" s="354" t="s">
        <v>173</v>
      </c>
      <c r="AK57" s="355" t="s">
        <v>174</v>
      </c>
      <c r="AL57" s="356" t="s">
        <v>175</v>
      </c>
      <c r="AM57" s="357" t="s">
        <v>104</v>
      </c>
      <c r="AN57" s="129" t="s">
        <v>176</v>
      </c>
      <c r="AO57" s="129"/>
    </row>
    <row r="58" spans="1:53" s="7" customFormat="1" ht="16.8" x14ac:dyDescent="0.25">
      <c r="A58" s="259" t="s">
        <v>177</v>
      </c>
      <c r="B58" s="260" t="s">
        <v>24</v>
      </c>
      <c r="C58" s="261" t="s">
        <v>24</v>
      </c>
      <c r="D58" s="261" t="s">
        <v>178</v>
      </c>
      <c r="E58" s="261" t="s">
        <v>24</v>
      </c>
      <c r="F58" s="261" t="s">
        <v>24</v>
      </c>
      <c r="G58" s="262" t="s">
        <v>179</v>
      </c>
      <c r="H58" s="261" t="s">
        <v>178</v>
      </c>
      <c r="I58" s="261" t="s">
        <v>24</v>
      </c>
      <c r="J58" s="261"/>
      <c r="K58" s="261"/>
      <c r="L58" s="310" t="s">
        <v>178</v>
      </c>
      <c r="M58" s="310" t="s">
        <v>178</v>
      </c>
      <c r="N58" s="310"/>
      <c r="O58" s="310"/>
      <c r="P58" s="310"/>
      <c r="Q58" s="310"/>
      <c r="R58" s="310"/>
      <c r="S58" s="334"/>
      <c r="T58" s="334"/>
      <c r="U58" s="335"/>
      <c r="V58" s="335"/>
      <c r="W58" s="336"/>
      <c r="X58" s="335"/>
      <c r="Y58" s="335"/>
      <c r="Z58" s="335"/>
      <c r="AA58" s="335"/>
      <c r="AB58" s="335"/>
      <c r="AC58" s="349"/>
      <c r="AD58" s="349"/>
      <c r="AE58" s="349"/>
      <c r="AF58" s="349"/>
      <c r="AG58" s="349"/>
      <c r="AH58" s="349" t="s">
        <v>178</v>
      </c>
      <c r="AI58" s="349" t="s">
        <v>180</v>
      </c>
      <c r="AJ58" s="349" t="s">
        <v>102</v>
      </c>
      <c r="AK58" s="358" t="s">
        <v>181</v>
      </c>
      <c r="AL58" s="359" t="s">
        <v>181</v>
      </c>
      <c r="AM58" s="360" t="s">
        <v>182</v>
      </c>
      <c r="AN58" s="358" t="s">
        <v>181</v>
      </c>
      <c r="AO58" s="106"/>
      <c r="AP58" s="5"/>
      <c r="AQ58" s="5"/>
      <c r="AR58" s="5"/>
      <c r="AS58" s="5"/>
      <c r="AT58" s="5"/>
      <c r="AU58" s="5"/>
      <c r="AV58" s="5"/>
      <c r="AW58" s="5"/>
      <c r="AX58" s="5"/>
      <c r="AY58" s="5"/>
      <c r="AZ58" s="5"/>
      <c r="BA58" s="5"/>
    </row>
    <row r="59" spans="1:53" s="7" customFormat="1" ht="32.25" customHeight="1" x14ac:dyDescent="0.25">
      <c r="A59" s="263" t="s">
        <v>183</v>
      </c>
      <c r="B59" s="255"/>
      <c r="C59" s="255"/>
      <c r="D59" s="255" t="s">
        <v>184</v>
      </c>
      <c r="E59" s="255"/>
      <c r="F59" s="255"/>
      <c r="G59" s="255" t="s">
        <v>185</v>
      </c>
      <c r="H59" s="264"/>
      <c r="I59" s="255"/>
      <c r="J59" s="255"/>
      <c r="K59" s="255"/>
      <c r="L59" s="311"/>
      <c r="M59" s="311"/>
      <c r="N59" s="311" t="s">
        <v>186</v>
      </c>
      <c r="O59" s="311"/>
      <c r="P59" s="311"/>
      <c r="Q59" s="318"/>
      <c r="R59" s="311"/>
      <c r="S59" s="311"/>
      <c r="T59" s="311"/>
      <c r="U59" s="337"/>
      <c r="V59" s="337"/>
      <c r="W59" s="337"/>
      <c r="X59" s="337"/>
      <c r="Y59" s="337"/>
      <c r="Z59" s="337"/>
      <c r="AA59" s="337"/>
      <c r="AB59" s="337"/>
      <c r="AC59" s="350" t="s">
        <v>185</v>
      </c>
      <c r="AD59" s="351"/>
      <c r="AE59" s="351"/>
      <c r="AF59" s="350"/>
      <c r="AG59" s="350"/>
      <c r="AH59" s="350"/>
      <c r="AI59" s="350" t="s">
        <v>185</v>
      </c>
      <c r="AJ59" s="350"/>
      <c r="AK59" s="361"/>
      <c r="AL59" s="362"/>
      <c r="AM59" s="363"/>
      <c r="AN59" s="106"/>
      <c r="AO59" s="106"/>
      <c r="AP59" s="5"/>
      <c r="AQ59" s="5"/>
      <c r="AR59" s="5"/>
      <c r="AS59" s="5"/>
      <c r="AT59" s="5"/>
      <c r="AU59" s="5"/>
      <c r="AV59" s="5"/>
      <c r="AW59" s="5"/>
      <c r="AX59" s="5"/>
      <c r="AY59" s="5"/>
      <c r="AZ59" s="5"/>
      <c r="BA59" s="5"/>
    </row>
    <row r="60" spans="1:53" s="8" customFormat="1" x14ac:dyDescent="0.25">
      <c r="A60" s="265" t="s">
        <v>187</v>
      </c>
      <c r="B60" s="266"/>
      <c r="C60" s="266"/>
      <c r="D60" s="266"/>
      <c r="E60" s="266"/>
      <c r="F60" s="266"/>
      <c r="G60" s="266"/>
      <c r="H60" s="266"/>
      <c r="I60" s="266"/>
      <c r="J60" s="266"/>
      <c r="K60" s="312"/>
      <c r="L60" s="313">
        <f>(1-$P$54)*O61*R61+C53</f>
        <v>9636.6721199898602</v>
      </c>
      <c r="M60" s="313">
        <f>M61*(B61-C61+N61/2)/$S$54</f>
        <v>0.48824661069664571</v>
      </c>
      <c r="N60" s="269">
        <f>L60/M60</f>
        <v>19737.304691659716</v>
      </c>
      <c r="O60" s="314"/>
      <c r="P60" s="313">
        <f>((1-$P$54)*O61*R61+C53)/(M61*(B61-C61+N61/2)/$S$54)</f>
        <v>19737.304691659716</v>
      </c>
      <c r="Q60" s="266"/>
      <c r="R60" s="338" t="str">
        <f>IF(H60&gt;0,rate1(1,$L$52,$L$51,$L$54,L60,$L$53,$L$50,P60),"")</f>
        <v/>
      </c>
      <c r="S60" s="266"/>
      <c r="T60" s="339"/>
      <c r="U60" s="266"/>
      <c r="V60" s="340"/>
      <c r="W60" s="340"/>
      <c r="X60" s="340"/>
      <c r="Y60" s="340"/>
      <c r="Z60" s="349" t="str">
        <f>IF(H60&gt;0,rate1(1,$L$52,$L$51,$L$54,U60,$L$53,$L$50,Y60),"")</f>
        <v/>
      </c>
      <c r="AA60" s="266"/>
      <c r="AB60" s="266"/>
      <c r="AC60" s="339"/>
      <c r="AD60" s="266"/>
      <c r="AE60" s="266"/>
      <c r="AF60" s="266"/>
      <c r="AG60" s="266"/>
      <c r="AH60" s="266"/>
      <c r="AI60" s="266"/>
      <c r="AJ60" s="266"/>
      <c r="AK60" s="364"/>
      <c r="AL60" s="130"/>
      <c r="AM60" s="105"/>
      <c r="AN60" s="105"/>
      <c r="AO60" s="106"/>
      <c r="AP60" s="5"/>
      <c r="AQ60" s="5"/>
      <c r="AR60" s="5"/>
      <c r="AS60" s="5"/>
      <c r="AT60" s="5"/>
      <c r="AU60" s="5"/>
      <c r="AV60" s="5"/>
      <c r="AW60" s="5"/>
      <c r="AX60" s="5"/>
      <c r="AY60" s="5"/>
      <c r="AZ60" s="5"/>
      <c r="BA60" s="5"/>
    </row>
    <row r="61" spans="1:53" x14ac:dyDescent="0.25">
      <c r="A61" s="267"/>
      <c r="B61" s="268">
        <f>H7</f>
        <v>1001.6</v>
      </c>
      <c r="C61" s="268">
        <f>B6</f>
        <v>1001.1415639202157</v>
      </c>
      <c r="D61" s="268">
        <f>$L$51</f>
        <v>1.16036379721472</v>
      </c>
      <c r="E61" s="269">
        <f>H8</f>
        <v>10</v>
      </c>
      <c r="F61" s="268">
        <f>E61</f>
        <v>10</v>
      </c>
      <c r="G61" s="269">
        <f>F61*$S$53*$C$55*(B61-C61+N61)^1.5</f>
        <v>5.6203506681978093</v>
      </c>
      <c r="H61" s="269">
        <v>0.08</v>
      </c>
      <c r="I61" s="269">
        <f>(B61-C61)*B$19</f>
        <v>0.36674886382743355</v>
      </c>
      <c r="J61" s="269">
        <f>$B$7</f>
        <v>100</v>
      </c>
      <c r="K61" s="315">
        <v>1</v>
      </c>
      <c r="L61" s="268">
        <f>D61+H61*K61</f>
        <v>1.2403637972147201</v>
      </c>
      <c r="M61" s="269">
        <f>(D61+L61)/2</f>
        <v>1.2003637972147201</v>
      </c>
      <c r="N61" s="269">
        <f>2*($P$53*M61/$S$52/$S$51)^2-(B61-C61)*2</f>
        <v>9.9999999999946798E-2</v>
      </c>
      <c r="O61" s="269">
        <f>WH(B61,$F$51,$F$52,$F$53)</f>
        <v>9.4649000000000072</v>
      </c>
      <c r="P61" s="316">
        <f>$C$54*$L$55*$L$55*M61*M61/(($B$19*(B61-C61))^0.333)*1000</f>
        <v>12.325287761812758</v>
      </c>
      <c r="Q61" s="269">
        <f>M61/$S$54*(B61-C61+N61/2)*E61-J61</f>
        <v>-95.117533893033539</v>
      </c>
      <c r="R61" s="338">
        <f>IF(H61&gt;0,rate1(1,$L$52,$L$51,$L$54,L61,$L$53,$L$50,P61),"")</f>
        <v>1007.5829771038101</v>
      </c>
      <c r="S61" s="269">
        <f>Q61/O61/R61</f>
        <v>-9.9738706224005817E-3</v>
      </c>
      <c r="T61" s="269">
        <f>N61/(1-S61)</f>
        <v>9.9012462508877963E-2</v>
      </c>
      <c r="U61" s="269">
        <f>L61-K61*H61</f>
        <v>1.16036379721472</v>
      </c>
      <c r="V61" s="269">
        <f>(D61+U61)/2</f>
        <v>1.16036379721472</v>
      </c>
      <c r="W61" s="269">
        <f>2*($P$53*V61/$S$52/$S$51)^2-(B61-C61)*2</f>
        <v>3.3358241626685659E-2</v>
      </c>
      <c r="X61" s="269">
        <f>V61/$S$54*(B61-C61+W61/2)*F61-J61</f>
        <v>-95.589548173760761</v>
      </c>
      <c r="Y61" s="269">
        <f>$C$54*$L$55*$L$55*V61*V61/(($B$19*(B61-C61))^0.333)*1000</f>
        <v>11.517537405807182</v>
      </c>
      <c r="Z61" s="349">
        <f>IF(H61&gt;0,rate1(1,$L$52,$L$51,$L$54,U61,$L$53,$L$50,Y61),"")</f>
        <v>947.80865804944881</v>
      </c>
      <c r="AA61" s="269">
        <f>X61/O61/Z61</f>
        <v>-1.0655496907917669E-2</v>
      </c>
      <c r="AB61" s="269">
        <v>-1.0000000000000001E-5</v>
      </c>
      <c r="AC61" s="269">
        <f>delta_z(N61,S61,H61,AE61,AB61)</f>
        <v>9.9012462508877963E-2</v>
      </c>
      <c r="AD61" s="269">
        <f>H61/AC61*K61</f>
        <v>0.80797909649835031</v>
      </c>
      <c r="AE61" s="352">
        <f>AD61</f>
        <v>0.80797909649835031</v>
      </c>
      <c r="AF61" s="269">
        <f>B61-(AC61-N61)</f>
        <v>1001.6009875374911</v>
      </c>
      <c r="AG61" s="269">
        <f>C61-AC61</f>
        <v>1001.0425514577068</v>
      </c>
      <c r="AH61" s="269">
        <f>$S$54*$S$53*$C$55*SQRT(AF61-AG61)</f>
        <v>1.2580559511773348</v>
      </c>
      <c r="AI61" s="269">
        <f>AC61/R61*1000000</f>
        <v>98.267303794153747</v>
      </c>
      <c r="AJ61" s="352">
        <f>AI61/3600</f>
        <v>2.729647327615382E-2</v>
      </c>
      <c r="AK61" s="365"/>
      <c r="AL61" s="134"/>
      <c r="BA61" s="5"/>
    </row>
    <row r="62" spans="1:53" x14ac:dyDescent="0.25">
      <c r="A62" s="267"/>
      <c r="B62" s="269">
        <f>AF61</f>
        <v>1001.6009875374911</v>
      </c>
      <c r="C62" s="269">
        <f>AG61</f>
        <v>1001.0425514577068</v>
      </c>
      <c r="D62" s="269">
        <f>AH61</f>
        <v>1.2580559511773348</v>
      </c>
      <c r="E62" s="269">
        <f>IF(H62&gt;0,IF(AND(C62&lt;$B$6,C62&gt;$K$12),bb2wang($B$6,$K$12,C62,$H$8,$H$9,I62,$H$10,$H$11,$K$10,$K$11,$H$13),E61)," ")</f>
        <v>11.109740041671895</v>
      </c>
      <c r="F62" s="269">
        <f>(E62+E61)/2</f>
        <v>10.554870020835947</v>
      </c>
      <c r="G62" s="269">
        <f>F62*$S$53*$C$55*(B62-C62+N62)^1.5</f>
        <v>7.1199772202973737</v>
      </c>
      <c r="H62" s="270">
        <f t="shared" ref="H62:H125" si="0">dv(S61)</f>
        <v>0.08</v>
      </c>
      <c r="I62" s="269">
        <f>(B62-C62)*B$19</f>
        <v>0.44674886382736079</v>
      </c>
      <c r="J62" s="269">
        <f t="shared" ref="J62:J125" si="1">$B$7</f>
        <v>100</v>
      </c>
      <c r="K62" s="317">
        <f>INT(IF((1-S61-0.015)&gt;0,1,-1))</f>
        <v>1</v>
      </c>
      <c r="L62" s="318">
        <f>D62+K62*H62</f>
        <v>1.3380559511773349</v>
      </c>
      <c r="M62" s="318">
        <f>(D62+L62)/2</f>
        <v>1.2980559511773349</v>
      </c>
      <c r="N62" s="269">
        <f>2*($P$53*M62/$S$52/$S$51)^2-(B62-C62)*2</f>
        <v>7.2252553652830676E-2</v>
      </c>
      <c r="O62" s="269">
        <f t="shared" ref="O62:O125" si="2">IF(WH(B61,$F$51,$F$52,$F$53)&gt;0,WH(B61,$F$51,$F$52,$F$53),O61)</f>
        <v>9.4649000000000072</v>
      </c>
      <c r="P62" s="316">
        <f>$C$54*$L$55*$L$55*M62*M62/(($B$19*(B62-C62))^0.333)*1000</f>
        <v>13.496519521665418</v>
      </c>
      <c r="Q62" s="269">
        <f>M62/$S$54*(B62-C62+N62/2)*E62-J62</f>
        <v>-93.14062247841234</v>
      </c>
      <c r="R62" s="338">
        <f>IF(H62&gt;0,rate1(1,$L$52,$L$51,$L$54,L62,$L$53,$L$50,P62),"")</f>
        <v>1092.8663879711748</v>
      </c>
      <c r="S62" s="318">
        <f>Q62/O62/R62</f>
        <v>-9.0044260798015276E-3</v>
      </c>
      <c r="T62" s="318">
        <f>N62/(1-S62)</f>
        <v>7.1607766809851703E-2</v>
      </c>
      <c r="U62" s="269">
        <f t="shared" ref="U62:U125" si="3">L62-K62*H62</f>
        <v>1.2580559511773348</v>
      </c>
      <c r="V62" s="341">
        <f>(D62+U62)/2</f>
        <v>1.2580559511773348</v>
      </c>
      <c r="W62" s="269">
        <f>2*($P$53*V62/$S$52/$S$51)^2-(B62-C62)*2</f>
        <v>9.5227168532829864E-5</v>
      </c>
      <c r="X62" s="269">
        <f>V62/$S$54*(B62-C62+W62/2)*F62-J62</f>
        <v>-94.067287128524725</v>
      </c>
      <c r="Y62" s="269">
        <f>$C$54*$L$55*$L$55*V62*V62/(($B$19*(B62-C62))^0.333)*1000</f>
        <v>12.677536655782175</v>
      </c>
      <c r="Z62" s="349">
        <f>IF(H62&gt;0,rate1(1,$L$52,$L$51,$L$54,U62,$L$53,$L$50,Y62),"")</f>
        <v>1033.403262029442</v>
      </c>
      <c r="AA62" s="341">
        <f>X62/O62/Z62</f>
        <v>-9.6172910931891023E-3</v>
      </c>
      <c r="AB62" s="341">
        <f>W62/(1-AA62)</f>
        <v>9.4320065011683975E-5</v>
      </c>
      <c r="AC62" s="269">
        <f>delta_z(N62,S62,H62,AE61,AB62)</f>
        <v>7.1607766809851703E-2</v>
      </c>
      <c r="AD62" s="269">
        <f>H62/AC62*K62</f>
        <v>1.1171972477850505</v>
      </c>
      <c r="AE62" s="269">
        <f>(AD62-AD61)/(AC62+AC61)*2</f>
        <v>3.624636451625681</v>
      </c>
      <c r="AF62" s="269">
        <f>B62-(AC62-N62)</f>
        <v>1001.601632324334</v>
      </c>
      <c r="AG62" s="269">
        <f>C62-AC62</f>
        <v>1000.970943690897</v>
      </c>
      <c r="AH62" s="269">
        <f>$S$54*$S$53*$C$55*SQRT(AF62-AG62)</f>
        <v>1.336967110297715</v>
      </c>
      <c r="AI62" s="269">
        <f>AC62/R62*1000000</f>
        <v>65.52289245786595</v>
      </c>
      <c r="AJ62" s="269">
        <f>AJ61+AI62/3600</f>
        <v>4.5497276736672143E-2</v>
      </c>
      <c r="AK62" s="366">
        <f>AK61+AI61*G61/1000000</f>
        <v>5.5229670654146907E-4</v>
      </c>
      <c r="AL62" s="134">
        <f>AL61+AI61*J61/1000000</f>
        <v>9.8267303794153747E-3</v>
      </c>
      <c r="AM62" s="5" cm="1">
        <f t="array" ref="AM62">Balance($B$8,$B$11,$B$12,$H$7,B62,AK62,AL62)</f>
        <v>0.13158508386795786</v>
      </c>
      <c r="BA62" s="5"/>
    </row>
    <row r="63" spans="1:53" x14ac:dyDescent="0.25">
      <c r="A63" s="267"/>
      <c r="B63" s="269">
        <f>IF(H63&gt;0,AF62,"")</f>
        <v>1001.601632324334</v>
      </c>
      <c r="C63" s="269">
        <f>IF(H63&gt;0,AG62,"")</f>
        <v>1000.970943690897</v>
      </c>
      <c r="D63" s="269">
        <f>IF(H63&gt;0,AH62,"")</f>
        <v>1.336967110297715</v>
      </c>
      <c r="E63" s="269">
        <f>IF(H63&gt;0,IF(AND(C63&lt;$B$6,C63&gt;$K$12),bb2wang($B$6,$K$12,C63,$H$8,$H$9,I63,$H$10,$H$11,$K$10,$K$11,$H$13),E62)," ")</f>
        <v>11.502047224280563</v>
      </c>
      <c r="F63" s="269">
        <f>IF(H63&gt;0,(E63+E62)/2,"")</f>
        <v>11.305893632976229</v>
      </c>
      <c r="G63" s="269">
        <f>IF(H63&gt;0,F63*$S$53*$C$55*(B63-C63+N63)^1.5,"")</f>
        <v>9.0596980432019212</v>
      </c>
      <c r="H63" s="270">
        <f t="shared" si="0"/>
        <v>0.08</v>
      </c>
      <c r="I63" s="269">
        <f>IF(H63&gt;0,(B63-C63)*B$19,"")</f>
        <v>0.50455090674959135</v>
      </c>
      <c r="J63" s="269">
        <f t="shared" si="1"/>
        <v>100</v>
      </c>
      <c r="K63" s="317">
        <f>IF(H63&gt;0,IF((1-S62-0.015)&gt;0,1,-1),"")</f>
        <v>1</v>
      </c>
      <c r="L63" s="318">
        <f>IF(H63&gt;0,D63+K63*H63,"")</f>
        <v>1.416967110297715</v>
      </c>
      <c r="M63" s="318">
        <f>IF(H63&gt;0,(D63+L63)/2,"")</f>
        <v>1.376967110297715</v>
      </c>
      <c r="N63" s="269">
        <f>IF(H63&gt;0,2*($P$53*M63/$S$52/$S$51)^2-(B63-C63)*2,"")</f>
        <v>7.6720092808578499E-2</v>
      </c>
      <c r="O63" s="269">
        <f t="shared" si="2"/>
        <v>9.4652323063657384</v>
      </c>
      <c r="P63" s="316">
        <f t="shared" ref="P63:P126" si="4">IF(H63&gt;0,$C$54*$L$55*$L$55*M63*M63/(($B$19*(B63-C63))^0.333)*1000,"")</f>
        <v>14.584309262202556</v>
      </c>
      <c r="Q63" s="269">
        <f>IF(H63&gt;0,M63/$S$54*(B63-C63+N63/2)*E63-J63,"")</f>
        <v>-91.522917331126408</v>
      </c>
      <c r="R63" s="338">
        <f>IF(H63&gt;0,rate1(1,$L$52,$L$51,$L$54,L63,$L$53,$L$50,P63),"")</f>
        <v>1170.6377270598446</v>
      </c>
      <c r="S63" s="318">
        <f>IF(H63&gt;0,Q63/O63/R63,"")</f>
        <v>-8.2599241880770662E-3</v>
      </c>
      <c r="T63" s="318">
        <f>IF(H63&gt;0,N63/(1-S63),"")</f>
        <v>7.6091582109007266E-2</v>
      </c>
      <c r="U63" s="269">
        <f t="shared" si="3"/>
        <v>1.336967110297715</v>
      </c>
      <c r="V63" s="341">
        <f>IF(H63&gt;0,(D63+U63)/2,"")</f>
        <v>1.336967110297715</v>
      </c>
      <c r="W63" s="269">
        <f>IF(H63&gt;0,2*($P$53*V63/$S$52/$S$51)^2-(B63-C63)*2,"")</f>
        <v>1.0754801661727598E-4</v>
      </c>
      <c r="X63" s="269">
        <f>IF(H63&gt;0,V63/$S$54*(B63-C63+W63/2)*F63-J63,"")</f>
        <v>-92.372756046434191</v>
      </c>
      <c r="Y63" s="269">
        <f t="shared" ref="Y63:Y126" si="5">IF(H63&gt;0,$C$54*$L$55*$L$55*V63*V63/(($B$19*(B63-C63))^0.333)*1000,"")</f>
        <v>13.749287028188592</v>
      </c>
      <c r="Z63" s="349">
        <f>IF(H63&gt;0,rate1(1,$L$52,$L$51,$L$54,U63,$L$53,$L$50,Y63),"")</f>
        <v>1111.059898474944</v>
      </c>
      <c r="AA63" s="341">
        <f>IF(H63&gt;0,X63/O63/Z63,"")</f>
        <v>-8.7836526094451917E-3</v>
      </c>
      <c r="AB63" s="341">
        <f>IF(H63&gt;0,W63/(1-AA63),"")</f>
        <v>1.0661157755588021E-4</v>
      </c>
      <c r="AC63" s="269">
        <f t="shared" ref="AC63:AC126" si="6">IF(H63&gt;0,delta_z(N63,S63,H63,AE62,AB63),"")</f>
        <v>7.6091582109007266E-2</v>
      </c>
      <c r="AD63" s="269">
        <f>IF(H63&gt;0,H63/AC63*K63,"")</f>
        <v>1.0513646553621874</v>
      </c>
      <c r="AE63" s="269">
        <f>IF(H63&gt;0,(AD63-AD62)/(AC63+AC62)*2,"")</f>
        <v>-0.89144052299146292</v>
      </c>
      <c r="AF63" s="269">
        <f>IF(H63&gt;0,B63-(AC63-N63),"")</f>
        <v>1001.6022608350336</v>
      </c>
      <c r="AG63" s="269">
        <f>IF(H63&gt;0,C63-AC63,"")</f>
        <v>1000.894852108788</v>
      </c>
      <c r="AH63" s="269">
        <f>IF(H63&gt;0,$S$54*$S$53*$C$55*SQRT(AF63-AG63),"")</f>
        <v>1.4159516634153824</v>
      </c>
      <c r="AI63" s="269">
        <f>IF(H63&gt;0,AC63/R63*1000000,"")</f>
        <v>65.000110922546213</v>
      </c>
      <c r="AJ63" s="269">
        <f>IF(H63&gt;0,AJ62+AI63/3600,"")</f>
        <v>6.3552863104046092E-2</v>
      </c>
      <c r="AK63" s="366">
        <f>IF(H63&gt;0,AK62+AI62*G62/1000000,"")</f>
        <v>1.0188182082494692E-3</v>
      </c>
      <c r="AL63" s="134">
        <f>IF(H63&gt;0,AL62+AI62*J62/1000000,"")</f>
        <v>1.6379019625201968E-2</v>
      </c>
      <c r="AM63" s="5" cm="1">
        <f t="array" ref="AM63">Balance($B$8,$B$11,$B$12,$H$7,B63,AK63,AL63)</f>
        <v>8.8370496444189567E-2</v>
      </c>
      <c r="AN63" s="5" cm="1">
        <f t="array" ref="AN63">getStorageByWaterLevel(B62)</f>
        <v>11.542014412058945</v>
      </c>
      <c r="BA63" s="5"/>
    </row>
    <row r="64" spans="1:53" x14ac:dyDescent="0.25">
      <c r="A64" s="267"/>
      <c r="B64" s="269">
        <f t="shared" ref="B64:B127" si="7">IF(H64&gt;0,AF63,"")</f>
        <v>1001.6022608350336</v>
      </c>
      <c r="C64" s="269">
        <f t="shared" ref="C64:C127" si="8">IF(H64&gt;0,AG63,"")</f>
        <v>1000.894852108788</v>
      </c>
      <c r="D64" s="269">
        <f t="shared" ref="D64:D127" si="9">IF(H64&gt;0,AH63,"")</f>
        <v>1.4159516634153824</v>
      </c>
      <c r="E64" s="269">
        <f>IF(H64&gt;0,IF(AND(C64&lt;$B$6,C64&gt;$K$12),bb2wang($B$6,$K$12,C64,$H$8,$H$9,I64,$H$10,$H$11,$K$10,$K$11,$H$13),E63)," ")</f>
        <v>11.934280672704787</v>
      </c>
      <c r="F64" s="269">
        <f t="shared" ref="F64:F127" si="10">IF(H64&gt;0,(E64+E63)/2,"")</f>
        <v>11.718163948492675</v>
      </c>
      <c r="G64" s="269">
        <f t="shared" ref="G64:G127" si="11">IF(H64&gt;0,F64*$S$53*$C$55*(B64-C64+N64)^1.5,"")</f>
        <v>11.052206268848444</v>
      </c>
      <c r="H64" s="270">
        <f t="shared" si="0"/>
        <v>0.08</v>
      </c>
      <c r="I64" s="269">
        <f t="shared" ref="I64:I127" si="12">IF(H64&gt;0,(B64-C64)*B$19,"")</f>
        <v>0.56592698099648264</v>
      </c>
      <c r="J64" s="269">
        <f t="shared" si="1"/>
        <v>100</v>
      </c>
      <c r="K64" s="317">
        <f t="shared" ref="K64:K127" si="13">IF(H64&gt;0,IF((1-S63-0.015)&gt;0,1,-1),"")</f>
        <v>1</v>
      </c>
      <c r="L64" s="318">
        <f t="shared" ref="L64:L127" si="14">IF(H64&gt;0,D64+K64*H64,"")</f>
        <v>1.4959516634153824</v>
      </c>
      <c r="M64" s="318">
        <f t="shared" ref="M64:M127" si="15">IF(H64&gt;0,(D64+L64)/2,"")</f>
        <v>1.4559516634153824</v>
      </c>
      <c r="N64" s="269">
        <f t="shared" ref="N64:N127" si="16">IF(H64&gt;0,2*($P$53*M64/$S$52/$S$51)^2-(B64-C64)*2,"")</f>
        <v>8.1192537517031482E-2</v>
      </c>
      <c r="O64" s="269">
        <f t="shared" si="2"/>
        <v>9.4654492771383882</v>
      </c>
      <c r="P64" s="316">
        <f t="shared" si="4"/>
        <v>15.69389684900373</v>
      </c>
      <c r="Q64" s="269">
        <f t="shared" ref="Q64:Q127" si="17">IF(H64&gt;0,M64/$S$54*(B64-C64+N64/2)*E64-J64,"")</f>
        <v>-89.602290265523493</v>
      </c>
      <c r="R64" s="338">
        <f>IF(H64&gt;0,rate1(1,$L$52,$L$51,$L$54,L64,$L$53,$L$50,P64),"")</f>
        <v>1248.5806584433317</v>
      </c>
      <c r="S64" s="318">
        <f t="shared" ref="S64:S127" si="18">IF(H64&gt;0,Q64/O64/R64,"")</f>
        <v>-7.5816071100617572E-3</v>
      </c>
      <c r="T64" s="318">
        <f t="shared" ref="T64:T127" si="19">IF(H64&gt;0,N64/(1-S64),"")</f>
        <v>8.0581599489402467E-2</v>
      </c>
      <c r="U64" s="269">
        <f t="shared" si="3"/>
        <v>1.4159516634153824</v>
      </c>
      <c r="V64" s="341">
        <f t="shared" ref="V64:V127" si="20">IF(H64&gt;0,(D64+U64)/2,"")</f>
        <v>1.4159516634153824</v>
      </c>
      <c r="W64" s="269">
        <f t="shared" ref="W64:W127" si="21">IF(H64&gt;0,2*($P$53*V64/$S$52/$S$51)^2-(B64-C64)*2,"")</f>
        <v>1.206306906629262E-4</v>
      </c>
      <c r="X64" s="269">
        <f t="shared" ref="X64:X127" si="22">IF(H64&gt;0,V64/$S$54*(B64-C64+W64/2)*F64-J64,"")</f>
        <v>-90.609138724265449</v>
      </c>
      <c r="Y64" s="269">
        <f t="shared" si="5"/>
        <v>14.843411791027576</v>
      </c>
      <c r="Z64" s="349">
        <f>IF(H64&gt;0,rate1(1,$L$52,$L$51,$L$54,U64,$L$53,$L$50,Y64),"")</f>
        <v>1188.9623631780914</v>
      </c>
      <c r="AA64" s="341">
        <f t="shared" ref="AA64:AA127" si="23">IF(H64&gt;0,X64/O64/Z64,"")</f>
        <v>-8.0512379572225071E-3</v>
      </c>
      <c r="AB64" s="341">
        <f t="shared" ref="AB64:AB127" si="24">IF(H64&gt;0,W64/(1-AA64),"")</f>
        <v>1.1966722138785297E-4</v>
      </c>
      <c r="AC64" s="269">
        <f t="shared" si="6"/>
        <v>8.0581599489402467E-2</v>
      </c>
      <c r="AD64" s="269">
        <f t="shared" ref="AD64:AD127" si="25">IF(H64&gt;0,H64/AC64*K64,"")</f>
        <v>0.99278247772335482</v>
      </c>
      <c r="AE64" s="269">
        <f t="shared" ref="AE64:AE127" si="26">IF(H64&gt;0,(AD64-AD63)/(AC64+AC63)*2,"")</f>
        <v>-0.74782648876043734</v>
      </c>
      <c r="AF64" s="269">
        <f t="shared" ref="AF64:AF127" si="27">IF(H64&gt;0,B64-(AC64-N64),"")</f>
        <v>1001.6028717730612</v>
      </c>
      <c r="AG64" s="269">
        <f t="shared" ref="AG64:AG127" si="28">IF(H64&gt;0,C64-AC64,"")</f>
        <v>1000.8142705092986</v>
      </c>
      <c r="AH64" s="269">
        <f t="shared" ref="AH64:AH127" si="29">IF(H64&gt;0,$S$54*$S$53*$C$55*SQRT(AF64-AG64),"")</f>
        <v>1.4950026276943864</v>
      </c>
      <c r="AI64" s="269">
        <f t="shared" ref="AI64:AI127" si="30">IF(H64&gt;0,AC64/R64*1000000,"")</f>
        <v>64.53856140128552</v>
      </c>
      <c r="AJ64" s="269">
        <f t="shared" ref="AJ64:AJ127" si="31">IF(H64&gt;0,AJ63+AI64/3600,"")</f>
        <v>8.1480241271069842E-2</v>
      </c>
      <c r="AK64" s="366">
        <f t="shared" ref="AK64:AK127" si="32">IF(H64&gt;0,AK63+AI63*G63/1000000,"")</f>
        <v>1.6076995859823689E-3</v>
      </c>
      <c r="AL64" s="134">
        <f t="shared" ref="AL64:AL127" si="33">IF(H64&gt;0,AL63+AI63*J63/1000000,"")</f>
        <v>2.2879030717456589E-2</v>
      </c>
      <c r="AM64" s="5" cm="1">
        <f t="array" ref="AM64">Balance($B$8,$B$11,$B$12,$H$7,B64,AK64,AL64)</f>
        <v>7.9683025094759802E-2</v>
      </c>
      <c r="AN64" s="5" cm="1">
        <f t="array" ref="AN64">getStorageByWaterLevel(B63)</f>
        <v>11.541436208844818</v>
      </c>
      <c r="BA64" s="5"/>
    </row>
    <row r="65" spans="1:53" x14ac:dyDescent="0.25">
      <c r="A65" s="267"/>
      <c r="B65" s="269">
        <f t="shared" si="7"/>
        <v>1001.6028717730612</v>
      </c>
      <c r="C65" s="269">
        <f t="shared" si="8"/>
        <v>1000.8142705092986</v>
      </c>
      <c r="D65" s="269">
        <f t="shared" si="9"/>
        <v>1.4950026276943864</v>
      </c>
      <c r="E65" s="269">
        <f>IF(H65&gt;0,IF(AND(C65&lt;$B$6,C65&gt;$K$12),bb2wang($B$6,$K$12,C65,$H$8,$H$9,I65,$H$10,$H$11,$K$10,$K$11,$H$13),E64)," ")</f>
        <v>12.40714659645316</v>
      </c>
      <c r="F65" s="269">
        <f t="shared" si="10"/>
        <v>12.170713634578973</v>
      </c>
      <c r="G65" s="269">
        <f t="shared" si="11"/>
        <v>13.399487309189638</v>
      </c>
      <c r="H65" s="270">
        <f t="shared" si="0"/>
        <v>0.08</v>
      </c>
      <c r="I65" s="269">
        <f t="shared" si="12"/>
        <v>0.63088101101011496</v>
      </c>
      <c r="J65" s="269">
        <f t="shared" si="1"/>
        <v>100</v>
      </c>
      <c r="K65" s="317">
        <f t="shared" si="13"/>
        <v>1</v>
      </c>
      <c r="L65" s="318">
        <f t="shared" si="14"/>
        <v>1.5750026276943865</v>
      </c>
      <c r="M65" s="318">
        <f t="shared" si="15"/>
        <v>1.5350026276943864</v>
      </c>
      <c r="N65" s="269">
        <f t="shared" si="16"/>
        <v>8.566949437314797E-2</v>
      </c>
      <c r="O65" s="269">
        <f t="shared" si="2"/>
        <v>9.4656607709887979</v>
      </c>
      <c r="P65" s="316">
        <f t="shared" si="4"/>
        <v>16.824487228658068</v>
      </c>
      <c r="Q65" s="269">
        <f t="shared" si="17"/>
        <v>-87.332239189336221</v>
      </c>
      <c r="R65" s="338">
        <f>IF(H65&gt;0,rate1(1,$L$52,$L$51,$L$54,L65,$L$53,$L$50,P65),"")</f>
        <v>1326.5961169095344</v>
      </c>
      <c r="S65" s="318">
        <f t="shared" si="18"/>
        <v>-6.9548046785203512E-3</v>
      </c>
      <c r="T65" s="318">
        <f t="shared" si="19"/>
        <v>8.5077794926951805E-2</v>
      </c>
      <c r="U65" s="269">
        <f t="shared" si="3"/>
        <v>1.4950026276943864</v>
      </c>
      <c r="V65" s="341">
        <f t="shared" si="20"/>
        <v>1.4950026276943864</v>
      </c>
      <c r="W65" s="269">
        <f t="shared" si="21"/>
        <v>1.3447602719085516E-4</v>
      </c>
      <c r="X65" s="269">
        <f t="shared" si="22"/>
        <v>-88.519984270800848</v>
      </c>
      <c r="Y65" s="269">
        <f t="shared" si="5"/>
        <v>15.959067157351772</v>
      </c>
      <c r="Z65" s="349">
        <f>IF(H65&gt;0,rate1(1,$L$52,$L$51,$L$54,U65,$L$53,$L$50,Y65),"")</f>
        <v>1267.0042353850743</v>
      </c>
      <c r="AA65" s="341">
        <f t="shared" si="23"/>
        <v>-7.3809510512709417E-3</v>
      </c>
      <c r="AB65" s="341">
        <f t="shared" si="24"/>
        <v>1.334907385835718E-4</v>
      </c>
      <c r="AC65" s="269">
        <f t="shared" si="6"/>
        <v>8.5077794926951805E-2</v>
      </c>
      <c r="AD65" s="269">
        <f t="shared" si="25"/>
        <v>0.94031586113260668</v>
      </c>
      <c r="AE65" s="269">
        <f t="shared" si="26"/>
        <v>-0.63342760337373916</v>
      </c>
      <c r="AF65" s="269">
        <f t="shared" si="27"/>
        <v>1001.6034634725074</v>
      </c>
      <c r="AG65" s="269">
        <f t="shared" si="28"/>
        <v>1000.7291927143716</v>
      </c>
      <c r="AH65" s="269">
        <f t="shared" si="29"/>
        <v>1.5741140598065291</v>
      </c>
      <c r="AI65" s="269">
        <f t="shared" si="30"/>
        <v>64.13240159721768</v>
      </c>
      <c r="AJ65" s="269">
        <f t="shared" si="31"/>
        <v>9.9294797270296969E-2</v>
      </c>
      <c r="AK65" s="366">
        <f t="shared" si="32"/>
        <v>2.320993078884117E-3</v>
      </c>
      <c r="AL65" s="134">
        <f t="shared" si="33"/>
        <v>2.9332886857585141E-2</v>
      </c>
      <c r="AM65" s="5" cm="1">
        <f t="array" ref="AM65">Balance($B$8,$B$11,$B$12,$H$7,B65,AK65,AL65)</f>
        <v>7.3476582548540129E-2</v>
      </c>
      <c r="AN65" s="5" cm="1">
        <f t="array" ref="AN65">getStorageByWaterLevel(B64)</f>
        <v>11.540872614960481</v>
      </c>
      <c r="BA65" s="5"/>
    </row>
    <row r="66" spans="1:53" x14ac:dyDescent="0.25">
      <c r="A66" s="267"/>
      <c r="B66" s="269">
        <f t="shared" si="7"/>
        <v>1001.6034634725074</v>
      </c>
      <c r="C66" s="269">
        <f t="shared" si="8"/>
        <v>1000.7291927143716</v>
      </c>
      <c r="D66" s="269">
        <f t="shared" si="9"/>
        <v>1.5741140598065291</v>
      </c>
      <c r="E66" s="269">
        <f>IF(H66&gt;0,IF(AND(C66&lt;$B$6,C66&gt;$K$12),bb2wang($B$6,$K$12,C66,$H$8,$H$9,I66,$H$10,$H$11,$K$10,$K$11,$H$13),E65)," ")</f>
        <v>12.921138498436807</v>
      </c>
      <c r="F66" s="269">
        <f t="shared" si="10"/>
        <v>12.664142547444984</v>
      </c>
      <c r="G66" s="269">
        <f t="shared" si="11"/>
        <v>16.153969100905304</v>
      </c>
      <c r="H66" s="270">
        <f t="shared" si="0"/>
        <v>0.08</v>
      </c>
      <c r="I66" s="269">
        <f t="shared" si="12"/>
        <v>0.69941660650865745</v>
      </c>
      <c r="J66" s="269">
        <f t="shared" si="1"/>
        <v>100</v>
      </c>
      <c r="K66" s="317">
        <f t="shared" si="13"/>
        <v>1</v>
      </c>
      <c r="L66" s="318">
        <f t="shared" si="14"/>
        <v>1.6541140598065291</v>
      </c>
      <c r="M66" s="318">
        <f t="shared" si="15"/>
        <v>1.6141140598065291</v>
      </c>
      <c r="N66" s="269">
        <f t="shared" si="16"/>
        <v>9.0150628594014126E-2</v>
      </c>
      <c r="O66" s="269">
        <f t="shared" si="2"/>
        <v>9.4658663516351016</v>
      </c>
      <c r="P66" s="316">
        <f t="shared" si="4"/>
        <v>17.975354582630882</v>
      </c>
      <c r="Q66" s="269">
        <f t="shared" si="17"/>
        <v>-84.660753939950553</v>
      </c>
      <c r="R66" s="338">
        <f>IF(H66&gt;0,rate1(1,$L$52,$L$51,$L$54,L66,$L$53,$L$50,P66),"")</f>
        <v>1404.5950207564838</v>
      </c>
      <c r="S66" s="318">
        <f t="shared" si="18"/>
        <v>-6.3675247078496403E-3</v>
      </c>
      <c r="T66" s="318">
        <f t="shared" si="19"/>
        <v>8.9580224302433661E-2</v>
      </c>
      <c r="U66" s="269">
        <f t="shared" si="3"/>
        <v>1.5741140598065291</v>
      </c>
      <c r="V66" s="341">
        <f t="shared" si="20"/>
        <v>1.5741140598065291</v>
      </c>
      <c r="W66" s="269">
        <f t="shared" si="21"/>
        <v>1.4908479563202626E-4</v>
      </c>
      <c r="X66" s="269">
        <f t="shared" si="22"/>
        <v>-86.056077657343224</v>
      </c>
      <c r="Y66" s="269">
        <f t="shared" si="5"/>
        <v>17.095484797317631</v>
      </c>
      <c r="Z66" s="349">
        <f>IF(H66&gt;0,rate1(1,$L$52,$L$51,$L$54,U66,$L$53,$L$50,Y66),"")</f>
        <v>1345.0898609482649</v>
      </c>
      <c r="AA66" s="341">
        <f t="shared" si="23"/>
        <v>-6.7588044303179273E-3</v>
      </c>
      <c r="AB66" s="341">
        <f t="shared" si="24"/>
        <v>1.4808392534137012E-4</v>
      </c>
      <c r="AC66" s="269">
        <f t="shared" si="6"/>
        <v>8.9580224302433661E-2</v>
      </c>
      <c r="AD66" s="269">
        <f t="shared" si="25"/>
        <v>0.89305424967357006</v>
      </c>
      <c r="AE66" s="269">
        <f t="shared" si="26"/>
        <v>-0.54119028336129282</v>
      </c>
      <c r="AF66" s="269">
        <f t="shared" si="27"/>
        <v>1001.604033876799</v>
      </c>
      <c r="AG66" s="269">
        <f t="shared" si="28"/>
        <v>1000.6396124900692</v>
      </c>
      <c r="AH66" s="269">
        <f t="shared" si="29"/>
        <v>1.6532808599592697</v>
      </c>
      <c r="AI66" s="269">
        <f t="shared" si="30"/>
        <v>63.7765498087753</v>
      </c>
      <c r="AJ66" s="269">
        <f t="shared" si="31"/>
        <v>0.11701050555051233</v>
      </c>
      <c r="AK66" s="366">
        <f t="shared" si="32"/>
        <v>3.1803343801938885E-3</v>
      </c>
      <c r="AL66" s="134">
        <f t="shared" si="33"/>
        <v>3.5746127017306908E-2</v>
      </c>
      <c r="AM66" s="5" cm="1">
        <f t="array" ref="AM66">Balance($B$8,$B$11,$B$12,$H$7,B66,AK66,AL66)</f>
        <v>6.8435120003844205E-2</v>
      </c>
      <c r="AN66" s="5" cm="1">
        <f t="array" ref="AN66">getStorageByWaterLevel(B65)</f>
        <v>11.54032479190974</v>
      </c>
      <c r="BA66" s="5"/>
    </row>
    <row r="67" spans="1:53" x14ac:dyDescent="0.25">
      <c r="A67" s="267"/>
      <c r="B67" s="269">
        <f t="shared" si="7"/>
        <v>1001.604033876799</v>
      </c>
      <c r="C67" s="269">
        <f t="shared" si="8"/>
        <v>1000.6396124900692</v>
      </c>
      <c r="D67" s="269">
        <f t="shared" si="9"/>
        <v>1.6532808599592697</v>
      </c>
      <c r="E67" s="269">
        <f>IF(H67&gt;0,IF(AND(C67&lt;$B$6,C67&gt;$K$12),bb2wang($B$6,$K$12,C67,$H$8,$H$9,I67,$H$10,$H$11,$K$10,$K$11,$H$13),E66)," ")</f>
        <v>13.476577161112392</v>
      </c>
      <c r="F67" s="269">
        <f t="shared" si="10"/>
        <v>13.1988578297746</v>
      </c>
      <c r="G67" s="269">
        <f t="shared" si="11"/>
        <v>19.373968381667126</v>
      </c>
      <c r="H67" s="270">
        <f t="shared" si="0"/>
        <v>0.08</v>
      </c>
      <c r="I67" s="269">
        <f t="shared" si="12"/>
        <v>0.7715371093838258</v>
      </c>
      <c r="J67" s="269">
        <f t="shared" si="1"/>
        <v>100</v>
      </c>
      <c r="K67" s="317">
        <f t="shared" si="13"/>
        <v>1</v>
      </c>
      <c r="L67" s="318">
        <f t="shared" si="14"/>
        <v>1.7332808599592697</v>
      </c>
      <c r="M67" s="318">
        <f t="shared" si="15"/>
        <v>1.6932808599592697</v>
      </c>
      <c r="N67" s="269">
        <f t="shared" si="16"/>
        <v>9.463565296451959E-2</v>
      </c>
      <c r="O67" s="269">
        <f t="shared" si="2"/>
        <v>9.4660654584987505</v>
      </c>
      <c r="P67" s="316">
        <f t="shared" si="4"/>
        <v>19.145833191961874</v>
      </c>
      <c r="Q67" s="269">
        <f t="shared" si="17"/>
        <v>-81.529988265120863</v>
      </c>
      <c r="R67" s="338">
        <f>IF(H67&gt;0,rate1(1,$L$52,$L$51,$L$54,L67,$L$53,$L$50,P67),"")</f>
        <v>1482.4971676402117</v>
      </c>
      <c r="S67" s="318">
        <f t="shared" si="18"/>
        <v>-5.8097039760839977E-3</v>
      </c>
      <c r="T67" s="318">
        <f t="shared" si="19"/>
        <v>9.4089023590062534E-2</v>
      </c>
      <c r="U67" s="269">
        <f t="shared" si="3"/>
        <v>1.6532808599592697</v>
      </c>
      <c r="V67" s="341">
        <f t="shared" si="20"/>
        <v>1.6532808599592697</v>
      </c>
      <c r="W67" s="269">
        <f t="shared" si="21"/>
        <v>1.6445770833084516E-4</v>
      </c>
      <c r="X67" s="269">
        <f t="shared" si="22"/>
        <v>-83.162529963891657</v>
      </c>
      <c r="Y67" s="269">
        <f t="shared" si="5"/>
        <v>18.251961667462027</v>
      </c>
      <c r="Z67" s="349">
        <f>IF(H67&gt;0,rate1(1,$L$52,$L$51,$L$54,U67,$L$53,$L$50,Y67),"")</f>
        <v>1423.1331380947299</v>
      </c>
      <c r="AA67" s="341">
        <f t="shared" si="23"/>
        <v>-6.1732328443755164E-3</v>
      </c>
      <c r="AB67" s="341">
        <f t="shared" si="24"/>
        <v>1.6344870143875293E-4</v>
      </c>
      <c r="AC67" s="269">
        <f t="shared" si="6"/>
        <v>9.4089023590062534E-2</v>
      </c>
      <c r="AD67" s="269">
        <f t="shared" si="25"/>
        <v>0.85025858434404478</v>
      </c>
      <c r="AE67" s="269">
        <f t="shared" si="26"/>
        <v>-0.466007955284644</v>
      </c>
      <c r="AF67" s="269">
        <f t="shared" si="27"/>
        <v>1001.6045805061734</v>
      </c>
      <c r="AG67" s="269">
        <f t="shared" si="28"/>
        <v>1000.5455234664792</v>
      </c>
      <c r="AH67" s="269">
        <f t="shared" si="29"/>
        <v>1.7324986199284256</v>
      </c>
      <c r="AI67" s="269">
        <f t="shared" si="30"/>
        <v>63.466578988363416</v>
      </c>
      <c r="AJ67" s="269">
        <f t="shared" si="31"/>
        <v>0.13464011082505772</v>
      </c>
      <c r="AK67" s="366">
        <f t="shared" si="32"/>
        <v>4.2105787951671929E-3</v>
      </c>
      <c r="AL67" s="134">
        <f t="shared" si="33"/>
        <v>4.2123781998184437E-2</v>
      </c>
      <c r="AM67" s="5" cm="1">
        <f t="array" ref="AM67">Balance($B$8,$B$11,$B$12,$H$7,B67,AK67,AL67)</f>
        <v>6.4070788385301808E-2</v>
      </c>
      <c r="AN67" s="5" cm="1">
        <f t="array" ref="AN67">getStorageByWaterLevel(B66)</f>
        <v>11.539794232326056</v>
      </c>
      <c r="BA67" s="5"/>
    </row>
    <row r="68" spans="1:53" x14ac:dyDescent="0.25">
      <c r="A68" s="267"/>
      <c r="B68" s="269">
        <f t="shared" si="7"/>
        <v>1001.6045805061734</v>
      </c>
      <c r="C68" s="269">
        <f t="shared" si="8"/>
        <v>1000.5455234664792</v>
      </c>
      <c r="D68" s="269">
        <f t="shared" si="9"/>
        <v>1.7324986199284256</v>
      </c>
      <c r="E68" s="269">
        <f>IF(H68&gt;0,IF(AND(C68&lt;$B$6,C68&gt;$K$12),bb2wang($B$6,$K$12,C68,$H$8,$H$9,I68,$H$10,$H$11,$K$10,$K$11,$H$13),E67)," ")</f>
        <v>14.073644048973156</v>
      </c>
      <c r="F68" s="269">
        <f t="shared" si="10"/>
        <v>13.775110605042773</v>
      </c>
      <c r="G68" s="269">
        <f t="shared" si="11"/>
        <v>23.124010570851379</v>
      </c>
      <c r="H68" s="270">
        <f t="shared" si="0"/>
        <v>0.08</v>
      </c>
      <c r="I68" s="269">
        <f t="shared" si="12"/>
        <v>0.84724563175541334</v>
      </c>
      <c r="J68" s="269">
        <f t="shared" si="1"/>
        <v>100</v>
      </c>
      <c r="K68" s="317">
        <f t="shared" si="13"/>
        <v>1</v>
      </c>
      <c r="L68" s="318">
        <f t="shared" si="14"/>
        <v>1.8124986199284256</v>
      </c>
      <c r="M68" s="318">
        <f t="shared" si="15"/>
        <v>1.7724986199284256</v>
      </c>
      <c r="N68" s="269">
        <f t="shared" si="16"/>
        <v>9.9124319265601724E-2</v>
      </c>
      <c r="O68" s="269">
        <f t="shared" si="2"/>
        <v>9.4662573995428669</v>
      </c>
      <c r="P68" s="316">
        <f t="shared" si="4"/>
        <v>20.335309879449351</v>
      </c>
      <c r="Q68" s="269">
        <f t="shared" si="17"/>
        <v>-77.875938813834992</v>
      </c>
      <c r="R68" s="338">
        <f>IF(H68&gt;0,rate1(1,$L$52,$L$51,$L$54,L68,$L$53,$L$50,P68),"")</f>
        <v>1560.2302935603579</v>
      </c>
      <c r="S68" s="318">
        <f t="shared" si="18"/>
        <v>-5.2727390684439053E-3</v>
      </c>
      <c r="T68" s="318">
        <f t="shared" si="19"/>
        <v>9.8604403972455526E-2</v>
      </c>
      <c r="U68" s="269">
        <f t="shared" si="3"/>
        <v>1.7324986199284256</v>
      </c>
      <c r="V68" s="341">
        <f t="shared" si="20"/>
        <v>1.7324986199284256</v>
      </c>
      <c r="W68" s="269">
        <f t="shared" si="21"/>
        <v>1.8059542865422884E-4</v>
      </c>
      <c r="X68" s="269">
        <f t="shared" si="22"/>
        <v>-79.778453904355644</v>
      </c>
      <c r="Y68" s="269">
        <f t="shared" si="5"/>
        <v>19.427851625942512</v>
      </c>
      <c r="Z68" s="349">
        <f>IF(H68&gt;0,rate1(1,$L$52,$L$51,$L$54,U68,$L$53,$L$50,Y68),"")</f>
        <v>1501.0564868287122</v>
      </c>
      <c r="AA68" s="341">
        <f t="shared" si="23"/>
        <v>-5.6144894554596599E-3</v>
      </c>
      <c r="AB68" s="341">
        <f t="shared" si="24"/>
        <v>1.795871385584562E-4</v>
      </c>
      <c r="AC68" s="269">
        <f t="shared" si="6"/>
        <v>9.8604403972455526E-2</v>
      </c>
      <c r="AD68" s="269">
        <f t="shared" si="25"/>
        <v>0.8113227886083817</v>
      </c>
      <c r="AE68" s="269">
        <f t="shared" si="26"/>
        <v>-0.40412167896105983</v>
      </c>
      <c r="AF68" s="269">
        <f t="shared" si="27"/>
        <v>1001.6051004214665</v>
      </c>
      <c r="AG68" s="269">
        <f t="shared" si="28"/>
        <v>1000.4469190625067</v>
      </c>
      <c r="AH68" s="269">
        <f t="shared" si="29"/>
        <v>1.8117635037671538</v>
      </c>
      <c r="AI68" s="269">
        <f t="shared" si="30"/>
        <v>63.198621626199696</v>
      </c>
      <c r="AJ68" s="269">
        <f t="shared" si="31"/>
        <v>0.15219528349900208</v>
      </c>
      <c r="AK68" s="366">
        <f t="shared" si="32"/>
        <v>5.4401782897803251E-3</v>
      </c>
      <c r="AL68" s="134">
        <f t="shared" si="33"/>
        <v>4.8470439897020781E-2</v>
      </c>
      <c r="AM68" s="5" cm="1">
        <f t="array" ref="AM68">Balance($B$8,$B$11,$B$12,$H$7,B68,AK68,AL68)</f>
        <v>6.0163714379539643E-2</v>
      </c>
      <c r="AN68" s="5" cm="1">
        <f t="array" ref="AN68">getStorageByWaterLevel(B67)</f>
        <v>11.539282779027008</v>
      </c>
      <c r="BA68" s="5"/>
    </row>
    <row r="69" spans="1:53" x14ac:dyDescent="0.25">
      <c r="A69" s="267"/>
      <c r="B69" s="269">
        <f t="shared" si="7"/>
        <v>1001.6051004214665</v>
      </c>
      <c r="C69" s="269">
        <f t="shared" si="8"/>
        <v>1000.4469190625067</v>
      </c>
      <c r="D69" s="269">
        <f t="shared" si="9"/>
        <v>1.8117635037671538</v>
      </c>
      <c r="E69" s="269">
        <f>IF(H69&gt;0,IF(AND(C69&lt;$B$6,C69&gt;$K$12),bb2wang($B$6,$K$12,C69,$H$8,$H$9,I69,$H$10,$H$11,$K$10,$K$11,$H$13),E68)," ")</f>
        <v>14.712409578915992</v>
      </c>
      <c r="F69" s="269">
        <f t="shared" si="10"/>
        <v>14.393026813944573</v>
      </c>
      <c r="G69" s="269">
        <f t="shared" si="11"/>
        <v>27.475143961473229</v>
      </c>
      <c r="H69" s="270">
        <f t="shared" si="0"/>
        <v>0.08</v>
      </c>
      <c r="I69" s="269">
        <f t="shared" si="12"/>
        <v>0.92654508716786954</v>
      </c>
      <c r="J69" s="269">
        <f t="shared" si="1"/>
        <v>100</v>
      </c>
      <c r="K69" s="317">
        <f t="shared" si="13"/>
        <v>1</v>
      </c>
      <c r="L69" s="318">
        <f t="shared" si="14"/>
        <v>1.8917635037671539</v>
      </c>
      <c r="M69" s="318">
        <f t="shared" si="15"/>
        <v>1.8517635037671538</v>
      </c>
      <c r="N69" s="269">
        <f t="shared" si="16"/>
        <v>0.10361641154587975</v>
      </c>
      <c r="O69" s="269">
        <f t="shared" si="2"/>
        <v>9.4664413403273553</v>
      </c>
      <c r="P69" s="316">
        <f t="shared" si="4"/>
        <v>21.54321769831601</v>
      </c>
      <c r="Q69" s="269">
        <f t="shared" si="17"/>
        <v>-73.628129226759171</v>
      </c>
      <c r="R69" s="338">
        <f>IF(H69&gt;0,rate1(1,$L$52,$L$51,$L$54,L69,$L$53,$L$50,P69),"")</f>
        <v>1637.7292630718277</v>
      </c>
      <c r="S69" s="318">
        <f t="shared" si="18"/>
        <v>-4.7491393039141997E-3</v>
      </c>
      <c r="T69" s="318">
        <f t="shared" si="19"/>
        <v>0.10312664872513823</v>
      </c>
      <c r="U69" s="269">
        <f t="shared" si="3"/>
        <v>1.8117635037671538</v>
      </c>
      <c r="V69" s="341">
        <f t="shared" si="20"/>
        <v>1.8117635037671538</v>
      </c>
      <c r="W69" s="269">
        <f t="shared" si="21"/>
        <v>1.9749857764095324E-4</v>
      </c>
      <c r="X69" s="269">
        <f t="shared" si="22"/>
        <v>-75.836645443941279</v>
      </c>
      <c r="Y69" s="269">
        <f t="shared" si="5"/>
        <v>20.622558454163766</v>
      </c>
      <c r="Z69" s="349">
        <f>IF(H69&gt;0,rate1(1,$L$52,$L$51,$L$54,U69,$L$53,$L$50,Y69),"")</f>
        <v>1578.7899653948625</v>
      </c>
      <c r="AA69" s="341">
        <f t="shared" si="23"/>
        <v>-5.0742049972672407E-3</v>
      </c>
      <c r="AB69" s="341">
        <f t="shared" si="24"/>
        <v>1.9650148880449105E-4</v>
      </c>
      <c r="AC69" s="269">
        <f t="shared" si="6"/>
        <v>0.10312664872513823</v>
      </c>
      <c r="AD69" s="269">
        <f t="shared" si="25"/>
        <v>0.77574517342479243</v>
      </c>
      <c r="AE69" s="269">
        <f t="shared" si="26"/>
        <v>-0.35272323926175231</v>
      </c>
      <c r="AF69" s="269">
        <f t="shared" si="27"/>
        <v>1001.6055901842873</v>
      </c>
      <c r="AG69" s="269">
        <f t="shared" si="28"/>
        <v>1000.3437924137816</v>
      </c>
      <c r="AH69" s="269">
        <f t="shared" si="29"/>
        <v>1.8910721531220442</v>
      </c>
      <c r="AI69" s="269">
        <f t="shared" si="30"/>
        <v>62.969289888432122</v>
      </c>
      <c r="AJ69" s="269">
        <f t="shared" si="31"/>
        <v>0.16968675291245544</v>
      </c>
      <c r="AK69" s="366">
        <f t="shared" si="32"/>
        <v>6.901583884327803E-3</v>
      </c>
      <c r="AL69" s="134">
        <f t="shared" si="33"/>
        <v>5.479030205964075E-2</v>
      </c>
      <c r="AM69" s="5" cm="1">
        <f t="array" ref="AM69">Balance($B$8,$B$11,$B$12,$H$7,B69,AK69,AL69)</f>
        <v>5.660119119955033E-2</v>
      </c>
      <c r="AN69" s="5" cm="1">
        <f t="array" ref="AN69">getStorageByWaterLevel(B68)</f>
        <v>11.538792654151932</v>
      </c>
      <c r="BA69" s="5"/>
    </row>
    <row r="70" spans="1:53" x14ac:dyDescent="0.25">
      <c r="A70" s="267"/>
      <c r="B70" s="269">
        <f t="shared" si="7"/>
        <v>1001.6055901842873</v>
      </c>
      <c r="C70" s="269">
        <f t="shared" si="8"/>
        <v>1000.3437924137816</v>
      </c>
      <c r="D70" s="269">
        <f t="shared" si="9"/>
        <v>1.8910721531220442</v>
      </c>
      <c r="E70" s="269">
        <f>IF(H70&gt;0,IF(AND(C70&lt;$B$6,C70&gt;$K$12),bb2wang($B$6,$K$12,C70,$H$8,$H$9,I70,$H$10,$H$11,$K$10,$K$11,$H$13),E69)," ")</f>
        <v>15.392857067354957</v>
      </c>
      <c r="F70" s="269">
        <f t="shared" si="10"/>
        <v>15.052633323135474</v>
      </c>
      <c r="G70" s="269">
        <f t="shared" si="11"/>
        <v>32.505250153159821</v>
      </c>
      <c r="H70" s="270">
        <f t="shared" si="0"/>
        <v>0.08</v>
      </c>
      <c r="I70" s="269">
        <f t="shared" si="12"/>
        <v>1.0094382164045783</v>
      </c>
      <c r="J70" s="269">
        <f t="shared" si="1"/>
        <v>100</v>
      </c>
      <c r="K70" s="317">
        <f t="shared" si="13"/>
        <v>1</v>
      </c>
      <c r="L70" s="318">
        <f t="shared" si="14"/>
        <v>1.9710721531220443</v>
      </c>
      <c r="M70" s="318">
        <f t="shared" si="15"/>
        <v>1.9310721531220443</v>
      </c>
      <c r="N70" s="269">
        <f t="shared" si="16"/>
        <v>0.10811174078143537</v>
      </c>
      <c r="O70" s="269">
        <f t="shared" si="2"/>
        <v>9.4666162918234935</v>
      </c>
      <c r="P70" s="316">
        <f t="shared" si="4"/>
        <v>22.76903061709249</v>
      </c>
      <c r="Q70" s="269">
        <f t="shared" si="17"/>
        <v>-68.709297655285667</v>
      </c>
      <c r="R70" s="338">
        <f>IF(H70&gt;0,rate1(1,$L$52,$L$51,$L$54,L70,$L$53,$L$50,P70),"")</f>
        <v>1714.9353664228106</v>
      </c>
      <c r="S70" s="318">
        <f t="shared" si="18"/>
        <v>-4.2322662209578303E-3</v>
      </c>
      <c r="T70" s="318">
        <f t="shared" si="19"/>
        <v>0.10765611145743441</v>
      </c>
      <c r="U70" s="269">
        <f t="shared" si="3"/>
        <v>1.8910721531220442</v>
      </c>
      <c r="V70" s="341">
        <f t="shared" si="20"/>
        <v>1.8910721531220442</v>
      </c>
      <c r="W70" s="269">
        <f t="shared" si="21"/>
        <v>2.151677395061391E-4</v>
      </c>
      <c r="X70" s="269">
        <f t="shared" si="22"/>
        <v>-71.263269697440563</v>
      </c>
      <c r="Y70" s="269">
        <f t="shared" si="5"/>
        <v>21.83552999866604</v>
      </c>
      <c r="Z70" s="349">
        <f>IF(H70&gt;0,rate1(1,$L$52,$L$51,$L$54,U70,$L$53,$L$50,Y70),"")</f>
        <v>1656.2705060530325</v>
      </c>
      <c r="AA70" s="341">
        <f t="shared" si="23"/>
        <v>-4.5450608518606498E-3</v>
      </c>
      <c r="AB70" s="341">
        <f t="shared" si="24"/>
        <v>2.1419421377043602E-4</v>
      </c>
      <c r="AC70" s="269">
        <f t="shared" si="6"/>
        <v>0.10765611145743441</v>
      </c>
      <c r="AD70" s="269">
        <f t="shared" si="25"/>
        <v>0.7431069069555869</v>
      </c>
      <c r="AE70" s="269">
        <f t="shared" si="26"/>
        <v>-0.30968629921095459</v>
      </c>
      <c r="AF70" s="269">
        <f t="shared" si="27"/>
        <v>1001.6060458136113</v>
      </c>
      <c r="AG70" s="269">
        <f t="shared" si="28"/>
        <v>1000.2361363023241</v>
      </c>
      <c r="AH70" s="269">
        <f t="shared" si="29"/>
        <v>1.970421611315736</v>
      </c>
      <c r="AI70" s="269">
        <f t="shared" si="30"/>
        <v>62.775608670310788</v>
      </c>
      <c r="AJ70" s="269">
        <f t="shared" si="31"/>
        <v>0.18712442198754176</v>
      </c>
      <c r="AK70" s="366">
        <f t="shared" si="32"/>
        <v>8.6316741891642162E-3</v>
      </c>
      <c r="AL70" s="134">
        <f t="shared" si="33"/>
        <v>6.1087231048483959E-2</v>
      </c>
      <c r="AM70" s="5" cm="1">
        <f t="array" ref="AM70">Balance($B$8,$B$11,$B$12,$H$7,B70,AK70,AL70)</f>
        <v>5.3319463934541018E-2</v>
      </c>
      <c r="AN70" s="5" cm="1">
        <f t="array" ref="AN70">getStorageByWaterLevel(B69)</f>
        <v>11.538326491607524</v>
      </c>
      <c r="BA70" s="5"/>
    </row>
    <row r="71" spans="1:53" x14ac:dyDescent="0.25">
      <c r="A71" s="267"/>
      <c r="B71" s="269">
        <f t="shared" si="7"/>
        <v>1001.6060458136113</v>
      </c>
      <c r="C71" s="269">
        <f t="shared" si="8"/>
        <v>1000.2361363023241</v>
      </c>
      <c r="D71" s="269">
        <f t="shared" si="9"/>
        <v>1.970421611315736</v>
      </c>
      <c r="E71" s="269">
        <f>IF(H71&gt;0,IF(AND(C71&lt;$B$6,C71&gt;$K$12),bb2wang($B$6,$K$12,C71,$H$8,$H$9,I71,$H$10,$H$11,$K$10,$K$11,$H$13),E70)," ")</f>
        <v>16.114902904211711</v>
      </c>
      <c r="F71" s="269">
        <f t="shared" si="10"/>
        <v>15.753879985783334</v>
      </c>
      <c r="G71" s="269">
        <f t="shared" si="11"/>
        <v>38.299352325467964</v>
      </c>
      <c r="H71" s="270">
        <f t="shared" si="0"/>
        <v>0.08</v>
      </c>
      <c r="I71" s="269">
        <f t="shared" si="12"/>
        <v>1.0959276090297863</v>
      </c>
      <c r="J71" s="269">
        <f t="shared" si="1"/>
        <v>100</v>
      </c>
      <c r="K71" s="317">
        <f t="shared" si="13"/>
        <v>1</v>
      </c>
      <c r="L71" s="318">
        <f t="shared" si="14"/>
        <v>2.0504216113157359</v>
      </c>
      <c r="M71" s="318">
        <f t="shared" si="15"/>
        <v>2.0104216113157358</v>
      </c>
      <c r="N71" s="269">
        <f t="shared" si="16"/>
        <v>0.11261014059420749</v>
      </c>
      <c r="O71" s="269">
        <f t="shared" si="2"/>
        <v>9.4667810970126709</v>
      </c>
      <c r="P71" s="316">
        <f t="shared" si="4"/>
        <v>24.012259008933444</v>
      </c>
      <c r="Q71" s="269">
        <f t="shared" si="17"/>
        <v>-63.035086300806007</v>
      </c>
      <c r="R71" s="338">
        <f>IF(H71&gt;0,rate1(1,$L$52,$L$51,$L$54,L71,$L$53,$L$50,P71),"")</f>
        <v>1791.7957048491176</v>
      </c>
      <c r="S71" s="318">
        <f t="shared" si="18"/>
        <v>-3.7161353675096999E-3</v>
      </c>
      <c r="T71" s="318">
        <f t="shared" si="19"/>
        <v>0.11219321541839655</v>
      </c>
      <c r="U71" s="269">
        <f t="shared" si="3"/>
        <v>1.9704216113157358</v>
      </c>
      <c r="V71" s="341">
        <f t="shared" si="20"/>
        <v>1.9704216113157358</v>
      </c>
      <c r="W71" s="269">
        <f t="shared" si="21"/>
        <v>2.3360346623091388E-4</v>
      </c>
      <c r="X71" s="269">
        <f t="shared" si="22"/>
        <v>-65.977549555167514</v>
      </c>
      <c r="Y71" s="269">
        <f t="shared" si="5"/>
        <v>23.066253214683872</v>
      </c>
      <c r="Z71" s="349">
        <f>IF(H71&gt;0,rate1(1,$L$52,$L$51,$L$54,U71,$L$53,$L$50,Y71),"")</f>
        <v>1733.4412488093192</v>
      </c>
      <c r="AA71" s="341">
        <f t="shared" si="23"/>
        <v>-4.0205430792854572E-3</v>
      </c>
      <c r="AB71" s="341">
        <f t="shared" si="24"/>
        <v>2.3266801445562322E-4</v>
      </c>
      <c r="AC71" s="269">
        <f t="shared" si="6"/>
        <v>0.11219321541839655</v>
      </c>
      <c r="AD71" s="269">
        <f t="shared" si="25"/>
        <v>0.7130555952216896</v>
      </c>
      <c r="AE71" s="269">
        <f t="shared" si="26"/>
        <v>-0.27338097560671654</v>
      </c>
      <c r="AF71" s="269">
        <f t="shared" si="27"/>
        <v>1001.6064627387872</v>
      </c>
      <c r="AG71" s="269">
        <f t="shared" si="28"/>
        <v>1000.1239430869057</v>
      </c>
      <c r="AH71" s="269">
        <f t="shared" si="29"/>
        <v>2.0498092619096346</v>
      </c>
      <c r="AI71" s="269">
        <f t="shared" si="30"/>
        <v>62.614959459256013</v>
      </c>
      <c r="AJ71" s="269">
        <f t="shared" si="31"/>
        <v>0.20451746628177953</v>
      </c>
      <c r="AK71" s="366">
        <f t="shared" si="32"/>
        <v>1.0672211052509538E-2</v>
      </c>
      <c r="AL71" s="134">
        <f t="shared" si="33"/>
        <v>6.7364791915515032E-2</v>
      </c>
      <c r="AM71" s="5" cm="1">
        <f t="array" ref="AM71">Balance($B$8,$B$11,$B$12,$H$7,B71,AK71,AL71)</f>
        <v>5.0279200330798648E-2</v>
      </c>
      <c r="AN71" s="5" cm="1">
        <f t="array" ref="AN71">getStorageByWaterLevel(B70)</f>
        <v>11.537887372757117</v>
      </c>
      <c r="BA71" s="5"/>
    </row>
    <row r="72" spans="1:53" x14ac:dyDescent="0.25">
      <c r="A72" s="267"/>
      <c r="B72" s="269">
        <f t="shared" si="7"/>
        <v>1001.6064627387872</v>
      </c>
      <c r="C72" s="269">
        <f t="shared" si="8"/>
        <v>1000.1239430869057</v>
      </c>
      <c r="D72" s="269">
        <f t="shared" si="9"/>
        <v>2.0498092619096346</v>
      </c>
      <c r="E72" s="269">
        <f>IF(H72&gt;0,IF(AND(C72&lt;$B$6,C72&gt;$K$12),bb2wang($B$6,$K$12,C72,$H$8,$H$9,I72,$H$10,$H$11,$K$10,$K$11,$H$13),E71)," ")</f>
        <v>16.878413405448971</v>
      </c>
      <c r="F72" s="269">
        <f t="shared" si="10"/>
        <v>16.496658154830342</v>
      </c>
      <c r="G72" s="269">
        <f t="shared" si="11"/>
        <v>44.949922642149048</v>
      </c>
      <c r="H72" s="270">
        <f t="shared" si="0"/>
        <v>0.08</v>
      </c>
      <c r="I72" s="269">
        <f t="shared" si="12"/>
        <v>1.1860157215051914</v>
      </c>
      <c r="J72" s="269">
        <f t="shared" si="1"/>
        <v>100</v>
      </c>
      <c r="K72" s="317">
        <f t="shared" si="13"/>
        <v>1</v>
      </c>
      <c r="L72" s="318">
        <f t="shared" si="14"/>
        <v>2.1298092619096347</v>
      </c>
      <c r="M72" s="318">
        <f t="shared" si="15"/>
        <v>2.0898092619096347</v>
      </c>
      <c r="N72" s="269">
        <f t="shared" si="16"/>
        <v>0.11711146378718906</v>
      </c>
      <c r="O72" s="269">
        <f t="shared" si="2"/>
        <v>9.466934416280214</v>
      </c>
      <c r="P72" s="316">
        <f t="shared" si="4"/>
        <v>25.272445796640827</v>
      </c>
      <c r="Q72" s="269">
        <f t="shared" si="17"/>
        <v>-56.513731816565731</v>
      </c>
      <c r="R72" s="338">
        <f>IF(H72&gt;0,rate1(1,$L$52,$L$51,$L$54,L72,$L$53,$L$50,P72),"")</f>
        <v>1868.2626493375938</v>
      </c>
      <c r="S72" s="318">
        <f t="shared" si="18"/>
        <v>-3.1952635593661938E-3</v>
      </c>
      <c r="T72" s="318">
        <f t="shared" si="19"/>
        <v>0.11673845366023176</v>
      </c>
      <c r="U72" s="269">
        <f t="shared" si="3"/>
        <v>2.0498092619096346</v>
      </c>
      <c r="V72" s="341">
        <f t="shared" si="20"/>
        <v>2.0498092619096346</v>
      </c>
      <c r="W72" s="269">
        <f t="shared" si="21"/>
        <v>2.5280628142354544E-4</v>
      </c>
      <c r="X72" s="269">
        <f t="shared" si="22"/>
        <v>-59.891455745101297</v>
      </c>
      <c r="Y72" s="269">
        <f t="shared" si="5"/>
        <v>24.314249942376993</v>
      </c>
      <c r="Z72" s="349">
        <f>IF(H72&gt;0,rate1(1,$L$52,$L$51,$L$54,U72,$L$53,$L$50,Y72),"")</f>
        <v>1810.2509564553427</v>
      </c>
      <c r="AA72" s="341">
        <f t="shared" si="23"/>
        <v>-3.4947548417768089E-3</v>
      </c>
      <c r="AB72" s="341">
        <f t="shared" si="24"/>
        <v>2.5192586229651589E-4</v>
      </c>
      <c r="AC72" s="269">
        <f t="shared" si="6"/>
        <v>0.11673845366023176</v>
      </c>
      <c r="AD72" s="269">
        <f t="shared" si="25"/>
        <v>0.68529261345914916</v>
      </c>
      <c r="AE72" s="269">
        <f t="shared" si="26"/>
        <v>-0.24254382868282878</v>
      </c>
      <c r="AF72" s="269">
        <f t="shared" si="27"/>
        <v>1001.6068357489141</v>
      </c>
      <c r="AG72" s="269">
        <f t="shared" si="28"/>
        <v>1000.0072046332455</v>
      </c>
      <c r="AH72" s="269">
        <f t="shared" si="29"/>
        <v>2.1292327785593894</v>
      </c>
      <c r="AI72" s="269">
        <f t="shared" si="30"/>
        <v>62.48503319467541</v>
      </c>
      <c r="AJ72" s="269">
        <f t="shared" si="31"/>
        <v>0.22187441994696713</v>
      </c>
      <c r="AK72" s="366">
        <f t="shared" si="32"/>
        <v>1.3070323445684477E-2</v>
      </c>
      <c r="AL72" s="134">
        <f t="shared" si="33"/>
        <v>7.362628786144064E-2</v>
      </c>
      <c r="AM72" s="5" cm="1">
        <f t="array" ref="AM72">Balance($B$8,$B$11,$B$12,$H$7,B72,AK72,AL72)</f>
        <v>4.7454007533546602E-2</v>
      </c>
      <c r="AN72" s="5" cm="1">
        <f t="array" ref="AN72">getStorageByWaterLevel(B71)</f>
        <v>11.537478865326541</v>
      </c>
      <c r="BA72" s="5"/>
    </row>
    <row r="73" spans="1:53" x14ac:dyDescent="0.25">
      <c r="A73" s="267"/>
      <c r="B73" s="269">
        <f t="shared" si="7"/>
        <v>1001.6068357489141</v>
      </c>
      <c r="C73" s="269">
        <f t="shared" si="8"/>
        <v>1000.0072046332455</v>
      </c>
      <c r="D73" s="269">
        <f t="shared" si="9"/>
        <v>2.1292327785593894</v>
      </c>
      <c r="E73" s="269">
        <f>IF(H73&gt;0,IF(AND(C73&lt;$B$6,C73&gt;$K$12),bb2wang($B$6,$K$12,C73,$H$8,$H$9,I73,$H$10,$H$11,$K$10,$K$11,$H$13),E72)," ")</f>
        <v>17.68321875426512</v>
      </c>
      <c r="F73" s="269">
        <f t="shared" si="10"/>
        <v>17.280816079857047</v>
      </c>
      <c r="G73" s="269">
        <f t="shared" si="11"/>
        <v>52.557189806807358</v>
      </c>
      <c r="H73" s="270">
        <f t="shared" si="0"/>
        <v>0.08</v>
      </c>
      <c r="I73" s="269">
        <f t="shared" si="12"/>
        <v>1.2797048925349372</v>
      </c>
      <c r="J73" s="269">
        <f t="shared" si="1"/>
        <v>100</v>
      </c>
      <c r="K73" s="317">
        <f t="shared" si="13"/>
        <v>1</v>
      </c>
      <c r="L73" s="318">
        <f t="shared" si="14"/>
        <v>2.2092327785593895</v>
      </c>
      <c r="M73" s="318">
        <f t="shared" si="15"/>
        <v>2.1692327785593895</v>
      </c>
      <c r="N73" s="269">
        <f t="shared" si="16"/>
        <v>0.12161557951660162</v>
      </c>
      <c r="O73" s="269">
        <f t="shared" si="2"/>
        <v>9.4670747116018834</v>
      </c>
      <c r="P73" s="316">
        <f t="shared" si="4"/>
        <v>26.549163136782681</v>
      </c>
      <c r="Q73" s="269">
        <f t="shared" si="17"/>
        <v>-49.045755640242476</v>
      </c>
      <c r="R73" s="338">
        <f>IF(H73&gt;0,rate1(1,$L$52,$L$51,$L$54,L73,$L$53,$L$50,P73),"")</f>
        <v>1944.2933612261038</v>
      </c>
      <c r="S73" s="318">
        <f t="shared" si="18"/>
        <v>-2.664549743164905E-3</v>
      </c>
      <c r="T73" s="318">
        <f t="shared" si="19"/>
        <v>0.12129238991021848</v>
      </c>
      <c r="U73" s="269">
        <f t="shared" si="3"/>
        <v>2.1292327785593894</v>
      </c>
      <c r="V73" s="341">
        <f t="shared" si="20"/>
        <v>2.1292327785593894</v>
      </c>
      <c r="W73" s="269">
        <f t="shared" si="21"/>
        <v>2.727766835923795E-4</v>
      </c>
      <c r="X73" s="269">
        <f t="shared" si="22"/>
        <v>-52.909397281650854</v>
      </c>
      <c r="Y73" s="269">
        <f t="shared" si="5"/>
        <v>25.579073283624364</v>
      </c>
      <c r="Z73" s="349">
        <f>IF(H73&gt;0,rate1(1,$L$52,$L$51,$L$54,U73,$L$53,$L$50,Y73),"")</f>
        <v>1886.6534977794304</v>
      </c>
      <c r="AA73" s="341">
        <f t="shared" si="23"/>
        <v>-2.9622715305787253E-3</v>
      </c>
      <c r="AB73" s="341">
        <f t="shared" si="24"/>
        <v>2.719710315484813E-4</v>
      </c>
      <c r="AC73" s="269">
        <f t="shared" si="6"/>
        <v>0.12129238991021848</v>
      </c>
      <c r="AD73" s="269">
        <f t="shared" si="25"/>
        <v>0.65956322617780549</v>
      </c>
      <c r="AE73" s="269">
        <f t="shared" si="26"/>
        <v>-0.21618532199780663</v>
      </c>
      <c r="AF73" s="269">
        <f t="shared" si="27"/>
        <v>1001.6071589385206</v>
      </c>
      <c r="AG73" s="269">
        <f t="shared" si="28"/>
        <v>999.88591224333527</v>
      </c>
      <c r="AH73" s="269">
        <f t="shared" si="29"/>
        <v>2.2086900837638899</v>
      </c>
      <c r="AI73" s="269">
        <f t="shared" si="30"/>
        <v>62.383790599238317</v>
      </c>
      <c r="AJ73" s="269">
        <f t="shared" si="31"/>
        <v>0.23920325066897777</v>
      </c>
      <c r="AK73" s="366">
        <f t="shared" si="32"/>
        <v>1.5879020854077251E-2</v>
      </c>
      <c r="AL73" s="134">
        <f t="shared" si="33"/>
        <v>7.9874791180908178E-2</v>
      </c>
      <c r="AM73" s="5" cm="1">
        <f t="array" ref="AM73">Balance($B$8,$B$11,$B$12,$H$7,B73,AK73,AL73)</f>
        <v>4.4824644578947984E-2</v>
      </c>
      <c r="AN73" s="5" cm="1">
        <f t="array" ref="AN73">getStorageByWaterLevel(B72)</f>
        <v>11.537105065535593</v>
      </c>
      <c r="BA73" s="5"/>
    </row>
    <row r="74" spans="1:53" x14ac:dyDescent="0.25">
      <c r="A74" s="267"/>
      <c r="B74" s="269">
        <f t="shared" si="7"/>
        <v>1001.6071589385206</v>
      </c>
      <c r="C74" s="269">
        <f t="shared" si="8"/>
        <v>999.88591224333527</v>
      </c>
      <c r="D74" s="269">
        <f t="shared" si="9"/>
        <v>2.2086900837638899</v>
      </c>
      <c r="E74" s="269">
        <f>IF(H74&gt;0,IF(AND(C74&lt;$B$6,C74&gt;$K$12),bb2wang($B$6,$K$12,C74,$H$8,$H$9,I74,$H$10,$H$11,$K$10,$K$11,$H$13),E73)," ")</f>
        <v>18.529124414999728</v>
      </c>
      <c r="F74" s="269">
        <f t="shared" si="10"/>
        <v>18.106171584632424</v>
      </c>
      <c r="G74" s="269">
        <f t="shared" si="11"/>
        <v>61.229447562716118</v>
      </c>
      <c r="H74" s="270">
        <f t="shared" si="0"/>
        <v>0.08</v>
      </c>
      <c r="I74" s="269">
        <f t="shared" si="12"/>
        <v>1.3769973561482403</v>
      </c>
      <c r="J74" s="269">
        <f t="shared" si="1"/>
        <v>100</v>
      </c>
      <c r="K74" s="317">
        <f t="shared" si="13"/>
        <v>1</v>
      </c>
      <c r="L74" s="318">
        <f t="shared" si="14"/>
        <v>2.2886900837638899</v>
      </c>
      <c r="M74" s="318">
        <f t="shared" si="15"/>
        <v>2.2486900837638899</v>
      </c>
      <c r="N74" s="269">
        <f t="shared" si="16"/>
        <v>0.12612237096571466</v>
      </c>
      <c r="O74" s="269">
        <f t="shared" si="2"/>
        <v>9.4672002295096078</v>
      </c>
      <c r="P74" s="316">
        <f t="shared" si="4"/>
        <v>27.842009550540215</v>
      </c>
      <c r="Q74" s="269">
        <f t="shared" si="17"/>
        <v>-40.523653519010523</v>
      </c>
      <c r="R74" s="338">
        <f>IF(H74&gt;0,rate1(1,$L$52,$L$51,$L$54,L74,$L$53,$L$50,P74),"")</f>
        <v>2019.8493653222497</v>
      </c>
      <c r="S74" s="318">
        <f t="shared" si="18"/>
        <v>-2.1191809865527757E-3</v>
      </c>
      <c r="T74" s="318">
        <f t="shared" si="19"/>
        <v>0.12585566004389956</v>
      </c>
      <c r="U74" s="269">
        <f t="shared" si="3"/>
        <v>2.2086900837638899</v>
      </c>
      <c r="V74" s="341">
        <f t="shared" si="20"/>
        <v>2.2086900837638899</v>
      </c>
      <c r="W74" s="269">
        <f t="shared" si="21"/>
        <v>2.9351514893605213E-4</v>
      </c>
      <c r="X74" s="269">
        <f t="shared" si="22"/>
        <v>-44.927911463653359</v>
      </c>
      <c r="Y74" s="269">
        <f t="shared" si="5"/>
        <v>26.860304475048306</v>
      </c>
      <c r="Z74" s="349">
        <f>IF(H74&gt;0,rate1(1,$L$52,$L$51,$L$54,U74,$L$53,$L$50,Y74),"")</f>
        <v>1962.6073884663426</v>
      </c>
      <c r="AA74" s="341">
        <f t="shared" si="23"/>
        <v>-2.4180275145388275E-3</v>
      </c>
      <c r="AB74" s="341">
        <f t="shared" si="24"/>
        <v>2.9280713323144526E-4</v>
      </c>
      <c r="AC74" s="269">
        <f t="shared" si="6"/>
        <v>0.12585566004389956</v>
      </c>
      <c r="AD74" s="269">
        <f t="shared" si="25"/>
        <v>0.63564880571994375</v>
      </c>
      <c r="AE74" s="269">
        <f t="shared" si="26"/>
        <v>-0.1935230357860509</v>
      </c>
      <c r="AF74" s="269">
        <f t="shared" si="27"/>
        <v>1001.6074256494423</v>
      </c>
      <c r="AG74" s="269">
        <f t="shared" si="28"/>
        <v>999.76005658329132</v>
      </c>
      <c r="AH74" s="269">
        <f t="shared" si="29"/>
        <v>2.2881793146823202</v>
      </c>
      <c r="AI74" s="269">
        <f t="shared" si="30"/>
        <v>62.309428715155882</v>
      </c>
      <c r="AJ74" s="269">
        <f t="shared" si="31"/>
        <v>0.2565114253120766</v>
      </c>
      <c r="AK74" s="366">
        <f t="shared" si="32"/>
        <v>1.9157737577469542E-2</v>
      </c>
      <c r="AL74" s="134">
        <f t="shared" si="33"/>
        <v>8.611317024083201E-2</v>
      </c>
      <c r="AM74" s="5" cm="1">
        <f t="array" ref="AM74">Balance($B$8,$B$11,$B$12,$H$7,B74,AK74,AL74)</f>
        <v>4.2375954697681531E-2</v>
      </c>
      <c r="AN74" s="5" cm="1">
        <f t="array" ref="AN74">getStorageByWaterLevel(B73)</f>
        <v>11.536770643494389</v>
      </c>
      <c r="BA74" s="5"/>
    </row>
    <row r="75" spans="1:53" x14ac:dyDescent="0.25">
      <c r="A75" s="267"/>
      <c r="B75" s="269">
        <f t="shared" si="7"/>
        <v>1001.6074256494423</v>
      </c>
      <c r="C75" s="269">
        <f t="shared" si="8"/>
        <v>999.76005658329132</v>
      </c>
      <c r="D75" s="269">
        <f t="shared" si="9"/>
        <v>2.2881793146823202</v>
      </c>
      <c r="E75" s="269">
        <f>IF(H75&gt;0,IF(AND(C75&lt;$B$6,C75&gt;$K$12),bb2wang($B$6,$K$12,C75,$H$8,$H$9,I75,$H$10,$H$11,$K$10,$K$11,$H$13),E74)," ")</f>
        <v>19.415920378153025</v>
      </c>
      <c r="F75" s="269">
        <f t="shared" si="10"/>
        <v>18.972522396576377</v>
      </c>
      <c r="G75" s="269">
        <f t="shared" si="11"/>
        <v>71.08336474479799</v>
      </c>
      <c r="H75" s="270">
        <f t="shared" si="0"/>
        <v>0.08</v>
      </c>
      <c r="I75" s="269">
        <f t="shared" si="12"/>
        <v>1.4778952529208256</v>
      </c>
      <c r="J75" s="269">
        <f t="shared" si="1"/>
        <v>100</v>
      </c>
      <c r="K75" s="317">
        <f t="shared" si="13"/>
        <v>1</v>
      </c>
      <c r="L75" s="318">
        <f t="shared" si="14"/>
        <v>2.3681793146823202</v>
      </c>
      <c r="M75" s="318">
        <f t="shared" si="15"/>
        <v>2.3281793146823202</v>
      </c>
      <c r="N75" s="269">
        <f t="shared" si="16"/>
        <v>0.13063173341730749</v>
      </c>
      <c r="O75" s="269">
        <f t="shared" si="2"/>
        <v>9.4673089828121721</v>
      </c>
      <c r="P75" s="316">
        <f t="shared" si="4"/>
        <v>29.150607427449476</v>
      </c>
      <c r="Q75" s="269">
        <f t="shared" si="17"/>
        <v>-30.831583647953039</v>
      </c>
      <c r="R75" s="338">
        <f>IF(H75&gt;0,rate1(1,$L$52,$L$51,$L$54,L75,$L$53,$L$50,P75),"")</f>
        <v>2094.8961679989829</v>
      </c>
      <c r="S75" s="318">
        <f t="shared" si="18"/>
        <v>-1.5545574590266585E-3</v>
      </c>
      <c r="T75" s="318">
        <f t="shared" si="19"/>
        <v>0.13042897408277393</v>
      </c>
      <c r="U75" s="269">
        <f t="shared" si="3"/>
        <v>2.2881793146823202</v>
      </c>
      <c r="V75" s="341">
        <f t="shared" si="20"/>
        <v>2.2881793146823202</v>
      </c>
      <c r="W75" s="269">
        <f t="shared" si="21"/>
        <v>3.1502213372913701E-4</v>
      </c>
      <c r="X75" s="269">
        <f t="shared" si="22"/>
        <v>-35.835352762219145</v>
      </c>
      <c r="Y75" s="269">
        <f t="shared" si="5"/>
        <v>28.157550174108696</v>
      </c>
      <c r="Z75" s="349">
        <f>IF(H75&gt;0,rate1(1,$L$52,$L$51,$L$54,U75,$L$53,$L$50,Y75),"")</f>
        <v>2038.0753812313571</v>
      </c>
      <c r="AA75" s="341">
        <f t="shared" si="23"/>
        <v>-1.8572265764352255E-3</v>
      </c>
      <c r="AB75" s="341">
        <f t="shared" si="24"/>
        <v>3.1443815083875414E-4</v>
      </c>
      <c r="AC75" s="269">
        <f t="shared" si="6"/>
        <v>0.13042897408277393</v>
      </c>
      <c r="AD75" s="269">
        <f t="shared" si="25"/>
        <v>0.61336064752935748</v>
      </c>
      <c r="AE75" s="269">
        <f t="shared" si="26"/>
        <v>-0.17393284826877239</v>
      </c>
      <c r="AF75" s="269">
        <f t="shared" si="27"/>
        <v>1001.6076284087769</v>
      </c>
      <c r="AG75" s="269">
        <f t="shared" si="28"/>
        <v>999.62962760920857</v>
      </c>
      <c r="AH75" s="269">
        <f t="shared" si="29"/>
        <v>2.367698794616484</v>
      </c>
      <c r="AI75" s="269">
        <f t="shared" si="30"/>
        <v>62.2603526013215</v>
      </c>
      <c r="AJ75" s="269">
        <f t="shared" si="31"/>
        <v>0.27380596770133259</v>
      </c>
      <c r="AK75" s="366">
        <f t="shared" si="32"/>
        <v>2.2972909475646976E-2</v>
      </c>
      <c r="AL75" s="134">
        <f t="shared" si="33"/>
        <v>9.2344113112347595E-2</v>
      </c>
      <c r="AM75" s="5" cm="1">
        <f t="array" ref="AM75">Balance($B$8,$B$11,$B$12,$H$7,B75,AK75,AL75)</f>
        <v>4.0095187825762033E-2</v>
      </c>
      <c r="AN75" s="5" cm="1">
        <f t="array" ref="AN75">getStorageByWaterLevel(B74)</f>
        <v>11.536480891933719</v>
      </c>
      <c r="BA75" s="5"/>
    </row>
    <row r="76" spans="1:53" x14ac:dyDescent="0.25">
      <c r="A76" s="267"/>
      <c r="B76" s="269">
        <f t="shared" si="7"/>
        <v>1001.6076284087769</v>
      </c>
      <c r="C76" s="269">
        <f t="shared" si="8"/>
        <v>999.62962760920857</v>
      </c>
      <c r="D76" s="269">
        <f t="shared" si="9"/>
        <v>2.367698794616484</v>
      </c>
      <c r="E76" s="269">
        <f>IF(H76&gt;0,IF(AND(C76&lt;$B$6,C76&gt;$K$12),bb2wang($B$6,$K$12,C76,$H$8,$H$9,I76,$H$10,$H$11,$K$10,$K$11,$H$13),E75)," ")</f>
        <v>20.343388565721426</v>
      </c>
      <c r="F76" s="269">
        <f t="shared" si="10"/>
        <v>19.879654471937226</v>
      </c>
      <c r="G76" s="269">
        <f t="shared" si="11"/>
        <v>82.244297347365631</v>
      </c>
      <c r="H76" s="270">
        <f t="shared" si="0"/>
        <v>0.08</v>
      </c>
      <c r="I76" s="269">
        <f t="shared" si="12"/>
        <v>1.5824006396546793</v>
      </c>
      <c r="J76" s="269">
        <f t="shared" si="1"/>
        <v>100</v>
      </c>
      <c r="K76" s="317">
        <f t="shared" si="13"/>
        <v>1</v>
      </c>
      <c r="L76" s="318">
        <f t="shared" si="14"/>
        <v>2.4476987946164841</v>
      </c>
      <c r="M76" s="318">
        <f t="shared" si="15"/>
        <v>2.4076987946164841</v>
      </c>
      <c r="N76" s="269">
        <f t="shared" si="16"/>
        <v>0.13514357264566357</v>
      </c>
      <c r="O76" s="269">
        <f t="shared" si="2"/>
        <v>9.4673987310373509</v>
      </c>
      <c r="P76" s="316">
        <f t="shared" si="4"/>
        <v>30.474600842518122</v>
      </c>
      <c r="Q76" s="269">
        <f t="shared" si="17"/>
        <v>-19.845052968338351</v>
      </c>
      <c r="R76" s="338">
        <f>IF(H76&gt;0,rate1(1,$L$52,$L$51,$L$54,L76,$L$53,$L$50,P76),"")</f>
        <v>2169.4029141027627</v>
      </c>
      <c r="S76" s="318">
        <f t="shared" si="18"/>
        <v>-9.6623190739214711E-4</v>
      </c>
      <c r="T76" s="318">
        <f t="shared" si="19"/>
        <v>0.13501311866249532</v>
      </c>
      <c r="U76" s="269">
        <f t="shared" si="3"/>
        <v>2.367698794616484</v>
      </c>
      <c r="V76" s="341">
        <f t="shared" si="20"/>
        <v>2.367698794616484</v>
      </c>
      <c r="W76" s="269">
        <f t="shared" si="21"/>
        <v>3.372980763893807E-4</v>
      </c>
      <c r="X76" s="269">
        <f t="shared" si="22"/>
        <v>-25.511580082453051</v>
      </c>
      <c r="Y76" s="269">
        <f t="shared" si="5"/>
        <v>29.470440091415824</v>
      </c>
      <c r="Z76" s="349">
        <f>IF(H76&gt;0,rate1(1,$L$52,$L$51,$L$54,U76,$L$53,$L$50,Y76),"")</f>
        <v>2113.0240983035146</v>
      </c>
      <c r="AA76" s="341">
        <f t="shared" si="23"/>
        <v>-1.2752702824249888E-3</v>
      </c>
      <c r="AB76" s="341">
        <f t="shared" si="24"/>
        <v>3.3686847803026293E-4</v>
      </c>
      <c r="AC76" s="269">
        <f t="shared" si="6"/>
        <v>0.13501311866249532</v>
      </c>
      <c r="AD76" s="269">
        <f t="shared" si="25"/>
        <v>0.59253501283814747</v>
      </c>
      <c r="AE76" s="269">
        <f t="shared" si="26"/>
        <v>-0.15691282777215954</v>
      </c>
      <c r="AF76" s="269">
        <f t="shared" si="27"/>
        <v>1001.6077588627601</v>
      </c>
      <c r="AG76" s="269">
        <f t="shared" si="28"/>
        <v>999.49461449054604</v>
      </c>
      <c r="AH76" s="269">
        <f t="shared" si="29"/>
        <v>2.4472470090689948</v>
      </c>
      <c r="AI76" s="269">
        <f t="shared" si="30"/>
        <v>62.235151333488005</v>
      </c>
      <c r="AJ76" s="269">
        <f t="shared" si="31"/>
        <v>0.29109350973841258</v>
      </c>
      <c r="AK76" s="366">
        <f t="shared" si="32"/>
        <v>2.7398584828746443E-2</v>
      </c>
      <c r="AL76" s="134">
        <f t="shared" si="33"/>
        <v>9.8570148372479738E-2</v>
      </c>
      <c r="AM76" s="5" cm="1">
        <f t="array" ref="AM76">Balance($B$8,$B$11,$B$12,$H$7,B76,AK76,AL76)</f>
        <v>3.7971070535619864E-2</v>
      </c>
      <c r="AN76" s="5" cm="1">
        <f t="array" ref="AN76">getStorageByWaterLevel(B75)</f>
        <v>11.536241778364227</v>
      </c>
      <c r="BA76" s="5"/>
    </row>
    <row r="77" spans="1:53" x14ac:dyDescent="0.25">
      <c r="A77" s="267"/>
      <c r="B77" s="269">
        <f t="shared" si="7"/>
        <v>1001.6077588627601</v>
      </c>
      <c r="C77" s="269">
        <f t="shared" si="8"/>
        <v>999.49461449054604</v>
      </c>
      <c r="D77" s="269">
        <f t="shared" si="9"/>
        <v>2.4472470090689948</v>
      </c>
      <c r="E77" s="269">
        <f>IF(H77&gt;0,IF(AND(C77&lt;$B$6,C77&gt;$K$12),bb2wang($B$6,$K$12,C77,$H$8,$H$9,I77,$H$10,$H$11,$K$10,$K$11,$H$13),E76)," ")</f>
        <v>21.311308693621392</v>
      </c>
      <c r="F77" s="269">
        <f t="shared" si="10"/>
        <v>20.827348629671409</v>
      </c>
      <c r="G77" s="269">
        <f t="shared" si="11"/>
        <v>94.846602962577123</v>
      </c>
      <c r="H77" s="270">
        <f t="shared" si="0"/>
        <v>0.08</v>
      </c>
      <c r="I77" s="269">
        <f t="shared" si="12"/>
        <v>1.69051549777123</v>
      </c>
      <c r="J77" s="269">
        <f t="shared" si="1"/>
        <v>100</v>
      </c>
      <c r="K77" s="317">
        <f t="shared" si="13"/>
        <v>1</v>
      </c>
      <c r="L77" s="318">
        <f t="shared" si="14"/>
        <v>2.5272470090689949</v>
      </c>
      <c r="M77" s="318">
        <f t="shared" si="15"/>
        <v>2.4872470090689949</v>
      </c>
      <c r="N77" s="269">
        <f t="shared" si="16"/>
        <v>0.13965780356664848</v>
      </c>
      <c r="O77" s="269">
        <f t="shared" si="2"/>
        <v>9.467466959553434</v>
      </c>
      <c r="P77" s="316">
        <f t="shared" si="4"/>
        <v>31.813653638337367</v>
      </c>
      <c r="Q77" s="269">
        <f t="shared" si="17"/>
        <v>-7.4306012677322002</v>
      </c>
      <c r="R77" s="338">
        <f>IF(H77&gt;0,rate1(1,$L$52,$L$51,$L$54,L77,$L$53,$L$50,P77),"")</f>
        <v>2243.3420775880063</v>
      </c>
      <c r="S77" s="318">
        <f t="shared" si="18"/>
        <v>-3.4986029406711106E-4</v>
      </c>
      <c r="T77" s="318">
        <f t="shared" si="19"/>
        <v>0.13960895993487127</v>
      </c>
      <c r="U77" s="269">
        <f t="shared" si="3"/>
        <v>2.4472470090689948</v>
      </c>
      <c r="V77" s="341">
        <f t="shared" si="20"/>
        <v>2.4472470090689948</v>
      </c>
      <c r="W77" s="269">
        <f t="shared" si="21"/>
        <v>3.6034339927581982E-4</v>
      </c>
      <c r="X77" s="269">
        <f t="shared" si="22"/>
        <v>-13.827641994318427</v>
      </c>
      <c r="Y77" s="269">
        <f t="shared" si="5"/>
        <v>30.798624915069936</v>
      </c>
      <c r="Z77" s="349">
        <f>IF(H77&gt;0,rate1(1,$L$52,$L$51,$L$54,U77,$L$53,$L$50,Y77),"")</f>
        <v>2187.4237005970576</v>
      </c>
      <c r="AA77" s="341">
        <f t="shared" si="23"/>
        <v>-6.6770006016706872E-4</v>
      </c>
      <c r="AB77" s="341">
        <f t="shared" si="24"/>
        <v>3.6010295850875718E-4</v>
      </c>
      <c r="AC77" s="269">
        <f t="shared" si="6"/>
        <v>0.13960895993487127</v>
      </c>
      <c r="AD77" s="269">
        <f t="shared" si="25"/>
        <v>0.57302912389950234</v>
      </c>
      <c r="AE77" s="269">
        <f t="shared" si="26"/>
        <v>-0.14205623261080494</v>
      </c>
      <c r="AF77" s="269">
        <f t="shared" si="27"/>
        <v>1001.6078077063919</v>
      </c>
      <c r="AG77" s="269">
        <f t="shared" si="28"/>
        <v>999.35500553061115</v>
      </c>
      <c r="AH77" s="269">
        <f t="shared" si="29"/>
        <v>2.526822585524851</v>
      </c>
      <c r="AI77" s="269">
        <f t="shared" si="30"/>
        <v>62.232577603579678</v>
      </c>
      <c r="AJ77" s="269">
        <f t="shared" si="31"/>
        <v>0.30838033685051802</v>
      </c>
      <c r="AK77" s="366">
        <f t="shared" si="32"/>
        <v>3.2517071120476131E-2</v>
      </c>
      <c r="AL77" s="134">
        <f t="shared" si="33"/>
        <v>0.10479366350582854</v>
      </c>
      <c r="AM77" s="5" cm="1">
        <f t="array" ref="AM77">Balance($B$8,$B$11,$B$12,$H$7,B77,AK77,AL77)</f>
        <v>3.599329071753328E-2</v>
      </c>
      <c r="AN77" s="5" cm="1">
        <f t="array" ref="AN77">getStorageByWaterLevel(B76)</f>
        <v>11.536060000783339</v>
      </c>
      <c r="BA77" s="5"/>
    </row>
    <row r="78" spans="1:53" x14ac:dyDescent="0.25">
      <c r="A78" s="267"/>
      <c r="B78" s="269">
        <f t="shared" si="7"/>
        <v>1001.6078077063919</v>
      </c>
      <c r="C78" s="269">
        <f t="shared" si="8"/>
        <v>999.35500553061115</v>
      </c>
      <c r="D78" s="269">
        <f t="shared" si="9"/>
        <v>2.526822585524851</v>
      </c>
      <c r="E78" s="269">
        <f>IF(H78&gt;0,IF(AND(C78&lt;$B$6,C78&gt;$K$12),bb2wang($B$6,$K$12,C78,$H$8,$H$9,I78,$H$10,$H$11,$K$10,$K$11,$H$13),E77)," ")</f>
        <v>22.319462853970109</v>
      </c>
      <c r="F78" s="269">
        <f t="shared" si="10"/>
        <v>21.81538577379575</v>
      </c>
      <c r="G78" s="269">
        <f t="shared" si="11"/>
        <v>109.03395786667841</v>
      </c>
      <c r="H78" s="270">
        <f t="shared" si="0"/>
        <v>0.08</v>
      </c>
      <c r="I78" s="269">
        <f t="shared" si="12"/>
        <v>1.802241740624595</v>
      </c>
      <c r="J78" s="269">
        <f t="shared" si="1"/>
        <v>100</v>
      </c>
      <c r="K78" s="317">
        <f t="shared" si="13"/>
        <v>1</v>
      </c>
      <c r="L78" s="318">
        <f t="shared" si="14"/>
        <v>2.606822585524851</v>
      </c>
      <c r="M78" s="318">
        <f t="shared" si="15"/>
        <v>2.566822585524851</v>
      </c>
      <c r="N78" s="269">
        <f t="shared" si="16"/>
        <v>0.14417434909773963</v>
      </c>
      <c r="O78" s="269">
        <f t="shared" si="2"/>
        <v>9.4675108573187661</v>
      </c>
      <c r="P78" s="316">
        <f t="shared" si="4"/>
        <v>33.167447732590581</v>
      </c>
      <c r="Q78" s="269">
        <f t="shared" si="17"/>
        <v>6.5545172069927133</v>
      </c>
      <c r="R78" s="338">
        <f>IF(H78&gt;0,rate1(1,$L$52,$L$51,$L$54,L78,$L$53,$L$50,P78),"")</f>
        <v>2316.6891816456091</v>
      </c>
      <c r="S78" s="318">
        <f t="shared" si="18"/>
        <v>2.988388974604335E-4</v>
      </c>
      <c r="T78" s="318">
        <f t="shared" si="19"/>
        <v>0.14421744688055996</v>
      </c>
      <c r="U78" s="269">
        <f t="shared" si="3"/>
        <v>2.526822585524851</v>
      </c>
      <c r="V78" s="341">
        <f t="shared" si="20"/>
        <v>2.526822585524851</v>
      </c>
      <c r="W78" s="269">
        <f t="shared" si="21"/>
        <v>3.8415851022133296E-4</v>
      </c>
      <c r="X78" s="269">
        <f t="shared" si="22"/>
        <v>-0.64545961046732714</v>
      </c>
      <c r="Y78" s="269">
        <f t="shared" si="5"/>
        <v>32.141774482787412</v>
      </c>
      <c r="Z78" s="349">
        <f>IF(H78&gt;0,rate1(1,$L$52,$L$51,$L$54,U78,$L$53,$L$50,Y78),"")</f>
        <v>2261.2475888768085</v>
      </c>
      <c r="AA78" s="341">
        <f t="shared" si="23"/>
        <v>-3.0149849105355891E-5</v>
      </c>
      <c r="AB78" s="341">
        <f t="shared" si="24"/>
        <v>3.8414692824941199E-4</v>
      </c>
      <c r="AC78" s="269">
        <f t="shared" si="6"/>
        <v>0.14421744688055996</v>
      </c>
      <c r="AD78" s="269">
        <f t="shared" si="25"/>
        <v>0.55471790501363916</v>
      </c>
      <c r="AE78" s="269">
        <f t="shared" si="26"/>
        <v>-0.12903111511939575</v>
      </c>
      <c r="AF78" s="269">
        <f t="shared" si="27"/>
        <v>1001.607764608609</v>
      </c>
      <c r="AG78" s="269">
        <f t="shared" si="28"/>
        <v>999.21078808373056</v>
      </c>
      <c r="AH78" s="269">
        <f t="shared" si="29"/>
        <v>2.6064242762833016</v>
      </c>
      <c r="AI78" s="269">
        <f t="shared" si="30"/>
        <v>62.251530340431017</v>
      </c>
      <c r="AJ78" s="269">
        <f t="shared" si="31"/>
        <v>0.32567242861174883</v>
      </c>
      <c r="AK78" s="366">
        <f t="shared" si="32"/>
        <v>3.8419619699780624E-2</v>
      </c>
      <c r="AL78" s="134">
        <f t="shared" si="33"/>
        <v>0.11101692126618651</v>
      </c>
      <c r="AM78" s="5" cm="1">
        <f t="array" ref="AM78">Balance($B$8,$B$11,$B$12,$H$7,B78,AK78,AL78)</f>
        <v>3.4152218039564891E-2</v>
      </c>
      <c r="AN78" s="5" cm="1">
        <f t="array" ref="AN78">getStorageByWaterLevel(B77)</f>
        <v>11.535943047075369</v>
      </c>
      <c r="BA78" s="5"/>
    </row>
    <row r="79" spans="1:53" x14ac:dyDescent="0.25">
      <c r="A79" s="267"/>
      <c r="B79" s="269">
        <f t="shared" si="7"/>
        <v>1001.607764608609</v>
      </c>
      <c r="C79" s="269">
        <f t="shared" si="8"/>
        <v>999.21078808373056</v>
      </c>
      <c r="D79" s="269">
        <f t="shared" si="9"/>
        <v>2.6064242762833016</v>
      </c>
      <c r="E79" s="269">
        <f>IF(H79&gt;0,IF(AND(C79&lt;$B$6,C79&gt;$K$12),bb2wang($B$6,$K$12,C79,$H$8,$H$9,I79,$H$10,$H$11,$K$10,$K$11,$H$13),E78)," ")</f>
        <v>23.367639046192867</v>
      </c>
      <c r="F79" s="269">
        <f t="shared" si="10"/>
        <v>22.843550950081486</v>
      </c>
      <c r="G79" s="269">
        <f t="shared" si="11"/>
        <v>124.95967697863297</v>
      </c>
      <c r="H79" s="270">
        <f t="shared" si="0"/>
        <v>0.08</v>
      </c>
      <c r="I79" s="269">
        <f t="shared" si="12"/>
        <v>1.917581219902786</v>
      </c>
      <c r="J79" s="269">
        <f t="shared" si="1"/>
        <v>100</v>
      </c>
      <c r="K79" s="317">
        <f t="shared" si="13"/>
        <v>1</v>
      </c>
      <c r="L79" s="318">
        <f t="shared" si="14"/>
        <v>2.6864242762833017</v>
      </c>
      <c r="M79" s="318">
        <f t="shared" si="15"/>
        <v>2.6464242762833017</v>
      </c>
      <c r="N79" s="269">
        <f t="shared" si="16"/>
        <v>0.1486931391901285</v>
      </c>
      <c r="O79" s="269">
        <f t="shared" si="2"/>
        <v>9.4675272932008738</v>
      </c>
      <c r="P79" s="316">
        <f t="shared" si="4"/>
        <v>34.535681618317831</v>
      </c>
      <c r="Q79" s="269">
        <f t="shared" si="17"/>
        <v>22.262654865744267</v>
      </c>
      <c r="R79" s="338">
        <f>IF(H79&gt;0,rate1(1,$L$52,$L$51,$L$54,L79,$L$53,$L$50,P79),"")</f>
        <v>2389.4225447746408</v>
      </c>
      <c r="S79" s="318">
        <f t="shared" si="18"/>
        <v>9.8411857871695822E-4</v>
      </c>
      <c r="T79" s="318">
        <f t="shared" si="19"/>
        <v>0.14883961502051926</v>
      </c>
      <c r="U79" s="269">
        <f t="shared" si="3"/>
        <v>2.6064242762833016</v>
      </c>
      <c r="V79" s="341">
        <f t="shared" si="20"/>
        <v>2.6064242762833016</v>
      </c>
      <c r="W79" s="269">
        <f t="shared" si="21"/>
        <v>4.0874380393240983E-4</v>
      </c>
      <c r="X79" s="269">
        <f t="shared" si="22"/>
        <v>14.182493152966956</v>
      </c>
      <c r="Y79" s="269">
        <f t="shared" si="5"/>
        <v>33.499576165438278</v>
      </c>
      <c r="Z79" s="349">
        <f>IF(H79&gt;0,rate1(1,$L$52,$L$51,$L$54,U79,$L$53,$L$50,Y79),"")</f>
        <v>2334.4721329920285</v>
      </c>
      <c r="AA79" s="341">
        <f t="shared" si="23"/>
        <v>6.4169303099651279E-4</v>
      </c>
      <c r="AB79" s="341">
        <f t="shared" si="24"/>
        <v>4.0900626039934202E-4</v>
      </c>
      <c r="AC79" s="269">
        <f t="shared" si="6"/>
        <v>0.14883961502051926</v>
      </c>
      <c r="AD79" s="269">
        <f t="shared" si="25"/>
        <v>0.53749131230264924</v>
      </c>
      <c r="AE79" s="269">
        <f t="shared" si="26"/>
        <v>-0.11756476775710471</v>
      </c>
      <c r="AF79" s="269">
        <f t="shared" si="27"/>
        <v>1001.6076181327786</v>
      </c>
      <c r="AG79" s="269">
        <f t="shared" si="28"/>
        <v>999.06194846871006</v>
      </c>
      <c r="AH79" s="269">
        <f t="shared" si="29"/>
        <v>2.6860509438048212</v>
      </c>
      <c r="AI79" s="269">
        <f t="shared" si="30"/>
        <v>62.291039877401474</v>
      </c>
      <c r="AJ79" s="269">
        <f t="shared" si="31"/>
        <v>0.34297549524436033</v>
      </c>
      <c r="AK79" s="366">
        <f t="shared" si="32"/>
        <v>4.5207150436055429E-2</v>
      </c>
      <c r="AL79" s="134">
        <f t="shared" si="33"/>
        <v>0.11724207430022961</v>
      </c>
      <c r="AM79" s="5" cm="1">
        <f t="array" ref="AM79">Balance($B$8,$B$11,$B$12,$H$7,B79,AK79,AL79)</f>
        <v>3.2438757899448785E-2</v>
      </c>
      <c r="AN79" s="5" cm="1">
        <f t="array" ref="AN79">getStorageByWaterLevel(B78)</f>
        <v>11.535899258270918</v>
      </c>
      <c r="BA79" s="5"/>
    </row>
    <row r="80" spans="1:53" x14ac:dyDescent="0.25">
      <c r="A80" s="267"/>
      <c r="B80" s="269">
        <f t="shared" si="7"/>
        <v>1001.6076181327786</v>
      </c>
      <c r="C80" s="269">
        <f t="shared" si="8"/>
        <v>999.06194846871006</v>
      </c>
      <c r="D80" s="269">
        <f t="shared" si="9"/>
        <v>2.6860509438048212</v>
      </c>
      <c r="E80" s="269">
        <f>IF(H80&gt;0,IF(AND(C80&lt;$B$6,C80&gt;$K$12),bb2wang($B$6,$K$12,C80,$H$8,$H$9,I80,$H$10,$H$11,$K$10,$K$11,$H$13),E79)," ")</f>
        <v>24.455633853680773</v>
      </c>
      <c r="F80" s="269">
        <f t="shared" si="10"/>
        <v>23.911636449936822</v>
      </c>
      <c r="G80" s="269">
        <f t="shared" si="11"/>
        <v>142.78703688391187</v>
      </c>
      <c r="H80" s="270">
        <f t="shared" si="0"/>
        <v>0.08</v>
      </c>
      <c r="I80" s="269">
        <f t="shared" si="12"/>
        <v>2.036535731254844</v>
      </c>
      <c r="J80" s="269">
        <f t="shared" si="1"/>
        <v>100</v>
      </c>
      <c r="K80" s="317">
        <f t="shared" si="13"/>
        <v>1</v>
      </c>
      <c r="L80" s="318">
        <f t="shared" si="14"/>
        <v>2.7660509438048213</v>
      </c>
      <c r="M80" s="318">
        <f t="shared" si="15"/>
        <v>2.7260509438048213</v>
      </c>
      <c r="N80" s="269">
        <f t="shared" si="16"/>
        <v>0.15321411000260632</v>
      </c>
      <c r="O80" s="269">
        <f t="shared" si="2"/>
        <v>9.4675127907969436</v>
      </c>
      <c r="P80" s="316">
        <f t="shared" si="4"/>
        <v>35.918069029863787</v>
      </c>
      <c r="Q80" s="269">
        <f t="shared" si="17"/>
        <v>39.8560948335913</v>
      </c>
      <c r="R80" s="338">
        <f>IF(H80&gt;0,rate1(1,$L$52,$L$51,$L$54,L80,$L$53,$L$50,P80),"")</f>
        <v>2461.5230497953439</v>
      </c>
      <c r="S80" s="318">
        <f t="shared" si="18"/>
        <v>1.7102316374029587E-3</v>
      </c>
      <c r="T80" s="318">
        <f t="shared" si="19"/>
        <v>0.15347659052332002</v>
      </c>
      <c r="U80" s="269">
        <f t="shared" si="3"/>
        <v>2.6860509438048212</v>
      </c>
      <c r="V80" s="341">
        <f t="shared" si="20"/>
        <v>2.6860509438048212</v>
      </c>
      <c r="W80" s="269">
        <f t="shared" si="21"/>
        <v>4.3409966315621773E-4</v>
      </c>
      <c r="X80" s="269">
        <f t="shared" si="22"/>
        <v>30.813512158771061</v>
      </c>
      <c r="Y80" s="269">
        <f t="shared" si="5"/>
        <v>34.871733431898718</v>
      </c>
      <c r="Z80" s="349">
        <f>IF(H80&gt;0,rate1(1,$L$52,$L$51,$L$54,U80,$L$53,$L$50,Y80),"")</f>
        <v>2407.0764258709733</v>
      </c>
      <c r="AA80" s="341">
        <f t="shared" si="23"/>
        <v>1.3521205780792408E-3</v>
      </c>
      <c r="AB80" s="341">
        <f t="shared" si="24"/>
        <v>4.3468741295230257E-4</v>
      </c>
      <c r="AC80" s="269">
        <f t="shared" si="6"/>
        <v>0.15347659052332002</v>
      </c>
      <c r="AD80" s="269">
        <f t="shared" si="25"/>
        <v>0.52125213185423469</v>
      </c>
      <c r="AE80" s="269">
        <f t="shared" si="26"/>
        <v>-0.10743175622492179</v>
      </c>
      <c r="AF80" s="269">
        <f t="shared" si="27"/>
        <v>1001.6073556522579</v>
      </c>
      <c r="AG80" s="269">
        <f t="shared" si="28"/>
        <v>998.90847187818679</v>
      </c>
      <c r="AH80" s="269">
        <f t="shared" si="29"/>
        <v>2.7657015481438552</v>
      </c>
      <c r="AI80" s="269">
        <f t="shared" si="30"/>
        <v>62.350255276334046</v>
      </c>
      <c r="AJ80" s="269">
        <f t="shared" si="31"/>
        <v>0.36029501059889757</v>
      </c>
      <c r="AK80" s="366">
        <f t="shared" si="32"/>
        <v>5.2991018657798664E-2</v>
      </c>
      <c r="AL80" s="134">
        <f t="shared" si="33"/>
        <v>0.12347117828796976</v>
      </c>
      <c r="AM80" s="5" cm="1">
        <f t="array" ref="AM80">Balance($B$8,$B$11,$B$12,$H$7,B80,AK80,AL80)</f>
        <v>3.0844280698577285E-2</v>
      </c>
      <c r="AN80" s="5" cm="1">
        <f t="array" ref="AN80">getStorageByWaterLevel(B79)</f>
        <v>11.535937895859988</v>
      </c>
      <c r="BA80" s="5"/>
    </row>
    <row r="81" spans="1:53" x14ac:dyDescent="0.25">
      <c r="A81" s="267"/>
      <c r="B81" s="269">
        <f t="shared" si="7"/>
        <v>1001.6073556522579</v>
      </c>
      <c r="C81" s="269">
        <f t="shared" si="8"/>
        <v>998.90847187818679</v>
      </c>
      <c r="D81" s="269">
        <f t="shared" si="9"/>
        <v>2.7657015481438552</v>
      </c>
      <c r="E81" s="269">
        <f>IF(H81&gt;0,IF(AND(C81&lt;$B$6,C81&gt;$K$12),bb2wang($B$6,$K$12,C81,$H$8,$H$9,I81,$H$10,$H$11,$K$10,$K$11,$H$13),E80)," ")</f>
        <v>25.583254432986973</v>
      </c>
      <c r="F81" s="269">
        <f t="shared" si="10"/>
        <v>25.019444143333871</v>
      </c>
      <c r="G81" s="269">
        <f t="shared" si="11"/>
        <v>162.68960210066572</v>
      </c>
      <c r="H81" s="270">
        <f t="shared" si="0"/>
        <v>0.08</v>
      </c>
      <c r="I81" s="269">
        <f t="shared" si="12"/>
        <v>2.1591070192568624</v>
      </c>
      <c r="J81" s="269">
        <f t="shared" si="1"/>
        <v>100</v>
      </c>
      <c r="K81" s="317">
        <f t="shared" si="13"/>
        <v>1</v>
      </c>
      <c r="L81" s="318">
        <f t="shared" si="14"/>
        <v>2.8457015481438552</v>
      </c>
      <c r="M81" s="318">
        <f t="shared" si="15"/>
        <v>2.8057015481438552</v>
      </c>
      <c r="N81" s="269">
        <f t="shared" si="16"/>
        <v>0.15773720319310769</v>
      </c>
      <c r="O81" s="269">
        <f t="shared" si="2"/>
        <v>9.4674635016800028</v>
      </c>
      <c r="P81" s="316">
        <f t="shared" si="4"/>
        <v>37.31433775190866</v>
      </c>
      <c r="Q81" s="269">
        <f t="shared" si="17"/>
        <v>59.507378150446357</v>
      </c>
      <c r="R81" s="338">
        <f>IF(H81&gt;0,rate1(1,$L$52,$L$51,$L$54,L81,$L$53,$L$50,P81),"")</f>
        <v>2532.9739332467111</v>
      </c>
      <c r="S81" s="318">
        <f t="shared" si="18"/>
        <v>2.4814552976020593E-3</v>
      </c>
      <c r="T81" s="318">
        <f t="shared" si="19"/>
        <v>0.15812959471361746</v>
      </c>
      <c r="U81" s="269">
        <f t="shared" si="3"/>
        <v>2.7657015481438552</v>
      </c>
      <c r="V81" s="341">
        <f t="shared" si="20"/>
        <v>2.7657015481438552</v>
      </c>
      <c r="W81" s="269">
        <f t="shared" si="21"/>
        <v>4.6022645976240284E-4</v>
      </c>
      <c r="X81" s="269">
        <f t="shared" si="22"/>
        <v>49.414988678938272</v>
      </c>
      <c r="Y81" s="269">
        <f t="shared" si="5"/>
        <v>36.257964570152936</v>
      </c>
      <c r="Z81" s="349">
        <f>IF(H81&gt;0,rate1(1,$L$52,$L$51,$L$54,U81,$L$53,$L$50,Y81),"")</f>
        <v>2479.042059467587</v>
      </c>
      <c r="AA81" s="341">
        <f t="shared" si="23"/>
        <v>2.1054317391627402E-3</v>
      </c>
      <c r="AB81" s="341">
        <f t="shared" si="24"/>
        <v>4.6119747957391963E-4</v>
      </c>
      <c r="AC81" s="269">
        <f t="shared" si="6"/>
        <v>0.15812959471361746</v>
      </c>
      <c r="AD81" s="269">
        <f t="shared" si="25"/>
        <v>0.50591415316585731</v>
      </c>
      <c r="AE81" s="269">
        <f t="shared" si="26"/>
        <v>-9.844463566546198E-2</v>
      </c>
      <c r="AF81" s="269">
        <f t="shared" si="27"/>
        <v>1001.6069632607373</v>
      </c>
      <c r="AG81" s="269">
        <f t="shared" si="28"/>
        <v>998.75034228347317</v>
      </c>
      <c r="AH81" s="269">
        <f t="shared" si="29"/>
        <v>2.8453751361214961</v>
      </c>
      <c r="AI81" s="269">
        <f t="shared" si="30"/>
        <v>62.428433486060541</v>
      </c>
      <c r="AJ81" s="269">
        <f t="shared" si="31"/>
        <v>0.37763624212280328</v>
      </c>
      <c r="AK81" s="366">
        <f t="shared" si="32"/>
        <v>6.1893826857661892E-2</v>
      </c>
      <c r="AL81" s="134">
        <f t="shared" si="33"/>
        <v>0.12970620381560316</v>
      </c>
      <c r="AM81" s="5" cm="1">
        <f t="array" ref="AM81">Balance($B$8,$B$11,$B$12,$H$7,B81,AK81,AL81)</f>
        <v>2.9360591518946308E-2</v>
      </c>
      <c r="AN81" s="5" cm="1">
        <f t="array" ref="AN81">getStorageByWaterLevel(B80)</f>
        <v>11.536069213375862</v>
      </c>
      <c r="BA81" s="5"/>
    </row>
    <row r="82" spans="1:53" x14ac:dyDescent="0.25">
      <c r="A82" s="267"/>
      <c r="B82" s="269">
        <f t="shared" si="7"/>
        <v>1001.6069632607373</v>
      </c>
      <c r="C82" s="269">
        <f t="shared" si="8"/>
        <v>998.75034228347317</v>
      </c>
      <c r="D82" s="269">
        <f t="shared" si="9"/>
        <v>2.8453751361214961</v>
      </c>
      <c r="E82" s="269">
        <f>IF(H82&gt;0,IF(AND(C82&lt;$B$6,C82&gt;$K$12),bb2wang($B$6,$K$12,C82,$H$8,$H$9,I82,$H$10,$H$11,$K$10,$K$11,$H$13),E81)," ")</f>
        <v>26.750319955823556</v>
      </c>
      <c r="F82" s="269">
        <f t="shared" si="10"/>
        <v>26.166787194405266</v>
      </c>
      <c r="G82" s="269">
        <f t="shared" si="11"/>
        <v>184.85155476297851</v>
      </c>
      <c r="H82" s="270">
        <f t="shared" si="0"/>
        <v>0.08</v>
      </c>
      <c r="I82" s="269">
        <f t="shared" si="12"/>
        <v>2.285296781811303</v>
      </c>
      <c r="J82" s="269">
        <f t="shared" si="1"/>
        <v>100</v>
      </c>
      <c r="K82" s="317">
        <f t="shared" si="13"/>
        <v>1</v>
      </c>
      <c r="L82" s="318">
        <f t="shared" si="14"/>
        <v>2.9253751361214961</v>
      </c>
      <c r="M82" s="318">
        <f t="shared" si="15"/>
        <v>2.8853751361214961</v>
      </c>
      <c r="N82" s="269">
        <f t="shared" si="16"/>
        <v>0.16226236530835347</v>
      </c>
      <c r="O82" s="269">
        <f t="shared" si="2"/>
        <v>9.4673751769847723</v>
      </c>
      <c r="P82" s="316">
        <f t="shared" si="4"/>
        <v>38.72422855262473</v>
      </c>
      <c r="Q82" s="269">
        <f t="shared" si="17"/>
        <v>81.3996343087436</v>
      </c>
      <c r="R82" s="338">
        <f>IF(H82&gt;0,rate1(1,$L$52,$L$51,$L$54,L82,$L$53,$L$50,P82),"")</f>
        <v>2603.7605929771225</v>
      </c>
      <c r="S82" s="318">
        <f t="shared" si="18"/>
        <v>3.3021121269345569E-3</v>
      </c>
      <c r="T82" s="318">
        <f t="shared" si="19"/>
        <v>0.16279994899419151</v>
      </c>
      <c r="U82" s="269">
        <f t="shared" si="3"/>
        <v>2.8453751361214961</v>
      </c>
      <c r="V82" s="341">
        <f t="shared" si="20"/>
        <v>2.8453751361214961</v>
      </c>
      <c r="W82" s="269">
        <f t="shared" si="21"/>
        <v>4.8712455567301305E-4</v>
      </c>
      <c r="X82" s="269">
        <f t="shared" si="22"/>
        <v>70.164738269460173</v>
      </c>
      <c r="Y82" s="269">
        <f t="shared" si="5"/>
        <v>37.658001543666131</v>
      </c>
      <c r="Z82" s="349">
        <f>IF(H82&gt;0,rate1(1,$L$52,$L$51,$L$54,U82,$L$53,$L$50,Y82),"")</f>
        <v>2550.3529202601135</v>
      </c>
      <c r="AA82" s="341">
        <f t="shared" si="23"/>
        <v>2.9059560319695124E-3</v>
      </c>
      <c r="AB82" s="341">
        <f t="shared" si="24"/>
        <v>4.8854424376506612E-4</v>
      </c>
      <c r="AC82" s="269">
        <f t="shared" si="6"/>
        <v>0.16279994899419151</v>
      </c>
      <c r="AD82" s="269">
        <f t="shared" si="25"/>
        <v>0.49140064535802958</v>
      </c>
      <c r="AE82" s="269">
        <f t="shared" si="26"/>
        <v>-9.0446692069219944E-2</v>
      </c>
      <c r="AF82" s="269">
        <f t="shared" si="27"/>
        <v>1001.6064256770514</v>
      </c>
      <c r="AG82" s="269">
        <f t="shared" si="28"/>
        <v>998.58754233447894</v>
      </c>
      <c r="AH82" s="269">
        <f t="shared" si="29"/>
        <v>2.9250708319570764</v>
      </c>
      <c r="AI82" s="269">
        <f t="shared" si="30"/>
        <v>62.524930069721627</v>
      </c>
      <c r="AJ82" s="269">
        <f t="shared" si="31"/>
        <v>0.39500427825328149</v>
      </c>
      <c r="AK82" s="366">
        <f t="shared" si="32"/>
        <v>7.2050283861276959E-2</v>
      </c>
      <c r="AL82" s="134">
        <f t="shared" si="33"/>
        <v>0.13594904716420922</v>
      </c>
      <c r="AM82" s="5" cm="1">
        <f t="array" ref="AM82">Balance($B$8,$B$11,$B$12,$H$7,B82,AK82,AL82)</f>
        <v>2.7979920120739746E-2</v>
      </c>
      <c r="AN82" s="5" cm="1">
        <f t="array" ref="AN82">getStorageByWaterLevel(B81)</f>
        <v>11.53630453249734</v>
      </c>
      <c r="BA82" s="5"/>
    </row>
    <row r="83" spans="1:53" x14ac:dyDescent="0.25">
      <c r="A83" s="267"/>
      <c r="B83" s="269">
        <f t="shared" si="7"/>
        <v>1001.6064256770514</v>
      </c>
      <c r="C83" s="269">
        <f t="shared" si="8"/>
        <v>998.58754233447894</v>
      </c>
      <c r="D83" s="269">
        <f t="shared" si="9"/>
        <v>2.9250708319570764</v>
      </c>
      <c r="E83" s="269">
        <f>IF(H83&gt;0,IF(AND(C83&lt;$B$6,C83&gt;$K$12),bb2wang($B$6,$K$12,C83,$H$8,$H$9,I83,$H$10,$H$11,$K$10,$K$11,$H$13),E82)," ")</f>
        <v>27.956662620598848</v>
      </c>
      <c r="F83" s="269">
        <f t="shared" si="10"/>
        <v>27.353491288211202</v>
      </c>
      <c r="G83" s="269">
        <f t="shared" si="11"/>
        <v>209.46802790337711</v>
      </c>
      <c r="H83" s="270">
        <f t="shared" si="0"/>
        <v>0.08</v>
      </c>
      <c r="I83" s="269">
        <f t="shared" si="12"/>
        <v>2.4151066740580065</v>
      </c>
      <c r="J83" s="269">
        <f t="shared" si="1"/>
        <v>100</v>
      </c>
      <c r="K83" s="317">
        <f t="shared" si="13"/>
        <v>1</v>
      </c>
      <c r="L83" s="318">
        <f t="shared" si="14"/>
        <v>3.0050708319570765</v>
      </c>
      <c r="M83" s="318">
        <f t="shared" si="15"/>
        <v>2.9650708319570764</v>
      </c>
      <c r="N83" s="269">
        <f t="shared" si="16"/>
        <v>0.16678954725573369</v>
      </c>
      <c r="O83" s="269">
        <f t="shared" si="2"/>
        <v>9.4672431372381034</v>
      </c>
      <c r="P83" s="316">
        <f t="shared" si="4"/>
        <v>40.147494224961179</v>
      </c>
      <c r="Q83" s="269">
        <f t="shared" si="17"/>
        <v>105.72691533277799</v>
      </c>
      <c r="R83" s="338">
        <f>IF(H83&gt;0,rate1(1,$L$52,$L$51,$L$54,L83,$L$53,$L$50,P83),"")</f>
        <v>2673.8704120369448</v>
      </c>
      <c r="S83" s="318">
        <f t="shared" si="18"/>
        <v>4.1765883733495719E-3</v>
      </c>
      <c r="T83" s="318">
        <f t="shared" si="19"/>
        <v>0.16748908020076322</v>
      </c>
      <c r="U83" s="269">
        <f t="shared" si="3"/>
        <v>2.9250708319570764</v>
      </c>
      <c r="V83" s="341">
        <f t="shared" si="20"/>
        <v>2.9250708319570764</v>
      </c>
      <c r="W83" s="269">
        <f t="shared" si="21"/>
        <v>5.147943036831748E-4</v>
      </c>
      <c r="X83" s="269">
        <f t="shared" si="22"/>
        <v>93.25133308866117</v>
      </c>
      <c r="Y83" s="269">
        <f t="shared" si="5"/>
        <v>39.071588965365144</v>
      </c>
      <c r="Z83" s="349">
        <f>IF(H83&gt;0,rate1(1,$L$52,$L$51,$L$54,U83,$L$53,$L$50,Y83),"")</f>
        <v>2620.9950022363364</v>
      </c>
      <c r="AA83" s="341">
        <f t="shared" si="23"/>
        <v>3.7580739819933731E-3</v>
      </c>
      <c r="AB83" s="341">
        <f t="shared" si="24"/>
        <v>5.1673623668983197E-4</v>
      </c>
      <c r="AC83" s="269">
        <f t="shared" si="6"/>
        <v>0.16748908020076322</v>
      </c>
      <c r="AD83" s="269">
        <f t="shared" si="25"/>
        <v>0.47764307920317456</v>
      </c>
      <c r="AE83" s="269">
        <f t="shared" si="26"/>
        <v>-8.3306225389245647E-2</v>
      </c>
      <c r="AF83" s="269">
        <f t="shared" si="27"/>
        <v>1001.6057261441064</v>
      </c>
      <c r="AG83" s="269">
        <f t="shared" si="28"/>
        <v>998.42005325427817</v>
      </c>
      <c r="AH83" s="269">
        <f t="shared" si="29"/>
        <v>3.0047878291291483</v>
      </c>
      <c r="AI83" s="269">
        <f t="shared" si="30"/>
        <v>62.639191281214956</v>
      </c>
      <c r="AJ83" s="269">
        <f t="shared" si="31"/>
        <v>0.41240405360917454</v>
      </c>
      <c r="AK83" s="366">
        <f t="shared" si="32"/>
        <v>8.3608114396111516E-2</v>
      </c>
      <c r="AL83" s="134">
        <f t="shared" si="33"/>
        <v>0.14220154017118139</v>
      </c>
      <c r="AM83" s="5" cm="1">
        <f t="array" ref="AM83">Balance($B$8,$B$11,$B$12,$H$7,B83,AK83,AL83)</f>
        <v>2.6694919435962937E-2</v>
      </c>
      <c r="AN83" s="5" cm="1">
        <f t="array" ref="AN83">getStorageByWaterLevel(B82)</f>
        <v>11.536656323944973</v>
      </c>
      <c r="BA83" s="5"/>
    </row>
    <row r="84" spans="1:53" x14ac:dyDescent="0.25">
      <c r="A84" s="267"/>
      <c r="B84" s="269">
        <f t="shared" si="7"/>
        <v>1001.6057261441064</v>
      </c>
      <c r="C84" s="269">
        <f t="shared" si="8"/>
        <v>998.42005325427817</v>
      </c>
      <c r="D84" s="269">
        <f t="shared" si="9"/>
        <v>3.0047878291291483</v>
      </c>
      <c r="E84" s="269">
        <f>IF(H84&gt;0,IF(AND(C84&lt;$B$6,C84&gt;$K$12),bb2wang($B$6,$K$12,C84,$H$8,$H$9,I84,$H$10,$H$11,$K$10,$K$11,$H$13),E83)," ")</f>
        <v>29.202128329880509</v>
      </c>
      <c r="F84" s="269">
        <f t="shared" si="10"/>
        <v>28.579395475239679</v>
      </c>
      <c r="G84" s="269">
        <f t="shared" si="11"/>
        <v>236.74544253221165</v>
      </c>
      <c r="H84" s="270">
        <f t="shared" si="0"/>
        <v>0.08</v>
      </c>
      <c r="I84" s="269">
        <f t="shared" si="12"/>
        <v>2.5485383118625577</v>
      </c>
      <c r="J84" s="269">
        <f t="shared" si="1"/>
        <v>100</v>
      </c>
      <c r="K84" s="317">
        <f t="shared" si="13"/>
        <v>1</v>
      </c>
      <c r="L84" s="318">
        <f t="shared" si="14"/>
        <v>3.0847878291291484</v>
      </c>
      <c r="M84" s="318">
        <f t="shared" si="15"/>
        <v>3.0447878291291484</v>
      </c>
      <c r="N84" s="269">
        <f t="shared" si="16"/>
        <v>0.17131870384456693</v>
      </c>
      <c r="O84" s="269">
        <f t="shared" si="2"/>
        <v>9.4670622403278131</v>
      </c>
      <c r="P84" s="316">
        <f t="shared" si="4"/>
        <v>41.583898722495256</v>
      </c>
      <c r="Q84" s="269">
        <f t="shared" si="17"/>
        <v>132.69453361791514</v>
      </c>
      <c r="R84" s="338">
        <f>IF(H84&gt;0,rate1(1,$L$52,$L$51,$L$54,L84,$L$53,$L$50,P84),"")</f>
        <v>2743.2925972317762</v>
      </c>
      <c r="S84" s="318">
        <f t="shared" si="18"/>
        <v>5.109350173893891E-3</v>
      </c>
      <c r="T84" s="318">
        <f t="shared" si="19"/>
        <v>0.172198526415452</v>
      </c>
      <c r="U84" s="269">
        <f t="shared" si="3"/>
        <v>3.0047878291291483</v>
      </c>
      <c r="V84" s="341">
        <f t="shared" si="20"/>
        <v>3.0047878291291483</v>
      </c>
      <c r="W84" s="269">
        <f t="shared" si="21"/>
        <v>5.4323604822936744E-4</v>
      </c>
      <c r="X84" s="269">
        <f t="shared" si="22"/>
        <v>118.87443786901991</v>
      </c>
      <c r="Y84" s="269">
        <f t="shared" si="5"/>
        <v>40.498483174282754</v>
      </c>
      <c r="Z84" s="349">
        <f>IF(H84&gt;0,rate1(1,$L$52,$L$51,$L$54,U84,$L$53,$L$50,Y84),"")</f>
        <v>2690.9562355777384</v>
      </c>
      <c r="AA84" s="341">
        <f t="shared" si="23"/>
        <v>4.6662350256462598E-3</v>
      </c>
      <c r="AB84" s="341">
        <f t="shared" si="24"/>
        <v>5.4578279904265547E-4</v>
      </c>
      <c r="AC84" s="269">
        <f t="shared" si="6"/>
        <v>0.172198526415452</v>
      </c>
      <c r="AD84" s="269">
        <f t="shared" si="25"/>
        <v>0.46458004993021423</v>
      </c>
      <c r="AE84" s="269">
        <f t="shared" si="26"/>
        <v>-7.6912015737560624E-2</v>
      </c>
      <c r="AF84" s="269">
        <f t="shared" si="27"/>
        <v>1001.6048463215354</v>
      </c>
      <c r="AG84" s="269">
        <f t="shared" si="28"/>
        <v>998.24785472786277</v>
      </c>
      <c r="AH84" s="269">
        <f t="shared" si="29"/>
        <v>3.0845253832777653</v>
      </c>
      <c r="AI84" s="269">
        <f t="shared" si="30"/>
        <v>62.770747308987559</v>
      </c>
      <c r="AJ84" s="269">
        <f t="shared" si="31"/>
        <v>0.42984037230611555</v>
      </c>
      <c r="AK84" s="366">
        <f t="shared" si="32"/>
        <v>9.6729022263250031E-2</v>
      </c>
      <c r="AL84" s="134">
        <f t="shared" si="33"/>
        <v>0.14846545929930288</v>
      </c>
      <c r="AM84" s="5" cm="1">
        <f t="array" ref="AM84">Balance($B$8,$B$11,$B$12,$H$7,B84,AK84,AL84)</f>
        <v>2.5498665877313583E-2</v>
      </c>
      <c r="AN84" s="5" cm="1">
        <f t="array" ref="AN84">getStorageByWaterLevel(B83)</f>
        <v>11.537138293480705</v>
      </c>
      <c r="BA84" s="5"/>
    </row>
    <row r="85" spans="1:53" x14ac:dyDescent="0.25">
      <c r="A85" s="267"/>
      <c r="B85" s="269">
        <f t="shared" si="7"/>
        <v>1001.6048463215354</v>
      </c>
      <c r="C85" s="269">
        <f t="shared" si="8"/>
        <v>998.24785472786277</v>
      </c>
      <c r="D85" s="269">
        <f t="shared" si="9"/>
        <v>3.0845253832777653</v>
      </c>
      <c r="E85" s="269">
        <f>IF(H85&gt;0,IF(AND(C85&lt;$B$6,C85&gt;$K$12),bb2wang($B$6,$K$12,C85,$H$8,$H$9,I85,$H$10,$H$11,$K$10,$K$11,$H$13),E84)," ")</f>
        <v>30.486577112806305</v>
      </c>
      <c r="F85" s="269">
        <f t="shared" si="10"/>
        <v>29.844352721343405</v>
      </c>
      <c r="G85" s="269">
        <f t="shared" si="11"/>
        <v>266.90184873338916</v>
      </c>
      <c r="H85" s="270">
        <f t="shared" si="0"/>
        <v>0.08</v>
      </c>
      <c r="I85" s="269">
        <f t="shared" si="12"/>
        <v>2.6855932749381282</v>
      </c>
      <c r="J85" s="269">
        <f t="shared" si="1"/>
        <v>100</v>
      </c>
      <c r="K85" s="317">
        <f t="shared" si="13"/>
        <v>1</v>
      </c>
      <c r="L85" s="318">
        <f t="shared" si="14"/>
        <v>3.1645253832777653</v>
      </c>
      <c r="M85" s="318">
        <f t="shared" si="15"/>
        <v>3.1245253832777653</v>
      </c>
      <c r="N85" s="269">
        <f t="shared" si="16"/>
        <v>0.17584979338600792</v>
      </c>
      <c r="O85" s="269">
        <f t="shared" si="2"/>
        <v>9.4668268474917934</v>
      </c>
      <c r="P85" s="316">
        <f t="shared" si="4"/>
        <v>43.033216378304779</v>
      </c>
      <c r="Q85" s="269">
        <f t="shared" si="17"/>
        <v>162.5194037687325</v>
      </c>
      <c r="R85" s="338">
        <f>IF(H85&gt;0,rate1(1,$L$52,$L$51,$L$54,L85,$L$53,$L$50,P85),"")</f>
        <v>2812.0180309041398</v>
      </c>
      <c r="S85" s="318">
        <f t="shared" si="18"/>
        <v>6.1049580707880748E-3</v>
      </c>
      <c r="T85" s="318">
        <f t="shared" si="19"/>
        <v>0.17692994327114517</v>
      </c>
      <c r="U85" s="269">
        <f t="shared" si="3"/>
        <v>3.0845253832777653</v>
      </c>
      <c r="V85" s="341">
        <f t="shared" si="20"/>
        <v>3.0845253832777653</v>
      </c>
      <c r="W85" s="269">
        <f t="shared" si="21"/>
        <v>5.7245012603157619E-4</v>
      </c>
      <c r="X85" s="269">
        <f t="shared" si="22"/>
        <v>147.24514977029486</v>
      </c>
      <c r="Y85" s="269">
        <f t="shared" si="5"/>
        <v>41.938451402170294</v>
      </c>
      <c r="Z85" s="349">
        <f>IF(H85&gt;0,rate1(1,$L$52,$L$51,$L$54,U85,$L$53,$L$50,Y85),"")</f>
        <v>2760.2263294866807</v>
      </c>
      <c r="AA85" s="341">
        <f t="shared" si="23"/>
        <v>5.6349733977128138E-3</v>
      </c>
      <c r="AB85" s="341">
        <f t="shared" si="24"/>
        <v>5.7569414723647266E-4</v>
      </c>
      <c r="AC85" s="269">
        <f t="shared" si="6"/>
        <v>0.17692994327114517</v>
      </c>
      <c r="AD85" s="269">
        <f t="shared" si="25"/>
        <v>0.45215636494835693</v>
      </c>
      <c r="AE85" s="269">
        <f t="shared" si="26"/>
        <v>-7.1169704338404152E-2</v>
      </c>
      <c r="AF85" s="269">
        <f t="shared" si="27"/>
        <v>1001.6037661716502</v>
      </c>
      <c r="AG85" s="269">
        <f t="shared" si="28"/>
        <v>998.07092478459163</v>
      </c>
      <c r="AH85" s="269">
        <f t="shared" si="29"/>
        <v>3.1642828059919279</v>
      </c>
      <c r="AI85" s="269">
        <f t="shared" si="30"/>
        <v>62.919206536615768</v>
      </c>
      <c r="AJ85" s="269">
        <f t="shared" si="31"/>
        <v>0.4473179296773977</v>
      </c>
      <c r="AK85" s="366">
        <f t="shared" si="32"/>
        <v>0.11158971061299393</v>
      </c>
      <c r="AL85" s="134">
        <f t="shared" si="33"/>
        <v>0.15474253403020163</v>
      </c>
      <c r="AM85" s="5" cm="1">
        <f t="array" ref="AM85">Balance($B$8,$B$11,$B$12,$H$7,B85,AK85,AL85)</f>
        <v>2.4384658118621783E-2</v>
      </c>
      <c r="AN85" s="5" cm="1">
        <f t="array" ref="AN85">getStorageByWaterLevel(B84)</f>
        <v>11.537765473357217</v>
      </c>
      <c r="BA85" s="5"/>
    </row>
    <row r="86" spans="1:53" x14ac:dyDescent="0.25">
      <c r="A86" s="267"/>
      <c r="B86" s="269">
        <f t="shared" si="7"/>
        <v>1001.6037661716502</v>
      </c>
      <c r="C86" s="269">
        <f t="shared" si="8"/>
        <v>998.07092478459163</v>
      </c>
      <c r="D86" s="269">
        <f t="shared" si="9"/>
        <v>3.1642828059919279</v>
      </c>
      <c r="E86" s="269">
        <f>IF(H86&gt;0,IF(AND(C86&lt;$B$6,C86&gt;$K$12),bb2wang($B$6,$K$12,C86,$H$8,$H$9,I86,$H$10,$H$11,$K$10,$K$11,$H$13),E85)," ")</f>
        <v>31.809883356810836</v>
      </c>
      <c r="F86" s="269">
        <f t="shared" si="10"/>
        <v>31.148230234808572</v>
      </c>
      <c r="G86" s="269">
        <f t="shared" si="11"/>
        <v>300.16727102272438</v>
      </c>
      <c r="H86" s="270">
        <f t="shared" si="0"/>
        <v>0.08</v>
      </c>
      <c r="I86" s="269">
        <f t="shared" si="12"/>
        <v>2.8262731096469</v>
      </c>
      <c r="J86" s="269">
        <f t="shared" si="1"/>
        <v>100</v>
      </c>
      <c r="K86" s="317">
        <f t="shared" si="13"/>
        <v>1</v>
      </c>
      <c r="L86" s="318">
        <f t="shared" si="14"/>
        <v>3.244282805991928</v>
      </c>
      <c r="M86" s="318">
        <f t="shared" si="15"/>
        <v>3.2042828059919279</v>
      </c>
      <c r="N86" s="269">
        <f t="shared" si="16"/>
        <v>0.18038277734291341</v>
      </c>
      <c r="O86" s="269">
        <f t="shared" si="2"/>
        <v>9.4665307871966728</v>
      </c>
      <c r="P86" s="316">
        <f t="shared" si="4"/>
        <v>44.495231196971254</v>
      </c>
      <c r="Q86" s="269">
        <f t="shared" si="17"/>
        <v>195.43038870083024</v>
      </c>
      <c r="R86" s="338">
        <f>IF(H86&gt;0,rate1(1,$L$52,$L$51,$L$54,L86,$L$53,$L$50,P86),"")</f>
        <v>2880.0391346864785</v>
      </c>
      <c r="S86" s="318">
        <f t="shared" si="18"/>
        <v>7.1680801881465759E-3</v>
      </c>
      <c r="T86" s="318">
        <f t="shared" si="19"/>
        <v>0.1816851107860199</v>
      </c>
      <c r="U86" s="269">
        <f t="shared" si="3"/>
        <v>3.1642828059919279</v>
      </c>
      <c r="V86" s="341">
        <f t="shared" si="20"/>
        <v>3.1642828059919279</v>
      </c>
      <c r="W86" s="269">
        <f t="shared" si="21"/>
        <v>6.0243686671235253E-4</v>
      </c>
      <c r="X86" s="269">
        <f t="shared" si="22"/>
        <v>178.5863423650278</v>
      </c>
      <c r="Y86" s="269">
        <f t="shared" si="5"/>
        <v>43.391271019223929</v>
      </c>
      <c r="Z86" s="349">
        <f>IF(H86&gt;0,rate1(1,$L$52,$L$51,$L$54,U86,$L$53,$L$50,Y86),"")</f>
        <v>2828.7966277941505</v>
      </c>
      <c r="AA86" s="341">
        <f t="shared" si="23"/>
        <v>6.6689224203338995E-3</v>
      </c>
      <c r="AB86" s="341">
        <f t="shared" si="24"/>
        <v>6.0648144441452501E-4</v>
      </c>
      <c r="AC86" s="269">
        <f t="shared" si="6"/>
        <v>0.1816851107860199</v>
      </c>
      <c r="AD86" s="269">
        <f t="shared" si="25"/>
        <v>0.44032226776260275</v>
      </c>
      <c r="AE86" s="269">
        <f t="shared" si="26"/>
        <v>-6.5998886839077092E-2</v>
      </c>
      <c r="AF86" s="269">
        <f t="shared" si="27"/>
        <v>1001.6024638382072</v>
      </c>
      <c r="AG86" s="269">
        <f t="shared" si="28"/>
        <v>997.8892396738056</v>
      </c>
      <c r="AH86" s="269">
        <f t="shared" si="29"/>
        <v>3.244059459353192</v>
      </c>
      <c r="AI86" s="269">
        <f t="shared" si="30"/>
        <v>63.084250695710836</v>
      </c>
      <c r="AJ86" s="269">
        <f t="shared" si="31"/>
        <v>0.46484133264842847</v>
      </c>
      <c r="AK86" s="366">
        <f t="shared" si="32"/>
        <v>0.12838296315845463</v>
      </c>
      <c r="AL86" s="134">
        <f t="shared" si="33"/>
        <v>0.16103445468386321</v>
      </c>
      <c r="AM86" s="5" cm="1">
        <f t="array" ref="AM86">Balance($B$8,$B$11,$B$12,$H$7,B86,AK86,AL86)</f>
        <v>2.334681268690408E-2</v>
      </c>
      <c r="AN86" s="5" cm="1">
        <f t="array" ref="AN86">getStorageByWaterLevel(B85)</f>
        <v>11.538554319602776</v>
      </c>
      <c r="BA86" s="5"/>
    </row>
    <row r="87" spans="1:53" x14ac:dyDescent="0.25">
      <c r="A87" s="267"/>
      <c r="B87" s="269">
        <f t="shared" si="7"/>
        <v>1001.6024638382072</v>
      </c>
      <c r="C87" s="269">
        <f t="shared" si="8"/>
        <v>997.8892396738056</v>
      </c>
      <c r="D87" s="269">
        <f t="shared" si="9"/>
        <v>3.244059459353192</v>
      </c>
      <c r="E87" s="269">
        <f>IF(H87&gt;0,IF(AND(C87&lt;$B$6,C87&gt;$K$12),bb2wang($B$6,$K$12,C87,$H$8,$H$9,I87,$H$10,$H$11,$K$10,$K$11,$H$13),E86)," ")</f>
        <v>33.171935900822092</v>
      </c>
      <c r="F87" s="269">
        <f t="shared" si="10"/>
        <v>32.490909628816468</v>
      </c>
      <c r="G87" s="269">
        <f t="shared" si="11"/>
        <v>336.7840582466464</v>
      </c>
      <c r="H87" s="270">
        <f t="shared" si="0"/>
        <v>0.08</v>
      </c>
      <c r="I87" s="269">
        <f t="shared" si="12"/>
        <v>2.9705793315212761</v>
      </c>
      <c r="J87" s="269">
        <f t="shared" si="1"/>
        <v>100</v>
      </c>
      <c r="K87" s="317">
        <f t="shared" si="13"/>
        <v>1</v>
      </c>
      <c r="L87" s="318">
        <f t="shared" si="14"/>
        <v>3.324059459353192</v>
      </c>
      <c r="M87" s="318">
        <f t="shared" si="15"/>
        <v>3.284059459353192</v>
      </c>
      <c r="N87" s="269">
        <f t="shared" si="16"/>
        <v>0.18491762002231127</v>
      </c>
      <c r="O87" s="269">
        <f t="shared" si="2"/>
        <v>9.4661673167603091</v>
      </c>
      <c r="P87" s="316">
        <f t="shared" si="4"/>
        <v>45.969736211225779</v>
      </c>
      <c r="Q87" s="269">
        <f t="shared" si="17"/>
        <v>231.66865030167133</v>
      </c>
      <c r="R87" s="338">
        <f>IF(H87&gt;0,rate1(1,$L$52,$L$51,$L$54,L87,$L$53,$L$50,P87),"")</f>
        <v>2947.3497441176764</v>
      </c>
      <c r="S87" s="318">
        <f t="shared" si="18"/>
        <v>8.3035043596618868E-3</v>
      </c>
      <c r="T87" s="318">
        <f t="shared" si="19"/>
        <v>0.18646594077446046</v>
      </c>
      <c r="U87" s="269">
        <f t="shared" si="3"/>
        <v>3.244059459353192</v>
      </c>
      <c r="V87" s="341">
        <f t="shared" si="20"/>
        <v>3.244059459353192</v>
      </c>
      <c r="W87" s="269">
        <f t="shared" si="21"/>
        <v>6.3319659331728673E-4</v>
      </c>
      <c r="X87" s="269">
        <f t="shared" si="22"/>
        <v>213.1330140358786</v>
      </c>
      <c r="Y87" s="269">
        <f t="shared" si="5"/>
        <v>44.856728849626528</v>
      </c>
      <c r="Z87" s="349">
        <f>IF(H87&gt;0,rate1(1,$L$52,$L$51,$L$54,U87,$L$53,$L$50,Y87),"")</f>
        <v>2896.6599761502521</v>
      </c>
      <c r="AA87" s="341">
        <f t="shared" si="23"/>
        <v>7.7728275333598541E-3</v>
      </c>
      <c r="AB87" s="341">
        <f t="shared" si="24"/>
        <v>6.3815687665878308E-4</v>
      </c>
      <c r="AC87" s="269">
        <f t="shared" si="6"/>
        <v>0.18646594077446046</v>
      </c>
      <c r="AD87" s="269">
        <f t="shared" si="25"/>
        <v>0.42903277492785591</v>
      </c>
      <c r="AE87" s="269">
        <f t="shared" si="26"/>
        <v>-6.133076511336373E-2</v>
      </c>
      <c r="AF87" s="269">
        <f t="shared" si="27"/>
        <v>1001.6009155174551</v>
      </c>
      <c r="AG87" s="269">
        <f t="shared" si="28"/>
        <v>997.70277373303111</v>
      </c>
      <c r="AH87" s="269">
        <f t="shared" si="29"/>
        <v>3.3238547511278256</v>
      </c>
      <c r="AI87" s="269">
        <f t="shared" si="30"/>
        <v>63.265630808359063</v>
      </c>
      <c r="AJ87" s="269">
        <f t="shared" si="31"/>
        <v>0.48241511898408379</v>
      </c>
      <c r="AK87" s="366">
        <f t="shared" si="32"/>
        <v>0.14731879053429955</v>
      </c>
      <c r="AL87" s="134">
        <f t="shared" si="33"/>
        <v>0.16734287975343429</v>
      </c>
      <c r="AM87" s="5" cm="1">
        <f t="array" ref="AM87">Balance($B$8,$B$11,$B$12,$H$7,B87,AK87,AL87)</f>
        <v>2.2379455990857399E-2</v>
      </c>
      <c r="AN87" s="5" cm="1">
        <f t="array" ref="AN87">getStorageByWaterLevel(B86)</f>
        <v>11.53952281557418</v>
      </c>
      <c r="BA87" s="5"/>
    </row>
    <row r="88" spans="1:53" x14ac:dyDescent="0.25">
      <c r="A88" s="267"/>
      <c r="B88" s="269">
        <f t="shared" si="7"/>
        <v>1001.6009155174551</v>
      </c>
      <c r="C88" s="269">
        <f t="shared" si="8"/>
        <v>997.70277373303111</v>
      </c>
      <c r="D88" s="269">
        <f t="shared" si="9"/>
        <v>3.3238547511278256</v>
      </c>
      <c r="E88" s="269">
        <f>IF(H88&gt;0,IF(AND(C88&lt;$B$6,C88&gt;$K$12),bb2wang($B$6,$K$12,C88,$H$8,$H$9,I88,$H$10,$H$11,$K$10,$K$11,$H$13),E87)," ")</f>
        <v>34.572638031977334</v>
      </c>
      <c r="F88" s="269">
        <f t="shared" si="10"/>
        <v>33.872286966399713</v>
      </c>
      <c r="G88" s="269">
        <f t="shared" si="11"/>
        <v>377.00723833444169</v>
      </c>
      <c r="H88" s="270">
        <f t="shared" si="0"/>
        <v>0.08</v>
      </c>
      <c r="I88" s="269">
        <f t="shared" si="12"/>
        <v>3.1185134275391651</v>
      </c>
      <c r="J88" s="269">
        <f t="shared" si="1"/>
        <v>100</v>
      </c>
      <c r="K88" s="317">
        <f t="shared" si="13"/>
        <v>1</v>
      </c>
      <c r="L88" s="318">
        <f t="shared" si="14"/>
        <v>3.4038547511278257</v>
      </c>
      <c r="M88" s="318">
        <f t="shared" si="15"/>
        <v>3.3638547511278256</v>
      </c>
      <c r="N88" s="269">
        <f t="shared" si="16"/>
        <v>0.18945428830442879</v>
      </c>
      <c r="O88" s="269">
        <f t="shared" si="2"/>
        <v>9.4657290815567237</v>
      </c>
      <c r="P88" s="316">
        <f t="shared" si="4"/>
        <v>47.456532895916851</v>
      </c>
      <c r="Q88" s="269">
        <f t="shared" si="17"/>
        <v>271.48800498052231</v>
      </c>
      <c r="R88" s="338">
        <f>IF(H88&gt;0,rate1(1,$L$52,$L$51,$L$54,L88,$L$53,$L$50,P88),"")</f>
        <v>3013.9449931421354</v>
      </c>
      <c r="S88" s="318">
        <f t="shared" si="18"/>
        <v>9.5161494490582088E-3</v>
      </c>
      <c r="T88" s="318">
        <f t="shared" si="19"/>
        <v>0.19127448488841861</v>
      </c>
      <c r="U88" s="269">
        <f t="shared" si="3"/>
        <v>3.3238547511278256</v>
      </c>
      <c r="V88" s="341">
        <f t="shared" si="20"/>
        <v>3.3238547511278256</v>
      </c>
      <c r="W88" s="269">
        <f t="shared" si="21"/>
        <v>6.6472962279728876E-4</v>
      </c>
      <c r="X88" s="269">
        <f t="shared" si="22"/>
        <v>251.13264109694808</v>
      </c>
      <c r="Y88" s="269">
        <f t="shared" si="5"/>
        <v>46.334620548899828</v>
      </c>
      <c r="Z88" s="349">
        <f>IF(H88&gt;0,rate1(1,$L$52,$L$51,$L$54,U88,$L$53,$L$50,Y88),"")</f>
        <v>2963.8105997389648</v>
      </c>
      <c r="AA88" s="341">
        <f t="shared" si="23"/>
        <v>8.9515583464656878E-3</v>
      </c>
      <c r="AB88" s="341">
        <f t="shared" si="24"/>
        <v>6.7073373496073254E-4</v>
      </c>
      <c r="AC88" s="269">
        <f t="shared" si="6"/>
        <v>0.19127448488841861</v>
      </c>
      <c r="AD88" s="269">
        <f t="shared" si="25"/>
        <v>0.41824710727449399</v>
      </c>
      <c r="AE88" s="269">
        <f t="shared" si="26"/>
        <v>-5.710623973822581E-2</v>
      </c>
      <c r="AF88" s="269">
        <f t="shared" si="27"/>
        <v>1001.5990953208711</v>
      </c>
      <c r="AG88" s="269">
        <f t="shared" si="28"/>
        <v>997.51149924814274</v>
      </c>
      <c r="AH88" s="269">
        <f t="shared" si="29"/>
        <v>3.4036681305173233</v>
      </c>
      <c r="AI88" s="269">
        <f t="shared" si="30"/>
        <v>63.463163834655369</v>
      </c>
      <c r="AJ88" s="269">
        <f t="shared" si="31"/>
        <v>0.50004377560482138</v>
      </c>
      <c r="AK88" s="366">
        <f t="shared" si="32"/>
        <v>0.16862564642547279</v>
      </c>
      <c r="AL88" s="134">
        <f t="shared" si="33"/>
        <v>0.17366944283427019</v>
      </c>
      <c r="AM88" s="5" cm="1">
        <f t="array" ref="AM88">Balance($B$8,$B$11,$B$12,$H$7,B88,AK88,AL88)</f>
        <v>2.1477312915704209E-2</v>
      </c>
      <c r="AN88" s="5" cm="1">
        <f t="array" ref="AN88">getStorageByWaterLevel(B87)</f>
        <v>11.540690582260234</v>
      </c>
      <c r="BA88" s="5"/>
    </row>
    <row r="89" spans="1:53" x14ac:dyDescent="0.25">
      <c r="A89" s="267"/>
      <c r="B89" s="269">
        <f t="shared" si="7"/>
        <v>1001.5990953208711</v>
      </c>
      <c r="C89" s="269">
        <f t="shared" si="8"/>
        <v>997.51149924814274</v>
      </c>
      <c r="D89" s="269">
        <f t="shared" si="9"/>
        <v>3.4036681305173233</v>
      </c>
      <c r="E89" s="269">
        <f>IF(H89&gt;0,IF(AND(C89&lt;$B$6,C89&gt;$K$12),bb2wang($B$6,$K$12,C89,$H$8,$H$9,I89,$H$10,$H$11,$K$10,$K$11,$H$13),E88)," ")</f>
        <v>36.011907419614879</v>
      </c>
      <c r="F89" s="269">
        <f t="shared" si="10"/>
        <v>35.29227272579611</v>
      </c>
      <c r="G89" s="269">
        <f t="shared" si="11"/>
        <v>421.10487825644987</v>
      </c>
      <c r="H89" s="270">
        <f t="shared" si="0"/>
        <v>0.08</v>
      </c>
      <c r="I89" s="269">
        <f t="shared" si="12"/>
        <v>3.2700768581827107</v>
      </c>
      <c r="J89" s="269">
        <f t="shared" si="1"/>
        <v>100</v>
      </c>
      <c r="K89" s="317">
        <f t="shared" si="13"/>
        <v>1</v>
      </c>
      <c r="L89" s="318">
        <f t="shared" si="14"/>
        <v>3.4836681305173234</v>
      </c>
      <c r="M89" s="318">
        <f t="shared" si="15"/>
        <v>3.4436681305173233</v>
      </c>
      <c r="N89" s="269">
        <f t="shared" si="16"/>
        <v>0.19399275140322736</v>
      </c>
      <c r="O89" s="269">
        <f t="shared" si="2"/>
        <v>9.4652080716236302</v>
      </c>
      <c r="P89" s="316">
        <f t="shared" si="4"/>
        <v>48.955430632961296</v>
      </c>
      <c r="Q89" s="269">
        <f t="shared" si="17"/>
        <v>315.15528447627003</v>
      </c>
      <c r="R89" s="338">
        <f>IF(H89&gt;0,rate1(1,$L$52,$L$51,$L$54,L89,$L$53,$L$50,P89),"")</f>
        <v>3079.8212076190493</v>
      </c>
      <c r="S89" s="318">
        <f t="shared" si="18"/>
        <v>1.0811076067817086E-2</v>
      </c>
      <c r="T89" s="318">
        <f t="shared" si="19"/>
        <v>0.19611294335168594</v>
      </c>
      <c r="U89" s="269">
        <f t="shared" si="3"/>
        <v>3.4036681305173233</v>
      </c>
      <c r="V89" s="341">
        <f t="shared" si="20"/>
        <v>3.4036681305173233</v>
      </c>
      <c r="W89" s="269">
        <f t="shared" si="21"/>
        <v>6.9703626646067107E-4</v>
      </c>
      <c r="X89" s="269">
        <f t="shared" si="22"/>
        <v>292.84553598801489</v>
      </c>
      <c r="Y89" s="269">
        <f t="shared" si="5"/>
        <v>47.824750036147492</v>
      </c>
      <c r="Z89" s="349">
        <f>IF(H89&gt;0,rate1(1,$L$52,$L$51,$L$54,U89,$L$53,$L$50,Y89),"")</f>
        <v>3030.2439905777715</v>
      </c>
      <c r="AA89" s="341">
        <f t="shared" si="23"/>
        <v>1.0210119947725377E-2</v>
      </c>
      <c r="AB89" s="341">
        <f t="shared" si="24"/>
        <v>7.0422650353210107E-4</v>
      </c>
      <c r="AC89" s="269">
        <f t="shared" si="6"/>
        <v>0.19611294335168594</v>
      </c>
      <c r="AD89" s="269">
        <f t="shared" si="25"/>
        <v>0.40792820011138881</v>
      </c>
      <c r="AE89" s="269">
        <f t="shared" si="26"/>
        <v>-5.3274352293691256E-2</v>
      </c>
      <c r="AF89" s="269">
        <f t="shared" si="27"/>
        <v>1001.5969751289226</v>
      </c>
      <c r="AG89" s="269">
        <f t="shared" si="28"/>
        <v>997.3153863047911</v>
      </c>
      <c r="AH89" s="269">
        <f t="shared" si="29"/>
        <v>3.4834990843910933</v>
      </c>
      <c r="AI89" s="269">
        <f t="shared" si="30"/>
        <v>63.676729956443509</v>
      </c>
      <c r="AJ89" s="269">
        <f t="shared" si="31"/>
        <v>0.51773175614827793</v>
      </c>
      <c r="AK89" s="366">
        <f t="shared" si="32"/>
        <v>0.19255171855874242</v>
      </c>
      <c r="AL89" s="134">
        <f t="shared" si="33"/>
        <v>0.18001575921773572</v>
      </c>
      <c r="AM89" s="5" cm="1">
        <f t="array" ref="AM89">Balance($B$8,$B$11,$B$12,$H$7,B89,AK89,AL89)</f>
        <v>2.063549256761768E-2</v>
      </c>
      <c r="AN89" s="5" cm="1">
        <f t="array" ref="AN89">getStorageByWaterLevel(B88)</f>
        <v>11.542078995876626</v>
      </c>
      <c r="BA89" s="5"/>
    </row>
    <row r="90" spans="1:53" x14ac:dyDescent="0.25">
      <c r="A90" s="267"/>
      <c r="B90" s="269">
        <f t="shared" si="7"/>
        <v>1001.5969751289226</v>
      </c>
      <c r="C90" s="269">
        <f t="shared" si="8"/>
        <v>997.3153863047911</v>
      </c>
      <c r="D90" s="269">
        <f t="shared" si="9"/>
        <v>3.4834990843910933</v>
      </c>
      <c r="E90" s="269">
        <f>IF(H90&gt;0,IF(AND(C90&lt;$B$6,C90&gt;$K$12),bb2wang($B$6,$K$12,C90,$H$8,$H$9,I90,$H$10,$H$11,$K$10,$K$11,$H$13),E89)," ")</f>
        <v>37.489676013561379</v>
      </c>
      <c r="F90" s="269">
        <f t="shared" si="10"/>
        <v>36.750791716588125</v>
      </c>
      <c r="G90" s="269">
        <f t="shared" si="11"/>
        <v>469.35844958359439</v>
      </c>
      <c r="H90" s="270">
        <f t="shared" si="0"/>
        <v>0.08</v>
      </c>
      <c r="I90" s="269">
        <f t="shared" si="12"/>
        <v>3.4252710593052145</v>
      </c>
      <c r="J90" s="269">
        <f t="shared" si="1"/>
        <v>100</v>
      </c>
      <c r="K90" s="317">
        <f t="shared" si="13"/>
        <v>1</v>
      </c>
      <c r="L90" s="318">
        <f t="shared" si="14"/>
        <v>3.5634990843910934</v>
      </c>
      <c r="M90" s="318">
        <f t="shared" si="15"/>
        <v>3.5234990843910934</v>
      </c>
      <c r="N90" s="269">
        <f t="shared" si="16"/>
        <v>0.19853298065411984</v>
      </c>
      <c r="O90" s="269">
        <f t="shared" si="2"/>
        <v>9.464595575473135</v>
      </c>
      <c r="P90" s="316">
        <f t="shared" si="4"/>
        <v>50.466246221764756</v>
      </c>
      <c r="Q90" s="269">
        <f t="shared" si="17"/>
        <v>362.95070233472353</v>
      </c>
      <c r="R90" s="338">
        <f>IF(H90&gt;0,rate1(1,$L$52,$L$51,$L$54,L90,$L$53,$L$50,P90),"")</f>
        <v>3144.9758070628932</v>
      </c>
      <c r="S90" s="318">
        <f t="shared" si="18"/>
        <v>1.2193496866139936E-2</v>
      </c>
      <c r="T90" s="318">
        <f t="shared" si="19"/>
        <v>0.20098367445877824</v>
      </c>
      <c r="U90" s="269">
        <f t="shared" si="3"/>
        <v>3.4834990843910933</v>
      </c>
      <c r="V90" s="341">
        <f t="shared" si="20"/>
        <v>3.4834990843910933</v>
      </c>
      <c r="W90" s="269">
        <f t="shared" si="21"/>
        <v>7.3011683038082253E-4</v>
      </c>
      <c r="X90" s="269">
        <f t="shared" si="22"/>
        <v>338.54521093138516</v>
      </c>
      <c r="Y90" s="269">
        <f t="shared" si="5"/>
        <v>49.326928975181289</v>
      </c>
      <c r="Z90" s="349">
        <f>IF(H90&gt;0,rate1(1,$L$52,$L$51,$L$54,U90,$L$53,$L$50,Y90),"")</f>
        <v>3095.9568035648922</v>
      </c>
      <c r="AA90" s="341">
        <f t="shared" si="23"/>
        <v>1.1553663668308104E-2</v>
      </c>
      <c r="AB90" s="341">
        <f t="shared" si="24"/>
        <v>7.3865095508413926E-4</v>
      </c>
      <c r="AC90" s="269">
        <f t="shared" si="6"/>
        <v>0.20098367445877824</v>
      </c>
      <c r="AD90" s="269">
        <f t="shared" si="25"/>
        <v>0.39804227987884661</v>
      </c>
      <c r="AE90" s="269">
        <f t="shared" si="26"/>
        <v>-4.979100696979892E-2</v>
      </c>
      <c r="AF90" s="269">
        <f t="shared" si="27"/>
        <v>1001.5945244351179</v>
      </c>
      <c r="AG90" s="269">
        <f t="shared" si="28"/>
        <v>997.11440263033228</v>
      </c>
      <c r="AH90" s="269">
        <f t="shared" si="29"/>
        <v>3.5633471339374294</v>
      </c>
      <c r="AI90" s="269">
        <f t="shared" si="30"/>
        <v>63.906270441704223</v>
      </c>
      <c r="AJ90" s="269">
        <f t="shared" si="31"/>
        <v>0.53548349793764016</v>
      </c>
      <c r="AK90" s="366">
        <f t="shared" si="32"/>
        <v>0.2193663001748194</v>
      </c>
      <c r="AL90" s="134">
        <f t="shared" si="33"/>
        <v>0.18638343221338008</v>
      </c>
      <c r="AM90" s="5" cm="1">
        <f t="array" ref="AM90">Balance($B$8,$B$11,$B$12,$H$7,B90,AK90,AL90)</f>
        <v>1.984947167781103E-2</v>
      </c>
      <c r="AN90" s="5" cm="1">
        <f t="array" ref="AN90">getStorageByWaterLevel(B89)</f>
        <v>11.543711313356161</v>
      </c>
      <c r="BA90" s="5"/>
    </row>
    <row r="91" spans="1:53" x14ac:dyDescent="0.25">
      <c r="A91" s="267"/>
      <c r="B91" s="269">
        <f t="shared" si="7"/>
        <v>1001.5945244351179</v>
      </c>
      <c r="C91" s="269">
        <f t="shared" si="8"/>
        <v>997.11440263033228</v>
      </c>
      <c r="D91" s="269">
        <f t="shared" si="9"/>
        <v>3.5633471339374294</v>
      </c>
      <c r="E91" s="269">
        <f>IF(H91&gt;0,IF(AND(C91&lt;$B$6,C91&gt;$K$12),bb2wang($B$6,$K$12,C91,$H$8,$H$9,I91,$H$10,$H$11,$K$10,$K$11,$H$13),E90)," ")</f>
        <v>39.005889928296327</v>
      </c>
      <c r="F91" s="269">
        <f t="shared" si="10"/>
        <v>38.247782970928853</v>
      </c>
      <c r="G91" s="269">
        <f t="shared" si="11"/>
        <v>522.06320009102683</v>
      </c>
      <c r="H91" s="270">
        <f t="shared" si="0"/>
        <v>0.08</v>
      </c>
      <c r="I91" s="269">
        <f t="shared" si="12"/>
        <v>3.5840974438285231</v>
      </c>
      <c r="J91" s="269">
        <f t="shared" si="1"/>
        <v>100</v>
      </c>
      <c r="K91" s="317">
        <f t="shared" si="13"/>
        <v>1</v>
      </c>
      <c r="L91" s="318">
        <f t="shared" si="14"/>
        <v>3.6433471339374295</v>
      </c>
      <c r="M91" s="318">
        <f t="shared" si="15"/>
        <v>3.6033471339374294</v>
      </c>
      <c r="N91" s="269">
        <f t="shared" si="16"/>
        <v>0.2030749493251971</v>
      </c>
      <c r="O91" s="269">
        <f t="shared" si="2"/>
        <v>9.4638821308824621</v>
      </c>
      <c r="P91" s="316">
        <f t="shared" si="4"/>
        <v>51.988803430314334</v>
      </c>
      <c r="Q91" s="269">
        <f t="shared" si="17"/>
        <v>415.16822651446387</v>
      </c>
      <c r="R91" s="338">
        <f>IF(H91&gt;0,rate1(1,$L$52,$L$51,$L$54,L91,$L$53,$L$50,P91),"")</f>
        <v>3209.4072139176769</v>
      </c>
      <c r="S91" s="318">
        <f t="shared" si="18"/>
        <v>1.366878655152198E-2</v>
      </c>
      <c r="T91" s="318">
        <f t="shared" si="19"/>
        <v>0.20588920492051821</v>
      </c>
      <c r="U91" s="269">
        <f t="shared" si="3"/>
        <v>3.5633471339374294</v>
      </c>
      <c r="V91" s="341">
        <f t="shared" si="20"/>
        <v>3.5633471339374294</v>
      </c>
      <c r="W91" s="269">
        <f t="shared" si="21"/>
        <v>7.6397161572572259E-4</v>
      </c>
      <c r="X91" s="269">
        <f t="shared" si="22"/>
        <v>388.51874748636135</v>
      </c>
      <c r="Y91" s="269">
        <f t="shared" si="5"/>
        <v>50.840976299310476</v>
      </c>
      <c r="Z91" s="349">
        <f>IF(H91&gt;0,rate1(1,$L$52,$L$51,$L$54,U91,$L$53,$L$50,Y91),"")</f>
        <v>3160.9467605257523</v>
      </c>
      <c r="AA91" s="341">
        <f t="shared" si="23"/>
        <v>1.298749747630069E-2</v>
      </c>
      <c r="AB91" s="341">
        <f t="shared" si="24"/>
        <v>7.7402425376813173E-4</v>
      </c>
      <c r="AC91" s="269">
        <f t="shared" si="6"/>
        <v>0.20588920492051821</v>
      </c>
      <c r="AD91" s="269">
        <f t="shared" si="25"/>
        <v>0.38855849693957156</v>
      </c>
      <c r="AE91" s="269">
        <f t="shared" si="26"/>
        <v>-4.6617916405453201E-2</v>
      </c>
      <c r="AF91" s="269">
        <f t="shared" si="27"/>
        <v>1001.5917101795226</v>
      </c>
      <c r="AG91" s="269">
        <f t="shared" si="28"/>
        <v>996.9085134254118</v>
      </c>
      <c r="AH91" s="269">
        <f t="shared" si="29"/>
        <v>3.6432118316777777</v>
      </c>
      <c r="AI91" s="269">
        <f t="shared" si="30"/>
        <v>64.151786045620625</v>
      </c>
      <c r="AJ91" s="269">
        <f t="shared" si="31"/>
        <v>0.55330343850586816</v>
      </c>
      <c r="AK91" s="366">
        <f t="shared" si="32"/>
        <v>0.24936124818800759</v>
      </c>
      <c r="AL91" s="134">
        <f t="shared" si="33"/>
        <v>0.19277405925755051</v>
      </c>
      <c r="AM91" s="5" cm="1">
        <f t="array" ref="AM91">Balance($B$8,$B$11,$B$12,$H$7,B91,AK91,AL91)</f>
        <v>1.9115076429311945E-2</v>
      </c>
      <c r="AN91" s="5" cm="1">
        <f t="array" ref="AN91">getStorageByWaterLevel(B90)</f>
        <v>11.5456128064141</v>
      </c>
      <c r="BA91" s="5"/>
    </row>
    <row r="92" spans="1:53" x14ac:dyDescent="0.25">
      <c r="A92" s="267"/>
      <c r="B92" s="269">
        <f t="shared" si="7"/>
        <v>1001.5917101795226</v>
      </c>
      <c r="C92" s="269">
        <f t="shared" si="8"/>
        <v>996.9085134254118</v>
      </c>
      <c r="D92" s="269">
        <f t="shared" si="9"/>
        <v>3.6432118316777777</v>
      </c>
      <c r="E92" s="269">
        <f>IF(H92&gt;0,IF(AND(C92&lt;$B$6,C92&gt;$K$12),bb2wang($B$6,$K$12,C92,$H$8,$H$9,I92,$H$10,$H$11,$K$10,$K$11,$H$13),E91)," ")</f>
        <v>40.560509330225671</v>
      </c>
      <c r="F92" s="269">
        <f t="shared" si="10"/>
        <v>39.783199629260999</v>
      </c>
      <c r="G92" s="269">
        <f t="shared" si="11"/>
        <v>579.52853190001247</v>
      </c>
      <c r="H92" s="270">
        <f t="shared" si="0"/>
        <v>0.08</v>
      </c>
      <c r="I92" s="269">
        <f t="shared" si="12"/>
        <v>3.7465574032886253</v>
      </c>
      <c r="J92" s="269">
        <f t="shared" si="1"/>
        <v>100</v>
      </c>
      <c r="K92" s="317">
        <f t="shared" si="13"/>
        <v>1</v>
      </c>
      <c r="L92" s="318">
        <f t="shared" si="14"/>
        <v>3.7232118316777778</v>
      </c>
      <c r="M92" s="318">
        <f t="shared" si="15"/>
        <v>3.6832118316777778</v>
      </c>
      <c r="N92" s="269">
        <f t="shared" si="16"/>
        <v>0.20761863244903545</v>
      </c>
      <c r="O92" s="269">
        <f t="shared" si="2"/>
        <v>9.4630574724171854</v>
      </c>
      <c r="P92" s="316">
        <f t="shared" si="4"/>
        <v>53.522932582732011</v>
      </c>
      <c r="Q92" s="269">
        <f t="shared" si="17"/>
        <v>472.1159586320648</v>
      </c>
      <c r="R92" s="338">
        <f>IF(H92&gt;0,rate1(1,$L$52,$L$51,$L$54,L92,$L$53,$L$50,P92),"")</f>
        <v>3273.1147697374417</v>
      </c>
      <c r="S92" s="318">
        <f t="shared" si="18"/>
        <v>1.5242491773281458E-2</v>
      </c>
      <c r="T92" s="318">
        <f t="shared" si="19"/>
        <v>0.21083224115031154</v>
      </c>
      <c r="U92" s="269">
        <f t="shared" si="3"/>
        <v>3.6432118316777777</v>
      </c>
      <c r="V92" s="341">
        <f t="shared" si="20"/>
        <v>3.6432118316777777</v>
      </c>
      <c r="W92" s="269">
        <f t="shared" si="21"/>
        <v>7.9860091910077813E-4</v>
      </c>
      <c r="X92" s="269">
        <f t="shared" si="22"/>
        <v>443.06717248573852</v>
      </c>
      <c r="Y92" s="269">
        <f t="shared" si="5"/>
        <v>52.36671777522082</v>
      </c>
      <c r="Z92" s="349">
        <f>IF(H92&gt;0,rate1(1,$L$52,$L$51,$L$54,U92,$L$53,$L$50,Y92),"")</f>
        <v>3225.2125615864752</v>
      </c>
      <c r="AA92" s="341">
        <f t="shared" si="23"/>
        <v>1.4517096152639757E-2</v>
      </c>
      <c r="AB92" s="341">
        <f t="shared" si="24"/>
        <v>8.1036506669269635E-4</v>
      </c>
      <c r="AC92" s="269">
        <f t="shared" si="6"/>
        <v>0.21083224115031154</v>
      </c>
      <c r="AD92" s="269">
        <f t="shared" si="25"/>
        <v>0.37944860597940755</v>
      </c>
      <c r="AE92" s="269">
        <f t="shared" si="26"/>
        <v>-4.3721728488221909E-2</v>
      </c>
      <c r="AF92" s="269">
        <f t="shared" si="27"/>
        <v>1001.5884965708213</v>
      </c>
      <c r="AG92" s="269">
        <f t="shared" si="28"/>
        <v>996.69768118426146</v>
      </c>
      <c r="AH92" s="269">
        <f t="shared" si="29"/>
        <v>3.7230927587989964</v>
      </c>
      <c r="AI92" s="269">
        <f t="shared" si="30"/>
        <v>64.413335914653501</v>
      </c>
      <c r="AJ92" s="269">
        <f t="shared" si="31"/>
        <v>0.57119603181549417</v>
      </c>
      <c r="AK92" s="366">
        <f t="shared" si="32"/>
        <v>0.28285253490253914</v>
      </c>
      <c r="AL92" s="134">
        <f t="shared" si="33"/>
        <v>0.19918923786211257</v>
      </c>
      <c r="AM92" s="5" cm="1">
        <f t="array" ref="AM92">Balance($B$8,$B$11,$B$12,$H$7,B92,AK92,AL92)</f>
        <v>1.8428463207175193E-2</v>
      </c>
      <c r="AN92" s="5" cm="1">
        <f t="array" ref="AN92">getStorageByWaterLevel(B91)</f>
        <v>11.547810904947983</v>
      </c>
      <c r="BA92" s="5"/>
    </row>
    <row r="93" spans="1:53" x14ac:dyDescent="0.25">
      <c r="A93" s="267"/>
      <c r="B93" s="269">
        <f t="shared" si="7"/>
        <v>1001.5884965708213</v>
      </c>
      <c r="C93" s="269">
        <f t="shared" si="8"/>
        <v>996.69768118426146</v>
      </c>
      <c r="D93" s="269">
        <f t="shared" si="9"/>
        <v>3.7230927587989964</v>
      </c>
      <c r="E93" s="269">
        <f>IF(H93&gt;0,IF(AND(C93&lt;$B$6,C93&gt;$K$12),bb2wang($B$6,$K$12,C93,$H$8,$H$9,I93,$H$10,$H$11,$K$10,$K$11,$H$13),E92)," ")</f>
        <v>42.153508341881171</v>
      </c>
      <c r="F93" s="269">
        <f t="shared" si="10"/>
        <v>41.357008836053424</v>
      </c>
      <c r="G93" s="269">
        <f t="shared" si="11"/>
        <v>642.07838670965725</v>
      </c>
      <c r="H93" s="270">
        <f t="shared" si="0"/>
        <v>0.08</v>
      </c>
      <c r="I93" s="269">
        <f t="shared" si="12"/>
        <v>3.9126523092479149</v>
      </c>
      <c r="J93" s="269">
        <f t="shared" si="1"/>
        <v>100</v>
      </c>
      <c r="K93" s="317">
        <f t="shared" si="13"/>
        <v>1</v>
      </c>
      <c r="L93" s="318">
        <f t="shared" si="14"/>
        <v>3.8030927587989964</v>
      </c>
      <c r="M93" s="318">
        <f t="shared" si="15"/>
        <v>3.7630927587989964</v>
      </c>
      <c r="N93" s="269">
        <f t="shared" si="16"/>
        <v>0.21216400667236535</v>
      </c>
      <c r="O93" s="269">
        <f t="shared" si="2"/>
        <v>9.4621104754093484</v>
      </c>
      <c r="P93" s="316">
        <f t="shared" si="4"/>
        <v>55.068470179623134</v>
      </c>
      <c r="Q93" s="269">
        <f t="shared" si="17"/>
        <v>534.11652041592856</v>
      </c>
      <c r="R93" s="338">
        <f>IF(H93&gt;0,rate1(1,$L$52,$L$51,$L$54,L93,$L$53,$L$50,P93),"")</f>
        <v>3336.09865770847</v>
      </c>
      <c r="S93" s="318">
        <f t="shared" si="18"/>
        <v>1.6920340999954483E-2</v>
      </c>
      <c r="T93" s="318">
        <f t="shared" si="19"/>
        <v>0.21581568159814352</v>
      </c>
      <c r="U93" s="269">
        <f t="shared" si="3"/>
        <v>3.7230927587989964</v>
      </c>
      <c r="V93" s="341">
        <f t="shared" si="20"/>
        <v>3.7230927587989964</v>
      </c>
      <c r="W93" s="269">
        <f t="shared" si="21"/>
        <v>8.3400503287300864E-4</v>
      </c>
      <c r="X93" s="269">
        <f t="shared" si="22"/>
        <v>502.50584089429071</v>
      </c>
      <c r="Y93" s="269">
        <f t="shared" si="5"/>
        <v>53.903985601965417</v>
      </c>
      <c r="Z93" s="349">
        <f>IF(H93&gt;0,rate1(1,$L$52,$L$51,$L$54,U93,$L$53,$L$50,Y93),"")</f>
        <v>3288.7538032704824</v>
      </c>
      <c r="AA93" s="341">
        <f t="shared" si="23"/>
        <v>1.6148111387525511E-2</v>
      </c>
      <c r="AB93" s="341">
        <f t="shared" si="24"/>
        <v>8.4769368491959213E-4</v>
      </c>
      <c r="AC93" s="269">
        <f t="shared" si="6"/>
        <v>0.21581568159814352</v>
      </c>
      <c r="AD93" s="269">
        <f t="shared" si="25"/>
        <v>0.37068668693391266</v>
      </c>
      <c r="AE93" s="269">
        <f t="shared" si="26"/>
        <v>-4.1073299919290984E-2</v>
      </c>
      <c r="AF93" s="269">
        <f t="shared" si="27"/>
        <v>1001.5848448958956</v>
      </c>
      <c r="AG93" s="269">
        <f t="shared" si="28"/>
        <v>996.48186550266337</v>
      </c>
      <c r="AH93" s="269">
        <f t="shared" si="29"/>
        <v>3.8029895227626507</v>
      </c>
      <c r="AI93" s="269">
        <f t="shared" si="30"/>
        <v>64.691036969028048</v>
      </c>
      <c r="AJ93" s="269">
        <f t="shared" si="31"/>
        <v>0.58916576430689083</v>
      </c>
      <c r="AK93" s="366">
        <f t="shared" si="32"/>
        <v>0.32018190089994064</v>
      </c>
      <c r="AL93" s="134">
        <f t="shared" si="33"/>
        <v>0.20563057145357791</v>
      </c>
      <c r="AM93" s="5" cm="1">
        <f t="array" ref="AM93">Balance($B$8,$B$11,$B$12,$H$7,B93,AK93,AL93)</f>
        <v>1.7786098875860849E-2</v>
      </c>
      <c r="AN93" s="5" cm="1">
        <f t="array" ref="AN93">getStorageByWaterLevel(B92)</f>
        <v>11.55033535062856</v>
      </c>
      <c r="BA93" s="5"/>
    </row>
    <row r="94" spans="1:53" x14ac:dyDescent="0.25">
      <c r="A94" s="267"/>
      <c r="B94" s="269">
        <f t="shared" si="7"/>
        <v>1001.5848448958956</v>
      </c>
      <c r="C94" s="269">
        <f t="shared" si="8"/>
        <v>996.48186550266337</v>
      </c>
      <c r="D94" s="269">
        <f t="shared" si="9"/>
        <v>3.8029895227626507</v>
      </c>
      <c r="E94" s="269">
        <f>IF(H94&gt;0,IF(AND(C94&lt;$B$6,C94&gt;$K$12),bb2wang($B$6,$K$12,C94,$H$8,$H$9,I94,$H$10,$H$11,$K$10,$K$11,$H$13),E93)," ")</f>
        <v>43.78487497414315</v>
      </c>
      <c r="F94" s="269">
        <f t="shared" si="10"/>
        <v>42.969191658012164</v>
      </c>
      <c r="G94" s="269">
        <f t="shared" si="11"/>
        <v>710.05163873150082</v>
      </c>
      <c r="H94" s="270">
        <f t="shared" si="0"/>
        <v>0.08</v>
      </c>
      <c r="I94" s="269">
        <f t="shared" si="12"/>
        <v>4.0823835145857634</v>
      </c>
      <c r="J94" s="269">
        <f t="shared" si="1"/>
        <v>100</v>
      </c>
      <c r="K94" s="317">
        <f t="shared" si="13"/>
        <v>1</v>
      </c>
      <c r="L94" s="318">
        <f t="shared" si="14"/>
        <v>3.8829895227626507</v>
      </c>
      <c r="M94" s="318">
        <f t="shared" si="15"/>
        <v>3.8429895227626507</v>
      </c>
      <c r="N94" s="269">
        <f t="shared" si="16"/>
        <v>0.21671105012137382</v>
      </c>
      <c r="O94" s="269">
        <f t="shared" si="2"/>
        <v>9.4610290960813845</v>
      </c>
      <c r="P94" s="316">
        <f t="shared" si="4"/>
        <v>56.625258547950843</v>
      </c>
      <c r="Q94" s="269">
        <f t="shared" si="17"/>
        <v>601.50744800015332</v>
      </c>
      <c r="R94" s="338">
        <f>IF(H94&gt;0,rate1(1,$L$52,$L$51,$L$54,L94,$L$53,$L$50,P94),"")</f>
        <v>3398.3598310009775</v>
      </c>
      <c r="S94" s="318">
        <f t="shared" si="18"/>
        <v>1.8708254508770495E-2</v>
      </c>
      <c r="T94" s="318">
        <f t="shared" si="19"/>
        <v>0.22084263025456247</v>
      </c>
      <c r="U94" s="269">
        <f t="shared" si="3"/>
        <v>3.8029895227626507</v>
      </c>
      <c r="V94" s="341">
        <f t="shared" si="20"/>
        <v>3.8029895227626507</v>
      </c>
      <c r="W94" s="269">
        <f t="shared" si="21"/>
        <v>8.7018424541618344E-4</v>
      </c>
      <c r="X94" s="269">
        <f t="shared" si="22"/>
        <v>567.16482618873818</v>
      </c>
      <c r="Y94" s="269">
        <f t="shared" si="5"/>
        <v>55.452618041529199</v>
      </c>
      <c r="Z94" s="349">
        <f>IF(H94&gt;0,rate1(1,$L$52,$L$51,$L$54,U94,$L$53,$L$50,Y94),"")</f>
        <v>3351.5709027711114</v>
      </c>
      <c r="AA94" s="341">
        <f t="shared" si="23"/>
        <v>1.7886381925457374E-2</v>
      </c>
      <c r="AB94" s="341">
        <f t="shared" si="24"/>
        <v>8.8603215493763393E-4</v>
      </c>
      <c r="AC94" s="269">
        <f t="shared" si="6"/>
        <v>0.22084263025456247</v>
      </c>
      <c r="AD94" s="269">
        <f t="shared" si="25"/>
        <v>0.36224890053059516</v>
      </c>
      <c r="AE94" s="269">
        <f t="shared" si="26"/>
        <v>-3.8647089379870714E-2</v>
      </c>
      <c r="AF94" s="269">
        <f t="shared" si="27"/>
        <v>1001.5807133157624</v>
      </c>
      <c r="AG94" s="269">
        <f t="shared" si="28"/>
        <v>996.26102287240883</v>
      </c>
      <c r="AH94" s="269">
        <f t="shared" si="29"/>
        <v>3.8829017551588518</v>
      </c>
      <c r="AI94" s="269">
        <f t="shared" si="30"/>
        <v>64.985063747506075</v>
      </c>
      <c r="AJ94" s="269">
        <f t="shared" si="31"/>
        <v>0.60721717090342031</v>
      </c>
      <c r="AK94" s="366">
        <f t="shared" si="32"/>
        <v>0.36171861755158896</v>
      </c>
      <c r="AL94" s="134">
        <f t="shared" si="33"/>
        <v>0.21209967515048073</v>
      </c>
      <c r="AM94" s="5" cm="1">
        <f t="array" ref="AM94">Balance($B$8,$B$11,$B$12,$H$7,B94,AK94,AL94)</f>
        <v>1.7184740975079309E-2</v>
      </c>
      <c r="AN94" s="5" cm="1">
        <f t="array" ref="AN94">getStorageByWaterLevel(B93)</f>
        <v>11.553218361642221</v>
      </c>
      <c r="BA94" s="5"/>
    </row>
    <row r="95" spans="1:53" x14ac:dyDescent="0.25">
      <c r="A95" s="267"/>
      <c r="B95" s="269">
        <f t="shared" si="7"/>
        <v>1001.5807133157624</v>
      </c>
      <c r="C95" s="269">
        <f t="shared" si="8"/>
        <v>996.26102287240883</v>
      </c>
      <c r="D95" s="269">
        <f t="shared" si="9"/>
        <v>3.8829017551588518</v>
      </c>
      <c r="E95" s="269">
        <f>IF(H95&gt;0,IF(AND(C95&lt;$B$6,C95&gt;$K$12),bb2wang($B$6,$K$12,C95,$H$8,$H$9,I95,$H$10,$H$11,$K$10,$K$11,$H$13),E94)," ")</f>
        <v>45.4546110955757</v>
      </c>
      <c r="F95" s="269">
        <f t="shared" si="10"/>
        <v>44.619743034859425</v>
      </c>
      <c r="G95" s="269">
        <f t="shared" si="11"/>
        <v>783.80249601033847</v>
      </c>
      <c r="H95" s="270">
        <f t="shared" si="0"/>
        <v>0.08</v>
      </c>
      <c r="I95" s="269">
        <f t="shared" si="12"/>
        <v>4.2557523546828637</v>
      </c>
      <c r="J95" s="269">
        <f t="shared" si="1"/>
        <v>100</v>
      </c>
      <c r="K95" s="317">
        <f t="shared" si="13"/>
        <v>1</v>
      </c>
      <c r="L95" s="318">
        <f t="shared" si="14"/>
        <v>3.9629017551588519</v>
      </c>
      <c r="M95" s="318">
        <f t="shared" si="15"/>
        <v>3.9229017551588519</v>
      </c>
      <c r="N95" s="269">
        <f t="shared" si="16"/>
        <v>0.22125974228075407</v>
      </c>
      <c r="O95" s="269">
        <f t="shared" si="2"/>
        <v>9.4598003074688606</v>
      </c>
      <c r="P95" s="316">
        <f t="shared" si="4"/>
        <v>58.193145517602986</v>
      </c>
      <c r="Q95" s="269">
        <f t="shared" si="17"/>
        <v>674.64159476230759</v>
      </c>
      <c r="R95" s="338">
        <f>IF(H95&gt;0,rate1(1,$L$52,$L$51,$L$54,L95,$L$53,$L$50,P95),"")</f>
        <v>3459.8999464881595</v>
      </c>
      <c r="S95" s="318">
        <f t="shared" si="18"/>
        <v>2.0612354602080128E-2</v>
      </c>
      <c r="T95" s="318">
        <f t="shared" si="19"/>
        <v>0.22591641146428534</v>
      </c>
      <c r="U95" s="269">
        <f t="shared" si="3"/>
        <v>3.8829017551588518</v>
      </c>
      <c r="V95" s="341">
        <f t="shared" si="20"/>
        <v>3.8829017551588518</v>
      </c>
      <c r="W95" s="269">
        <f t="shared" si="21"/>
        <v>9.0713884136306433E-4</v>
      </c>
      <c r="X95" s="269">
        <f t="shared" si="22"/>
        <v>637.38931892703988</v>
      </c>
      <c r="Y95" s="269">
        <f t="shared" si="5"/>
        <v>57.012459077900182</v>
      </c>
      <c r="Z95" s="349">
        <f>IF(H95&gt;0,rate1(1,$L$52,$L$51,$L$54,U95,$L$53,$L$50,Y95),"")</f>
        <v>3413.6650279071491</v>
      </c>
      <c r="AA95" s="341">
        <f t="shared" si="23"/>
        <v>1.9737943880595854E-2</v>
      </c>
      <c r="AB95" s="341">
        <f t="shared" si="24"/>
        <v>9.2540442190957065E-4</v>
      </c>
      <c r="AC95" s="269">
        <f t="shared" si="6"/>
        <v>0.22591641146428534</v>
      </c>
      <c r="AD95" s="269">
        <f t="shared" si="25"/>
        <v>0.35411327349561339</v>
      </c>
      <c r="AE95" s="269">
        <f t="shared" si="26"/>
        <v>-3.6420648605928592E-2</v>
      </c>
      <c r="AF95" s="269">
        <f t="shared" si="27"/>
        <v>1001.5760566465789</v>
      </c>
      <c r="AG95" s="269">
        <f t="shared" si="28"/>
        <v>996.03510646094458</v>
      </c>
      <c r="AH95" s="269">
        <f t="shared" si="29"/>
        <v>3.9628291097740034</v>
      </c>
      <c r="AI95" s="269">
        <f t="shared" si="30"/>
        <v>65.295648706140554</v>
      </c>
      <c r="AJ95" s="269">
        <f t="shared" si="31"/>
        <v>0.62535485109957045</v>
      </c>
      <c r="AK95" s="366">
        <f t="shared" si="32"/>
        <v>0.40786136855857669</v>
      </c>
      <c r="AL95" s="134">
        <f t="shared" si="33"/>
        <v>0.21859818152523133</v>
      </c>
      <c r="AM95" s="5" cm="1">
        <f t="array" ref="AM95">Balance($B$8,$B$11,$B$12,$H$7,B95,AK95,AL95)</f>
        <v>1.662141822968689E-2</v>
      </c>
      <c r="AN95" s="5" cm="1">
        <f t="array" ref="AN95">getStorageByWaterLevel(B94)</f>
        <v>11.556494809669255</v>
      </c>
      <c r="BA95" s="5"/>
    </row>
    <row r="96" spans="1:53" x14ac:dyDescent="0.25">
      <c r="A96" s="267"/>
      <c r="B96" s="269">
        <f t="shared" si="7"/>
        <v>1001.5760566465789</v>
      </c>
      <c r="C96" s="269">
        <f t="shared" si="8"/>
        <v>996.03510646094458</v>
      </c>
      <c r="D96" s="269">
        <f t="shared" si="9"/>
        <v>3.9628291097740034</v>
      </c>
      <c r="E96" s="269">
        <f>IF(H96&gt;0,IF(AND(C96&lt;$B$6,C96&gt;$K$12),bb2wang($B$6,$K$12,C96,$H$8,$H$9,I96,$H$10,$H$11,$K$10,$K$11,$H$13),E95)," ")</f>
        <v>47.162732446379593</v>
      </c>
      <c r="F96" s="269">
        <f t="shared" si="10"/>
        <v>46.308671770977647</v>
      </c>
      <c r="G96" s="269">
        <f t="shared" si="11"/>
        <v>863.70091089001789</v>
      </c>
      <c r="H96" s="270">
        <f t="shared" si="0"/>
        <v>0.08</v>
      </c>
      <c r="I96" s="269">
        <f t="shared" si="12"/>
        <v>4.432760148507441</v>
      </c>
      <c r="J96" s="269">
        <f t="shared" si="1"/>
        <v>100</v>
      </c>
      <c r="K96" s="317">
        <f t="shared" si="13"/>
        <v>1</v>
      </c>
      <c r="L96" s="318">
        <f t="shared" si="14"/>
        <v>4.0428291097740034</v>
      </c>
      <c r="M96" s="318">
        <f t="shared" si="15"/>
        <v>4.0028291097740034</v>
      </c>
      <c r="N96" s="269">
        <f t="shared" si="16"/>
        <v>0.22581006388492142</v>
      </c>
      <c r="O96" s="269">
        <f t="shared" si="2"/>
        <v>9.4584100307540506</v>
      </c>
      <c r="P96" s="316">
        <f t="shared" si="4"/>
        <v>59.77198412209173</v>
      </c>
      <c r="Q96" s="269">
        <f t="shared" si="17"/>
        <v>753.88754348565715</v>
      </c>
      <c r="R96" s="338">
        <f>IF(H96&gt;0,rate1(1,$L$52,$L$51,$L$54,L96,$L$53,$L$50,P96),"")</f>
        <v>3520.7213034104984</v>
      </c>
      <c r="S96" s="318">
        <f t="shared" si="18"/>
        <v>2.2638976164028442E-2</v>
      </c>
      <c r="T96" s="318">
        <f t="shared" si="19"/>
        <v>0.23104058620903081</v>
      </c>
      <c r="U96" s="269">
        <f t="shared" si="3"/>
        <v>3.9628291097740034</v>
      </c>
      <c r="V96" s="341">
        <f t="shared" si="20"/>
        <v>3.9628291097740034</v>
      </c>
      <c r="W96" s="269">
        <f t="shared" si="21"/>
        <v>9.4486910187008277E-4</v>
      </c>
      <c r="X96" s="269">
        <f t="shared" si="22"/>
        <v>713.54003424818177</v>
      </c>
      <c r="Y96" s="269">
        <f t="shared" si="5"/>
        <v>58.583358101885267</v>
      </c>
      <c r="Z96" s="349">
        <f>IF(H96&gt;0,rate1(1,$L$52,$L$51,$L$54,U96,$L$53,$L$50,Y96),"")</f>
        <v>3475.0380323115733</v>
      </c>
      <c r="AA96" s="341">
        <f t="shared" si="23"/>
        <v>2.1709041340886099E-2</v>
      </c>
      <c r="AB96" s="341">
        <f t="shared" si="24"/>
        <v>9.658364860748172E-4</v>
      </c>
      <c r="AC96" s="269">
        <f t="shared" si="6"/>
        <v>0.23104058620903081</v>
      </c>
      <c r="AD96" s="269">
        <f t="shared" si="25"/>
        <v>0.34625950926051191</v>
      </c>
      <c r="AE96" s="269">
        <f t="shared" si="26"/>
        <v>-3.4374193961753161E-2</v>
      </c>
      <c r="AF96" s="269">
        <f t="shared" si="27"/>
        <v>1001.5708261242547</v>
      </c>
      <c r="AG96" s="269">
        <f t="shared" si="28"/>
        <v>995.80406587473556</v>
      </c>
      <c r="AH96" s="269">
        <f t="shared" si="29"/>
        <v>4.0427712608483617</v>
      </c>
      <c r="AI96" s="269">
        <f t="shared" si="30"/>
        <v>65.623082970305944</v>
      </c>
      <c r="AJ96" s="269">
        <f t="shared" si="31"/>
        <v>0.64358348525798881</v>
      </c>
      <c r="AK96" s="366">
        <f t="shared" si="32"/>
        <v>0.45904026099306389</v>
      </c>
      <c r="AL96" s="134">
        <f t="shared" si="33"/>
        <v>0.2251277463958454</v>
      </c>
      <c r="AM96" s="5" cm="1">
        <f t="array" ref="AM96">Balance($B$8,$B$11,$B$12,$H$7,B96,AK96,AL96)</f>
        <v>1.6093411605221902E-2</v>
      </c>
      <c r="AN96" s="5" cm="1">
        <f t="array" ref="AN96">getStorageByWaterLevel(B95)</f>
        <v>11.560202410318436</v>
      </c>
      <c r="BA96" s="5"/>
    </row>
    <row r="97" spans="1:53" x14ac:dyDescent="0.25">
      <c r="A97" s="267"/>
      <c r="B97" s="269">
        <f t="shared" si="7"/>
        <v>1001.5708261242547</v>
      </c>
      <c r="C97" s="269">
        <f t="shared" si="8"/>
        <v>995.80406587473556</v>
      </c>
      <c r="D97" s="269">
        <f t="shared" si="9"/>
        <v>4.0427712608483617</v>
      </c>
      <c r="E97" s="269">
        <f>IF(H97&gt;0,IF(AND(C97&lt;$B$6,C97&gt;$K$12),bb2wang($B$6,$K$12,C97,$H$8,$H$9,I97,$H$10,$H$11,$K$10,$K$11,$H$13),E96)," ")</f>
        <v>48.909268703407918</v>
      </c>
      <c r="F97" s="269">
        <f t="shared" si="10"/>
        <v>48.036000574893755</v>
      </c>
      <c r="G97" s="269">
        <f t="shared" si="11"/>
        <v>950.13300046955817</v>
      </c>
      <c r="H97" s="270">
        <f t="shared" si="0"/>
        <v>0.08</v>
      </c>
      <c r="I97" s="269">
        <f t="shared" si="12"/>
        <v>4.6134081996153329</v>
      </c>
      <c r="J97" s="269">
        <f t="shared" si="1"/>
        <v>100</v>
      </c>
      <c r="K97" s="317">
        <f t="shared" si="13"/>
        <v>1</v>
      </c>
      <c r="L97" s="318">
        <f t="shared" si="14"/>
        <v>4.1227712608483618</v>
      </c>
      <c r="M97" s="318">
        <f t="shared" si="15"/>
        <v>4.0827712608483617</v>
      </c>
      <c r="N97" s="269">
        <f t="shared" si="16"/>
        <v>0.23036199681976832</v>
      </c>
      <c r="O97" s="269">
        <f t="shared" si="2"/>
        <v>9.4568430615737924</v>
      </c>
      <c r="P97" s="316">
        <f t="shared" si="4"/>
        <v>61.361632321161345</v>
      </c>
      <c r="Q97" s="269">
        <f t="shared" si="17"/>
        <v>839.63002871615959</v>
      </c>
      <c r="R97" s="338">
        <f>IF(H97&gt;0,rate1(1,$L$52,$L$51,$L$54,L97,$L$53,$L$50,P97),"")</f>
        <v>3580.8267866029091</v>
      </c>
      <c r="S97" s="318">
        <f t="shared" si="18"/>
        <v>2.4794677671907805E-2</v>
      </c>
      <c r="T97" s="318">
        <f t="shared" si="19"/>
        <v>0.23621897004194847</v>
      </c>
      <c r="U97" s="269">
        <f t="shared" si="3"/>
        <v>4.0427712608483617</v>
      </c>
      <c r="V97" s="341">
        <f t="shared" si="20"/>
        <v>4.0427712608483617</v>
      </c>
      <c r="W97" s="269">
        <f t="shared" si="21"/>
        <v>9.8337530480030466E-4</v>
      </c>
      <c r="X97" s="269">
        <f t="shared" si="22"/>
        <v>795.9936291280377</v>
      </c>
      <c r="Y97" s="269">
        <f t="shared" si="5"/>
        <v>60.165169619269172</v>
      </c>
      <c r="Z97" s="349">
        <f>IF(H97&gt;0,rate1(1,$L$52,$L$51,$L$54,U97,$L$53,$L$50,Y97),"")</f>
        <v>3535.6923954463696</v>
      </c>
      <c r="AA97" s="341">
        <f t="shared" si="23"/>
        <v>2.3806137379060739E-2</v>
      </c>
      <c r="AB97" s="341">
        <f t="shared" si="24"/>
        <v>1.0073565737855432E-3</v>
      </c>
      <c r="AC97" s="269">
        <f t="shared" si="6"/>
        <v>0.23621897004194847</v>
      </c>
      <c r="AD97" s="269">
        <f t="shared" si="25"/>
        <v>0.33866882065311421</v>
      </c>
      <c r="AE97" s="269">
        <f t="shared" si="26"/>
        <v>-3.2490244472690936E-2</v>
      </c>
      <c r="AF97" s="269">
        <f t="shared" si="27"/>
        <v>1001.5649691510325</v>
      </c>
      <c r="AG97" s="269">
        <f t="shared" si="28"/>
        <v>995.56784690469362</v>
      </c>
      <c r="AH97" s="269">
        <f t="shared" si="29"/>
        <v>4.1227279015009399</v>
      </c>
      <c r="AI97" s="269">
        <f t="shared" si="30"/>
        <v>65.967717546607943</v>
      </c>
      <c r="AJ97" s="269">
        <f t="shared" si="31"/>
        <v>0.66190785124315765</v>
      </c>
      <c r="AK97" s="366">
        <f t="shared" si="32"/>
        <v>0.51571897752992835</v>
      </c>
      <c r="AL97" s="134">
        <f t="shared" si="33"/>
        <v>0.23169005469287599</v>
      </c>
      <c r="AM97" s="5" cm="1">
        <f t="array" ref="AM97">Balance($B$8,$B$11,$B$12,$H$7,B97,AK97,AL97)</f>
        <v>1.5598236149892353E-2</v>
      </c>
      <c r="AN97" s="5" cm="1">
        <f t="array" ref="AN97">getStorageByWaterLevel(B96)</f>
        <v>11.564381928399261</v>
      </c>
      <c r="BA97" s="5"/>
    </row>
    <row r="98" spans="1:53" x14ac:dyDescent="0.25">
      <c r="A98" s="267"/>
      <c r="B98" s="269">
        <f t="shared" si="7"/>
        <v>1001.5649691510325</v>
      </c>
      <c r="C98" s="269">
        <f t="shared" si="8"/>
        <v>995.56784690469362</v>
      </c>
      <c r="D98" s="269">
        <f t="shared" si="9"/>
        <v>4.1227279015009399</v>
      </c>
      <c r="E98" s="269">
        <f>IF(H98&gt;0,IF(AND(C98&lt;$B$6,C98&gt;$K$12),bb2wang($B$6,$K$12,C98,$H$8,$H$9,I98,$H$10,$H$11,$K$10,$K$11,$H$13),E97)," ")</f>
        <v>50.694263601921293</v>
      </c>
      <c r="F98" s="269">
        <f t="shared" si="10"/>
        <v>49.801766152664605</v>
      </c>
      <c r="G98" s="269">
        <f t="shared" si="11"/>
        <v>1043.5014779899584</v>
      </c>
      <c r="H98" s="270">
        <f t="shared" si="0"/>
        <v>0.08</v>
      </c>
      <c r="I98" s="269">
        <f t="shared" si="12"/>
        <v>4.7976977970711232</v>
      </c>
      <c r="J98" s="269">
        <f t="shared" si="1"/>
        <v>100</v>
      </c>
      <c r="K98" s="317">
        <f t="shared" si="13"/>
        <v>1</v>
      </c>
      <c r="L98" s="318">
        <f t="shared" si="14"/>
        <v>4.20272790150094</v>
      </c>
      <c r="M98" s="318">
        <f t="shared" si="15"/>
        <v>4.16272790150094</v>
      </c>
      <c r="N98" s="269">
        <f t="shared" si="16"/>
        <v>0.23491552403396909</v>
      </c>
      <c r="O98" s="269">
        <f t="shared" si="2"/>
        <v>9.4550829908117144</v>
      </c>
      <c r="P98" s="316">
        <f t="shared" si="4"/>
        <v>62.961952743293764</v>
      </c>
      <c r="Q98" s="269">
        <f t="shared" si="17"/>
        <v>932.27037028196492</v>
      </c>
      <c r="R98" s="338">
        <f>IF(H98&gt;0,rate1(1,$L$52,$L$51,$L$54,L98,$L$53,$L$50,P98),"")</f>
        <v>3640.2198139344828</v>
      </c>
      <c r="S98" s="318">
        <f t="shared" si="18"/>
        <v>2.7086252780148017E-2</v>
      </c>
      <c r="T98" s="318">
        <f t="shared" si="19"/>
        <v>0.24145565288315798</v>
      </c>
      <c r="U98" s="269">
        <f t="shared" si="3"/>
        <v>4.1227279015009399</v>
      </c>
      <c r="V98" s="341">
        <f t="shared" si="20"/>
        <v>4.1227279015009399</v>
      </c>
      <c r="W98" s="269">
        <f t="shared" si="21"/>
        <v>1.0226577249135005E-3</v>
      </c>
      <c r="X98" s="269">
        <f t="shared" si="22"/>
        <v>885.14313030942947</v>
      </c>
      <c r="Y98" s="269">
        <f t="shared" si="5"/>
        <v>61.757752980152226</v>
      </c>
      <c r="Z98" s="349">
        <f>IF(H98&gt;0,rate1(1,$L$52,$L$51,$L$54,U98,$L$53,$L$50,Y98),"")</f>
        <v>3595.6311670710288</v>
      </c>
      <c r="AA98" s="341">
        <f t="shared" si="23"/>
        <v>2.6035925590946626E-2</v>
      </c>
      <c r="AB98" s="341">
        <f t="shared" si="24"/>
        <v>1.0499953250678077E-3</v>
      </c>
      <c r="AC98" s="269">
        <f t="shared" si="6"/>
        <v>0.24145565288315798</v>
      </c>
      <c r="AD98" s="269">
        <f t="shared" si="25"/>
        <v>0.33132378159194531</v>
      </c>
      <c r="AE98" s="269">
        <f t="shared" si="26"/>
        <v>-3.0753314949789633E-2</v>
      </c>
      <c r="AF98" s="269">
        <f t="shared" si="27"/>
        <v>1001.5584290221833</v>
      </c>
      <c r="AG98" s="269">
        <f t="shared" si="28"/>
        <v>995.32639125181049</v>
      </c>
      <c r="AH98" s="269">
        <f t="shared" si="29"/>
        <v>4.2026987423029922</v>
      </c>
      <c r="AI98" s="269">
        <f t="shared" si="30"/>
        <v>66.329965008949245</v>
      </c>
      <c r="AJ98" s="269">
        <f t="shared" si="31"/>
        <v>0.68033284152342133</v>
      </c>
      <c r="AK98" s="366">
        <f t="shared" si="32"/>
        <v>0.57839708293661529</v>
      </c>
      <c r="AL98" s="134">
        <f t="shared" si="33"/>
        <v>0.23828682644753679</v>
      </c>
      <c r="AM98" s="5" cm="1">
        <f t="array" ref="AM98">Balance($B$8,$B$11,$B$12,$H$7,B98,AK98,AL98)</f>
        <v>1.5133623748629338E-2</v>
      </c>
      <c r="AN98" s="5" cm="1">
        <f t="array" ref="AN98">getStorageByWaterLevel(B97)</f>
        <v>11.569077399591606</v>
      </c>
      <c r="BA98" s="5"/>
    </row>
    <row r="99" spans="1:53" x14ac:dyDescent="0.25">
      <c r="A99" s="267"/>
      <c r="B99" s="269">
        <f t="shared" si="7"/>
        <v>1001.5584290221833</v>
      </c>
      <c r="C99" s="269">
        <f t="shared" si="8"/>
        <v>995.32639125181049</v>
      </c>
      <c r="D99" s="269">
        <f t="shared" si="9"/>
        <v>4.2026987423029922</v>
      </c>
      <c r="E99" s="269">
        <f>IF(H99&gt;0,IF(AND(C99&lt;$B$6,C99&gt;$K$12),bb2wang($B$6,$K$12,C99,$H$8,$H$9,I99,$H$10,$H$11,$K$10,$K$11,$H$13),E98)," ")</f>
        <v>52.517775119345664</v>
      </c>
      <c r="F99" s="269">
        <f t="shared" si="10"/>
        <v>51.606019360633482</v>
      </c>
      <c r="G99" s="269">
        <f t="shared" si="11"/>
        <v>1144.226096199872</v>
      </c>
      <c r="H99" s="270">
        <f t="shared" si="0"/>
        <v>0.08</v>
      </c>
      <c r="I99" s="269">
        <f t="shared" si="12"/>
        <v>4.9856302162982509</v>
      </c>
      <c r="J99" s="269">
        <f t="shared" si="1"/>
        <v>100</v>
      </c>
      <c r="K99" s="317">
        <f t="shared" si="13"/>
        <v>1</v>
      </c>
      <c r="L99" s="318">
        <f t="shared" si="14"/>
        <v>4.2826987423029923</v>
      </c>
      <c r="M99" s="318">
        <f t="shared" si="15"/>
        <v>4.2426987423029923</v>
      </c>
      <c r="N99" s="269">
        <f t="shared" si="16"/>
        <v>0.23947062945864417</v>
      </c>
      <c r="O99" s="269">
        <f t="shared" si="2"/>
        <v>9.4531121193224461</v>
      </c>
      <c r="P99" s="316">
        <f t="shared" si="4"/>
        <v>64.572812446334993</v>
      </c>
      <c r="Q99" s="269">
        <f t="shared" si="17"/>
        <v>1032.2269190549944</v>
      </c>
      <c r="R99" s="338">
        <f>IF(H99&gt;0,rate1(1,$L$52,$L$51,$L$54,L99,$L$53,$L$50,P99),"")</f>
        <v>3698.904287641305</v>
      </c>
      <c r="S99" s="318">
        <f t="shared" si="18"/>
        <v>2.9520742600893254E-2</v>
      </c>
      <c r="T99" s="318">
        <f t="shared" si="19"/>
        <v>0.24675502091660118</v>
      </c>
      <c r="U99" s="269">
        <f t="shared" si="3"/>
        <v>4.2026987423029922</v>
      </c>
      <c r="V99" s="341">
        <f t="shared" si="20"/>
        <v>4.2026987423029922</v>
      </c>
      <c r="W99" s="269">
        <f t="shared" si="21"/>
        <v>1.0627166340881899E-3</v>
      </c>
      <c r="X99" s="269">
        <f t="shared" si="22"/>
        <v>981.39837392970071</v>
      </c>
      <c r="Y99" s="269">
        <f t="shared" si="5"/>
        <v>63.360972127554568</v>
      </c>
      <c r="Z99" s="349">
        <f>IF(H99&gt;0,rate1(1,$L$52,$L$51,$L$54,U99,$L$53,$L$50,Y99),"")</f>
        <v>3654.8579158252055</v>
      </c>
      <c r="AA99" s="341">
        <f t="shared" si="23"/>
        <v>2.8405342286398291E-2</v>
      </c>
      <c r="AB99" s="341">
        <f t="shared" si="24"/>
        <v>1.0937859998005962E-3</v>
      </c>
      <c r="AC99" s="269">
        <f t="shared" si="6"/>
        <v>0.24675502091660118</v>
      </c>
      <c r="AD99" s="269">
        <f t="shared" si="25"/>
        <v>0.32420819524899791</v>
      </c>
      <c r="AE99" s="269">
        <f t="shared" si="26"/>
        <v>-2.9149654953532934E-2</v>
      </c>
      <c r="AF99" s="269">
        <f t="shared" si="27"/>
        <v>1001.5511446307254</v>
      </c>
      <c r="AG99" s="269">
        <f t="shared" si="28"/>
        <v>995.07963623089393</v>
      </c>
      <c r="AH99" s="269">
        <f t="shared" si="29"/>
        <v>4.2826835099837286</v>
      </c>
      <c r="AI99" s="269">
        <f t="shared" si="30"/>
        <v>66.710301680704049</v>
      </c>
      <c r="AJ99" s="269">
        <f t="shared" si="31"/>
        <v>0.69886348087917249</v>
      </c>
      <c r="AK99" s="366">
        <f t="shared" si="32"/>
        <v>0.6476124994584761</v>
      </c>
      <c r="AL99" s="134">
        <f t="shared" si="33"/>
        <v>0.24491982294843173</v>
      </c>
      <c r="AM99" s="5" cm="1">
        <f t="array" ref="AM99">Balance($B$8,$B$11,$B$12,$H$7,B99,AK99,AL99)</f>
        <v>1.4697506885888795E-2</v>
      </c>
      <c r="AN99" s="5" cm="1">
        <f t="array" ref="AN99">getStorageByWaterLevel(B98)</f>
        <v>11.5743363702819</v>
      </c>
      <c r="BA99" s="5"/>
    </row>
    <row r="100" spans="1:53" x14ac:dyDescent="0.25">
      <c r="A100" s="267"/>
      <c r="B100" s="269">
        <f t="shared" si="7"/>
        <v>1001.5511446307254</v>
      </c>
      <c r="C100" s="269">
        <f t="shared" si="8"/>
        <v>995.07963623089393</v>
      </c>
      <c r="D100" s="269">
        <f t="shared" si="9"/>
        <v>4.2826835099837286</v>
      </c>
      <c r="E100" s="269">
        <f>IF(H100&gt;0,IF(AND(C100&lt;$B$6,C100&gt;$K$12),bb2wang($B$6,$K$12,C100,$H$8,$H$9,I100,$H$10,$H$11,$K$10,$K$11,$H$13),E99)," ")</f>
        <v>54.379875726132937</v>
      </c>
      <c r="F100" s="269">
        <f t="shared" si="10"/>
        <v>53.448825422739304</v>
      </c>
      <c r="G100" s="269">
        <f t="shared" si="11"/>
        <v>1252.7441038699051</v>
      </c>
      <c r="H100" s="270">
        <f t="shared" si="0"/>
        <v>0.08</v>
      </c>
      <c r="I100" s="269">
        <f t="shared" si="12"/>
        <v>5.1772067198651719</v>
      </c>
      <c r="J100" s="269">
        <f t="shared" si="1"/>
        <v>100</v>
      </c>
      <c r="K100" s="317">
        <f t="shared" si="13"/>
        <v>1</v>
      </c>
      <c r="L100" s="318">
        <f t="shared" si="14"/>
        <v>4.3626835099837287</v>
      </c>
      <c r="M100" s="318">
        <f t="shared" si="15"/>
        <v>4.3226835099837286</v>
      </c>
      <c r="N100" s="269">
        <f t="shared" si="16"/>
        <v>0.24402729793440514</v>
      </c>
      <c r="O100" s="269">
        <f t="shared" si="2"/>
        <v>9.4509113659646822</v>
      </c>
      <c r="P100" s="316">
        <f t="shared" si="4"/>
        <v>66.194082694654014</v>
      </c>
      <c r="Q100" s="269">
        <f t="shared" si="17"/>
        <v>1139.935516159994</v>
      </c>
      <c r="R100" s="338">
        <f>IF(H100&gt;0,rate1(1,$L$52,$L$51,$L$54,L100,$L$53,$L$50,P100),"")</f>
        <v>3756.8845492597488</v>
      </c>
      <c r="S100" s="318">
        <f t="shared" si="18"/>
        <v>3.2105448813541451E-2</v>
      </c>
      <c r="T100" s="318">
        <f t="shared" si="19"/>
        <v>0.25212178086473686</v>
      </c>
      <c r="U100" s="269">
        <f t="shared" si="3"/>
        <v>4.2826835099837286</v>
      </c>
      <c r="V100" s="341">
        <f t="shared" si="20"/>
        <v>4.2826835099837286</v>
      </c>
      <c r="W100" s="269">
        <f t="shared" si="21"/>
        <v>1.1035523014388815E-3</v>
      </c>
      <c r="X100" s="269">
        <f t="shared" si="22"/>
        <v>1085.1864579876928</v>
      </c>
      <c r="Y100" s="269">
        <f t="shared" si="5"/>
        <v>64.974695363580068</v>
      </c>
      <c r="Z100" s="349">
        <f>IF(H100&gt;0,rate1(1,$L$52,$L$51,$L$54,U100,$L$53,$L$50,Y100),"")</f>
        <v>3713.3766816149664</v>
      </c>
      <c r="AA100" s="341">
        <f t="shared" si="23"/>
        <v>3.0921579465629769E-2</v>
      </c>
      <c r="AB100" s="341">
        <f t="shared" si="24"/>
        <v>1.1387647047494459E-3</v>
      </c>
      <c r="AC100" s="269">
        <f t="shared" si="6"/>
        <v>0.25212178086473686</v>
      </c>
      <c r="AD100" s="269">
        <f t="shared" si="25"/>
        <v>0.31730697651592404</v>
      </c>
      <c r="AE100" s="269">
        <f t="shared" si="26"/>
        <v>-2.7667026041025371E-2</v>
      </c>
      <c r="AF100" s="269">
        <f t="shared" si="27"/>
        <v>1001.543050147795</v>
      </c>
      <c r="AG100" s="269">
        <f t="shared" si="28"/>
        <v>994.82751445002918</v>
      </c>
      <c r="AH100" s="269">
        <f t="shared" si="29"/>
        <v>4.3626819462535176</v>
      </c>
      <c r="AI100" s="269">
        <f t="shared" si="30"/>
        <v>67.109270343272755</v>
      </c>
      <c r="AJ100" s="269">
        <f t="shared" si="31"/>
        <v>0.71750494486341487</v>
      </c>
      <c r="AK100" s="366">
        <f t="shared" si="32"/>
        <v>0.72394416752690383</v>
      </c>
      <c r="AL100" s="134">
        <f t="shared" si="33"/>
        <v>0.25159085311650214</v>
      </c>
      <c r="AM100" s="5" cm="1">
        <f t="array" ref="AM100">Balance($B$8,$B$11,$B$12,$H$7,B100,AK100,AL100)</f>
        <v>1.4288003485140472E-2</v>
      </c>
      <c r="AN100" s="5" cm="1">
        <f t="array" ref="AN100">getStorageByWaterLevel(B99)</f>
        <v>11.580210157573116</v>
      </c>
      <c r="BA100" s="5"/>
    </row>
    <row r="101" spans="1:53" x14ac:dyDescent="0.25">
      <c r="A101" s="267"/>
      <c r="B101" s="269">
        <f t="shared" si="7"/>
        <v>1001.543050147795</v>
      </c>
      <c r="C101" s="269">
        <f t="shared" si="8"/>
        <v>994.82751445002918</v>
      </c>
      <c r="D101" s="269">
        <f t="shared" si="9"/>
        <v>4.3626819462535176</v>
      </c>
      <c r="E101" s="269">
        <f>IF(H101&gt;0,IF(AND(C101&lt;$B$6,C101&gt;$K$12),bb2wang($B$6,$K$12,C101,$H$8,$H$9,I101,$H$10,$H$11,$K$10,$K$11,$H$13),E100)," ")</f>
        <v>56.280652708896334</v>
      </c>
      <c r="F101" s="269">
        <f t="shared" si="10"/>
        <v>55.330264217514639</v>
      </c>
      <c r="G101" s="269">
        <f t="shared" si="11"/>
        <v>1369.5107167624876</v>
      </c>
      <c r="H101" s="270">
        <f t="shared" si="0"/>
        <v>0.08</v>
      </c>
      <c r="I101" s="269">
        <f t="shared" si="12"/>
        <v>5.3724285582126869</v>
      </c>
      <c r="J101" s="269">
        <f t="shared" si="1"/>
        <v>100</v>
      </c>
      <c r="K101" s="317">
        <f t="shared" si="13"/>
        <v>1</v>
      </c>
      <c r="L101" s="318">
        <f t="shared" si="14"/>
        <v>4.4426819462535176</v>
      </c>
      <c r="M101" s="318">
        <f t="shared" si="15"/>
        <v>4.4026819462535176</v>
      </c>
      <c r="N101" s="269">
        <f t="shared" si="16"/>
        <v>0.24858551514510729</v>
      </c>
      <c r="O101" s="269">
        <f t="shared" si="2"/>
        <v>9.4484601682390945</v>
      </c>
      <c r="P101" s="316">
        <f t="shared" si="4"/>
        <v>67.825638751402906</v>
      </c>
      <c r="Q101" s="269">
        <f t="shared" si="17"/>
        <v>1255.8499669787532</v>
      </c>
      <c r="R101" s="338">
        <f>IF(H101&gt;0,rate1(1,$L$52,$L$51,$L$54,L101,$L$53,$L$50,P101),"")</f>
        <v>3814.1653378915703</v>
      </c>
      <c r="S101" s="318">
        <f t="shared" si="18"/>
        <v>3.4847947746604144E-2</v>
      </c>
      <c r="T101" s="318">
        <f t="shared" si="19"/>
        <v>0.25756098696026231</v>
      </c>
      <c r="U101" s="269">
        <f t="shared" si="3"/>
        <v>4.3626819462535176</v>
      </c>
      <c r="V101" s="341">
        <f t="shared" si="20"/>
        <v>4.3626819462535176</v>
      </c>
      <c r="W101" s="269">
        <f t="shared" si="21"/>
        <v>1.1451649935096953E-3</v>
      </c>
      <c r="X101" s="269">
        <f t="shared" si="22"/>
        <v>1196.9522089258051</v>
      </c>
      <c r="Y101" s="269">
        <f t="shared" si="5"/>
        <v>66.598795131603907</v>
      </c>
      <c r="Z101" s="349">
        <f>IF(H101&gt;0,rate1(1,$L$52,$L$51,$L$54,U101,$L$53,$L$50,Y101),"")</f>
        <v>3771.1919315176269</v>
      </c>
      <c r="AA101" s="341">
        <f t="shared" si="23"/>
        <v>3.3592098723787489E-2</v>
      </c>
      <c r="AB101" s="341">
        <f t="shared" si="24"/>
        <v>1.1849706443805156E-3</v>
      </c>
      <c r="AC101" s="269">
        <f t="shared" si="6"/>
        <v>0.25756098696026231</v>
      </c>
      <c r="AD101" s="269">
        <f t="shared" si="25"/>
        <v>0.31060604691790056</v>
      </c>
      <c r="AE101" s="269">
        <f t="shared" si="26"/>
        <v>-2.6294511099987858E-2</v>
      </c>
      <c r="AF101" s="269">
        <f t="shared" si="27"/>
        <v>1001.5340746759799</v>
      </c>
      <c r="AG101" s="269">
        <f t="shared" si="28"/>
        <v>994.56995346306894</v>
      </c>
      <c r="AH101" s="269">
        <f t="shared" si="29"/>
        <v>4.4426938067323949</v>
      </c>
      <c r="AI101" s="269">
        <f t="shared" si="30"/>
        <v>67.527483510360682</v>
      </c>
      <c r="AJ101" s="269">
        <f t="shared" si="31"/>
        <v>0.73626257917184845</v>
      </c>
      <c r="AK101" s="366">
        <f t="shared" si="32"/>
        <v>0.80801491026445027</v>
      </c>
      <c r="AL101" s="134">
        <f t="shared" si="33"/>
        <v>0.25830178015082944</v>
      </c>
      <c r="AM101" s="5" cm="1">
        <f t="array" ref="AM101">Balance($B$8,$B$11,$B$12,$H$7,B101,AK101,AL101)</f>
        <v>1.3903402832459014E-2</v>
      </c>
      <c r="AN101" s="5" cm="1">
        <f t="array" ref="AN101">getStorageByWaterLevel(B100)</f>
        <v>11.586754131749723</v>
      </c>
      <c r="BA101" s="5"/>
    </row>
    <row r="102" spans="1:53" x14ac:dyDescent="0.25">
      <c r="A102" s="267"/>
      <c r="B102" s="269">
        <f t="shared" si="7"/>
        <v>1001.5340746759799</v>
      </c>
      <c r="C102" s="269">
        <f t="shared" si="8"/>
        <v>994.56995346306894</v>
      </c>
      <c r="D102" s="269">
        <f t="shared" si="9"/>
        <v>4.4426938067323949</v>
      </c>
      <c r="E102" s="269">
        <f>IF(H102&gt;0,IF(AND(C102&lt;$B$6,C102&gt;$K$12),bb2wang($B$6,$K$12,C102,$H$8,$H$9,I102,$H$10,$H$11,$K$10,$K$11,$H$13),E101)," ")</f>
        <v>58.220208571296141</v>
      </c>
      <c r="F102" s="269">
        <f t="shared" si="10"/>
        <v>57.250430640096241</v>
      </c>
      <c r="G102" s="269">
        <f t="shared" si="11"/>
        <v>1494.9996045212758</v>
      </c>
      <c r="H102" s="270">
        <f t="shared" si="0"/>
        <v>0.08</v>
      </c>
      <c r="I102" s="269">
        <f t="shared" si="12"/>
        <v>5.5712969703287856</v>
      </c>
      <c r="J102" s="269">
        <f t="shared" si="1"/>
        <v>100</v>
      </c>
      <c r="K102" s="317">
        <f t="shared" si="13"/>
        <v>1</v>
      </c>
      <c r="L102" s="318">
        <f t="shared" si="14"/>
        <v>4.522693806732395</v>
      </c>
      <c r="M102" s="318">
        <f t="shared" si="15"/>
        <v>4.4826938067323949</v>
      </c>
      <c r="N102" s="269">
        <f t="shared" si="16"/>
        <v>0.2531452675574748</v>
      </c>
      <c r="O102" s="269">
        <f t="shared" si="2"/>
        <v>9.4457363747330323</v>
      </c>
      <c r="P102" s="316">
        <f t="shared" si="4"/>
        <v>69.46735968460797</v>
      </c>
      <c r="Q102" s="269">
        <f t="shared" si="17"/>
        <v>1380.4425314606247</v>
      </c>
      <c r="R102" s="338">
        <f>IF(H102&gt;0,rate1(1,$L$52,$L$51,$L$54,L102,$L$53,$L$50,P102),"")</f>
        <v>3870.7517515546219</v>
      </c>
      <c r="S102" s="318">
        <f t="shared" si="18"/>
        <v>3.7756105589032363E-2</v>
      </c>
      <c r="T102" s="318">
        <f t="shared" si="19"/>
        <v>0.26307807098369407</v>
      </c>
      <c r="U102" s="269">
        <f t="shared" si="3"/>
        <v>4.4426938067323949</v>
      </c>
      <c r="V102" s="341">
        <f t="shared" si="20"/>
        <v>4.4426938067323949</v>
      </c>
      <c r="W102" s="269">
        <f t="shared" si="21"/>
        <v>1.1875549743862734E-3</v>
      </c>
      <c r="X102" s="269">
        <f t="shared" si="22"/>
        <v>1317.158663756032</v>
      </c>
      <c r="Y102" s="269">
        <f t="shared" si="5"/>
        <v>68.233147813121533</v>
      </c>
      <c r="Z102" s="349">
        <f>IF(H102&gt;0,rate1(1,$L$52,$L$51,$L$54,U102,$L$53,$L$50,Y102),"")</f>
        <v>3828.3085189442072</v>
      </c>
      <c r="AA102" s="341">
        <f t="shared" si="23"/>
        <v>3.6424646239506808E-2</v>
      </c>
      <c r="AB102" s="341">
        <f t="shared" si="24"/>
        <v>1.232446398459308E-3</v>
      </c>
      <c r="AC102" s="269">
        <f t="shared" si="6"/>
        <v>0.26307807098369407</v>
      </c>
      <c r="AD102" s="269">
        <f t="shared" si="25"/>
        <v>0.30409224037893495</v>
      </c>
      <c r="AE102" s="269">
        <f t="shared" si="26"/>
        <v>-2.5022350665311693E-2</v>
      </c>
      <c r="AF102" s="269">
        <f t="shared" si="27"/>
        <v>1001.5241418725537</v>
      </c>
      <c r="AG102" s="269">
        <f t="shared" si="28"/>
        <v>994.3068753920852</v>
      </c>
      <c r="AH102" s="269">
        <f t="shared" si="29"/>
        <v>4.5227188599724677</v>
      </c>
      <c r="AI102" s="269">
        <f t="shared" si="30"/>
        <v>67.965627317234478</v>
      </c>
      <c r="AJ102" s="269">
        <f t="shared" si="31"/>
        <v>0.7551419200933025</v>
      </c>
      <c r="AK102" s="366">
        <f t="shared" si="32"/>
        <v>0.90049452260789142</v>
      </c>
      <c r="AL102" s="134">
        <f t="shared" si="33"/>
        <v>0.26505452850186551</v>
      </c>
      <c r="AM102" s="5" cm="1">
        <f t="array" ref="AM102">Balance($B$8,$B$11,$B$12,$H$7,B102,AK102,AL102)</f>
        <v>1.3542152607746286E-2</v>
      </c>
      <c r="AN102" s="5" cm="1">
        <f t="array" ref="AN102">getStorageByWaterLevel(B101)</f>
        <v>11.594028023797874</v>
      </c>
      <c r="BA102" s="5"/>
    </row>
    <row r="103" spans="1:53" x14ac:dyDescent="0.25">
      <c r="A103" s="267"/>
      <c r="B103" s="269">
        <f t="shared" si="7"/>
        <v>1001.5241418725537</v>
      </c>
      <c r="C103" s="269">
        <f t="shared" si="8"/>
        <v>994.3068753920852</v>
      </c>
      <c r="D103" s="269">
        <f t="shared" si="9"/>
        <v>4.5227188599724677</v>
      </c>
      <c r="E103" s="269">
        <f>IF(H103&gt;0,IF(AND(C103&lt;$B$6,C103&gt;$K$12),bb2wang($B$6,$K$12,C103,$H$8,$H$9,I103,$H$10,$H$11,$K$10,$K$11,$H$13),E102)," ")</f>
        <v>60.198661518645615</v>
      </c>
      <c r="F103" s="269">
        <f t="shared" si="10"/>
        <v>59.209435044970874</v>
      </c>
      <c r="G103" s="269">
        <f t="shared" si="11"/>
        <v>1629.7033951220972</v>
      </c>
      <c r="H103" s="270">
        <f t="shared" si="0"/>
        <v>0.08</v>
      </c>
      <c r="I103" s="269">
        <f t="shared" si="12"/>
        <v>5.7738131843748306</v>
      </c>
      <c r="J103" s="269">
        <f t="shared" si="1"/>
        <v>100</v>
      </c>
      <c r="K103" s="317">
        <f t="shared" si="13"/>
        <v>1</v>
      </c>
      <c r="L103" s="318">
        <f t="shared" si="14"/>
        <v>4.6027188599724678</v>
      </c>
      <c r="M103" s="318">
        <f t="shared" si="15"/>
        <v>4.5627188599724677</v>
      </c>
      <c r="N103" s="269">
        <f t="shared" si="16"/>
        <v>0.25770654236606561</v>
      </c>
      <c r="O103" s="269">
        <f t="shared" si="2"/>
        <v>9.4427161284672447</v>
      </c>
      <c r="P103" s="316">
        <f t="shared" si="4"/>
        <v>71.119128185935878</v>
      </c>
      <c r="Q103" s="269">
        <f t="shared" si="17"/>
        <v>1514.2044324357203</v>
      </c>
      <c r="R103" s="338">
        <f>IF(H103&gt;0,rate1(1,$L$52,$L$51,$L$54,L103,$L$53,$L$50,P103),"")</f>
        <v>3926.6492113922595</v>
      </c>
      <c r="S103" s="318">
        <f t="shared" si="18"/>
        <v>4.0838094904966933E-2</v>
      </c>
      <c r="T103" s="318">
        <f t="shared" si="19"/>
        <v>0.26867887579473065</v>
      </c>
      <c r="U103" s="269">
        <f t="shared" si="3"/>
        <v>4.5227188599724677</v>
      </c>
      <c r="V103" s="341">
        <f t="shared" si="20"/>
        <v>4.5227188599724677</v>
      </c>
      <c r="W103" s="269">
        <f t="shared" si="21"/>
        <v>1.2307225058680871E-3</v>
      </c>
      <c r="X103" s="269">
        <f t="shared" si="22"/>
        <v>1446.2875693325298</v>
      </c>
      <c r="Y103" s="269">
        <f t="shared" si="5"/>
        <v>69.877633538021271</v>
      </c>
      <c r="Z103" s="349">
        <f>IF(H103&gt;0,rate1(1,$L$52,$L$51,$L$54,U103,$L$53,$L$50,Y103),"")</f>
        <v>3884.7316458191576</v>
      </c>
      <c r="AA103" s="341">
        <f t="shared" si="23"/>
        <v>3.9427269019132884E-2</v>
      </c>
      <c r="AB103" s="341">
        <f t="shared" si="24"/>
        <v>1.2812382302497412E-3</v>
      </c>
      <c r="AC103" s="269">
        <f t="shared" si="6"/>
        <v>0.26867887579473065</v>
      </c>
      <c r="AD103" s="269">
        <f t="shared" si="25"/>
        <v>0.29775321845964403</v>
      </c>
      <c r="AE103" s="269">
        <f t="shared" si="26"/>
        <v>-2.3841802002569037E-2</v>
      </c>
      <c r="AF103" s="269">
        <f t="shared" si="27"/>
        <v>1001.5131695391251</v>
      </c>
      <c r="AG103" s="269">
        <f t="shared" si="28"/>
        <v>994.03819651629044</v>
      </c>
      <c r="AH103" s="269">
        <f t="shared" si="29"/>
        <v>4.6027568865646273</v>
      </c>
      <c r="AI103" s="269">
        <f t="shared" si="30"/>
        <v>68.424466085542178</v>
      </c>
      <c r="AJ103" s="269">
        <f t="shared" si="31"/>
        <v>0.77414871622817527</v>
      </c>
      <c r="AK103" s="366">
        <f t="shared" si="32"/>
        <v>1.0021031085681973</v>
      </c>
      <c r="AL103" s="134">
        <f t="shared" si="33"/>
        <v>0.27185109123358897</v>
      </c>
      <c r="AM103" s="5" cm="1">
        <f t="array" ref="AM103">Balance($B$8,$B$11,$B$12,$H$7,B103,AK103,AL103)</f>
        <v>1.3202846985506757E-2</v>
      </c>
      <c r="AN103" s="5" cm="1">
        <f t="array" ref="AN103">getStorageByWaterLevel(B102)</f>
        <v>11.602096260945858</v>
      </c>
      <c r="BA103" s="5"/>
    </row>
    <row r="104" spans="1:53" x14ac:dyDescent="0.25">
      <c r="A104" s="267"/>
      <c r="B104" s="269">
        <f t="shared" si="7"/>
        <v>1001.5131695391251</v>
      </c>
      <c r="C104" s="269">
        <f t="shared" si="8"/>
        <v>994.03819651629044</v>
      </c>
      <c r="D104" s="269">
        <f t="shared" si="9"/>
        <v>4.6027568865646273</v>
      </c>
      <c r="E104" s="269">
        <f>IF(H104&gt;0,IF(AND(C104&lt;$B$6,C104&gt;$K$12),bb2wang($B$6,$K$12,C104,$H$8,$H$9,I104,$H$10,$H$11,$K$10,$K$11,$H$13),E103)," ")</f>
        <v>62.216146032911688</v>
      </c>
      <c r="F104" s="269">
        <f t="shared" si="10"/>
        <v>61.207403775778651</v>
      </c>
      <c r="G104" s="269">
        <f t="shared" si="11"/>
        <v>1774.1341987323265</v>
      </c>
      <c r="H104" s="270">
        <f t="shared" si="0"/>
        <v>0.08</v>
      </c>
      <c r="I104" s="269">
        <f t="shared" si="12"/>
        <v>5.9799784182677289</v>
      </c>
      <c r="J104" s="269">
        <f t="shared" si="1"/>
        <v>100</v>
      </c>
      <c r="K104" s="317">
        <f t="shared" si="13"/>
        <v>1</v>
      </c>
      <c r="L104" s="318">
        <f t="shared" si="14"/>
        <v>4.6827568865646274</v>
      </c>
      <c r="M104" s="318">
        <f t="shared" si="15"/>
        <v>4.6427568865646274</v>
      </c>
      <c r="N104" s="269">
        <f t="shared" si="16"/>
        <v>0.26226932744295084</v>
      </c>
      <c r="O104" s="269">
        <f t="shared" si="2"/>
        <v>9.4393737401143341</v>
      </c>
      <c r="P104" s="316">
        <f t="shared" si="4"/>
        <v>72.780830401101525</v>
      </c>
      <c r="Q104" s="269">
        <f t="shared" si="17"/>
        <v>1657.646383840945</v>
      </c>
      <c r="R104" s="338">
        <f>IF(H104&gt;0,rate1(1,$L$52,$L$51,$L$54,L104,$L$53,$L$50,P104),"")</f>
        <v>3981.8634285328699</v>
      </c>
      <c r="S104" s="318">
        <f t="shared" si="18"/>
        <v>4.4102412646175003E-2</v>
      </c>
      <c r="T104" s="318">
        <f t="shared" si="19"/>
        <v>0.27436969285483925</v>
      </c>
      <c r="U104" s="269">
        <f t="shared" si="3"/>
        <v>4.6027568865646273</v>
      </c>
      <c r="V104" s="341">
        <f t="shared" si="20"/>
        <v>4.6027568865646273</v>
      </c>
      <c r="W104" s="269">
        <f t="shared" si="21"/>
        <v>1.2746678475679118E-3</v>
      </c>
      <c r="X104" s="269">
        <f t="shared" si="22"/>
        <v>1584.8399005731058</v>
      </c>
      <c r="Y104" s="269">
        <f t="shared" si="5"/>
        <v>71.532136007175239</v>
      </c>
      <c r="Z104" s="349">
        <f>IF(H104&gt;0,rate1(1,$L$52,$L$51,$L$54,U104,$L$53,$L$50,Y104),"")</f>
        <v>3940.4668275565195</v>
      </c>
      <c r="AA104" s="341">
        <f t="shared" si="23"/>
        <v>4.2608332587679584E-2</v>
      </c>
      <c r="AB104" s="341">
        <f t="shared" si="24"/>
        <v>1.3313964294395201E-3</v>
      </c>
      <c r="AC104" s="269">
        <f t="shared" si="6"/>
        <v>0.27436969285483925</v>
      </c>
      <c r="AD104" s="269">
        <f t="shared" si="25"/>
        <v>0.29157739387172621</v>
      </c>
      <c r="AE104" s="269">
        <f t="shared" si="26"/>
        <v>-2.2745017460503027E-2</v>
      </c>
      <c r="AF104" s="269">
        <f t="shared" si="27"/>
        <v>1001.5010691737132</v>
      </c>
      <c r="AG104" s="269">
        <f t="shared" si="28"/>
        <v>993.76382682343558</v>
      </c>
      <c r="AH104" s="269">
        <f t="shared" si="29"/>
        <v>4.6828076783210975</v>
      </c>
      <c r="AI104" s="269">
        <f t="shared" si="30"/>
        <v>68.90484763711035</v>
      </c>
      <c r="AJ104" s="269">
        <f t="shared" si="31"/>
        <v>0.79328895168292812</v>
      </c>
      <c r="AK104" s="366">
        <f t="shared" si="32"/>
        <v>1.1136146932572222</v>
      </c>
      <c r="AL104" s="134">
        <f t="shared" si="33"/>
        <v>0.27869353784214318</v>
      </c>
      <c r="AM104" s="5" cm="1">
        <f t="array" ref="AM104">Balance($B$8,$B$11,$B$12,$H$7,B104,AK104,AL104)</f>
        <v>1.2884215797753094E-2</v>
      </c>
      <c r="AN104" s="5" cm="1">
        <f t="array" ref="AN104">getStorageByWaterLevel(B103)</f>
        <v>11.611028333618922</v>
      </c>
      <c r="BA104" s="5"/>
    </row>
    <row r="105" spans="1:53" x14ac:dyDescent="0.25">
      <c r="A105" s="267"/>
      <c r="B105" s="269">
        <f t="shared" si="7"/>
        <v>1001.5010691737132</v>
      </c>
      <c r="C105" s="269">
        <f t="shared" si="8"/>
        <v>993.76382682343558</v>
      </c>
      <c r="D105" s="269">
        <f t="shared" si="9"/>
        <v>4.6828076783210975</v>
      </c>
      <c r="E105" s="269">
        <f>IF(H105&gt;0,IF(AND(C105&lt;$B$6,C105&gt;$K$12),bb2wang($B$6,$K$12,C105,$H$8,$H$9,I105,$H$10,$H$11,$K$10,$K$11,$H$13),E104)," ")</f>
        <v>64.272813545707095</v>
      </c>
      <c r="F105" s="269">
        <f t="shared" si="10"/>
        <v>63.244479789309395</v>
      </c>
      <c r="G105" s="269">
        <f t="shared" si="11"/>
        <v>1928.8241530608952</v>
      </c>
      <c r="H105" s="270">
        <f t="shared" si="0"/>
        <v>0.08</v>
      </c>
      <c r="I105" s="269">
        <f t="shared" si="12"/>
        <v>6.1897938802220782</v>
      </c>
      <c r="J105" s="269">
        <f t="shared" si="1"/>
        <v>100</v>
      </c>
      <c r="K105" s="317">
        <f t="shared" si="13"/>
        <v>1</v>
      </c>
      <c r="L105" s="318">
        <f t="shared" si="14"/>
        <v>4.7628076783210975</v>
      </c>
      <c r="M105" s="318">
        <f t="shared" si="15"/>
        <v>4.7228076783210975</v>
      </c>
      <c r="N105" s="269">
        <f t="shared" si="16"/>
        <v>0.26683361129165029</v>
      </c>
      <c r="O105" s="269">
        <f t="shared" si="2"/>
        <v>9.4356815499155964</v>
      </c>
      <c r="P105" s="316">
        <f t="shared" si="4"/>
        <v>74.452355770985392</v>
      </c>
      <c r="Q105" s="269">
        <f t="shared" si="17"/>
        <v>1811.2991410150073</v>
      </c>
      <c r="R105" s="338">
        <f>IF(H105&gt;0,rate1(1,$L$52,$L$51,$L$54,L105,$L$53,$L$50,P105),"")</f>
        <v>4036.4003734072585</v>
      </c>
      <c r="S105" s="318">
        <f t="shared" si="18"/>
        <v>4.7557899880692998E-2</v>
      </c>
      <c r="T105" s="318">
        <f t="shared" si="19"/>
        <v>0.28015730432141289</v>
      </c>
      <c r="U105" s="269">
        <f t="shared" si="3"/>
        <v>4.6828076783210975</v>
      </c>
      <c r="V105" s="341">
        <f t="shared" si="20"/>
        <v>4.6828076783210975</v>
      </c>
      <c r="W105" s="269">
        <f t="shared" si="21"/>
        <v>1.3193912570095279E-3</v>
      </c>
      <c r="X105" s="269">
        <f t="shared" si="22"/>
        <v>1733.3363996615449</v>
      </c>
      <c r="Y105" s="269">
        <f t="shared" si="5"/>
        <v>73.196542326351789</v>
      </c>
      <c r="Z105" s="349">
        <f>IF(H105&gt;0,rate1(1,$L$52,$L$51,$L$54,U105,$L$53,$L$50,Y105),"")</f>
        <v>3995.5198606290983</v>
      </c>
      <c r="AA105" s="341">
        <f t="shared" si="23"/>
        <v>4.597654034089059E-2</v>
      </c>
      <c r="AB105" s="341">
        <f t="shared" si="24"/>
        <v>1.382975694833512E-3</v>
      </c>
      <c r="AC105" s="269">
        <f t="shared" si="6"/>
        <v>0.28015730432141289</v>
      </c>
      <c r="AD105" s="269">
        <f t="shared" si="25"/>
        <v>0.28555386122726006</v>
      </c>
      <c r="AE105" s="269">
        <f t="shared" si="26"/>
        <v>-2.1724939182903705E-2</v>
      </c>
      <c r="AF105" s="269">
        <f t="shared" si="27"/>
        <v>1001.4877454806834</v>
      </c>
      <c r="AG105" s="269">
        <f t="shared" si="28"/>
        <v>993.48366951911419</v>
      </c>
      <c r="AH105" s="269">
        <f t="shared" si="29"/>
        <v>4.7628710375261214</v>
      </c>
      <c r="AI105" s="269">
        <f t="shared" si="30"/>
        <v>69.407709445067482</v>
      </c>
      <c r="AJ105" s="269">
        <f t="shared" si="31"/>
        <v>0.81256887097322461</v>
      </c>
      <c r="AK105" s="366">
        <f t="shared" si="32"/>
        <v>1.2358611399086601</v>
      </c>
      <c r="AL105" s="134">
        <f t="shared" si="33"/>
        <v>0.28558402260585419</v>
      </c>
      <c r="AM105" s="5" cm="1">
        <f t="array" ref="AM105">Balance($B$8,$B$11,$B$12,$H$7,B105,AK105,AL105)</f>
        <v>1.2585114714559279E-2</v>
      </c>
      <c r="AN105" s="5" cm="1">
        <f t="array" ref="AN105">getStorageByWaterLevel(B104)</f>
        <v>11.620899197695746</v>
      </c>
      <c r="BA105" s="5"/>
    </row>
    <row r="106" spans="1:53" x14ac:dyDescent="0.25">
      <c r="A106" s="267"/>
      <c r="B106" s="269">
        <f t="shared" si="7"/>
        <v>1001.4877454806834</v>
      </c>
      <c r="C106" s="269">
        <f t="shared" si="8"/>
        <v>993.48366951911419</v>
      </c>
      <c r="D106" s="269">
        <f t="shared" si="9"/>
        <v>4.7628710375261214</v>
      </c>
      <c r="E106" s="269">
        <f>IF(H106&gt;0,IF(AND(C106&lt;$B$6,C106&gt;$K$12),bb2wang($B$6,$K$12,C106,$H$8,$H$9,I106,$H$10,$H$11,$K$10,$K$11,$H$13),E105)," ")</f>
        <v>66.368833217992474</v>
      </c>
      <c r="F106" s="269">
        <f t="shared" si="10"/>
        <v>65.320823381849777</v>
      </c>
      <c r="G106" s="269">
        <f t="shared" si="11"/>
        <v>2094.3259925522789</v>
      </c>
      <c r="H106" s="270">
        <f t="shared" si="0"/>
        <v>0.08</v>
      </c>
      <c r="I106" s="269">
        <f t="shared" si="12"/>
        <v>6.403260769255394</v>
      </c>
      <c r="J106" s="269">
        <f t="shared" si="1"/>
        <v>100</v>
      </c>
      <c r="K106" s="317">
        <f t="shared" si="13"/>
        <v>1</v>
      </c>
      <c r="L106" s="318">
        <f t="shared" si="14"/>
        <v>4.8428710375261215</v>
      </c>
      <c r="M106" s="318">
        <f t="shared" si="15"/>
        <v>4.8028710375261214</v>
      </c>
      <c r="N106" s="269">
        <f t="shared" si="16"/>
        <v>0.27139938300498301</v>
      </c>
      <c r="O106" s="269">
        <f t="shared" si="2"/>
        <v>9.4316097769544847</v>
      </c>
      <c r="P106" s="316">
        <f t="shared" si="4"/>
        <v>76.13359688261275</v>
      </c>
      <c r="Q106" s="269">
        <f t="shared" si="17"/>
        <v>1975.7140755019968</v>
      </c>
      <c r="R106" s="338">
        <f>IF(H106&gt;0,rate1(1,$L$52,$L$51,$L$54,L106,$L$53,$L$50,P106),"")</f>
        <v>4090.2662473463752</v>
      </c>
      <c r="S106" s="318">
        <f t="shared" si="18"/>
        <v>5.1213763485048615E-2</v>
      </c>
      <c r="T106" s="318">
        <f t="shared" si="19"/>
        <v>0.28604903039263913</v>
      </c>
      <c r="U106" s="269">
        <f t="shared" si="3"/>
        <v>4.7628710375261214</v>
      </c>
      <c r="V106" s="341">
        <f t="shared" si="20"/>
        <v>4.7628710375261214</v>
      </c>
      <c r="W106" s="269">
        <f t="shared" si="21"/>
        <v>1.3648929897875917E-3</v>
      </c>
      <c r="X106" s="269">
        <f t="shared" si="22"/>
        <v>1892.3181385270987</v>
      </c>
      <c r="Y106" s="269">
        <f t="shared" si="5"/>
        <v>74.870742850544858</v>
      </c>
      <c r="Z106" s="349">
        <f>IF(H106&gt;0,rate1(1,$L$52,$L$51,$L$54,U106,$L$53,$L$50,Y106),"")</f>
        <v>4049.8967925429201</v>
      </c>
      <c r="AA106" s="341">
        <f t="shared" si="23"/>
        <v>4.9540954800573744E-2</v>
      </c>
      <c r="AB106" s="341">
        <f t="shared" si="24"/>
        <v>1.436035562690877E-3</v>
      </c>
      <c r="AC106" s="269">
        <f t="shared" si="6"/>
        <v>0.28604903039263913</v>
      </c>
      <c r="AD106" s="269">
        <f t="shared" si="25"/>
        <v>0.27967233411065823</v>
      </c>
      <c r="AE106" s="269">
        <f t="shared" si="26"/>
        <v>-2.0775207750270582E-2</v>
      </c>
      <c r="AF106" s="269">
        <f t="shared" si="27"/>
        <v>1001.4730958332958</v>
      </c>
      <c r="AG106" s="269">
        <f t="shared" si="28"/>
        <v>993.19762048872155</v>
      </c>
      <c r="AH106" s="269">
        <f t="shared" si="29"/>
        <v>4.8429467762480281</v>
      </c>
      <c r="AI106" s="269">
        <f t="shared" si="30"/>
        <v>69.934085728091162</v>
      </c>
      <c r="AJ106" s="269">
        <f t="shared" si="31"/>
        <v>0.83199500589769437</v>
      </c>
      <c r="AK106" s="366">
        <f t="shared" si="32"/>
        <v>1.3697364062949391</v>
      </c>
      <c r="AL106" s="134">
        <f t="shared" si="33"/>
        <v>0.29252479355036093</v>
      </c>
      <c r="AM106" s="5" cm="1">
        <f t="array" ref="AM106">Balance($B$8,$B$11,$B$12,$H$7,B106,AK106,AL106)</f>
        <v>1.2304516409693208E-2</v>
      </c>
      <c r="AN106" s="5" cm="1">
        <f t="array" ref="AN106">getStorageByWaterLevel(B105)</f>
        <v>11.631789716534744</v>
      </c>
      <c r="BA106" s="5"/>
    </row>
    <row r="107" spans="1:53" x14ac:dyDescent="0.25">
      <c r="A107" s="267"/>
      <c r="B107" s="269">
        <f t="shared" si="7"/>
        <v>1001.4730958332958</v>
      </c>
      <c r="C107" s="269">
        <f t="shared" si="8"/>
        <v>993.19762048872155</v>
      </c>
      <c r="D107" s="269">
        <f t="shared" si="9"/>
        <v>4.8429467762480281</v>
      </c>
      <c r="E107" s="269">
        <f>IF(H107&gt;0,IF(AND(C107&lt;$B$6,C107&gt;$K$12),bb2wang($B$6,$K$12,C107,$H$8,$H$9,I107,$H$10,$H$11,$K$10,$K$11,$H$13),E106)," ")</f>
        <v>68.504392836597731</v>
      </c>
      <c r="F107" s="269">
        <f t="shared" si="10"/>
        <v>67.436613027295095</v>
      </c>
      <c r="G107" s="269">
        <f t="shared" si="11"/>
        <v>2271.213644092049</v>
      </c>
      <c r="H107" s="270">
        <f t="shared" si="0"/>
        <v>0.08</v>
      </c>
      <c r="I107" s="269">
        <f t="shared" si="12"/>
        <v>6.620380275659409</v>
      </c>
      <c r="J107" s="269">
        <f t="shared" si="1"/>
        <v>100</v>
      </c>
      <c r="K107" s="317">
        <f t="shared" si="13"/>
        <v>1</v>
      </c>
      <c r="L107" s="318">
        <f t="shared" si="14"/>
        <v>4.9229467762480281</v>
      </c>
      <c r="M107" s="318">
        <f t="shared" si="15"/>
        <v>4.8829467762480281</v>
      </c>
      <c r="N107" s="269">
        <f t="shared" si="16"/>
        <v>0.27596663222630013</v>
      </c>
      <c r="O107" s="269">
        <f t="shared" si="2"/>
        <v>9.4271263542499746</v>
      </c>
      <c r="P107" s="316">
        <f t="shared" si="4"/>
        <v>77.824449329227889</v>
      </c>
      <c r="Q107" s="269">
        <f t="shared" si="17"/>
        <v>2151.4637771327807</v>
      </c>
      <c r="R107" s="338">
        <f>IF(H107&gt;0,rate1(1,$L$52,$L$51,$L$54,L107,$L$53,$L$50,P107),"")</f>
        <v>4143.4674562954997</v>
      </c>
      <c r="S107" s="318">
        <f t="shared" si="18"/>
        <v>5.5079600081711769E-2</v>
      </c>
      <c r="T107" s="318">
        <f t="shared" si="19"/>
        <v>0.29205278270017693</v>
      </c>
      <c r="U107" s="269">
        <f t="shared" si="3"/>
        <v>4.8429467762480281</v>
      </c>
      <c r="V107" s="341">
        <f t="shared" si="20"/>
        <v>4.8429467762480281</v>
      </c>
      <c r="W107" s="269">
        <f t="shared" si="21"/>
        <v>1.411173299601387E-3</v>
      </c>
      <c r="X107" s="269">
        <f t="shared" si="22"/>
        <v>2062.3471072038765</v>
      </c>
      <c r="Y107" s="269">
        <f t="shared" si="5"/>
        <v>76.554631037902368</v>
      </c>
      <c r="Z107" s="349">
        <f>IF(H107&gt;0,rate1(1,$L$52,$L$51,$L$54,U107,$L$53,$L$50,Y107),"")</f>
        <v>4103.6038940437093</v>
      </c>
      <c r="AA107" s="341">
        <f t="shared" si="23"/>
        <v>5.3311021048474003E-2</v>
      </c>
      <c r="AB107" s="341">
        <f t="shared" si="24"/>
        <v>1.490640887321077E-3</v>
      </c>
      <c r="AC107" s="269">
        <f t="shared" si="6"/>
        <v>0.29205278270017693</v>
      </c>
      <c r="AD107" s="269">
        <f t="shared" si="25"/>
        <v>0.27392308767052037</v>
      </c>
      <c r="AE107" s="269">
        <f t="shared" si="26"/>
        <v>-1.9890082715290833E-2</v>
      </c>
      <c r="AF107" s="269">
        <f t="shared" si="27"/>
        <v>1001.457009682822</v>
      </c>
      <c r="AG107" s="269">
        <f t="shared" si="28"/>
        <v>992.90556770602143</v>
      </c>
      <c r="AH107" s="269">
        <f t="shared" si="29"/>
        <v>4.9230347157068604</v>
      </c>
      <c r="AI107" s="269">
        <f t="shared" si="30"/>
        <v>70.485115614082574</v>
      </c>
      <c r="AJ107" s="269">
        <f t="shared" si="31"/>
        <v>0.85157420467938394</v>
      </c>
      <c r="AK107" s="366">
        <f t="shared" si="32"/>
        <v>1.5162011798006598</v>
      </c>
      <c r="AL107" s="134">
        <f t="shared" si="33"/>
        <v>0.29951820212317004</v>
      </c>
      <c r="AM107" s="5" cm="1">
        <f t="array" ref="AM107">Balance($B$8,$B$11,$B$12,$H$7,B107,AK107,AL107)</f>
        <v>1.2041502666971134E-2</v>
      </c>
      <c r="AN107" s="5" cm="1">
        <f t="array" ref="AN107">getStorageByWaterLevel(B106)</f>
        <v>11.643787147914757</v>
      </c>
      <c r="BA107" s="5"/>
    </row>
    <row r="108" spans="1:53" x14ac:dyDescent="0.25">
      <c r="A108" s="267"/>
      <c r="B108" s="269">
        <f t="shared" si="7"/>
        <v>1001.457009682822</v>
      </c>
      <c r="C108" s="269">
        <f t="shared" si="8"/>
        <v>992.90556770602143</v>
      </c>
      <c r="D108" s="269">
        <f t="shared" si="9"/>
        <v>4.9230347157068604</v>
      </c>
      <c r="E108" s="269">
        <f>IF(H108&gt;0,IF(AND(C108&lt;$B$6,C108&gt;$K$12),bb2wang($B$6,$K$12,C108,$H$8,$H$9,I108,$H$10,$H$11,$K$10,$K$11,$H$13),E107)," ")</f>
        <v>70.679699839324584</v>
      </c>
      <c r="F108" s="269">
        <f t="shared" si="10"/>
        <v>69.592046337961165</v>
      </c>
      <c r="G108" s="269">
        <f t="shared" si="11"/>
        <v>2460.0828522570396</v>
      </c>
      <c r="H108" s="270">
        <f t="shared" si="0"/>
        <v>0.08</v>
      </c>
      <c r="I108" s="269">
        <f t="shared" si="12"/>
        <v>6.8411535814404489</v>
      </c>
      <c r="J108" s="269">
        <f t="shared" si="1"/>
        <v>100</v>
      </c>
      <c r="K108" s="317">
        <f t="shared" si="13"/>
        <v>1</v>
      </c>
      <c r="L108" s="318">
        <f t="shared" si="14"/>
        <v>5.0030347157068604</v>
      </c>
      <c r="M108" s="318">
        <f t="shared" si="15"/>
        <v>4.9630347157068604</v>
      </c>
      <c r="N108" s="269">
        <f t="shared" si="16"/>
        <v>0.2805353491138689</v>
      </c>
      <c r="O108" s="269">
        <f t="shared" si="2"/>
        <v>9.4221967479040423</v>
      </c>
      <c r="P108" s="316">
        <f t="shared" si="4"/>
        <v>79.524811578771747</v>
      </c>
      <c r="Q108" s="269">
        <f t="shared" si="17"/>
        <v>2339.1426865370377</v>
      </c>
      <c r="R108" s="338">
        <f>IF(H108&gt;0,rate1(1,$L$52,$L$51,$L$54,L108,$L$53,$L$50,P108),"")</f>
        <v>4196.0105864935276</v>
      </c>
      <c r="S108" s="318">
        <f t="shared" si="18"/>
        <v>5.9165422544107671E-2</v>
      </c>
      <c r="T108" s="318">
        <f t="shared" si="19"/>
        <v>0.29817712468908575</v>
      </c>
      <c r="U108" s="269">
        <f t="shared" si="3"/>
        <v>4.9230347157068604</v>
      </c>
      <c r="V108" s="341">
        <f t="shared" si="20"/>
        <v>4.9230347157068604</v>
      </c>
      <c r="W108" s="269">
        <f t="shared" si="21"/>
        <v>1.4582324384093681E-3</v>
      </c>
      <c r="X108" s="269">
        <f t="shared" si="22"/>
        <v>2244.0068310292945</v>
      </c>
      <c r="Y108" s="269">
        <f t="shared" si="5"/>
        <v>78.248103312516193</v>
      </c>
      <c r="Z108" s="349">
        <f>IF(H108&gt;0,rate1(1,$L$52,$L$51,$L$54,U108,$L$53,$L$50,Y108),"")</f>
        <v>4156.6476333954997</v>
      </c>
      <c r="AA108" s="341">
        <f t="shared" si="23"/>
        <v>5.7296592653300858E-2</v>
      </c>
      <c r="AB108" s="341">
        <f t="shared" si="24"/>
        <v>1.546862382213786E-3</v>
      </c>
      <c r="AC108" s="269">
        <f t="shared" si="6"/>
        <v>0.29817712468908575</v>
      </c>
      <c r="AD108" s="269">
        <f t="shared" si="25"/>
        <v>0.26829690601992801</v>
      </c>
      <c r="AE108" s="269">
        <f t="shared" si="26"/>
        <v>-1.9064373323535572E-2</v>
      </c>
      <c r="AF108" s="269">
        <f t="shared" si="27"/>
        <v>1001.4393679072467</v>
      </c>
      <c r="AG108" s="269">
        <f t="shared" si="28"/>
        <v>992.60739058133231</v>
      </c>
      <c r="AH108" s="269">
        <f t="shared" si="29"/>
        <v>5.0031346856923005</v>
      </c>
      <c r="AI108" s="269">
        <f t="shared" si="30"/>
        <v>71.062052524100736</v>
      </c>
      <c r="AJ108" s="269">
        <f t="shared" si="31"/>
        <v>0.87131366371385632</v>
      </c>
      <c r="AK108" s="366">
        <f t="shared" si="32"/>
        <v>1.6762879360887697</v>
      </c>
      <c r="AL108" s="134">
        <f t="shared" si="33"/>
        <v>0.30656671368457827</v>
      </c>
      <c r="AM108" s="5" cm="1">
        <f t="array" ref="AM108">Balance($B$8,$B$11,$B$12,$H$7,B108,AK108,AL108)</f>
        <v>1.1795257397842741E-2</v>
      </c>
      <c r="AN108" s="5" cm="1">
        <f t="array" ref="AN108">getStorageByWaterLevel(B107)</f>
        <v>11.656985681831825</v>
      </c>
      <c r="BA108" s="5"/>
    </row>
    <row r="109" spans="1:53" x14ac:dyDescent="0.25">
      <c r="A109" s="267"/>
      <c r="B109" s="269">
        <f t="shared" si="7"/>
        <v>1001.4393679072467</v>
      </c>
      <c r="C109" s="269">
        <f t="shared" si="8"/>
        <v>992.60739058133231</v>
      </c>
      <c r="D109" s="269">
        <f t="shared" si="9"/>
        <v>5.0031346856923005</v>
      </c>
      <c r="E109" s="269">
        <f>IF(H109&gt;0,IF(AND(C109&lt;$B$6,C109&gt;$K$12),bb2wang($B$6,$K$12,C109,$H$8,$H$9,I109,$H$10,$H$11,$K$10,$K$11,$H$13),E108)," ")</f>
        <v>72.894982482373621</v>
      </c>
      <c r="F109" s="269">
        <f t="shared" si="10"/>
        <v>71.78734116084911</v>
      </c>
      <c r="G109" s="269">
        <f t="shared" si="11"/>
        <v>2661.5518375693896</v>
      </c>
      <c r="H109" s="270">
        <f t="shared" si="0"/>
        <v>0.08</v>
      </c>
      <c r="I109" s="269">
        <f t="shared" si="12"/>
        <v>7.0655818607315268</v>
      </c>
      <c r="J109" s="269">
        <f t="shared" si="1"/>
        <v>100</v>
      </c>
      <c r="K109" s="317">
        <f t="shared" si="13"/>
        <v>1</v>
      </c>
      <c r="L109" s="318">
        <f t="shared" si="14"/>
        <v>5.0831346856923005</v>
      </c>
      <c r="M109" s="318">
        <f t="shared" si="15"/>
        <v>5.0431346856923005</v>
      </c>
      <c r="N109" s="269">
        <f t="shared" si="16"/>
        <v>0.28510552430813263</v>
      </c>
      <c r="O109" s="269">
        <f t="shared" si="2"/>
        <v>9.4167837582696006</v>
      </c>
      <c r="P109" s="316">
        <f t="shared" si="4"/>
        <v>81.234584850132009</v>
      </c>
      <c r="Q109" s="269">
        <f t="shared" si="17"/>
        <v>2539.3677616869522</v>
      </c>
      <c r="R109" s="338">
        <f>IF(H109&gt;0,rate1(1,$L$52,$L$51,$L$54,L109,$L$53,$L$50,P109),"")</f>
        <v>4247.902381977322</v>
      </c>
      <c r="S109" s="318">
        <f t="shared" si="18"/>
        <v>6.3481689439853842E-2</v>
      </c>
      <c r="T109" s="318">
        <f t="shared" si="19"/>
        <v>0.30443134009585632</v>
      </c>
      <c r="U109" s="269">
        <f t="shared" si="3"/>
        <v>5.0031346856923005</v>
      </c>
      <c r="V109" s="341">
        <f t="shared" si="20"/>
        <v>5.0031346856923005</v>
      </c>
      <c r="W109" s="269">
        <f t="shared" si="21"/>
        <v>1.506070656507319E-3</v>
      </c>
      <c r="X109" s="269">
        <f t="shared" si="22"/>
        <v>2437.9030200561165</v>
      </c>
      <c r="Y109" s="269">
        <f t="shared" si="5"/>
        <v>79.951058935402344</v>
      </c>
      <c r="Z109" s="349">
        <f>IF(H109&gt;0,rate1(1,$L$52,$L$51,$L$54,U109,$L$53,$L$50,Y109),"")</f>
        <v>4209.0346525834166</v>
      </c>
      <c r="AA109" s="341">
        <f t="shared" si="23"/>
        <v>6.150796045230833E-2</v>
      </c>
      <c r="AB109" s="341">
        <f t="shared" si="24"/>
        <v>1.6047772309642318E-3</v>
      </c>
      <c r="AC109" s="269">
        <f t="shared" si="6"/>
        <v>0.30443134009585632</v>
      </c>
      <c r="AD109" s="269">
        <f t="shared" si="25"/>
        <v>0.26278503381028512</v>
      </c>
      <c r="AE109" s="269">
        <f t="shared" si="26"/>
        <v>-1.8293377978385865E-2</v>
      </c>
      <c r="AF109" s="269">
        <f t="shared" si="27"/>
        <v>1001.420042091459</v>
      </c>
      <c r="AG109" s="269">
        <f t="shared" si="28"/>
        <v>992.30295924123641</v>
      </c>
      <c r="AH109" s="269">
        <f t="shared" si="29"/>
        <v>5.0832465240270439</v>
      </c>
      <c r="AI109" s="269">
        <f t="shared" si="30"/>
        <v>71.666274956664381</v>
      </c>
      <c r="AJ109" s="269">
        <f t="shared" si="31"/>
        <v>0.8912209623129298</v>
      </c>
      <c r="AK109" s="366">
        <f t="shared" si="32"/>
        <v>1.851106472949499</v>
      </c>
      <c r="AL109" s="134">
        <f t="shared" si="33"/>
        <v>0.31367291893698834</v>
      </c>
      <c r="AM109" s="5" cm="1">
        <f t="array" ref="AM109">Balance($B$8,$B$11,$B$12,$H$7,B109,AK109,AL109)</f>
        <v>1.1565060530698461E-2</v>
      </c>
      <c r="AN109" s="5" cm="1">
        <f t="array" ref="AN109">getStorageByWaterLevel(B108)</f>
        <v>11.671487036029948</v>
      </c>
      <c r="BA109" s="5"/>
    </row>
    <row r="110" spans="1:53" x14ac:dyDescent="0.25">
      <c r="A110" s="267"/>
      <c r="B110" s="269">
        <f t="shared" si="7"/>
        <v>1001.420042091459</v>
      </c>
      <c r="C110" s="269">
        <f t="shared" si="8"/>
        <v>992.30295924123641</v>
      </c>
      <c r="D110" s="269">
        <f t="shared" si="9"/>
        <v>5.0832465240270439</v>
      </c>
      <c r="E110" s="269">
        <f>IF(H110&gt;0,IF(AND(C110&lt;$B$6,C110&gt;$K$12),bb2wang($B$6,$K$12,C110,$H$8,$H$9,I110,$H$10,$H$11,$K$10,$K$11,$H$13),E109)," ")</f>
        <v>75.150491166185347</v>
      </c>
      <c r="F110" s="269">
        <f t="shared" si="10"/>
        <v>74.022736824279491</v>
      </c>
      <c r="G110" s="269">
        <f t="shared" si="11"/>
        <v>2876.2619917122834</v>
      </c>
      <c r="H110" s="270">
        <f t="shared" si="0"/>
        <v>0.08</v>
      </c>
      <c r="I110" s="269">
        <f t="shared" si="12"/>
        <v>7.2936662801780585</v>
      </c>
      <c r="J110" s="269">
        <f t="shared" si="1"/>
        <v>100</v>
      </c>
      <c r="K110" s="317">
        <f t="shared" si="13"/>
        <v>1</v>
      </c>
      <c r="L110" s="318">
        <f t="shared" si="14"/>
        <v>5.163246524027044</v>
      </c>
      <c r="M110" s="318">
        <f t="shared" si="15"/>
        <v>5.1232465240270439</v>
      </c>
      <c r="N110" s="269">
        <f t="shared" si="16"/>
        <v>0.28967714890141494</v>
      </c>
      <c r="O110" s="269">
        <f t="shared" si="2"/>
        <v>9.4108473007885216</v>
      </c>
      <c r="P110" s="316">
        <f t="shared" si="4"/>
        <v>82.953672996588082</v>
      </c>
      <c r="Q110" s="269">
        <f t="shared" si="17"/>
        <v>2752.7791825987842</v>
      </c>
      <c r="R110" s="338">
        <f>IF(H110&gt;0,rate1(1,$L$52,$L$51,$L$54,L110,$L$53,$L$50,P110),"")</f>
        <v>4299.149723781361</v>
      </c>
      <c r="S110" s="318">
        <f t="shared" si="18"/>
        <v>6.8039337840396924E-2</v>
      </c>
      <c r="T110" s="318">
        <f t="shared" si="19"/>
        <v>0.3108255108430813</v>
      </c>
      <c r="U110" s="269">
        <f t="shared" si="3"/>
        <v>5.0832465240270439</v>
      </c>
      <c r="V110" s="341">
        <f t="shared" si="20"/>
        <v>5.0832465240270439</v>
      </c>
      <c r="W110" s="269">
        <f t="shared" si="21"/>
        <v>1.5546882025212483E-3</v>
      </c>
      <c r="X110" s="269">
        <f t="shared" si="22"/>
        <v>2644.6642545387926</v>
      </c>
      <c r="Y110" s="269">
        <f t="shared" si="5"/>
        <v>81.663399883056925</v>
      </c>
      <c r="Z110" s="349">
        <f>IF(H110&gt;0,rate1(1,$L$52,$L$51,$L$54,U110,$L$53,$L$50,Y110),"")</f>
        <v>4260.7717453036776</v>
      </c>
      <c r="AA110" s="341">
        <f t="shared" si="23"/>
        <v>6.5955884604536968E-2</v>
      </c>
      <c r="AB110" s="341">
        <f t="shared" si="24"/>
        <v>1.6644697792063193E-3</v>
      </c>
      <c r="AC110" s="269">
        <f t="shared" si="6"/>
        <v>0.3108255108430813</v>
      </c>
      <c r="AD110" s="269">
        <f t="shared" si="25"/>
        <v>0.2573791314072274</v>
      </c>
      <c r="AE110" s="269">
        <f t="shared" si="26"/>
        <v>-1.7572831232379845E-2</v>
      </c>
      <c r="AF110" s="269">
        <f t="shared" si="27"/>
        <v>1001.3988937295173</v>
      </c>
      <c r="AG110" s="269">
        <f t="shared" si="28"/>
        <v>991.99213373039333</v>
      </c>
      <c r="AH110" s="269">
        <f t="shared" si="29"/>
        <v>5.1633700760714456</v>
      </c>
      <c r="AI110" s="269">
        <f t="shared" si="30"/>
        <v>72.299298887802294</v>
      </c>
      <c r="AJ110" s="269">
        <f t="shared" si="31"/>
        <v>0.91130410089287484</v>
      </c>
      <c r="AK110" s="366">
        <f t="shared" si="32"/>
        <v>2.0418499787521625</v>
      </c>
      <c r="AL110" s="134">
        <f t="shared" si="33"/>
        <v>0.32083954643265478</v>
      </c>
      <c r="AM110" s="5" cm="1">
        <f t="array" ref="AM110">Balance($B$8,$B$11,$B$12,$H$7,B110,AK110,AL110)</f>
        <v>1.1350282747995313E-2</v>
      </c>
      <c r="AN110" s="5" cm="1">
        <f t="array" ref="AN110">getStorageByWaterLevel(B109)</f>
        <v>11.687401117254174</v>
      </c>
      <c r="BA110" s="5"/>
    </row>
    <row r="111" spans="1:53" x14ac:dyDescent="0.25">
      <c r="A111" s="267"/>
      <c r="B111" s="269">
        <f t="shared" si="7"/>
        <v>1001.3988937295173</v>
      </c>
      <c r="C111" s="269">
        <f t="shared" si="8"/>
        <v>991.99213373039333</v>
      </c>
      <c r="D111" s="269">
        <f t="shared" si="9"/>
        <v>5.1633700760714456</v>
      </c>
      <c r="E111" s="269">
        <f>IF(H111&gt;0,IF(AND(C111&lt;$B$6,C111&gt;$K$12),bb2wang($B$6,$K$12,C111,$H$8,$H$9,I111,$H$10,$H$11,$K$10,$K$11,$H$13),E110)," ")</f>
        <v>77.446499938593661</v>
      </c>
      <c r="F111" s="269">
        <f t="shared" si="10"/>
        <v>76.298495552389511</v>
      </c>
      <c r="G111" s="269">
        <f t="shared" si="11"/>
        <v>3104.8786142523472</v>
      </c>
      <c r="H111" s="270">
        <f t="shared" si="0"/>
        <v>0.08</v>
      </c>
      <c r="I111" s="269">
        <f t="shared" si="12"/>
        <v>7.5254079992992047</v>
      </c>
      <c r="J111" s="269">
        <f t="shared" si="1"/>
        <v>100</v>
      </c>
      <c r="K111" s="317">
        <f t="shared" si="13"/>
        <v>1</v>
      </c>
      <c r="L111" s="318">
        <f t="shared" si="14"/>
        <v>5.2433700760714457</v>
      </c>
      <c r="M111" s="318">
        <f t="shared" si="15"/>
        <v>5.2033700760714456</v>
      </c>
      <c r="N111" s="269">
        <f t="shared" si="16"/>
        <v>0.29425021441017662</v>
      </c>
      <c r="O111" s="269">
        <f t="shared" si="2"/>
        <v>9.4043441637759475</v>
      </c>
      <c r="P111" s="316">
        <f t="shared" si="4"/>
        <v>84.681982395928003</v>
      </c>
      <c r="Q111" s="269">
        <f t="shared" si="17"/>
        <v>2980.0410989381749</v>
      </c>
      <c r="R111" s="338">
        <f>IF(H111&gt;0,rate1(1,$L$52,$L$51,$L$54,L111,$L$53,$L$50,P111),"")</f>
        <v>4349.7596107126565</v>
      </c>
      <c r="S111" s="318">
        <f t="shared" si="18"/>
        <v>7.2849819993868428E-2</v>
      </c>
      <c r="T111" s="318">
        <f t="shared" si="19"/>
        <v>0.31737060592301308</v>
      </c>
      <c r="U111" s="269">
        <f t="shared" si="3"/>
        <v>5.1633700760714456</v>
      </c>
      <c r="V111" s="341">
        <f t="shared" si="20"/>
        <v>5.1633700760714456</v>
      </c>
      <c r="W111" s="269">
        <f t="shared" si="21"/>
        <v>1.6040853236631847E-3</v>
      </c>
      <c r="X111" s="269">
        <f t="shared" si="22"/>
        <v>2864.9427109269459</v>
      </c>
      <c r="Y111" s="269">
        <f t="shared" si="5"/>
        <v>83.385030733032067</v>
      </c>
      <c r="Z111" s="349">
        <f>IF(H111&gt;0,rate1(1,$L$52,$L$51,$L$54,U111,$L$53,$L$50,Y111),"")</f>
        <v>4311.865836614058</v>
      </c>
      <c r="AA111" s="341">
        <f t="shared" si="23"/>
        <v>7.0651630399331117E-2</v>
      </c>
      <c r="AB111" s="341">
        <f t="shared" si="24"/>
        <v>1.7260323212838294E-3</v>
      </c>
      <c r="AC111" s="269">
        <f t="shared" si="6"/>
        <v>0.31737060592301308</v>
      </c>
      <c r="AD111" s="269">
        <f t="shared" si="25"/>
        <v>0.25207123314818319</v>
      </c>
      <c r="AE111" s="269">
        <f t="shared" si="26"/>
        <v>-1.6898857275237114E-2</v>
      </c>
      <c r="AF111" s="269">
        <f t="shared" si="27"/>
        <v>1001.3757733380045</v>
      </c>
      <c r="AG111" s="269">
        <f t="shared" si="28"/>
        <v>991.67476312447036</v>
      </c>
      <c r="AH111" s="269">
        <f t="shared" si="29"/>
        <v>5.2435051942658379</v>
      </c>
      <c r="AI111" s="269">
        <f t="shared" si="30"/>
        <v>72.962792045194348</v>
      </c>
      <c r="AJ111" s="269">
        <f t="shared" si="31"/>
        <v>0.931571543127651</v>
      </c>
      <c r="AK111" s="366">
        <f t="shared" si="32"/>
        <v>2.2498017041705944</v>
      </c>
      <c r="AL111" s="134">
        <f t="shared" si="33"/>
        <v>0.32806947632143502</v>
      </c>
      <c r="AM111" s="5" cm="1">
        <f t="array" ref="AM111">Balance($B$8,$B$11,$B$12,$H$7,B111,AK111,AL111)</f>
        <v>1.1150381042354192E-2</v>
      </c>
      <c r="AN111" s="5" cm="1">
        <f t="array" ref="AN111">getStorageByWaterLevel(B110)</f>
        <v>11.704846757529328</v>
      </c>
      <c r="BA111" s="5"/>
    </row>
    <row r="112" spans="1:53" x14ac:dyDescent="0.25">
      <c r="A112" s="267"/>
      <c r="B112" s="269">
        <f t="shared" si="7"/>
        <v>1001.3757733380045</v>
      </c>
      <c r="C112" s="269">
        <f t="shared" si="8"/>
        <v>991.67476312447036</v>
      </c>
      <c r="D112" s="269">
        <f t="shared" si="9"/>
        <v>5.2435051942658379</v>
      </c>
      <c r="E112" s="269">
        <f>IF(H112&gt;0,IF(AND(C112&lt;$B$6,C112&gt;$K$12),bb2wang($B$6,$K$12,C112,$H$8,$H$9,I112,$H$10,$H$11,$K$10,$K$11,$H$13),E111)," ")</f>
        <v>79.783308197534495</v>
      </c>
      <c r="F112" s="269">
        <f t="shared" si="10"/>
        <v>78.614904068064078</v>
      </c>
      <c r="G112" s="269">
        <f t="shared" si="11"/>
        <v>3348.0916961065682</v>
      </c>
      <c r="H112" s="270">
        <f t="shared" si="0"/>
        <v>0.08</v>
      </c>
      <c r="I112" s="269">
        <f t="shared" si="12"/>
        <v>7.7608081708272953</v>
      </c>
      <c r="J112" s="269">
        <f t="shared" si="1"/>
        <v>100</v>
      </c>
      <c r="K112" s="317">
        <f t="shared" si="13"/>
        <v>1</v>
      </c>
      <c r="L112" s="318">
        <f t="shared" si="14"/>
        <v>5.323505194265838</v>
      </c>
      <c r="M112" s="318">
        <f t="shared" si="15"/>
        <v>5.283505194265838</v>
      </c>
      <c r="N112" s="269">
        <f t="shared" si="16"/>
        <v>0.29882471274907374</v>
      </c>
      <c r="O112" s="269">
        <f t="shared" si="2"/>
        <v>9.3972277399825845</v>
      </c>
      <c r="P112" s="316">
        <f t="shared" si="4"/>
        <v>86.419421846761821</v>
      </c>
      <c r="Q112" s="269">
        <f t="shared" si="17"/>
        <v>3221.8424260078532</v>
      </c>
      <c r="R112" s="338">
        <f>IF(H112&gt;0,rate1(1,$L$52,$L$51,$L$54,L112,$L$53,$L$50,P112),"")</f>
        <v>4399.7391415897055</v>
      </c>
      <c r="S112" s="318">
        <f t="shared" si="18"/>
        <v>7.7925144440145144E-2</v>
      </c>
      <c r="T112" s="318">
        <f t="shared" si="19"/>
        <v>0.32407858315107918</v>
      </c>
      <c r="U112" s="269">
        <f t="shared" si="3"/>
        <v>5.2435051942658379</v>
      </c>
      <c r="V112" s="341">
        <f t="shared" si="20"/>
        <v>5.2435051942658379</v>
      </c>
      <c r="W112" s="269">
        <f t="shared" si="21"/>
        <v>1.6542622656103845E-3</v>
      </c>
      <c r="X112" s="269">
        <f t="shared" si="22"/>
        <v>3099.4149334743888</v>
      </c>
      <c r="Y112" s="269">
        <f t="shared" si="5"/>
        <v>85.115858556026737</v>
      </c>
      <c r="Z112" s="349">
        <f>IF(H112&gt;0,rate1(1,$L$52,$L$51,$L$54,U112,$L$53,$L$50,Y112),"")</f>
        <v>4362.3239641275013</v>
      </c>
      <c r="AA112" s="341">
        <f t="shared" si="23"/>
        <v>7.5607008383360472E-2</v>
      </c>
      <c r="AB112" s="341">
        <f t="shared" si="24"/>
        <v>1.7895659969438987E-3</v>
      </c>
      <c r="AC112" s="269">
        <f t="shared" si="6"/>
        <v>0.32407858315107918</v>
      </c>
      <c r="AD112" s="269">
        <f t="shared" si="25"/>
        <v>0.24685370820294394</v>
      </c>
      <c r="AE112" s="269">
        <f t="shared" si="26"/>
        <v>-1.6267929039774916E-2</v>
      </c>
      <c r="AF112" s="269">
        <f t="shared" si="27"/>
        <v>1001.3505194676025</v>
      </c>
      <c r="AG112" s="269">
        <f t="shared" si="28"/>
        <v>991.35068454131931</v>
      </c>
      <c r="AH112" s="269">
        <f t="shared" si="29"/>
        <v>5.3236517377070145</v>
      </c>
      <c r="AI112" s="269">
        <f t="shared" si="30"/>
        <v>73.658590366787905</v>
      </c>
      <c r="AJ112" s="269">
        <f t="shared" si="31"/>
        <v>0.952032262673981</v>
      </c>
      <c r="AK112" s="366">
        <f t="shared" si="32"/>
        <v>2.4763423168278598</v>
      </c>
      <c r="AL112" s="134">
        <f t="shared" si="33"/>
        <v>0.33536575552595443</v>
      </c>
      <c r="AM112" s="5" cm="1">
        <f t="array" ref="AM112">Balance($B$8,$B$11,$B$12,$H$7,B112,AK112,AL112)</f>
        <v>1.0964895085099997E-2</v>
      </c>
      <c r="AN112" s="5" cm="1">
        <f t="array" ref="AN112">getStorageByWaterLevel(B111)</f>
        <v>11.723952536337423</v>
      </c>
      <c r="BA112" s="5"/>
    </row>
    <row r="113" spans="1:53" x14ac:dyDescent="0.25">
      <c r="A113" s="267"/>
      <c r="B113" s="269">
        <f t="shared" si="7"/>
        <v>1001.3505194676025</v>
      </c>
      <c r="C113" s="269">
        <f t="shared" si="8"/>
        <v>991.35068454131931</v>
      </c>
      <c r="D113" s="269">
        <f t="shared" si="9"/>
        <v>5.3236517377070145</v>
      </c>
      <c r="E113" s="269">
        <f>IF(H113&gt;0,IF(AND(C113&lt;$B$6,C113&gt;$K$12),bb2wang($B$6,$K$12,C113,$H$8,$H$9,I113,$H$10,$H$11,$K$10,$K$11,$H$13),E112)," ")</f>
        <v>82.161242619542762</v>
      </c>
      <c r="F113" s="269">
        <f t="shared" si="10"/>
        <v>80.972275408538621</v>
      </c>
      <c r="G113" s="269">
        <f t="shared" si="11"/>
        <v>3606.6167558128877</v>
      </c>
      <c r="H113" s="270">
        <f t="shared" si="0"/>
        <v>0.08</v>
      </c>
      <c r="I113" s="269">
        <f t="shared" si="12"/>
        <v>7.9998679410265146</v>
      </c>
      <c r="J113" s="269">
        <f t="shared" si="1"/>
        <v>100</v>
      </c>
      <c r="K113" s="317">
        <f t="shared" si="13"/>
        <v>1</v>
      </c>
      <c r="L113" s="318">
        <f t="shared" si="14"/>
        <v>5.4036517377070146</v>
      </c>
      <c r="M113" s="318">
        <f t="shared" si="15"/>
        <v>5.3636517377070145</v>
      </c>
      <c r="N113" s="269">
        <f t="shared" si="16"/>
        <v>0.30340063620724322</v>
      </c>
      <c r="O113" s="269">
        <f t="shared" si="2"/>
        <v>9.3894477282385065</v>
      </c>
      <c r="P113" s="316">
        <f t="shared" si="4"/>
        <v>88.165902470591647</v>
      </c>
      <c r="Q113" s="269">
        <f t="shared" si="17"/>
        <v>3478.8976954658365</v>
      </c>
      <c r="R113" s="338">
        <f>IF(H113&gt;0,rate1(1,$L$52,$L$51,$L$54,L113,$L$53,$L$50,P113),"")</f>
        <v>4449.0954988422236</v>
      </c>
      <c r="S113" s="318">
        <f t="shared" si="18"/>
        <v>8.3277922245761193E-2</v>
      </c>
      <c r="T113" s="318">
        <f t="shared" si="19"/>
        <v>0.33096250605254973</v>
      </c>
      <c r="U113" s="269">
        <f t="shared" si="3"/>
        <v>5.3236517377070145</v>
      </c>
      <c r="V113" s="341">
        <f t="shared" si="20"/>
        <v>5.3236517377070145</v>
      </c>
      <c r="W113" s="269">
        <f t="shared" si="21"/>
        <v>1.7052192727078364E-3</v>
      </c>
      <c r="X113" s="269">
        <f t="shared" si="22"/>
        <v>3348.7826573721391</v>
      </c>
      <c r="Y113" s="269">
        <f t="shared" si="5"/>
        <v>86.855792814026003</v>
      </c>
      <c r="Z113" s="349">
        <f>IF(H113&gt;0,rate1(1,$L$52,$L$51,$L$54,U113,$L$53,$L$50,Y113),"")</f>
        <v>4412.1532606399132</v>
      </c>
      <c r="AA113" s="341">
        <f t="shared" si="23"/>
        <v>8.0834419464979643E-2</v>
      </c>
      <c r="AB113" s="341">
        <f t="shared" si="24"/>
        <v>1.8551818179650245E-3</v>
      </c>
      <c r="AC113" s="269">
        <f t="shared" si="6"/>
        <v>0.33096250605254973</v>
      </c>
      <c r="AD113" s="269">
        <f t="shared" si="25"/>
        <v>0.24171922358872192</v>
      </c>
      <c r="AE113" s="269">
        <f t="shared" si="26"/>
        <v>-1.567683218304463E-2</v>
      </c>
      <c r="AF113" s="269">
        <f t="shared" si="27"/>
        <v>1001.3229575977572</v>
      </c>
      <c r="AG113" s="269">
        <f t="shared" si="28"/>
        <v>991.0197220352668</v>
      </c>
      <c r="AH113" s="269">
        <f t="shared" si="29"/>
        <v>5.4038095717558194</v>
      </c>
      <c r="AI113" s="269">
        <f t="shared" si="30"/>
        <v>74.388717018700817</v>
      </c>
      <c r="AJ113" s="269">
        <f t="shared" si="31"/>
        <v>0.9726957951791757</v>
      </c>
      <c r="AK113" s="366">
        <f t="shared" si="32"/>
        <v>2.7229580315818178</v>
      </c>
      <c r="AL113" s="134">
        <f t="shared" si="33"/>
        <v>0.34273161456263324</v>
      </c>
      <c r="AM113" s="5" cm="1">
        <f t="array" ref="AM113">Balance($B$8,$B$11,$B$12,$H$7,B113,AK113,AL113)</f>
        <v>1.0793444400602717E-2</v>
      </c>
      <c r="AN113" s="5" cm="1">
        <f t="array" ref="AN113">getStorageByWaterLevel(B112)</f>
        <v>11.744857701440443</v>
      </c>
      <c r="BA113" s="5"/>
    </row>
    <row r="114" spans="1:53" x14ac:dyDescent="0.25">
      <c r="A114" s="267"/>
      <c r="B114" s="269">
        <f t="shared" si="7"/>
        <v>1001.3229575977572</v>
      </c>
      <c r="C114" s="269">
        <f t="shared" si="8"/>
        <v>991.0197220352668</v>
      </c>
      <c r="D114" s="269">
        <f t="shared" si="9"/>
        <v>5.4038095717558194</v>
      </c>
      <c r="E114" s="269">
        <f>IF(H114&gt;0,IF(AND(C114&lt;$B$6,C114&gt;$K$12),bb2wang($B$6,$K$12,C114,$H$8,$H$9,I114,$H$10,$H$11,$K$10,$K$11,$H$13),E113)," ")</f>
        <v>84.580659345085152</v>
      </c>
      <c r="F114" s="269">
        <f t="shared" si="10"/>
        <v>83.370950982313957</v>
      </c>
      <c r="G114" s="269">
        <f t="shared" si="11"/>
        <v>3881.195735641631</v>
      </c>
      <c r="H114" s="270">
        <f t="shared" si="0"/>
        <v>0.08</v>
      </c>
      <c r="I114" s="269">
        <f t="shared" si="12"/>
        <v>8.2425884499923097</v>
      </c>
      <c r="J114" s="269">
        <f t="shared" si="1"/>
        <v>100</v>
      </c>
      <c r="K114" s="317">
        <f t="shared" si="13"/>
        <v>1</v>
      </c>
      <c r="L114" s="318">
        <f t="shared" si="14"/>
        <v>5.4838095717558195</v>
      </c>
      <c r="M114" s="318">
        <f t="shared" si="15"/>
        <v>5.4438095717558195</v>
      </c>
      <c r="N114" s="269">
        <f t="shared" si="16"/>
        <v>0.3079779774261695</v>
      </c>
      <c r="O114" s="269">
        <f t="shared" si="2"/>
        <v>9.3809498008482262</v>
      </c>
      <c r="P114" s="316">
        <f t="shared" si="4"/>
        <v>89.921337619236667</v>
      </c>
      <c r="Q114" s="269">
        <f t="shared" si="17"/>
        <v>3751.9479681611579</v>
      </c>
      <c r="R114" s="338">
        <f>IF(H114&gt;0,rate1(1,$L$52,$L$51,$L$54,L114,$L$53,$L$50,P114),"")</f>
        <v>4497.8359333758444</v>
      </c>
      <c r="S114" s="318">
        <f t="shared" si="18"/>
        <v>8.8921419155343018E-2</v>
      </c>
      <c r="T114" s="318">
        <f t="shared" si="19"/>
        <v>0.33803667861519088</v>
      </c>
      <c r="U114" s="269">
        <f t="shared" si="3"/>
        <v>5.4038095717558194</v>
      </c>
      <c r="V114" s="341">
        <f t="shared" si="20"/>
        <v>5.4038095717558194</v>
      </c>
      <c r="W114" s="269">
        <f t="shared" si="21"/>
        <v>1.7569565879789195E-3</v>
      </c>
      <c r="X114" s="269">
        <f t="shared" si="22"/>
        <v>3613.7736902672941</v>
      </c>
      <c r="Y114" s="269">
        <f t="shared" si="5"/>
        <v>88.604745264062984</v>
      </c>
      <c r="Z114" s="349">
        <f>IF(H114&gt;0,rate1(1,$L$52,$L$51,$L$54,U114,$L$53,$L$50,Y114),"")</f>
        <v>4461.3609380911294</v>
      </c>
      <c r="AA114" s="341">
        <f t="shared" si="23"/>
        <v>8.6346905770056784E-2</v>
      </c>
      <c r="AB114" s="341">
        <f t="shared" si="24"/>
        <v>1.9230018472818067E-3</v>
      </c>
      <c r="AC114" s="269">
        <f t="shared" si="6"/>
        <v>0.33803667861519088</v>
      </c>
      <c r="AD114" s="269">
        <f t="shared" si="25"/>
        <v>0.23666070891398505</v>
      </c>
      <c r="AE114" s="269">
        <f t="shared" si="26"/>
        <v>-1.5122633302607633E-2</v>
      </c>
      <c r="AF114" s="269">
        <f t="shared" si="27"/>
        <v>1001.2928988965682</v>
      </c>
      <c r="AG114" s="269">
        <f t="shared" si="28"/>
        <v>990.68168535665166</v>
      </c>
      <c r="AH114" s="269">
        <f t="shared" si="29"/>
        <v>5.4839785676732369</v>
      </c>
      <c r="AI114" s="269">
        <f t="shared" si="30"/>
        <v>75.155404426118736</v>
      </c>
      <c r="AJ114" s="269">
        <f t="shared" si="31"/>
        <v>0.99357229640865308</v>
      </c>
      <c r="AK114" s="366">
        <f t="shared" si="32"/>
        <v>2.9912496248248877</v>
      </c>
      <c r="AL114" s="134">
        <f t="shared" si="33"/>
        <v>0.35017048626450331</v>
      </c>
      <c r="AM114" s="5" cm="1">
        <f t="array" ref="AM114">Balance($B$8,$B$11,$B$12,$H$7,B114,AK114,AL114)</f>
        <v>1.0635726351568982E-2</v>
      </c>
      <c r="AN114" s="5" cm="1">
        <f t="array" ref="AN114">getStorageByWaterLevel(B113)</f>
        <v>11.767713203349803</v>
      </c>
      <c r="BA114" s="5"/>
    </row>
    <row r="115" spans="1:53" x14ac:dyDescent="0.25">
      <c r="A115" s="267"/>
      <c r="B115" s="269">
        <f t="shared" si="7"/>
        <v>1001.2928988965682</v>
      </c>
      <c r="C115" s="269">
        <f t="shared" si="8"/>
        <v>990.68168535665166</v>
      </c>
      <c r="D115" s="269">
        <f t="shared" si="9"/>
        <v>5.4839785676732369</v>
      </c>
      <c r="E115" s="269">
        <f>IF(H115&gt;0,IF(AND(C115&lt;$B$6,C115&gt;$K$12),bb2wang($B$6,$K$12,C115,$H$8,$H$9,I115,$H$10,$H$11,$K$10,$K$11,$H$13),E114)," ")</f>
        <v>87.04194645756624</v>
      </c>
      <c r="F115" s="269">
        <f t="shared" si="10"/>
        <v>85.811302901325689</v>
      </c>
      <c r="G115" s="269">
        <f t="shared" si="11"/>
        <v>4172.5979657563585</v>
      </c>
      <c r="H115" s="270">
        <f t="shared" si="0"/>
        <v>0.08</v>
      </c>
      <c r="I115" s="269">
        <f t="shared" si="12"/>
        <v>8.4889708319332389</v>
      </c>
      <c r="J115" s="269">
        <f t="shared" si="1"/>
        <v>100</v>
      </c>
      <c r="K115" s="317">
        <f t="shared" si="13"/>
        <v>1</v>
      </c>
      <c r="L115" s="318">
        <f t="shared" si="14"/>
        <v>5.563978567673237</v>
      </c>
      <c r="M115" s="318">
        <f t="shared" si="15"/>
        <v>5.5239785676732369</v>
      </c>
      <c r="N115" s="269">
        <f t="shared" si="16"/>
        <v>0.31255672937916046</v>
      </c>
      <c r="O115" s="269">
        <f t="shared" si="2"/>
        <v>9.3716752316452911</v>
      </c>
      <c r="P115" s="316">
        <f t="shared" si="4"/>
        <v>91.68564278724844</v>
      </c>
      <c r="Q115" s="269">
        <f t="shared" si="17"/>
        <v>4041.7618177195554</v>
      </c>
      <c r="R115" s="338">
        <f>IF(H115&gt;0,rate1(1,$L$52,$L$51,$L$54,L115,$L$53,$L$50,P115),"")</f>
        <v>4545.9677506129974</v>
      </c>
      <c r="S115" s="318">
        <f t="shared" si="18"/>
        <v>9.4869614600380597E-2</v>
      </c>
      <c r="T115" s="318">
        <f t="shared" si="19"/>
        <v>0.3453168012265605</v>
      </c>
      <c r="U115" s="269">
        <f t="shared" si="3"/>
        <v>5.4839785676732369</v>
      </c>
      <c r="V115" s="341">
        <f t="shared" si="20"/>
        <v>5.4839785676732369</v>
      </c>
      <c r="W115" s="269">
        <f t="shared" si="21"/>
        <v>1.8094744531751417E-3</v>
      </c>
      <c r="X115" s="269">
        <f t="shared" si="22"/>
        <v>3895.1428601707457</v>
      </c>
      <c r="Y115" s="269">
        <f t="shared" si="5"/>
        <v>90.362629867216697</v>
      </c>
      <c r="Z115" s="349">
        <f>IF(H115&gt;0,rate1(1,$L$52,$L$51,$L$54,U115,$L$53,$L$50,Y115),"")</f>
        <v>4509.9542727654025</v>
      </c>
      <c r="AA115" s="341">
        <f t="shared" si="23"/>
        <v>9.2158208163021768E-2</v>
      </c>
      <c r="AB115" s="341">
        <f t="shared" si="24"/>
        <v>1.9931605588609765E-3</v>
      </c>
      <c r="AC115" s="269">
        <f t="shared" si="6"/>
        <v>0.3453168012265605</v>
      </c>
      <c r="AD115" s="269">
        <f t="shared" si="25"/>
        <v>0.23167132243737087</v>
      </c>
      <c r="AE115" s="269">
        <f t="shared" si="26"/>
        <v>-1.4602651845043951E-2</v>
      </c>
      <c r="AF115" s="269">
        <f t="shared" si="27"/>
        <v>1001.2601388247208</v>
      </c>
      <c r="AG115" s="269">
        <f t="shared" si="28"/>
        <v>990.33636855542511</v>
      </c>
      <c r="AH115" s="269">
        <f t="shared" si="29"/>
        <v>5.5641586022825464</v>
      </c>
      <c r="AI115" s="269">
        <f t="shared" si="30"/>
        <v>75.961119869360388</v>
      </c>
      <c r="AJ115" s="269">
        <f t="shared" si="31"/>
        <v>1.0146726074834753</v>
      </c>
      <c r="AK115" s="366">
        <f t="shared" si="32"/>
        <v>3.2829424599939618</v>
      </c>
      <c r="AL115" s="134">
        <f t="shared" si="33"/>
        <v>0.35768602670711519</v>
      </c>
      <c r="AM115" s="5" cm="1">
        <f t="array" ref="AM115">Balance($B$8,$B$11,$B$12,$H$7,B115,AK115,AL115)</f>
        <v>1.049151495804437E-2</v>
      </c>
      <c r="AN115" s="5" cm="1">
        <f t="array" ref="AN115">getStorageByWaterLevel(B114)</f>
        <v>11.79268286116309</v>
      </c>
      <c r="BA115" s="5"/>
    </row>
    <row r="116" spans="1:53" x14ac:dyDescent="0.25">
      <c r="A116" s="267"/>
      <c r="B116" s="269">
        <f t="shared" si="7"/>
        <v>1001.2601388247208</v>
      </c>
      <c r="C116" s="269">
        <f t="shared" si="8"/>
        <v>990.33636855542511</v>
      </c>
      <c r="D116" s="269">
        <f t="shared" si="9"/>
        <v>5.5641586022825464</v>
      </c>
      <c r="E116" s="269">
        <f>IF(H116&gt;0,IF(AND(C116&lt;$B$6,C116&gt;$K$12),bb2wang($B$6,$K$12,C116,$H$8,$H$9,I116,$H$10,$H$11,$K$10,$K$11,$H$13),E115)," ")</f>
        <v>89.545526799879738</v>
      </c>
      <c r="F116" s="269">
        <f t="shared" si="10"/>
        <v>88.293736628722996</v>
      </c>
      <c r="G116" s="269">
        <f t="shared" si="11"/>
        <v>4481.621206040295</v>
      </c>
      <c r="H116" s="270">
        <f t="shared" si="0"/>
        <v>0.08</v>
      </c>
      <c r="I116" s="269">
        <f t="shared" si="12"/>
        <v>8.7390162154365498</v>
      </c>
      <c r="J116" s="269">
        <f t="shared" si="1"/>
        <v>100</v>
      </c>
      <c r="K116" s="317">
        <f t="shared" si="13"/>
        <v>1</v>
      </c>
      <c r="L116" s="318">
        <f t="shared" si="14"/>
        <v>5.6441586022825465</v>
      </c>
      <c r="M116" s="318">
        <f t="shared" si="15"/>
        <v>5.6041586022825465</v>
      </c>
      <c r="N116" s="269">
        <f t="shared" si="16"/>
        <v>0.31713688535240436</v>
      </c>
      <c r="O116" s="269">
        <f t="shared" si="2"/>
        <v>9.3615604786952016</v>
      </c>
      <c r="P116" s="316">
        <f t="shared" si="4"/>
        <v>93.45873552897973</v>
      </c>
      <c r="Q116" s="269">
        <f t="shared" si="17"/>
        <v>4349.1363950125151</v>
      </c>
      <c r="R116" s="338">
        <f>IF(H116&gt;0,rate1(1,$L$52,$L$51,$L$54,L116,$L$53,$L$50,P116),"")</f>
        <v>4593.4982976274268</v>
      </c>
      <c r="S116" s="318">
        <f t="shared" si="18"/>
        <v>0.10113726868154163</v>
      </c>
      <c r="T116" s="318">
        <f t="shared" si="19"/>
        <v>0.35282015184590609</v>
      </c>
      <c r="U116" s="269">
        <f t="shared" si="3"/>
        <v>5.5641586022825464</v>
      </c>
      <c r="V116" s="341">
        <f t="shared" si="20"/>
        <v>5.5641586022825464</v>
      </c>
      <c r="W116" s="269">
        <f t="shared" si="21"/>
        <v>1.8627731088685096E-3</v>
      </c>
      <c r="X116" s="269">
        <f t="shared" si="22"/>
        <v>4193.6730391282108</v>
      </c>
      <c r="Y116" s="269">
        <f t="shared" si="5"/>
        <v>92.129362702489942</v>
      </c>
      <c r="Z116" s="349">
        <f>IF(H116&gt;0,rate1(1,$L$52,$L$51,$L$54,U116,$L$53,$L$50,Y116),"")</f>
        <v>4557.9405916444339</v>
      </c>
      <c r="AA116" s="341">
        <f t="shared" si="23"/>
        <v>9.828283151670586E-2</v>
      </c>
      <c r="AB116" s="341">
        <f t="shared" si="24"/>
        <v>2.0658064124494053E-3</v>
      </c>
      <c r="AC116" s="269">
        <f t="shared" si="6"/>
        <v>0.35282015184590609</v>
      </c>
      <c r="AD116" s="269">
        <f t="shared" si="25"/>
        <v>0.22674441803125786</v>
      </c>
      <c r="AE116" s="269">
        <f t="shared" si="26"/>
        <v>-1.4114435239188955E-2</v>
      </c>
      <c r="AF116" s="269">
        <f t="shared" si="27"/>
        <v>1001.2244555582273</v>
      </c>
      <c r="AG116" s="269">
        <f t="shared" si="28"/>
        <v>989.98354840357922</v>
      </c>
      <c r="AH116" s="269">
        <f t="shared" si="29"/>
        <v>5.6443495576552811</v>
      </c>
      <c r="AI116" s="269">
        <f t="shared" si="30"/>
        <v>76.8085953200723</v>
      </c>
      <c r="AJ116" s="269">
        <f t="shared" si="31"/>
        <v>1.0360083284057175</v>
      </c>
      <c r="AK116" s="366">
        <f t="shared" si="32"/>
        <v>3.5998976742374298</v>
      </c>
      <c r="AL116" s="134">
        <f t="shared" si="33"/>
        <v>0.36528213869405124</v>
      </c>
      <c r="AM116" s="5" cm="1">
        <f t="array" ref="AM116">Balance($B$8,$B$11,$B$12,$H$7,B116,AK116,AL116)</f>
        <v>1.0360660586608906E-2</v>
      </c>
      <c r="AN116" s="5" cm="1">
        <f t="array" ref="AN116">getStorageByWaterLevel(B115)</f>
        <v>11.819944680783737</v>
      </c>
      <c r="BA116" s="5"/>
    </row>
    <row r="117" spans="1:53" x14ac:dyDescent="0.25">
      <c r="A117" s="267"/>
      <c r="B117" s="269">
        <f t="shared" si="7"/>
        <v>1001.2244555582273</v>
      </c>
      <c r="C117" s="269">
        <f t="shared" si="8"/>
        <v>989.98354840357922</v>
      </c>
      <c r="D117" s="269">
        <f t="shared" si="9"/>
        <v>5.6443495576552811</v>
      </c>
      <c r="E117" s="269">
        <f>IF(H117&gt;0,IF(AND(C117&lt;$B$6,C117&gt;$K$12),bb2wang($B$6,$K$12,C117,$H$8,$H$9,I117,$H$10,$H$11,$K$10,$K$11,$H$13),E116)," ")</f>
        <v>92.091861180935581</v>
      </c>
      <c r="F117" s="269">
        <f t="shared" si="10"/>
        <v>90.818693990407667</v>
      </c>
      <c r="G117" s="269">
        <f t="shared" si="11"/>
        <v>4759.1683746247427</v>
      </c>
      <c r="H117" s="270">
        <f t="shared" si="0"/>
        <v>0.06</v>
      </c>
      <c r="I117" s="269">
        <f t="shared" si="12"/>
        <v>8.9927257237184683</v>
      </c>
      <c r="J117" s="269">
        <f t="shared" si="1"/>
        <v>100</v>
      </c>
      <c r="K117" s="317">
        <f t="shared" si="13"/>
        <v>1</v>
      </c>
      <c r="L117" s="318">
        <f t="shared" si="14"/>
        <v>5.7043495576552807</v>
      </c>
      <c r="M117" s="318">
        <f t="shared" si="15"/>
        <v>5.6743495576552814</v>
      </c>
      <c r="N117" s="269">
        <f t="shared" si="16"/>
        <v>0.24155632241883751</v>
      </c>
      <c r="O117" s="269">
        <f t="shared" si="2"/>
        <v>9.3505367145185492</v>
      </c>
      <c r="P117" s="316">
        <f t="shared" si="4"/>
        <v>94.905732743152157</v>
      </c>
      <c r="Q117" s="269">
        <f t="shared" si="17"/>
        <v>4649.7426548627427</v>
      </c>
      <c r="R117" s="338">
        <f>IF(H117&gt;0,rate1(1,$L$52,$L$51,$L$54,L117,$L$53,$L$50,P117),"")</f>
        <v>4631.6777706808134</v>
      </c>
      <c r="S117" s="318">
        <f t="shared" si="18"/>
        <v>0.10736285201067094</v>
      </c>
      <c r="T117" s="318">
        <f t="shared" si="19"/>
        <v>0.27060975779794139</v>
      </c>
      <c r="U117" s="269">
        <f t="shared" si="3"/>
        <v>5.6443495576552811</v>
      </c>
      <c r="V117" s="341">
        <f t="shared" si="20"/>
        <v>5.6443495576552811</v>
      </c>
      <c r="W117" s="269">
        <f t="shared" si="21"/>
        <v>1.9168527944906089E-3</v>
      </c>
      <c r="X117" s="269">
        <f t="shared" si="22"/>
        <v>4510.1762536863716</v>
      </c>
      <c r="Y117" s="269">
        <f t="shared" si="5"/>
        <v>93.904861885237423</v>
      </c>
      <c r="Z117" s="349">
        <f>IF(H117&gt;0,rate1(1,$L$52,$L$51,$L$54,U117,$L$53,$L$50,Y117),"")</f>
        <v>4605.3272598320555</v>
      </c>
      <c r="AA117" s="341">
        <f t="shared" si="23"/>
        <v>0.10473611902214315</v>
      </c>
      <c r="AB117" s="341">
        <f t="shared" si="24"/>
        <v>2.141103684867657E-3</v>
      </c>
      <c r="AC117" s="269">
        <f t="shared" si="6"/>
        <v>0.27060975779794139</v>
      </c>
      <c r="AD117" s="269">
        <f t="shared" si="25"/>
        <v>0.22172149477625538</v>
      </c>
      <c r="AE117" s="269">
        <f t="shared" si="26"/>
        <v>-1.6113834698344733E-2</v>
      </c>
      <c r="AF117" s="269">
        <f t="shared" si="27"/>
        <v>1001.1954021228482</v>
      </c>
      <c r="AG117" s="269">
        <f t="shared" si="28"/>
        <v>989.71293864578126</v>
      </c>
      <c r="AH117" s="269">
        <f t="shared" si="29"/>
        <v>5.704673038219803</v>
      </c>
      <c r="AI117" s="269">
        <f t="shared" si="30"/>
        <v>58.425860173378226</v>
      </c>
      <c r="AJ117" s="269">
        <f t="shared" si="31"/>
        <v>1.0522377340094338</v>
      </c>
      <c r="AK117" s="366">
        <f t="shared" si="32"/>
        <v>3.9441247038300333</v>
      </c>
      <c r="AL117" s="134">
        <f t="shared" si="33"/>
        <v>0.3729629982260585</v>
      </c>
      <c r="AM117" s="5" cm="1">
        <f t="array" ref="AM117">Balance($B$8,$B$11,$B$12,$H$7,B117,AK117,AL117)</f>
        <v>1.0243090564167164E-2</v>
      </c>
      <c r="AN117" s="5" cm="1">
        <f t="array" ref="AN117">getStorageByWaterLevel(B116)</f>
        <v>11.849692350555197</v>
      </c>
      <c r="BA117" s="5"/>
    </row>
    <row r="118" spans="1:53" x14ac:dyDescent="0.25">
      <c r="A118" s="267"/>
      <c r="B118" s="269">
        <f t="shared" si="7"/>
        <v>1001.1954021228482</v>
      </c>
      <c r="C118" s="269">
        <f t="shared" si="8"/>
        <v>989.71293864578126</v>
      </c>
      <c r="D118" s="269">
        <f t="shared" si="9"/>
        <v>5.704673038219803</v>
      </c>
      <c r="E118" s="269">
        <f>IF(H118&gt;0,IF(AND(C118&lt;$B$6,C118&gt;$K$12),bb2wang($B$6,$K$12,C118,$H$8,$H$9,I118,$H$10,$H$11,$K$10,$K$11,$H$13),E117)," ")</f>
        <v>94.035931342269237</v>
      </c>
      <c r="F118" s="269">
        <f t="shared" si="10"/>
        <v>93.063896261602409</v>
      </c>
      <c r="G118" s="269">
        <f t="shared" si="11"/>
        <v>5033.1915432767164</v>
      </c>
      <c r="H118" s="270">
        <f t="shared" si="0"/>
        <v>0.06</v>
      </c>
      <c r="I118" s="269">
        <f t="shared" si="12"/>
        <v>9.1859707816535785</v>
      </c>
      <c r="J118" s="269">
        <f t="shared" si="1"/>
        <v>100</v>
      </c>
      <c r="K118" s="317">
        <f t="shared" si="13"/>
        <v>1</v>
      </c>
      <c r="L118" s="318">
        <f t="shared" si="14"/>
        <v>5.7646730382198026</v>
      </c>
      <c r="M118" s="318">
        <f t="shared" si="15"/>
        <v>5.7346730382198032</v>
      </c>
      <c r="N118" s="269">
        <f t="shared" si="16"/>
        <v>0.24415185091052294</v>
      </c>
      <c r="O118" s="269">
        <f t="shared" si="2"/>
        <v>9.3385292953434877</v>
      </c>
      <c r="P118" s="316">
        <f t="shared" si="4"/>
        <v>96.250450640779604</v>
      </c>
      <c r="Q118" s="269">
        <f t="shared" si="17"/>
        <v>4906.3405243408151</v>
      </c>
      <c r="R118" s="338">
        <f>IF(H118&gt;0,rate1(1,$L$52,$L$51,$L$54,L118,$L$53,$L$50,P118),"")</f>
        <v>4666.6783195744956</v>
      </c>
      <c r="S118" s="318">
        <f t="shared" si="18"/>
        <v>0.11258261608936111</v>
      </c>
      <c r="T118" s="318">
        <f t="shared" si="19"/>
        <v>0.27512628818989704</v>
      </c>
      <c r="U118" s="269">
        <f t="shared" si="3"/>
        <v>5.704673038219803</v>
      </c>
      <c r="V118" s="341">
        <f t="shared" si="20"/>
        <v>5.704673038219803</v>
      </c>
      <c r="W118" s="269">
        <f t="shared" si="21"/>
        <v>1.9580441240876212E-3</v>
      </c>
      <c r="X118" s="269">
        <f t="shared" si="22"/>
        <v>4777.2394286379395</v>
      </c>
      <c r="Y118" s="269">
        <f t="shared" si="5"/>
        <v>95.246047870578565</v>
      </c>
      <c r="Z118" s="349">
        <f>IF(H118&gt;0,rate1(1,$L$52,$L$51,$L$54,U118,$L$53,$L$50,Y118),"")</f>
        <v>4640.578898290777</v>
      </c>
      <c r="AA118" s="341">
        <f t="shared" si="23"/>
        <v>0.11023674004890413</v>
      </c>
      <c r="AB118" s="341">
        <f t="shared" si="24"/>
        <v>2.2006349466432693E-3</v>
      </c>
      <c r="AC118" s="269">
        <f t="shared" si="6"/>
        <v>0.27512628818989704</v>
      </c>
      <c r="AD118" s="269">
        <f t="shared" si="25"/>
        <v>0.21808166858481706</v>
      </c>
      <c r="AE118" s="269">
        <f t="shared" si="26"/>
        <v>-1.333914524502358E-2</v>
      </c>
      <c r="AF118" s="269">
        <f t="shared" si="27"/>
        <v>1001.1644276855689</v>
      </c>
      <c r="AG118" s="269">
        <f t="shared" si="28"/>
        <v>989.43781235759138</v>
      </c>
      <c r="AH118" s="269">
        <f t="shared" si="29"/>
        <v>5.7650033126811264</v>
      </c>
      <c r="AI118" s="269">
        <f t="shared" si="30"/>
        <v>58.955485968654223</v>
      </c>
      <c r="AJ118" s="269">
        <f t="shared" si="31"/>
        <v>1.0686142578896154</v>
      </c>
      <c r="AK118" s="366">
        <f t="shared" si="32"/>
        <v>4.2221832098274223</v>
      </c>
      <c r="AL118" s="134">
        <f t="shared" si="33"/>
        <v>0.37880558424339633</v>
      </c>
      <c r="AM118" s="5" cm="1">
        <f t="array" ref="AM118">Balance($B$8,$B$11,$B$12,$H$7,B118,AK118,AL118)</f>
        <v>9.815208677598419E-3</v>
      </c>
      <c r="AN118" s="5" cm="1">
        <f t="array" ref="AN118">getStorageByWaterLevel(B117)</f>
        <v>11.88213694425847</v>
      </c>
      <c r="BA118" s="5"/>
    </row>
    <row r="119" spans="1:53" x14ac:dyDescent="0.25">
      <c r="A119" s="267"/>
      <c r="B119" s="269">
        <f t="shared" si="7"/>
        <v>1001.1644276855689</v>
      </c>
      <c r="C119" s="269">
        <f t="shared" si="8"/>
        <v>989.43781235759138</v>
      </c>
      <c r="D119" s="269">
        <f t="shared" si="9"/>
        <v>5.7650033126811264</v>
      </c>
      <c r="E119" s="269">
        <f>IF(H119&gt;0,IF(AND(C119&lt;$B$6,C119&gt;$K$12),bb2wang($B$6,$K$12,C119,$H$8,$H$9,I119,$H$10,$H$11,$K$10,$K$11,$H$13),E118)," ")</f>
        <v>96.004774643778234</v>
      </c>
      <c r="F119" s="269">
        <f t="shared" si="10"/>
        <v>95.020352993023735</v>
      </c>
      <c r="G119" s="269">
        <f t="shared" si="11"/>
        <v>5302.0533812564618</v>
      </c>
      <c r="H119" s="270">
        <f t="shared" si="0"/>
        <v>0.06</v>
      </c>
      <c r="I119" s="269">
        <f t="shared" si="12"/>
        <v>9.3812922623819759</v>
      </c>
      <c r="J119" s="269">
        <f t="shared" si="1"/>
        <v>100</v>
      </c>
      <c r="K119" s="317">
        <f t="shared" si="13"/>
        <v>1</v>
      </c>
      <c r="L119" s="318">
        <f t="shared" si="14"/>
        <v>5.825003312681126</v>
      </c>
      <c r="M119" s="318">
        <f t="shared" si="15"/>
        <v>5.7950033126811267</v>
      </c>
      <c r="N119" s="269">
        <f t="shared" si="16"/>
        <v>0.24674810968478056</v>
      </c>
      <c r="O119" s="269">
        <f t="shared" si="2"/>
        <v>9.3287528143384311</v>
      </c>
      <c r="P119" s="316">
        <f t="shared" si="4"/>
        <v>97.600041506056087</v>
      </c>
      <c r="Q119" s="269">
        <f t="shared" si="17"/>
        <v>5174.1741921727316</v>
      </c>
      <c r="R119" s="338">
        <f>IF(H119&gt;0,rate1(1,$L$52,$L$51,$L$54,L119,$L$53,$L$50,P119),"")</f>
        <v>4701.3498069656653</v>
      </c>
      <c r="S119" s="318">
        <f t="shared" si="18"/>
        <v>0.1179763331005475</v>
      </c>
      <c r="T119" s="318">
        <f t="shared" si="19"/>
        <v>0.27975225489375549</v>
      </c>
      <c r="U119" s="269">
        <f t="shared" si="3"/>
        <v>5.7650033126811264</v>
      </c>
      <c r="V119" s="341">
        <f t="shared" si="20"/>
        <v>5.7650033126811264</v>
      </c>
      <c r="W119" s="269">
        <f t="shared" si="21"/>
        <v>1.9996780555153748E-3</v>
      </c>
      <c r="X119" s="269">
        <f t="shared" si="22"/>
        <v>5039.4411103181546</v>
      </c>
      <c r="Y119" s="269">
        <f t="shared" si="5"/>
        <v>96.592131021334907</v>
      </c>
      <c r="Z119" s="349">
        <f>IF(H119&gt;0,rate1(1,$L$52,$L$51,$L$54,U119,$L$53,$L$50,Y119),"")</f>
        <v>4675.4990397654483</v>
      </c>
      <c r="AA119" s="341">
        <f t="shared" si="23"/>
        <v>0.11553958857298284</v>
      </c>
      <c r="AB119" s="341">
        <f t="shared" si="24"/>
        <v>2.260901708748082E-3</v>
      </c>
      <c r="AC119" s="269">
        <f t="shared" si="6"/>
        <v>0.27975225489375549</v>
      </c>
      <c r="AD119" s="269">
        <f t="shared" si="25"/>
        <v>0.21447548304047392</v>
      </c>
      <c r="AE119" s="269">
        <f t="shared" si="26"/>
        <v>-1.2998107745534056E-2</v>
      </c>
      <c r="AF119" s="269">
        <f t="shared" si="27"/>
        <v>1001.1314235403598</v>
      </c>
      <c r="AG119" s="269">
        <f t="shared" si="28"/>
        <v>989.15806010269762</v>
      </c>
      <c r="AH119" s="269">
        <f t="shared" si="29"/>
        <v>5.8253403476061676</v>
      </c>
      <c r="AI119" s="269">
        <f t="shared" si="30"/>
        <v>59.504667038233549</v>
      </c>
      <c r="AJ119" s="269">
        <f t="shared" si="31"/>
        <v>1.0851433320669024</v>
      </c>
      <c r="AK119" s="366">
        <f t="shared" si="32"/>
        <v>4.5189174632346223</v>
      </c>
      <c r="AL119" s="134">
        <f t="shared" si="33"/>
        <v>0.38470113284026175</v>
      </c>
      <c r="AM119" s="5" cm="1">
        <f t="array" ref="AM119">Balance($B$8,$B$11,$B$12,$H$7,B119,AK119,AL119)</f>
        <v>9.6237355967438015E-3</v>
      </c>
      <c r="AN119" s="5" cm="1">
        <f t="array" ref="AN119">getStorageByWaterLevel(B118)</f>
        <v>11.908586191931589</v>
      </c>
      <c r="BA119" s="5"/>
    </row>
    <row r="120" spans="1:53" x14ac:dyDescent="0.25">
      <c r="A120" s="267"/>
      <c r="B120" s="269">
        <f t="shared" si="7"/>
        <v>1001.1314235403598</v>
      </c>
      <c r="C120" s="269">
        <f t="shared" si="8"/>
        <v>989.15806010269762</v>
      </c>
      <c r="D120" s="269">
        <f t="shared" si="9"/>
        <v>5.8253403476061676</v>
      </c>
      <c r="E120" s="269">
        <f>IF(H120&gt;0,IF(AND(C120&lt;$B$6,C120&gt;$K$12),bb2wang($B$6,$K$12,C120,$H$8,$H$9,I120,$H$10,$H$11,$K$10,$K$11,$H$13),E119)," ")</f>
        <v>97.998616770441387</v>
      </c>
      <c r="F120" s="269">
        <f t="shared" si="10"/>
        <v>97.001695707109803</v>
      </c>
      <c r="G120" s="269">
        <f t="shared" si="11"/>
        <v>5582.5640996754973</v>
      </c>
      <c r="H120" s="270">
        <f t="shared" si="0"/>
        <v>0.06</v>
      </c>
      <c r="I120" s="269">
        <f t="shared" si="12"/>
        <v>9.5786907501297716</v>
      </c>
      <c r="J120" s="269">
        <f t="shared" si="1"/>
        <v>100</v>
      </c>
      <c r="K120" s="317">
        <f t="shared" si="13"/>
        <v>1</v>
      </c>
      <c r="L120" s="318">
        <f t="shared" si="14"/>
        <v>5.8853403476061672</v>
      </c>
      <c r="M120" s="318">
        <f t="shared" si="15"/>
        <v>5.8553403476061678</v>
      </c>
      <c r="N120" s="269">
        <f t="shared" si="16"/>
        <v>0.24934509745043343</v>
      </c>
      <c r="O120" s="269">
        <f t="shared" si="2"/>
        <v>9.3183299161939193</v>
      </c>
      <c r="P120" s="316">
        <f t="shared" si="4"/>
        <v>98.954473461225334</v>
      </c>
      <c r="Q120" s="269">
        <f t="shared" si="17"/>
        <v>5453.6300815470213</v>
      </c>
      <c r="R120" s="338">
        <f>IF(H120&gt;0,rate1(1,$L$52,$L$51,$L$54,L120,$L$53,$L$50,P120),"")</f>
        <v>4735.6953800554948</v>
      </c>
      <c r="S120" s="318">
        <f t="shared" si="18"/>
        <v>0.12358445165230229</v>
      </c>
      <c r="T120" s="318">
        <f t="shared" si="19"/>
        <v>0.28450556122666082</v>
      </c>
      <c r="U120" s="269">
        <f t="shared" si="3"/>
        <v>5.8253403476061676</v>
      </c>
      <c r="V120" s="341">
        <f t="shared" si="20"/>
        <v>5.8253403476061676</v>
      </c>
      <c r="W120" s="269">
        <f t="shared" si="21"/>
        <v>2.041754713310695E-3</v>
      </c>
      <c r="X120" s="269">
        <f t="shared" si="22"/>
        <v>5313.0720802856786</v>
      </c>
      <c r="Y120" s="269">
        <f t="shared" si="5"/>
        <v>97.943079045913308</v>
      </c>
      <c r="Z120" s="349">
        <f>IF(H120&gt;0,rate1(1,$L$52,$L$51,$L$54,U120,$L$53,$L$50,Y120),"")</f>
        <v>4710.0908332846084</v>
      </c>
      <c r="AA120" s="341">
        <f t="shared" si="23"/>
        <v>0.12105377652983627</v>
      </c>
      <c r="AB120" s="341">
        <f t="shared" si="24"/>
        <v>2.3229574902201094E-3</v>
      </c>
      <c r="AC120" s="269">
        <f t="shared" si="6"/>
        <v>0.28450556122666082</v>
      </c>
      <c r="AD120" s="269">
        <f t="shared" si="25"/>
        <v>0.21089218692705625</v>
      </c>
      <c r="AE120" s="269">
        <f t="shared" si="26"/>
        <v>-1.2700917952913136E-2</v>
      </c>
      <c r="AF120" s="269">
        <f t="shared" si="27"/>
        <v>1001.0962630765836</v>
      </c>
      <c r="AG120" s="269">
        <f t="shared" si="28"/>
        <v>988.87355454147098</v>
      </c>
      <c r="AH120" s="269">
        <f t="shared" si="29"/>
        <v>5.8856841105985289</v>
      </c>
      <c r="AI120" s="269">
        <f t="shared" si="30"/>
        <v>60.076828933056682</v>
      </c>
      <c r="AJ120" s="269">
        <f t="shared" si="31"/>
        <v>1.1018313401038626</v>
      </c>
      <c r="AK120" s="366">
        <f t="shared" si="32"/>
        <v>4.8344143843052283</v>
      </c>
      <c r="AL120" s="134">
        <f t="shared" si="33"/>
        <v>0.39065159954408513</v>
      </c>
      <c r="AM120" s="5" cm="1">
        <f t="array" ref="AM120">Balance($B$8,$B$11,$B$12,$H$7,B120,AK120,AL120)</f>
        <v>9.4479029328748982E-3</v>
      </c>
      <c r="AN120" s="5" cm="1">
        <f t="array" ref="AN120">getStorageByWaterLevel(B119)</f>
        <v>11.936816629902561</v>
      </c>
      <c r="BA120" s="5"/>
    </row>
    <row r="121" spans="1:53" x14ac:dyDescent="0.25">
      <c r="A121" s="267"/>
      <c r="B121" s="269">
        <f t="shared" si="7"/>
        <v>1001.0962630765836</v>
      </c>
      <c r="C121" s="269">
        <f t="shared" si="8"/>
        <v>988.87355454147098</v>
      </c>
      <c r="D121" s="269">
        <f t="shared" si="9"/>
        <v>5.8856841105985289</v>
      </c>
      <c r="E121" s="269">
        <f>IF(H121&gt;0,IF(AND(C121&lt;$B$6,C121&gt;$K$12),bb2wang($B$6,$K$12,C121,$H$8,$H$9,I121,$H$10,$H$11,$K$10,$K$11,$H$13),E120)," ")</f>
        <v>100.01772478702301</v>
      </c>
      <c r="F121" s="269">
        <f t="shared" si="10"/>
        <v>99.008170778732193</v>
      </c>
      <c r="G121" s="269">
        <f t="shared" si="11"/>
        <v>5875.1217389714784</v>
      </c>
      <c r="H121" s="270">
        <f t="shared" si="0"/>
        <v>0.06</v>
      </c>
      <c r="I121" s="269">
        <f t="shared" si="12"/>
        <v>9.7781668280900718</v>
      </c>
      <c r="J121" s="269">
        <f t="shared" si="1"/>
        <v>100</v>
      </c>
      <c r="K121" s="317">
        <f t="shared" si="13"/>
        <v>1</v>
      </c>
      <c r="L121" s="318">
        <f t="shared" si="14"/>
        <v>5.9456841105985285</v>
      </c>
      <c r="M121" s="318">
        <f t="shared" si="15"/>
        <v>5.9156841105985283</v>
      </c>
      <c r="N121" s="269">
        <f t="shared" si="16"/>
        <v>0.25194281295999232</v>
      </c>
      <c r="O121" s="269">
        <f t="shared" si="2"/>
        <v>9.3072240213310842</v>
      </c>
      <c r="P121" s="316">
        <f t="shared" si="4"/>
        <v>100.31371518125606</v>
      </c>
      <c r="Q121" s="269">
        <f t="shared" si="17"/>
        <v>5745.1070265573462</v>
      </c>
      <c r="R121" s="338">
        <f>IF(H121&gt;0,rate1(1,$L$52,$L$51,$L$54,L121,$L$53,$L$50,P121),"")</f>
        <v>4769.7181847984575</v>
      </c>
      <c r="S121" s="318">
        <f t="shared" si="18"/>
        <v>0.12941518469267194</v>
      </c>
      <c r="T121" s="318">
        <f t="shared" si="19"/>
        <v>0.28939490849154442</v>
      </c>
      <c r="U121" s="269">
        <f t="shared" si="3"/>
        <v>5.8856841105985289</v>
      </c>
      <c r="V121" s="341">
        <f t="shared" si="20"/>
        <v>5.8856841105985289</v>
      </c>
      <c r="W121" s="269">
        <f t="shared" si="21"/>
        <v>2.0842742217652699E-3</v>
      </c>
      <c r="X121" s="269">
        <f t="shared" si="22"/>
        <v>5598.5249784149928</v>
      </c>
      <c r="Y121" s="269">
        <f t="shared" si="5"/>
        <v>99.298860216630601</v>
      </c>
      <c r="Z121" s="349">
        <f>IF(H121&gt;0,rate1(1,$L$52,$L$51,$L$54,U121,$L$53,$L$50,Y121),"")</f>
        <v>4744.3574281223173</v>
      </c>
      <c r="AA121" s="341">
        <f t="shared" si="23"/>
        <v>0.12678738734294484</v>
      </c>
      <c r="AB121" s="341">
        <f t="shared" si="24"/>
        <v>2.3869034775197938E-3</v>
      </c>
      <c r="AC121" s="269">
        <f t="shared" si="6"/>
        <v>0.28939490849154442</v>
      </c>
      <c r="AD121" s="269">
        <f t="shared" si="25"/>
        <v>0.2073291486458653</v>
      </c>
      <c r="AE121" s="269">
        <f t="shared" si="26"/>
        <v>-1.24169205957976E-2</v>
      </c>
      <c r="AF121" s="269">
        <f t="shared" si="27"/>
        <v>1001.058810981052</v>
      </c>
      <c r="AG121" s="269">
        <f t="shared" si="28"/>
        <v>988.58415963297944</v>
      </c>
      <c r="AH121" s="269">
        <f t="shared" si="29"/>
        <v>5.9460345702567325</v>
      </c>
      <c r="AI121" s="269">
        <f t="shared" si="30"/>
        <v>60.673376765502276</v>
      </c>
      <c r="AJ121" s="269">
        <f t="shared" si="31"/>
        <v>1.1186850558720578</v>
      </c>
      <c r="AK121" s="366">
        <f t="shared" si="32"/>
        <v>5.1697971327292569</v>
      </c>
      <c r="AL121" s="134">
        <f t="shared" si="33"/>
        <v>0.39665928243739079</v>
      </c>
      <c r="AM121" s="5" cm="1">
        <f t="array" ref="AM121">Balance($B$8,$B$11,$B$12,$H$7,B121,AK121,AL121)</f>
        <v>9.2869854508800184E-3</v>
      </c>
      <c r="AN121" s="5" cm="1">
        <f t="array" ref="AN121">getStorageByWaterLevel(B120)</f>
        <v>11.966933733998273</v>
      </c>
      <c r="BA121" s="5"/>
    </row>
    <row r="122" spans="1:53" x14ac:dyDescent="0.25">
      <c r="A122" s="267"/>
      <c r="B122" s="269">
        <f t="shared" si="7"/>
        <v>1001.058810981052</v>
      </c>
      <c r="C122" s="269">
        <f t="shared" si="8"/>
        <v>988.58415963297944</v>
      </c>
      <c r="D122" s="269">
        <f t="shared" si="9"/>
        <v>5.9460345702567325</v>
      </c>
      <c r="E122" s="269">
        <f>IF(H122&gt;0,IF(AND(C122&lt;$B$6,C122&gt;$K$12),bb2wang($B$6,$K$12,C122,$H$8,$H$9,I122,$H$10,$H$11,$K$10,$K$11,$H$13),E121)," ")</f>
        <v>102.0623844610884</v>
      </c>
      <c r="F122" s="269">
        <f t="shared" si="10"/>
        <v>101.0400546240557</v>
      </c>
      <c r="G122" s="269">
        <f t="shared" si="11"/>
        <v>6180.1365029988019</v>
      </c>
      <c r="H122" s="270">
        <f t="shared" si="0"/>
        <v>0.06</v>
      </c>
      <c r="I122" s="269">
        <f t="shared" si="12"/>
        <v>9.9797210784580788</v>
      </c>
      <c r="J122" s="269">
        <f t="shared" si="1"/>
        <v>100</v>
      </c>
      <c r="K122" s="317">
        <f t="shared" si="13"/>
        <v>1</v>
      </c>
      <c r="L122" s="318">
        <f t="shared" si="14"/>
        <v>6.0060345702567322</v>
      </c>
      <c r="M122" s="318">
        <f t="shared" si="15"/>
        <v>5.9760345702567328</v>
      </c>
      <c r="N122" s="269">
        <f t="shared" si="16"/>
        <v>0.25454125500793268</v>
      </c>
      <c r="O122" s="269">
        <f t="shared" si="2"/>
        <v>9.2953925252703709</v>
      </c>
      <c r="P122" s="316">
        <f t="shared" si="4"/>
        <v>101.6777358788212</v>
      </c>
      <c r="Q122" s="269">
        <f t="shared" si="17"/>
        <v>6049.0154595470231</v>
      </c>
      <c r="R122" s="338">
        <f>IF(H122&gt;0,rate1(1,$L$52,$L$51,$L$54,L122,$L$53,$L$50,P122),"")</f>
        <v>4803.4213639278751</v>
      </c>
      <c r="S122" s="318">
        <f t="shared" si="18"/>
        <v>0.13547721966919501</v>
      </c>
      <c r="T122" s="318">
        <f t="shared" si="19"/>
        <v>0.29442978345872373</v>
      </c>
      <c r="U122" s="269">
        <f t="shared" si="3"/>
        <v>5.9460345702567325</v>
      </c>
      <c r="V122" s="341">
        <f t="shared" si="20"/>
        <v>5.9460345702567325</v>
      </c>
      <c r="W122" s="269">
        <f t="shared" si="21"/>
        <v>2.1272367049967045E-3</v>
      </c>
      <c r="X122" s="269">
        <f t="shared" si="22"/>
        <v>5896.2044590002706</v>
      </c>
      <c r="Y122" s="269">
        <f t="shared" si="5"/>
        <v>100.65944335428176</v>
      </c>
      <c r="Z122" s="349">
        <f>IF(H122&gt;0,rate1(1,$L$52,$L$51,$L$54,U122,$L$53,$L$50,Y122),"")</f>
        <v>4778.3019717276675</v>
      </c>
      <c r="AA122" s="341">
        <f t="shared" si="23"/>
        <v>0.13274898491346285</v>
      </c>
      <c r="AB122" s="341">
        <f t="shared" si="24"/>
        <v>2.452850060699487E-3</v>
      </c>
      <c r="AC122" s="269">
        <f t="shared" si="6"/>
        <v>0.29442978345872373</v>
      </c>
      <c r="AD122" s="269">
        <f t="shared" si="25"/>
        <v>0.20378373171072697</v>
      </c>
      <c r="AE122" s="269">
        <f t="shared" si="26"/>
        <v>-1.2145484711497378E-2</v>
      </c>
      <c r="AF122" s="269">
        <f t="shared" si="27"/>
        <v>1001.0189224526013</v>
      </c>
      <c r="AG122" s="269">
        <f t="shared" si="28"/>
        <v>988.28972984952077</v>
      </c>
      <c r="AH122" s="269">
        <f t="shared" si="29"/>
        <v>6.006391696134405</v>
      </c>
      <c r="AI122" s="269">
        <f t="shared" si="30"/>
        <v>61.295847511899581</v>
      </c>
      <c r="AJ122" s="269">
        <f t="shared" si="31"/>
        <v>1.1357116801809188</v>
      </c>
      <c r="AK122" s="366">
        <f t="shared" si="32"/>
        <v>5.5262606075410661</v>
      </c>
      <c r="AL122" s="134">
        <f t="shared" si="33"/>
        <v>0.402726620113941</v>
      </c>
      <c r="AM122" s="5" cm="1">
        <f t="array" ref="AM122">Balance($B$8,$B$11,$B$12,$H$7,B122,AK122,AL122)</f>
        <v>9.1403645381017869E-3</v>
      </c>
      <c r="AN122" s="5" cm="1">
        <f t="array" ref="AN122">getStorageByWaterLevel(B121)</f>
        <v>11.999060265898949</v>
      </c>
      <c r="BA122" s="5"/>
    </row>
    <row r="123" spans="1:53" x14ac:dyDescent="0.25">
      <c r="A123" s="267"/>
      <c r="B123" s="269">
        <f t="shared" si="7"/>
        <v>1001.0189224526013</v>
      </c>
      <c r="C123" s="269">
        <f t="shared" si="8"/>
        <v>988.28972984952077</v>
      </c>
      <c r="D123" s="269">
        <f t="shared" si="9"/>
        <v>6.006391696134405</v>
      </c>
      <c r="E123" s="269">
        <f>IF(H123&gt;0,IF(AND(C123&lt;$B$6,C123&gt;$K$12),bb2wang($B$6,$K$12,C123,$H$8,$H$9,I123,$H$10,$H$11,$K$10,$K$11,$H$13),E122)," ")</f>
        <v>104.1329019020362</v>
      </c>
      <c r="F123" s="269">
        <f t="shared" si="10"/>
        <v>103.09764318156229</v>
      </c>
      <c r="G123" s="269">
        <f t="shared" si="11"/>
        <v>6498.0305650985711</v>
      </c>
      <c r="H123" s="270">
        <f t="shared" si="0"/>
        <v>0.06</v>
      </c>
      <c r="I123" s="269">
        <f t="shared" si="12"/>
        <v>10.183354082464394</v>
      </c>
      <c r="J123" s="269">
        <f t="shared" si="1"/>
        <v>100</v>
      </c>
      <c r="K123" s="317">
        <f t="shared" si="13"/>
        <v>1</v>
      </c>
      <c r="L123" s="318">
        <f t="shared" si="14"/>
        <v>6.0663916961344047</v>
      </c>
      <c r="M123" s="318">
        <f t="shared" si="15"/>
        <v>6.0363916961344053</v>
      </c>
      <c r="N123" s="269">
        <f t="shared" si="16"/>
        <v>0.25714042242888269</v>
      </c>
      <c r="O123" s="269">
        <f t="shared" si="2"/>
        <v>9.2827898951240098</v>
      </c>
      <c r="P123" s="316">
        <f t="shared" si="4"/>
        <v>103.04650528982835</v>
      </c>
      <c r="Q123" s="269">
        <f t="shared" si="17"/>
        <v>6365.7778821944203</v>
      </c>
      <c r="R123" s="338">
        <f>IF(H123&gt;0,rate1(1,$L$52,$L$51,$L$54,L123,$L$53,$L$50,P123),"")</f>
        <v>4836.8080551072135</v>
      </c>
      <c r="S123" s="318">
        <f t="shared" si="18"/>
        <v>0.14177971761018712</v>
      </c>
      <c r="T123" s="318">
        <f t="shared" si="19"/>
        <v>0.29962053764663504</v>
      </c>
      <c r="U123" s="269">
        <f t="shared" si="3"/>
        <v>6.006391696134405</v>
      </c>
      <c r="V123" s="341">
        <f t="shared" si="20"/>
        <v>6.006391696134405</v>
      </c>
      <c r="W123" s="269">
        <f t="shared" si="21"/>
        <v>2.1706422868810193E-3</v>
      </c>
      <c r="X123" s="269">
        <f t="shared" si="22"/>
        <v>6206.5270098112151</v>
      </c>
      <c r="Y123" s="269">
        <f t="shared" si="5"/>
        <v>102.02479781327813</v>
      </c>
      <c r="Z123" s="349">
        <f>IF(H123&gt;0,rate1(1,$L$52,$L$51,$L$54,U123,$L$53,$L$50,Y123),"")</f>
        <v>4811.9276077851673</v>
      </c>
      <c r="AA123" s="341">
        <f t="shared" si="23"/>
        <v>0.13894759811047208</v>
      </c>
      <c r="AB123" s="341">
        <f t="shared" si="24"/>
        <v>2.5209177538064757E-3</v>
      </c>
      <c r="AC123" s="269">
        <f t="shared" si="6"/>
        <v>0.29962053764663504</v>
      </c>
      <c r="AD123" s="269">
        <f t="shared" si="25"/>
        <v>0.20025329528899816</v>
      </c>
      <c r="AE123" s="269">
        <f t="shared" si="26"/>
        <v>-1.1885984389873499E-2</v>
      </c>
      <c r="AF123" s="269">
        <f t="shared" si="27"/>
        <v>1000.9764423373836</v>
      </c>
      <c r="AG123" s="269">
        <f t="shared" si="28"/>
        <v>987.99010931187411</v>
      </c>
      <c r="AH123" s="269">
        <f t="shared" si="29"/>
        <v>6.066755458702616</v>
      </c>
      <c r="AI123" s="269">
        <f t="shared" si="30"/>
        <v>61.945922648359804</v>
      </c>
      <c r="AJ123" s="269">
        <f t="shared" si="31"/>
        <v>1.1529188809165742</v>
      </c>
      <c r="AK123" s="366">
        <f t="shared" si="32"/>
        <v>5.9050773122316045</v>
      </c>
      <c r="AL123" s="134">
        <f t="shared" si="33"/>
        <v>0.40885620486513097</v>
      </c>
      <c r="AM123" s="5" cm="1">
        <f t="array" ref="AM123">Balance($B$8,$B$11,$B$12,$H$7,B123,AK123,AL123)</f>
        <v>9.0075076856389637E-3</v>
      </c>
      <c r="AN123" s="5" cm="1">
        <f t="array" ref="AN123">getStorageByWaterLevel(B122)</f>
        <v>12.033328043050867</v>
      </c>
      <c r="BA123" s="5"/>
    </row>
    <row r="124" spans="1:53" x14ac:dyDescent="0.25">
      <c r="A124" s="267"/>
      <c r="B124" s="269">
        <f t="shared" si="7"/>
        <v>1000.9764423373836</v>
      </c>
      <c r="C124" s="269">
        <f t="shared" si="8"/>
        <v>987.99010931187411</v>
      </c>
      <c r="D124" s="269">
        <f t="shared" si="9"/>
        <v>6.066755458702616</v>
      </c>
      <c r="E124" s="269">
        <f>IF(H124&gt;0,IF(AND(C124&lt;$B$6,C124&gt;$K$12),bb2wang($B$6,$K$12,C124,$H$8,$H$9,I124,$H$10,$H$11,$K$10,$K$11,$H$13),E123)," ")</f>
        <v>106.22960536405547</v>
      </c>
      <c r="F124" s="269">
        <f t="shared" si="10"/>
        <v>105.18125363304583</v>
      </c>
      <c r="G124" s="269">
        <f t="shared" si="11"/>
        <v>6829.2385678823111</v>
      </c>
      <c r="H124" s="270">
        <f t="shared" si="0"/>
        <v>0.06</v>
      </c>
      <c r="I124" s="269">
        <f t="shared" si="12"/>
        <v>10.389066420407563</v>
      </c>
      <c r="J124" s="269">
        <f t="shared" si="1"/>
        <v>100</v>
      </c>
      <c r="K124" s="317">
        <f t="shared" si="13"/>
        <v>1</v>
      </c>
      <c r="L124" s="318">
        <f t="shared" si="14"/>
        <v>6.1267554587026156</v>
      </c>
      <c r="M124" s="318">
        <f t="shared" si="15"/>
        <v>6.0967554587026154</v>
      </c>
      <c r="N124" s="269">
        <f t="shared" si="16"/>
        <v>0.25974031409616671</v>
      </c>
      <c r="O124" s="269">
        <f t="shared" si="2"/>
        <v>9.2693674053003239</v>
      </c>
      <c r="P124" s="316">
        <f t="shared" si="4"/>
        <v>104.41999365948375</v>
      </c>
      <c r="Q124" s="269">
        <f t="shared" si="17"/>
        <v>6695.829378220953</v>
      </c>
      <c r="R124" s="338">
        <f>IF(H124&gt;0,rate1(1,$L$52,$L$51,$L$54,L124,$L$53,$L$50,P124),"")</f>
        <v>4869.8813892006319</v>
      </c>
      <c r="S124" s="318">
        <f t="shared" si="18"/>
        <v>0.14833235724651894</v>
      </c>
      <c r="T124" s="318">
        <f t="shared" si="19"/>
        <v>0.30497849285011486</v>
      </c>
      <c r="U124" s="269">
        <f t="shared" si="3"/>
        <v>6.066755458702616</v>
      </c>
      <c r="V124" s="341">
        <f t="shared" si="20"/>
        <v>6.066755458702616</v>
      </c>
      <c r="W124" s="269">
        <f t="shared" si="21"/>
        <v>2.2144910911130467E-3</v>
      </c>
      <c r="X124" s="269">
        <f t="shared" si="22"/>
        <v>6529.9214438616818</v>
      </c>
      <c r="Y124" s="269">
        <f t="shared" si="5"/>
        <v>103.3948934673374</v>
      </c>
      <c r="Z124" s="349">
        <f>IF(H124&gt;0,rate1(1,$L$52,$L$51,$L$54,U124,$L$53,$L$50,Y124),"")</f>
        <v>4845.2374743992268</v>
      </c>
      <c r="AA124" s="341">
        <f t="shared" si="23"/>
        <v>0.14539276397326592</v>
      </c>
      <c r="AB124" s="341">
        <f t="shared" si="24"/>
        <v>2.5912384049177092E-3</v>
      </c>
      <c r="AC124" s="269">
        <f t="shared" si="6"/>
        <v>0.30497849285011486</v>
      </c>
      <c r="AD124" s="269">
        <f t="shared" si="25"/>
        <v>0.19673518430523454</v>
      </c>
      <c r="AE124" s="269">
        <f t="shared" si="26"/>
        <v>-1.1637832038443962E-2</v>
      </c>
      <c r="AF124" s="269">
        <f t="shared" si="27"/>
        <v>1000.9312041586296</v>
      </c>
      <c r="AG124" s="269">
        <f t="shared" si="28"/>
        <v>987.68513081902404</v>
      </c>
      <c r="AH124" s="269">
        <f t="shared" si="29"/>
        <v>6.1271258293137976</v>
      </c>
      <c r="AI124" s="269">
        <f t="shared" si="30"/>
        <v>62.625445770903184</v>
      </c>
      <c r="AJ124" s="269">
        <f t="shared" si="31"/>
        <v>1.1703148380751585</v>
      </c>
      <c r="AK124" s="366">
        <f t="shared" si="32"/>
        <v>6.3076038109838786</v>
      </c>
      <c r="AL124" s="134">
        <f t="shared" si="33"/>
        <v>0.41505079712996695</v>
      </c>
      <c r="AM124" s="5" cm="1">
        <f t="array" ref="AM124">Balance($B$8,$B$11,$B$12,$H$7,B124,AK124,AL124)</f>
        <v>8.8879643238641785E-3</v>
      </c>
      <c r="AN124" s="5" cm="1">
        <f t="array" ref="AN124">getStorageByWaterLevel(B123)</f>
        <v>12.069878817203513</v>
      </c>
      <c r="BA124" s="5"/>
    </row>
    <row r="125" spans="1:53" x14ac:dyDescent="0.25">
      <c r="A125" s="267"/>
      <c r="B125" s="269">
        <f t="shared" si="7"/>
        <v>1000.9312041586296</v>
      </c>
      <c r="C125" s="269">
        <f t="shared" si="8"/>
        <v>987.68513081902404</v>
      </c>
      <c r="D125" s="269">
        <f t="shared" si="9"/>
        <v>6.1271258293137976</v>
      </c>
      <c r="E125" s="269">
        <f>IF(H125&gt;0,IF(AND(C125&lt;$B$6,C125&gt;$K$12),bb2wang($B$6,$K$12,C125,$H$8,$H$9,I125,$H$10,$H$11,$K$10,$K$11,$H$13),E124)," ")</f>
        <v>108.35284727221904</v>
      </c>
      <c r="F125" s="269">
        <f t="shared" si="10"/>
        <v>107.29122631813726</v>
      </c>
      <c r="G125" s="269">
        <f t="shared" si="11"/>
        <v>7174.2081693076771</v>
      </c>
      <c r="H125" s="270">
        <f t="shared" si="0"/>
        <v>0.06</v>
      </c>
      <c r="I125" s="269">
        <f t="shared" si="12"/>
        <v>10.596858671684458</v>
      </c>
      <c r="J125" s="269">
        <f t="shared" si="1"/>
        <v>100</v>
      </c>
      <c r="K125" s="317">
        <f t="shared" si="13"/>
        <v>1</v>
      </c>
      <c r="L125" s="318">
        <f t="shared" si="14"/>
        <v>6.1871258293137972</v>
      </c>
      <c r="M125" s="318">
        <f t="shared" si="15"/>
        <v>6.1571258293137969</v>
      </c>
      <c r="N125" s="269">
        <f t="shared" si="16"/>
        <v>0.26234092892025629</v>
      </c>
      <c r="O125" s="269">
        <f t="shared" si="2"/>
        <v>9.2550728465295684</v>
      </c>
      <c r="P125" s="316">
        <f t="shared" si="4"/>
        <v>105.79817172885458</v>
      </c>
      <c r="Q125" s="269">
        <f t="shared" si="17"/>
        <v>7039.6181753797046</v>
      </c>
      <c r="R125" s="338">
        <f>IF(H125&gt;0,rate1(1,$L$52,$L$51,$L$54,L125,$L$53,$L$50,P125),"")</f>
        <v>4902.6444886561658</v>
      </c>
      <c r="S125" s="318">
        <f t="shared" si="18"/>
        <v>0.15514538469698058</v>
      </c>
      <c r="T125" s="318">
        <f t="shared" si="19"/>
        <v>0.31051606296328738</v>
      </c>
      <c r="U125" s="269">
        <f t="shared" si="3"/>
        <v>6.1271258293137976</v>
      </c>
      <c r="V125" s="341">
        <f t="shared" si="20"/>
        <v>6.1271258293137976</v>
      </c>
      <c r="W125" s="269">
        <f t="shared" si="21"/>
        <v>2.2587832412135356E-3</v>
      </c>
      <c r="X125" s="269">
        <f t="shared" si="22"/>
        <v>6866.8294365927713</v>
      </c>
      <c r="Y125" s="269">
        <f t="shared" si="5"/>
        <v>104.76970069568866</v>
      </c>
      <c r="Z125" s="349">
        <f>IF(H125&gt;0,rate1(1,$L$52,$L$51,$L$54,U125,$L$53,$L$50,Y125),"")</f>
        <v>4878.2347023958873</v>
      </c>
      <c r="AA125" s="341">
        <f t="shared" si="23"/>
        <v>0.15209457632821766</v>
      </c>
      <c r="AB125" s="341">
        <f t="shared" si="24"/>
        <v>2.6639565901490133E-3</v>
      </c>
      <c r="AC125" s="269">
        <f t="shared" si="6"/>
        <v>0.31051606296328738</v>
      </c>
      <c r="AD125" s="269">
        <f t="shared" si="25"/>
        <v>0.1932267188608979</v>
      </c>
      <c r="AE125" s="269">
        <f t="shared" si="26"/>
        <v>-1.1400475962618558E-2</v>
      </c>
      <c r="AF125" s="269">
        <f t="shared" si="27"/>
        <v>1000.8830290245866</v>
      </c>
      <c r="AG125" s="269">
        <f t="shared" si="28"/>
        <v>987.37461475606074</v>
      </c>
      <c r="AH125" s="269">
        <f t="shared" si="29"/>
        <v>6.1875027801677485</v>
      </c>
      <c r="AI125" s="269">
        <f t="shared" si="30"/>
        <v>63.336442950690277</v>
      </c>
      <c r="AJ125" s="269">
        <f t="shared" si="31"/>
        <v>1.1879082944503503</v>
      </c>
      <c r="AK125" s="366">
        <f t="shared" si="32"/>
        <v>6.7352879205733531</v>
      </c>
      <c r="AL125" s="134">
        <f t="shared" si="33"/>
        <v>0.42131334170705725</v>
      </c>
      <c r="AM125" s="5" cm="1">
        <f t="array" ref="AM125">Balance($B$8,$B$11,$B$12,$H$7,B125,AK125,AL125)</f>
        <v>8.7813625720663951E-3</v>
      </c>
      <c r="AN125" s="5" cm="1">
        <f t="array" ref="AN125">getStorageByWaterLevel(B124)</f>
        <v>12.108865249969647</v>
      </c>
      <c r="BA125" s="5"/>
    </row>
    <row r="126" spans="1:53" x14ac:dyDescent="0.25">
      <c r="A126" s="267"/>
      <c r="B126" s="269">
        <f t="shared" si="7"/>
        <v>1000.8830290245866</v>
      </c>
      <c r="C126" s="269">
        <f t="shared" si="8"/>
        <v>987.37461475606074</v>
      </c>
      <c r="D126" s="269">
        <f t="shared" si="9"/>
        <v>6.1875027801677485</v>
      </c>
      <c r="E126" s="269">
        <f>IF(H126&gt;0,IF(AND(C126&lt;$B$6,C126&gt;$K$12),bb2wang($B$6,$K$12,C126,$H$8,$H$9,I126,$H$10,$H$11,$K$10,$K$11,$H$13),E125)," ")</f>
        <v>110.50300650597755</v>
      </c>
      <c r="F126" s="269">
        <f t="shared" si="10"/>
        <v>109.4279268890983</v>
      </c>
      <c r="G126" s="269">
        <f t="shared" si="11"/>
        <v>7533.4006425967336</v>
      </c>
      <c r="H126" s="270">
        <f t="shared" ref="H126:H189" si="34">dv(S125)</f>
        <v>0.06</v>
      </c>
      <c r="I126" s="269">
        <f t="shared" si="12"/>
        <v>10.806731414820661</v>
      </c>
      <c r="J126" s="269">
        <f t="shared" ref="J126:J189" si="35">$B$7</f>
        <v>100</v>
      </c>
      <c r="K126" s="317">
        <f t="shared" si="13"/>
        <v>1</v>
      </c>
      <c r="L126" s="318">
        <f t="shared" si="14"/>
        <v>6.2475027801677481</v>
      </c>
      <c r="M126" s="318">
        <f t="shared" si="15"/>
        <v>6.2175027801677487</v>
      </c>
      <c r="N126" s="269">
        <f t="shared" si="16"/>
        <v>0.26494226584729574</v>
      </c>
      <c r="O126" s="269">
        <f t="shared" ref="O126:O189" si="36">IF(WH(B125,$F$51,$F$52,$F$53)&gt;0,WH(B125,$F$51,$F$52,$F$53),O125)</f>
        <v>9.2398501993788642</v>
      </c>
      <c r="P126" s="316">
        <f t="shared" si="4"/>
        <v>107.1810107219205</v>
      </c>
      <c r="Q126" s="269">
        <f t="shared" si="17"/>
        <v>7397.6062638318353</v>
      </c>
      <c r="R126" s="338">
        <f>IF(H126&gt;0,rate1(1,$L$52,$L$51,$L$54,L126,$L$53,$L$50,P126),"")</f>
        <v>4935.1004659958753</v>
      </c>
      <c r="S126" s="318">
        <f t="shared" si="18"/>
        <v>0.16222966965397248</v>
      </c>
      <c r="T126" s="318">
        <f t="shared" si="19"/>
        <v>0.31624689518172078</v>
      </c>
      <c r="U126" s="269">
        <f t="shared" ref="U126:U189" si="37">L126-K126*H126</f>
        <v>6.1875027801677485</v>
      </c>
      <c r="V126" s="341">
        <f t="shared" si="20"/>
        <v>6.1875027801677485</v>
      </c>
      <c r="W126" s="269">
        <f t="shared" si="21"/>
        <v>2.3035188604794143E-3</v>
      </c>
      <c r="X126" s="269">
        <f t="shared" si="22"/>
        <v>7217.7061158631095</v>
      </c>
      <c r="Y126" s="269">
        <f t="shared" si="5"/>
        <v>106.14919036978287</v>
      </c>
      <c r="Z126" s="349">
        <f>IF(H126&gt;0,rate1(1,$L$52,$L$51,$L$54,U126,$L$53,$L$50,Y126),"")</f>
        <v>4910.9224137358715</v>
      </c>
      <c r="AA126" s="341">
        <f t="shared" si="23"/>
        <v>0.15906374075212348</v>
      </c>
      <c r="AB126" s="341">
        <f t="shared" si="24"/>
        <v>2.7392312260856185E-3</v>
      </c>
      <c r="AC126" s="269">
        <f t="shared" si="6"/>
        <v>0.31624689518172078</v>
      </c>
      <c r="AD126" s="269">
        <f t="shared" si="25"/>
        <v>0.18972518280542483</v>
      </c>
      <c r="AE126" s="269">
        <f t="shared" si="26"/>
        <v>-1.1173398204119629E-2</v>
      </c>
      <c r="AF126" s="269">
        <f t="shared" si="27"/>
        <v>1000.8317243952521</v>
      </c>
      <c r="AG126" s="269">
        <f t="shared" si="28"/>
        <v>987.058367860879</v>
      </c>
      <c r="AH126" s="269">
        <f t="shared" si="29"/>
        <v>6.2478862842789322</v>
      </c>
      <c r="AI126" s="269">
        <f t="shared" si="30"/>
        <v>64.081146343573778</v>
      </c>
      <c r="AJ126" s="269">
        <f t="shared" si="31"/>
        <v>1.2057086128791208</v>
      </c>
      <c r="AK126" s="366">
        <f t="shared" si="32"/>
        <v>7.1896767470050849</v>
      </c>
      <c r="AL126" s="134">
        <f t="shared" si="33"/>
        <v>0.42764698600212631</v>
      </c>
      <c r="AM126" s="5" cm="1">
        <f t="array" ref="AM126">Balance($B$8,$B$11,$B$12,$H$7,B126,AK126,AL126)</f>
        <v>8.6874069064860945E-3</v>
      </c>
      <c r="AN126" s="5" cm="1">
        <f t="array" ref="AN126">getStorageByWaterLevel(B125)</f>
        <v>12.150452013541903</v>
      </c>
      <c r="BA126" s="5"/>
    </row>
    <row r="127" spans="1:53" x14ac:dyDescent="0.25">
      <c r="A127" s="267"/>
      <c r="B127" s="269">
        <f t="shared" si="7"/>
        <v>1000.8317243952521</v>
      </c>
      <c r="C127" s="269">
        <f t="shared" si="8"/>
        <v>987.058367860879</v>
      </c>
      <c r="D127" s="269">
        <f t="shared" si="9"/>
        <v>6.2478862842789322</v>
      </c>
      <c r="E127" s="269">
        <f>IF(H127&gt;0,IF(AND(C127&lt;$B$6,C127&gt;$K$12),bb2wang($B$6,$K$12,C127,$H$8,$H$9,I127,$H$10,$H$11,$K$10,$K$11,$H$13),E126)," ")</f>
        <v>112.68049098078146</v>
      </c>
      <c r="F127" s="269">
        <f t="shared" si="10"/>
        <v>111.5917487433795</v>
      </c>
      <c r="G127" s="269">
        <f t="shared" si="11"/>
        <v>7907.2915378896323</v>
      </c>
      <c r="H127" s="270">
        <f t="shared" si="34"/>
        <v>0.06</v>
      </c>
      <c r="I127" s="269">
        <f t="shared" si="12"/>
        <v>11.018685227498464</v>
      </c>
      <c r="J127" s="269">
        <f t="shared" si="35"/>
        <v>100</v>
      </c>
      <c r="K127" s="317">
        <f t="shared" si="13"/>
        <v>1</v>
      </c>
      <c r="L127" s="318">
        <f t="shared" si="14"/>
        <v>6.3078862842789318</v>
      </c>
      <c r="M127" s="318">
        <f t="shared" si="15"/>
        <v>6.2778862842789316</v>
      </c>
      <c r="N127" s="269">
        <f t="shared" si="16"/>
        <v>0.26754432385770954</v>
      </c>
      <c r="O127" s="269">
        <f t="shared" si="36"/>
        <v>9.2236392667733789</v>
      </c>
      <c r="P127" s="316">
        <f t="shared" ref="P127:P190" si="38">IF(H127&gt;0,$C$54*$L$55*$L$55*M127*M127/(($B$19*(B127-C127))^0.333)*1000,"")</f>
        <v>108.56848233307691</v>
      </c>
      <c r="Q127" s="269">
        <f t="shared" si="17"/>
        <v>7770.2700792924616</v>
      </c>
      <c r="R127" s="338">
        <f>IF(H127&gt;0,rate1(1,$L$52,$L$51,$L$54,L127,$L$53,$L$50,P127),"")</f>
        <v>4967.2524224068684</v>
      </c>
      <c r="S127" s="318">
        <f t="shared" si="18"/>
        <v>0.16959676912076546</v>
      </c>
      <c r="T127" s="318">
        <f t="shared" si="19"/>
        <v>0.32218603433711651</v>
      </c>
      <c r="U127" s="269">
        <f t="shared" si="37"/>
        <v>6.2478862842789322</v>
      </c>
      <c r="V127" s="341">
        <f t="shared" si="20"/>
        <v>6.2478862842789322</v>
      </c>
      <c r="W127" s="269">
        <f t="shared" si="21"/>
        <v>2.3486980720690553E-3</v>
      </c>
      <c r="X127" s="269">
        <f t="shared" si="22"/>
        <v>7583.020712483255</v>
      </c>
      <c r="Y127" s="269">
        <f t="shared" ref="Y127:Y190" si="39">IF(H127&gt;0,$C$54*$L$55*$L$55*V127*V127/(($B$19*(B127-C127))^0.333)*1000,"")</f>
        <v>107.53333384047056</v>
      </c>
      <c r="Z127" s="349">
        <f>IF(H127&gt;0,rate1(1,$L$52,$L$51,$L$54,U127,$L$53,$L$50,Y127),"")</f>
        <v>4943.3037200326644</v>
      </c>
      <c r="AA127" s="341">
        <f t="shared" si="23"/>
        <v>0.16631163690610207</v>
      </c>
      <c r="AB127" s="341">
        <f t="shared" si="24"/>
        <v>2.817237442721175E-3</v>
      </c>
      <c r="AC127" s="269">
        <f t="shared" ref="AC127:AC190" si="40">IF(H127&gt;0,delta_z(N127,S127,H127,AE126,AB127),"")</f>
        <v>0.32218603433711651</v>
      </c>
      <c r="AD127" s="269">
        <f t="shared" si="25"/>
        <v>0.18622781128129076</v>
      </c>
      <c r="AE127" s="269">
        <f t="shared" si="26"/>
        <v>-1.0956112576366963E-2</v>
      </c>
      <c r="AF127" s="269">
        <f t="shared" si="27"/>
        <v>1000.7770826847727</v>
      </c>
      <c r="AG127" s="269">
        <f t="shared" si="28"/>
        <v>986.73618182654184</v>
      </c>
      <c r="AH127" s="269">
        <f t="shared" si="29"/>
        <v>6.3082763154455916</v>
      </c>
      <c r="AI127" s="269">
        <f t="shared" si="30"/>
        <v>64.862021685018817</v>
      </c>
      <c r="AJ127" s="269">
        <f t="shared" si="31"/>
        <v>1.2237258411249594</v>
      </c>
      <c r="AK127" s="366">
        <f t="shared" si="32"/>
        <v>7.6724256960480988</v>
      </c>
      <c r="AL127" s="134">
        <f t="shared" si="33"/>
        <v>0.43405510063648367</v>
      </c>
      <c r="AM127" s="5" cm="1">
        <f t="array" ref="AM127">Balance($B$8,$B$11,$B$12,$H$7,B127,AK127,AL127)</f>
        <v>8.6058767480762539E-3</v>
      </c>
      <c r="AN127" s="5" cm="1">
        <f t="array" ref="AN127">getStorageByWaterLevel(B126)</f>
        <v>12.194817036462748</v>
      </c>
      <c r="BA127" s="5"/>
    </row>
    <row r="128" spans="1:53" x14ac:dyDescent="0.25">
      <c r="A128" s="267"/>
      <c r="B128" s="269">
        <f t="shared" ref="B128:B191" si="41">IF(H128&gt;0,AF127,"")</f>
        <v>1000.7770826847727</v>
      </c>
      <c r="C128" s="269">
        <f t="shared" ref="C128:C191" si="42">IF(H128&gt;0,AG127,"")</f>
        <v>986.73618182654184</v>
      </c>
      <c r="D128" s="269">
        <f t="shared" ref="D128:D191" si="43">IF(H128&gt;0,AH127,"")</f>
        <v>6.3082763154455916</v>
      </c>
      <c r="E128" s="269">
        <f>IF(H128&gt;0,IF(AND(C128&lt;$B$6,C128&gt;$K$12),bb2wang($B$6,$K$12,C128,$H$8,$H$9,I128,$H$10,$H$11,$K$10,$K$11,$H$13),E127)," ")</f>
        <v>114.88574057650119</v>
      </c>
      <c r="F128" s="269">
        <f t="shared" ref="F128:F191" si="44">IF(H128&gt;0,(E128+E127)/2,"")</f>
        <v>113.78311577864133</v>
      </c>
      <c r="G128" s="269">
        <f t="shared" ref="G128:G191" si="45">IF(H128&gt;0,F128*$S$53*$C$55*(B128-C128+N128)^1.5,"")</f>
        <v>8296.3714149773459</v>
      </c>
      <c r="H128" s="270">
        <f t="shared" si="34"/>
        <v>0.06</v>
      </c>
      <c r="I128" s="269">
        <f t="shared" ref="I128:I191" si="46">IF(H128&gt;0,(B128-C128)*B$19,"")</f>
        <v>11.232720686584708</v>
      </c>
      <c r="J128" s="269">
        <f t="shared" si="35"/>
        <v>100</v>
      </c>
      <c r="K128" s="317">
        <f t="shared" ref="K128:K191" si="47">IF(H128&gt;0,IF((1-S127-0.015)&gt;0,1,-1),"")</f>
        <v>1</v>
      </c>
      <c r="L128" s="318">
        <f t="shared" ref="L128:L191" si="48">IF(H128&gt;0,D128+K128*H128,"")</f>
        <v>6.3682763154455913</v>
      </c>
      <c r="M128" s="318">
        <f t="shared" ref="M128:M191" si="49">IF(H128&gt;0,(D128+L128)/2,"")</f>
        <v>6.3382763154455919</v>
      </c>
      <c r="N128" s="269">
        <f t="shared" ref="N128:N191" si="50">IF(H128&gt;0,2*($P$53*M128/$S$52/$S$51)^2-(B128-C128)*2,"")</f>
        <v>0.27014710196502989</v>
      </c>
      <c r="O128" s="269">
        <f t="shared" si="36"/>
        <v>9.2063752590023249</v>
      </c>
      <c r="P128" s="316">
        <f t="shared" si="38"/>
        <v>109.96055871508445</v>
      </c>
      <c r="Q128" s="269">
        <f t="shared" ref="Q128:Q191" si="51">IF(H128&gt;0,M128/$S$54*(B128-C128+N128/2)*E128-J128,"")</f>
        <v>8158.1012608911569</v>
      </c>
      <c r="R128" s="338">
        <f>IF(H128&gt;0,rate1(1,$L$52,$L$51,$L$54,L128,$L$53,$L$50,P128),"")</f>
        <v>4999.1034464281702</v>
      </c>
      <c r="S128" s="318">
        <f t="shared" ref="S128:S191" si="52">IF(H128&gt;0,Q128/O128/R128,"")</f>
        <v>0.17725899995715308</v>
      </c>
      <c r="T128" s="318">
        <f t="shared" ref="T128:T191" si="53">IF(H128&gt;0,N128/(1-S128),"")</f>
        <v>0.32835011498267513</v>
      </c>
      <c r="U128" s="269">
        <f t="shared" si="37"/>
        <v>6.3082763154455916</v>
      </c>
      <c r="V128" s="341">
        <f t="shared" ref="V128:V191" si="54">IF(H128&gt;0,(D128+U128)/2,"")</f>
        <v>6.3082763154455916</v>
      </c>
      <c r="W128" s="269">
        <f t="shared" ref="W128:W191" si="55">IF(H128&gt;0,2*($P$53*V128/$S$52/$S$51)^2-(B128-C128)*2,"")</f>
        <v>2.3943209989099046E-3</v>
      </c>
      <c r="X128" s="269">
        <f t="shared" ref="X128:X191" si="56">IF(H128&gt;0,V128/$S$54*(B128-C128+W128/2)*F128-J128,"")</f>
        <v>7963.2572804530591</v>
      </c>
      <c r="Y128" s="269">
        <f t="shared" si="39"/>
        <v>108.92210292563914</v>
      </c>
      <c r="Z128" s="349">
        <f>IF(H128&gt;0,rate1(1,$L$52,$L$51,$L$54,U128,$L$53,$L$50,Y128),"")</f>
        <v>4975.3817211703144</v>
      </c>
      <c r="AA128" s="341">
        <f t="shared" ref="AA128:AA191" si="57">IF(H128&gt;0,X128/O128/Z128,"")</f>
        <v>0.1738503894639033</v>
      </c>
      <c r="AB128" s="341">
        <f t="shared" ref="AB128:AB191" si="58">IF(H128&gt;0,W128/(1-AA128),"")</f>
        <v>2.8981687679501609E-3</v>
      </c>
      <c r="AC128" s="269">
        <f t="shared" si="40"/>
        <v>0.32835011498267513</v>
      </c>
      <c r="AD128" s="269">
        <f t="shared" ref="AD128:AD191" si="59">IF(H128&gt;0,H128/AC128*K128,"")</f>
        <v>0.18273177703368795</v>
      </c>
      <c r="AE128" s="269">
        <f t="shared" ref="AE128:AE191" si="60">IF(H128&gt;0,(AD128-AD127)/(AC128+AC127)*2,"")</f>
        <v>-1.0748162884593895E-2</v>
      </c>
      <c r="AF128" s="269">
        <f t="shared" ref="AF128:AF191" si="61">IF(H128&gt;0,B128-(AC128-N128),"")</f>
        <v>1000.7188796717551</v>
      </c>
      <c r="AG128" s="269">
        <f t="shared" ref="AG128:AG191" si="62">IF(H128&gt;0,C128-AC128,"")</f>
        <v>986.4078317115592</v>
      </c>
      <c r="AH128" s="269">
        <f t="shared" ref="AH128:AH191" si="63">IF(H128&gt;0,$S$54*$S$53*$C$55*SQRT(AF128-AG128),"")</f>
        <v>6.3686728482200667</v>
      </c>
      <c r="AI128" s="269">
        <f t="shared" ref="AI128:AI191" si="64">IF(H128&gt;0,AC128/R128*1000000,"")</f>
        <v>65.681800447094034</v>
      </c>
      <c r="AJ128" s="269">
        <f t="shared" ref="AJ128:AJ191" si="65">IF(H128&gt;0,AJ127+AI128/3600,"")</f>
        <v>1.2419707856935966</v>
      </c>
      <c r="AK128" s="366">
        <f t="shared" ref="AK128:AK191" si="66">IF(H128&gt;0,AK127+AI127*G127/1000000,"")</f>
        <v>8.1853086112484625</v>
      </c>
      <c r="AL128" s="134">
        <f t="shared" ref="AL128:AL191" si="67">IF(H128&gt;0,AL127+AI127*J127/1000000,"")</f>
        <v>0.44054130280498555</v>
      </c>
      <c r="AM128" s="5" cm="1">
        <f t="array" ref="AM128">Balance($B$8,$B$11,$B$12,$H$7,B128,AK128,AL128)</f>
        <v>8.5366259951689307E-3</v>
      </c>
      <c r="AN128" s="5" cm="1">
        <f t="array" ref="AN128">getStorageByWaterLevel(B127)</f>
        <v>12.242152918174888</v>
      </c>
      <c r="BA128" s="5"/>
    </row>
    <row r="129" spans="1:53" x14ac:dyDescent="0.25">
      <c r="A129" s="267"/>
      <c r="B129" s="269">
        <f t="shared" si="41"/>
        <v>1000.7188796717551</v>
      </c>
      <c r="C129" s="269">
        <f t="shared" si="42"/>
        <v>986.4078317115592</v>
      </c>
      <c r="D129" s="269">
        <f t="shared" si="43"/>
        <v>6.3686728482200667</v>
      </c>
      <c r="E129" s="269">
        <f>IF(H129&gt;0,IF(AND(C129&lt;$B$6,C129&gt;$K$12),bb2wang($B$6,$K$12,C129,$H$8,$H$9,I129,$H$10,$H$11,$K$10,$K$11,$H$13),E128)," ")</f>
        <v>117.11923047100417</v>
      </c>
      <c r="F129" s="269">
        <f t="shared" si="44"/>
        <v>116.00248552375268</v>
      </c>
      <c r="G129" s="269">
        <f t="shared" si="45"/>
        <v>8701.1466582178527</v>
      </c>
      <c r="H129" s="270">
        <f t="shared" si="34"/>
        <v>0.06</v>
      </c>
      <c r="I129" s="269">
        <f t="shared" si="46"/>
        <v>11.448838368156704</v>
      </c>
      <c r="J129" s="269">
        <f t="shared" si="35"/>
        <v>100</v>
      </c>
      <c r="K129" s="317">
        <f t="shared" si="47"/>
        <v>1</v>
      </c>
      <c r="L129" s="318">
        <f t="shared" si="48"/>
        <v>6.4286728482200663</v>
      </c>
      <c r="M129" s="318">
        <f t="shared" si="49"/>
        <v>6.3986728482200661</v>
      </c>
      <c r="N129" s="269">
        <f t="shared" si="50"/>
        <v>0.27275059921444367</v>
      </c>
      <c r="O129" s="269">
        <f t="shared" si="36"/>
        <v>9.1879883234260209</v>
      </c>
      <c r="P129" s="316">
        <f t="shared" si="38"/>
        <v>111.35721246743103</v>
      </c>
      <c r="Q129" s="269">
        <f t="shared" si="51"/>
        <v>8561.6074955905242</v>
      </c>
      <c r="R129" s="338">
        <f>IF(H129&gt;0,rate1(1,$L$52,$L$51,$L$54,L129,$L$53,$L$50,P129),"")</f>
        <v>5030.6566127279611</v>
      </c>
      <c r="S129" s="318">
        <f t="shared" si="52"/>
        <v>0.18522952174305973</v>
      </c>
      <c r="T129" s="318">
        <f t="shared" si="53"/>
        <v>0.33475758694392821</v>
      </c>
      <c r="U129" s="269">
        <f t="shared" si="37"/>
        <v>6.3686728482200667</v>
      </c>
      <c r="V129" s="341">
        <f t="shared" si="54"/>
        <v>6.3686728482200667</v>
      </c>
      <c r="W129" s="269">
        <f t="shared" si="55"/>
        <v>2.4403877638299321E-3</v>
      </c>
      <c r="X129" s="269">
        <f t="shared" si="56"/>
        <v>8358.91549778634</v>
      </c>
      <c r="Y129" s="269">
        <f t="shared" si="39"/>
        <v>110.31546989827781</v>
      </c>
      <c r="Z129" s="349">
        <f>IF(H129&gt;0,rate1(1,$L$52,$L$51,$L$54,U129,$L$53,$L$50,Y129),"")</f>
        <v>5007.1595040153888</v>
      </c>
      <c r="AA129" s="341">
        <f t="shared" si="57"/>
        <v>0.18169294910405631</v>
      </c>
      <c r="AB129" s="341">
        <f t="shared" si="58"/>
        <v>2.982239687606276E-3</v>
      </c>
      <c r="AC129" s="269">
        <f t="shared" si="40"/>
        <v>0.33475758694392821</v>
      </c>
      <c r="AD129" s="269">
        <f t="shared" si="59"/>
        <v>0.17923417523633298</v>
      </c>
      <c r="AE129" s="269">
        <f t="shared" si="60"/>
        <v>-1.0549121318280546E-2</v>
      </c>
      <c r="AF129" s="269">
        <f t="shared" si="61"/>
        <v>1000.6568726840256</v>
      </c>
      <c r="AG129" s="269">
        <f t="shared" si="62"/>
        <v>986.07307412461523</v>
      </c>
      <c r="AH129" s="269">
        <f t="shared" si="63"/>
        <v>6.429075857880826</v>
      </c>
      <c r="AI129" s="269">
        <f t="shared" si="64"/>
        <v>66.543517618945586</v>
      </c>
      <c r="AJ129" s="269">
        <f t="shared" si="65"/>
        <v>1.2604550961433039</v>
      </c>
      <c r="AK129" s="366">
        <f t="shared" si="66"/>
        <v>8.7302292229619791</v>
      </c>
      <c r="AL129" s="134">
        <f t="shared" si="67"/>
        <v>0.44710948284969493</v>
      </c>
      <c r="AM129" s="5" cm="1">
        <f t="array" ref="AM129">Balance($B$8,$B$11,$B$12,$H$7,B129,AK129,AL129)</f>
        <v>8.4795835472903352E-3</v>
      </c>
      <c r="AN129" s="5" cm="1">
        <f t="array" ref="AN129">getStorageByWaterLevel(B128)</f>
        <v>12.292668540754162</v>
      </c>
      <c r="BA129" s="5"/>
    </row>
    <row r="130" spans="1:53" x14ac:dyDescent="0.25">
      <c r="A130" s="267"/>
      <c r="B130" s="269">
        <f t="shared" si="41"/>
        <v>1000.6568726840256</v>
      </c>
      <c r="C130" s="269">
        <f t="shared" si="42"/>
        <v>986.07307412461523</v>
      </c>
      <c r="D130" s="269">
        <f t="shared" si="43"/>
        <v>6.429075857880826</v>
      </c>
      <c r="E130" s="269">
        <f>IF(H130&gt;0,IF(AND(C130&lt;$B$6,C130&gt;$K$12),bb2wang($B$6,$K$12,C130,$H$8,$H$9,I130,$H$10,$H$11,$K$10,$K$11,$H$13),E129)," ")</f>
        <v>119.38147494931079</v>
      </c>
      <c r="F130" s="269">
        <f t="shared" si="44"/>
        <v>118.25035271015747</v>
      </c>
      <c r="G130" s="269">
        <f t="shared" si="45"/>
        <v>9122.14038691112</v>
      </c>
      <c r="H130" s="270">
        <f t="shared" si="34"/>
        <v>0.06</v>
      </c>
      <c r="I130" s="269">
        <f t="shared" si="46"/>
        <v>11.66703884752833</v>
      </c>
      <c r="J130" s="269">
        <f t="shared" si="35"/>
        <v>100</v>
      </c>
      <c r="K130" s="317">
        <f t="shared" si="47"/>
        <v>1</v>
      </c>
      <c r="L130" s="318">
        <f t="shared" si="48"/>
        <v>6.4890758578808256</v>
      </c>
      <c r="M130" s="318">
        <f t="shared" si="49"/>
        <v>6.4590758578808263</v>
      </c>
      <c r="N130" s="269">
        <f t="shared" si="50"/>
        <v>0.27535481468181544</v>
      </c>
      <c r="O130" s="269">
        <f t="shared" si="36"/>
        <v>9.1684030095455835</v>
      </c>
      <c r="P130" s="316">
        <f t="shared" si="38"/>
        <v>112.7584166251044</v>
      </c>
      <c r="Q130" s="269">
        <f t="shared" si="51"/>
        <v>8981.3134633576847</v>
      </c>
      <c r="R130" s="338">
        <f>IF(H130&gt;0,rate1(1,$L$52,$L$51,$L$54,L130,$L$53,$L$50,P130),"")</f>
        <v>5061.9149809667279</v>
      </c>
      <c r="S130" s="318">
        <f t="shared" si="52"/>
        <v>0.19352243178296993</v>
      </c>
      <c r="T130" s="318">
        <f t="shared" si="53"/>
        <v>0.34142898145397033</v>
      </c>
      <c r="U130" s="269">
        <f t="shared" si="37"/>
        <v>6.429075857880826</v>
      </c>
      <c r="V130" s="341">
        <f t="shared" si="54"/>
        <v>6.429075857880826</v>
      </c>
      <c r="W130" s="269">
        <f t="shared" si="55"/>
        <v>2.4868984894297341E-3</v>
      </c>
      <c r="X130" s="269">
        <f t="shared" si="56"/>
        <v>8770.5115609337008</v>
      </c>
      <c r="Y130" s="269">
        <f t="shared" si="39"/>
        <v>111.71340747496433</v>
      </c>
      <c r="Z130" s="349">
        <f>IF(H130&gt;0,rate1(1,$L$52,$L$51,$L$54,U130,$L$53,$L$50,Y130),"")</f>
        <v>5038.6401412182931</v>
      </c>
      <c r="AA130" s="341">
        <f t="shared" si="57"/>
        <v>0.18985318533944742</v>
      </c>
      <c r="AB130" s="341">
        <f t="shared" si="58"/>
        <v>3.0696886594212334E-3</v>
      </c>
      <c r="AC130" s="269">
        <f t="shared" si="40"/>
        <v>0.34142898145397033</v>
      </c>
      <c r="AD130" s="269">
        <f t="shared" si="59"/>
        <v>0.17573200653468513</v>
      </c>
      <c r="AE130" s="269">
        <f t="shared" si="60"/>
        <v>-1.0358587009338576E-2</v>
      </c>
      <c r="AF130" s="269">
        <f t="shared" si="61"/>
        <v>1000.5907985172535</v>
      </c>
      <c r="AG130" s="269">
        <f t="shared" si="62"/>
        <v>985.73164514316124</v>
      </c>
      <c r="AH130" s="269">
        <f t="shared" si="63"/>
        <v>6.4894853204054082</v>
      </c>
      <c r="AI130" s="269">
        <f t="shared" si="64"/>
        <v>67.450556308783348</v>
      </c>
      <c r="AJ130" s="269">
        <f t="shared" si="65"/>
        <v>1.2791913617846327</v>
      </c>
      <c r="AK130" s="366">
        <f t="shared" si="66"/>
        <v>9.3092341289181277</v>
      </c>
      <c r="AL130" s="134">
        <f t="shared" si="67"/>
        <v>0.45376383461158948</v>
      </c>
      <c r="AM130" s="5" cm="1">
        <f t="array" ref="AM130">Balance($B$8,$B$11,$B$12,$H$7,B130,AK130,AL130)</f>
        <v>8.4347548973190099E-3</v>
      </c>
      <c r="AN130" s="5" cm="1">
        <f t="array" ref="AN130">getStorageByWaterLevel(B129)</f>
        <v>12.346590911995904</v>
      </c>
      <c r="BA130" s="5"/>
    </row>
    <row r="131" spans="1:53" x14ac:dyDescent="0.25">
      <c r="A131" s="267"/>
      <c r="B131" s="269">
        <f t="shared" si="41"/>
        <v>1000.5907985172535</v>
      </c>
      <c r="C131" s="269">
        <f t="shared" si="42"/>
        <v>985.73164514316124</v>
      </c>
      <c r="D131" s="269">
        <f t="shared" si="43"/>
        <v>6.4894853204054082</v>
      </c>
      <c r="E131" s="269">
        <f>IF(H131&gt;0,IF(AND(C131&lt;$B$6,C131&gt;$K$12),bb2wang($B$6,$K$12,C131,$H$8,$H$9,I131,$H$10,$H$11,$K$10,$K$11,$H$13),E130)," ")</f>
        <v>121.67303177369782</v>
      </c>
      <c r="F131" s="269">
        <f t="shared" si="44"/>
        <v>120.52725336150431</v>
      </c>
      <c r="G131" s="269">
        <f t="shared" si="45"/>
        <v>9559.8934770781489</v>
      </c>
      <c r="H131" s="270">
        <f t="shared" si="34"/>
        <v>0.06</v>
      </c>
      <c r="I131" s="269">
        <f t="shared" si="46"/>
        <v>11.887322699273774</v>
      </c>
      <c r="J131" s="269">
        <f t="shared" si="35"/>
        <v>100</v>
      </c>
      <c r="K131" s="317">
        <f t="shared" si="47"/>
        <v>1</v>
      </c>
      <c r="L131" s="318">
        <f t="shared" si="48"/>
        <v>6.5494853204054078</v>
      </c>
      <c r="M131" s="318">
        <f t="shared" si="49"/>
        <v>6.5194853204054084</v>
      </c>
      <c r="N131" s="269">
        <f t="shared" si="50"/>
        <v>0.27795974747237651</v>
      </c>
      <c r="O131" s="269">
        <f t="shared" si="36"/>
        <v>9.1475376581746293</v>
      </c>
      <c r="P131" s="316">
        <f t="shared" si="38"/>
        <v>114.16414464773844</v>
      </c>
      <c r="Q131" s="269">
        <f t="shared" si="51"/>
        <v>9417.7619001798248</v>
      </c>
      <c r="R131" s="338">
        <f>IF(H131&gt;0,rate1(1,$L$52,$L$51,$L$54,L131,$L$53,$L$50,P131),"")</f>
        <v>5092.8815947412586</v>
      </c>
      <c r="S131" s="318">
        <f t="shared" si="52"/>
        <v>0.20215287446409297</v>
      </c>
      <c r="T131" s="318">
        <f t="shared" si="53"/>
        <v>0.34838722679570144</v>
      </c>
      <c r="U131" s="269">
        <f t="shared" si="37"/>
        <v>6.4894853204054082</v>
      </c>
      <c r="V131" s="341">
        <f t="shared" si="54"/>
        <v>6.4894853204054082</v>
      </c>
      <c r="W131" s="269">
        <f t="shared" si="55"/>
        <v>2.5338532982175366E-3</v>
      </c>
      <c r="X131" s="269">
        <f t="shared" si="56"/>
        <v>9198.5791884315204</v>
      </c>
      <c r="Y131" s="269">
        <f t="shared" si="39"/>
        <v>113.11588880473936</v>
      </c>
      <c r="Z131" s="349">
        <f>IF(H131&gt;0,rate1(1,$L$52,$L$51,$L$54,U131,$L$53,$L$50,Y131),"")</f>
        <v>5069.8266900988447</v>
      </c>
      <c r="AA131" s="341">
        <f t="shared" si="57"/>
        <v>0.19834599333651931</v>
      </c>
      <c r="AB131" s="341">
        <f t="shared" si="58"/>
        <v>3.1607816803205981E-3</v>
      </c>
      <c r="AC131" s="269">
        <f t="shared" si="40"/>
        <v>0.34838722679570144</v>
      </c>
      <c r="AD131" s="269">
        <f t="shared" si="59"/>
        <v>0.17222215794721066</v>
      </c>
      <c r="AE131" s="269">
        <f t="shared" si="60"/>
        <v>-1.0176184744572181E-2</v>
      </c>
      <c r="AF131" s="269">
        <f t="shared" si="61"/>
        <v>1000.5203710379301</v>
      </c>
      <c r="AG131" s="269">
        <f t="shared" si="62"/>
        <v>985.38325791636555</v>
      </c>
      <c r="AH131" s="269">
        <f t="shared" si="63"/>
        <v>6.5499012124449409</v>
      </c>
      <c r="AI131" s="269">
        <f t="shared" si="64"/>
        <v>68.406700669309615</v>
      </c>
      <c r="AJ131" s="269">
        <f t="shared" si="65"/>
        <v>1.2981932230816631</v>
      </c>
      <c r="AK131" s="366">
        <f t="shared" si="66"/>
        <v>9.9245275727421038</v>
      </c>
      <c r="AL131" s="134">
        <f t="shared" si="67"/>
        <v>0.46050889024246783</v>
      </c>
      <c r="AM131" s="5" cm="1">
        <f t="array" ref="AM131">Balance($B$8,$B$11,$B$12,$H$7,B131,AK131,AL131)</f>
        <v>8.4022248973947191E-3</v>
      </c>
      <c r="AN131" s="5" cm="1">
        <f t="array" ref="AN131">getStorageByWaterLevel(B130)</f>
        <v>12.404167281177603</v>
      </c>
      <c r="BA131" s="5"/>
    </row>
    <row r="132" spans="1:53" x14ac:dyDescent="0.25">
      <c r="A132" s="267"/>
      <c r="B132" s="269">
        <f t="shared" si="41"/>
        <v>1000.5203710379301</v>
      </c>
      <c r="C132" s="269">
        <f t="shared" si="42"/>
        <v>985.38325791636555</v>
      </c>
      <c r="D132" s="269">
        <f t="shared" si="43"/>
        <v>6.5499012124449409</v>
      </c>
      <c r="E132" s="269">
        <f>IF(H132&gt;0,IF(AND(C132&lt;$B$6,C132&gt;$K$12),bb2wang($B$6,$K$12,C132,$H$8,$H$9,I132,$H$10,$H$11,$K$10,$K$11,$H$13),E131)," ")</f>
        <v>123.99450721894233</v>
      </c>
      <c r="F132" s="269">
        <f t="shared" si="44"/>
        <v>122.83376949632007</v>
      </c>
      <c r="G132" s="269">
        <f t="shared" si="45"/>
        <v>10014.965713923726</v>
      </c>
      <c r="H132" s="270">
        <f t="shared" si="34"/>
        <v>0.06</v>
      </c>
      <c r="I132" s="269">
        <f t="shared" si="46"/>
        <v>12.109690497251632</v>
      </c>
      <c r="J132" s="269">
        <f t="shared" si="35"/>
        <v>100</v>
      </c>
      <c r="K132" s="317">
        <f t="shared" si="47"/>
        <v>1</v>
      </c>
      <c r="L132" s="318">
        <f t="shared" si="48"/>
        <v>6.6099012124449406</v>
      </c>
      <c r="M132" s="318">
        <f t="shared" si="49"/>
        <v>6.5799012124449412</v>
      </c>
      <c r="N132" s="269">
        <f t="shared" si="50"/>
        <v>0.28056539671978342</v>
      </c>
      <c r="O132" s="269">
        <f t="shared" si="36"/>
        <v>9.12530370105579</v>
      </c>
      <c r="P132" s="316">
        <f t="shared" si="38"/>
        <v>115.57437040913578</v>
      </c>
      <c r="Q132" s="269">
        <f t="shared" si="51"/>
        <v>9871.5147996463129</v>
      </c>
      <c r="R132" s="338">
        <f>IF(H132&gt;0,rate1(1,$L$52,$L$51,$L$54,L132,$L$53,$L$50,P132),"")</f>
        <v>5123.5594806055587</v>
      </c>
      <c r="S132" s="318">
        <f t="shared" si="52"/>
        <v>0.21113716767074575</v>
      </c>
      <c r="T132" s="318">
        <f t="shared" si="53"/>
        <v>0.35565802471814456</v>
      </c>
      <c r="U132" s="269">
        <f t="shared" si="37"/>
        <v>6.5499012124449409</v>
      </c>
      <c r="V132" s="341">
        <f t="shared" si="54"/>
        <v>6.5499012124449409</v>
      </c>
      <c r="W132" s="269">
        <f t="shared" si="55"/>
        <v>2.5812523124990605E-3</v>
      </c>
      <c r="X132" s="269">
        <f t="shared" si="56"/>
        <v>9643.6707526707141</v>
      </c>
      <c r="Y132" s="269">
        <f t="shared" si="39"/>
        <v>114.52288745836695</v>
      </c>
      <c r="Z132" s="349">
        <f>IF(H132&gt;0,rate1(1,$L$52,$L$51,$L$54,U132,$L$53,$L$50,Y132),"")</f>
        <v>5100.7221916118824</v>
      </c>
      <c r="AA132" s="341">
        <f t="shared" si="57"/>
        <v>0.20718741735109442</v>
      </c>
      <c r="AB132" s="341">
        <f t="shared" si="58"/>
        <v>3.2558165309065981E-3</v>
      </c>
      <c r="AC132" s="269">
        <f t="shared" si="40"/>
        <v>0.35565802471814456</v>
      </c>
      <c r="AD132" s="269">
        <f t="shared" si="59"/>
        <v>0.16870138118646247</v>
      </c>
      <c r="AE132" s="269">
        <f t="shared" si="60"/>
        <v>-1.0001563828966324E-2</v>
      </c>
      <c r="AF132" s="269">
        <f t="shared" si="61"/>
        <v>1000.4452784099317</v>
      </c>
      <c r="AG132" s="269">
        <f t="shared" si="62"/>
        <v>985.02759989164736</v>
      </c>
      <c r="AH132" s="269">
        <f t="shared" si="63"/>
        <v>6.6103235112996321</v>
      </c>
      <c r="AI132" s="269">
        <f t="shared" si="64"/>
        <v>69.416199043737663</v>
      </c>
      <c r="AJ132" s="269">
        <f t="shared" si="65"/>
        <v>1.3174755005938124</v>
      </c>
      <c r="AK132" s="366">
        <f t="shared" si="66"/>
        <v>10.578488344259075</v>
      </c>
      <c r="AL132" s="134">
        <f t="shared" si="67"/>
        <v>0.46734956030939878</v>
      </c>
      <c r="AM132" s="5" cm="1">
        <f t="array" ref="AM132">Balance($B$8,$B$11,$B$12,$H$7,B132,AK132,AL132)</f>
        <v>8.3821618483301691E-3</v>
      </c>
      <c r="AN132" s="5" cm="1">
        <f t="array" ref="AN132">getStorageByWaterLevel(B131)</f>
        <v>12.465667577754854</v>
      </c>
      <c r="BA132" s="5"/>
    </row>
    <row r="133" spans="1:53" x14ac:dyDescent="0.25">
      <c r="A133" s="267"/>
      <c r="B133" s="269">
        <f t="shared" si="41"/>
        <v>1000.4452784099317</v>
      </c>
      <c r="C133" s="269">
        <f t="shared" si="42"/>
        <v>985.02759989164736</v>
      </c>
      <c r="D133" s="269">
        <f t="shared" si="43"/>
        <v>6.6103235112996321</v>
      </c>
      <c r="E133" s="269">
        <f>IF(H133&gt;0,IF(AND(C133&lt;$B$6,C133&gt;$K$12),bb2wang($B$6,$K$12,C133,$H$8,$H$9,I133,$H$10,$H$11,$K$10,$K$11,$H$13),E132)," ")</f>
        <v>126.34656190057389</v>
      </c>
      <c r="F133" s="269">
        <f t="shared" si="44"/>
        <v>125.17053455975811</v>
      </c>
      <c r="G133" s="269">
        <f t="shared" si="45"/>
        <v>10487.937098422126</v>
      </c>
      <c r="H133" s="270">
        <f t="shared" si="34"/>
        <v>0.06</v>
      </c>
      <c r="I133" s="269">
        <f t="shared" si="46"/>
        <v>12.334142814627468</v>
      </c>
      <c r="J133" s="269">
        <f t="shared" si="35"/>
        <v>100</v>
      </c>
      <c r="K133" s="317">
        <f t="shared" si="47"/>
        <v>1</v>
      </c>
      <c r="L133" s="318">
        <f t="shared" si="48"/>
        <v>6.6703235112996317</v>
      </c>
      <c r="M133" s="318">
        <f t="shared" si="49"/>
        <v>6.6403235112996324</v>
      </c>
      <c r="N133" s="269">
        <f t="shared" si="50"/>
        <v>0.28317176158500956</v>
      </c>
      <c r="O133" s="269">
        <f t="shared" si="36"/>
        <v>9.101604854263476</v>
      </c>
      <c r="P133" s="316">
        <f t="shared" si="38"/>
        <v>116.98906818713691</v>
      </c>
      <c r="Q133" s="269">
        <f t="shared" si="51"/>
        <v>10343.154778360271</v>
      </c>
      <c r="R133" s="338">
        <f>IF(H133&gt;0,rate1(1,$L$52,$L$51,$L$54,L133,$L$53,$L$50,P133),"")</f>
        <v>5153.9516471642346</v>
      </c>
      <c r="S133" s="318">
        <f t="shared" si="52"/>
        <v>0.22049294957519414</v>
      </c>
      <c r="T133" s="318">
        <f t="shared" si="53"/>
        <v>0.36327030195646109</v>
      </c>
      <c r="U133" s="269">
        <f t="shared" si="37"/>
        <v>6.6103235112996321</v>
      </c>
      <c r="V133" s="341">
        <f t="shared" si="54"/>
        <v>6.6103235112996321</v>
      </c>
      <c r="W133" s="269">
        <f t="shared" si="55"/>
        <v>2.6290956544485766E-3</v>
      </c>
      <c r="X133" s="269">
        <f t="shared" si="56"/>
        <v>10106.358562755451</v>
      </c>
      <c r="Y133" s="269">
        <f t="shared" si="39"/>
        <v>115.93437741795447</v>
      </c>
      <c r="Z133" s="349">
        <f>IF(H133&gt;0,rate1(1,$L$52,$L$51,$L$54,U133,$L$53,$L$50,Y133),"")</f>
        <v>5131.3296693883922</v>
      </c>
      <c r="AA133" s="341">
        <f t="shared" si="57"/>
        <v>0.21639479400677658</v>
      </c>
      <c r="AB133" s="341">
        <f t="shared" si="58"/>
        <v>3.3551278556351407E-3</v>
      </c>
      <c r="AC133" s="269">
        <f t="shared" si="40"/>
        <v>0.36327030195646109</v>
      </c>
      <c r="AD133" s="269">
        <f t="shared" si="59"/>
        <v>0.16516626786406327</v>
      </c>
      <c r="AE133" s="269">
        <f t="shared" si="60"/>
        <v>-9.8343970914341952E-3</v>
      </c>
      <c r="AF133" s="269">
        <f t="shared" si="61"/>
        <v>1000.3651798695603</v>
      </c>
      <c r="AG133" s="269">
        <f t="shared" si="62"/>
        <v>984.66432958969085</v>
      </c>
      <c r="AH133" s="269">
        <f t="shared" si="63"/>
        <v>6.6707521948953685</v>
      </c>
      <c r="AI133" s="269">
        <f t="shared" si="64"/>
        <v>70.483839745826245</v>
      </c>
      <c r="AJ133" s="269">
        <f t="shared" si="65"/>
        <v>1.3370543449676531</v>
      </c>
      <c r="AK133" s="366">
        <f t="shared" si="66"/>
        <v>11.273689197673011</v>
      </c>
      <c r="AL133" s="134">
        <f t="shared" si="67"/>
        <v>0.47429118021377253</v>
      </c>
      <c r="AM133" s="5" cm="1">
        <f t="array" ref="AM133">Balance($B$8,$B$11,$B$12,$H$7,B133,AK133,AL133)</f>
        <v>8.3748231079796859E-3</v>
      </c>
      <c r="AN133" s="5" cm="1">
        <f t="array" ref="AN133">getStorageByWaterLevel(B132)</f>
        <v>12.531387234465972</v>
      </c>
      <c r="BA133" s="5"/>
    </row>
    <row r="134" spans="1:53" x14ac:dyDescent="0.25">
      <c r="A134" s="267"/>
      <c r="B134" s="269">
        <f t="shared" si="41"/>
        <v>1000.3651798695603</v>
      </c>
      <c r="C134" s="269">
        <f t="shared" si="42"/>
        <v>984.66432958969085</v>
      </c>
      <c r="D134" s="269">
        <f t="shared" si="43"/>
        <v>6.6707521948953685</v>
      </c>
      <c r="E134" s="269">
        <f>IF(H134&gt;0,IF(AND(C134&lt;$B$6,C134&gt;$K$12),bb2wang($B$6,$K$12,C134,$H$8,$H$9,I134,$H$10,$H$11,$K$10,$K$11,$H$13),E133)," ")</f>
        <v>128.72991755418201</v>
      </c>
      <c r="F134" s="269">
        <f t="shared" si="44"/>
        <v>127.53823972737794</v>
      </c>
      <c r="G134" s="269">
        <f t="shared" si="45"/>
        <v>10979.409336720913</v>
      </c>
      <c r="H134" s="270">
        <f t="shared" si="34"/>
        <v>0.06</v>
      </c>
      <c r="I134" s="269">
        <f t="shared" si="46"/>
        <v>12.560680223895544</v>
      </c>
      <c r="J134" s="269">
        <f t="shared" si="35"/>
        <v>100</v>
      </c>
      <c r="K134" s="317">
        <f t="shared" si="47"/>
        <v>1</v>
      </c>
      <c r="L134" s="318">
        <f t="shared" si="48"/>
        <v>6.7307521948953681</v>
      </c>
      <c r="M134" s="318">
        <f t="shared" si="49"/>
        <v>6.7007521948953688</v>
      </c>
      <c r="N134" s="269">
        <f t="shared" si="50"/>
        <v>0.28577884125536457</v>
      </c>
      <c r="O134" s="269">
        <f t="shared" si="36"/>
        <v>9.0763361849420132</v>
      </c>
      <c r="P134" s="316">
        <f t="shared" si="38"/>
        <v>118.40821265382702</v>
      </c>
      <c r="Q134" s="269">
        <f t="shared" si="51"/>
        <v>10833.286636202414</v>
      </c>
      <c r="R134" s="338">
        <f>IF(H134&gt;0,rate1(1,$L$52,$L$51,$L$54,L134,$L$53,$L$50,P134),"")</f>
        <v>5184.0610842345322</v>
      </c>
      <c r="S134" s="318">
        <f t="shared" si="52"/>
        <v>0.23023934991127185</v>
      </c>
      <c r="T134" s="318">
        <f t="shared" si="53"/>
        <v>0.37125675522959461</v>
      </c>
      <c r="U134" s="269">
        <f t="shared" si="37"/>
        <v>6.6707521948953685</v>
      </c>
      <c r="V134" s="341">
        <f t="shared" si="54"/>
        <v>6.6707521948953685</v>
      </c>
      <c r="W134" s="269">
        <f t="shared" si="55"/>
        <v>2.6773834460733781E-3</v>
      </c>
      <c r="X134" s="269">
        <f t="shared" si="56"/>
        <v>10587.23632657037</v>
      </c>
      <c r="Y134" s="269">
        <f t="shared" si="39"/>
        <v>117.35033306691868</v>
      </c>
      <c r="Z134" s="349">
        <f>IF(H134&gt;0,rate1(1,$L$52,$L$51,$L$54,U134,$L$53,$L$50,Y134),"")</f>
        <v>5161.6521288481063</v>
      </c>
      <c r="AA134" s="341">
        <f t="shared" si="57"/>
        <v>0.22598691940344845</v>
      </c>
      <c r="AB134" s="341">
        <f t="shared" si="58"/>
        <v>3.4590932804518639E-3</v>
      </c>
      <c r="AC134" s="269">
        <f t="shared" si="40"/>
        <v>0.37125675522959461</v>
      </c>
      <c r="AD134" s="269">
        <f t="shared" si="59"/>
        <v>0.16161322091740654</v>
      </c>
      <c r="AE134" s="269">
        <f t="shared" si="60"/>
        <v>-9.6743800296977822E-3</v>
      </c>
      <c r="AF134" s="269">
        <f t="shared" si="61"/>
        <v>1000.279701955586</v>
      </c>
      <c r="AG134" s="269">
        <f t="shared" si="62"/>
        <v>984.29307283446121</v>
      </c>
      <c r="AH134" s="269">
        <f t="shared" si="63"/>
        <v>6.7311872417613756</v>
      </c>
      <c r="AI134" s="269">
        <f t="shared" si="64"/>
        <v>71.615042569355367</v>
      </c>
      <c r="AJ134" s="269">
        <f t="shared" si="65"/>
        <v>1.3569474123480296</v>
      </c>
      <c r="AK134" s="366">
        <f t="shared" si="66"/>
        <v>12.012919275382503</v>
      </c>
      <c r="AL134" s="134">
        <f t="shared" si="67"/>
        <v>0.48133956418835516</v>
      </c>
      <c r="AM134" s="5" cm="1">
        <f t="array" ref="AM134">Balance($B$8,$B$11,$B$12,$H$7,B134,AK134,AL134)</f>
        <v>8.3805624793087674E-3</v>
      </c>
      <c r="AN134" s="5" cm="1">
        <f t="array" ref="AN134">getStorageByWaterLevel(B133)</f>
        <v>12.601650470525041</v>
      </c>
      <c r="BA134" s="5"/>
    </row>
    <row r="135" spans="1:53" x14ac:dyDescent="0.25">
      <c r="A135" s="267"/>
      <c r="B135" s="269">
        <f t="shared" si="41"/>
        <v>1000.279701955586</v>
      </c>
      <c r="C135" s="269">
        <f t="shared" si="42"/>
        <v>984.29307283446121</v>
      </c>
      <c r="D135" s="269">
        <f t="shared" si="43"/>
        <v>6.7311872417613756</v>
      </c>
      <c r="E135" s="269">
        <f>IF(H135&gt;0,IF(AND(C135&lt;$B$6,C135&gt;$K$12),bb2wang($B$6,$K$12,C135,$H$8,$H$9,I135,$H$10,$H$11,$K$10,$K$11,$H$13),E134)," ")</f>
        <v>131.14536496248763</v>
      </c>
      <c r="F135" s="269">
        <f t="shared" si="44"/>
        <v>129.93764125833482</v>
      </c>
      <c r="G135" s="269">
        <f t="shared" si="45"/>
        <v>11490.007547734329</v>
      </c>
      <c r="H135" s="270">
        <f t="shared" si="34"/>
        <v>0.06</v>
      </c>
      <c r="I135" s="269">
        <f t="shared" si="46"/>
        <v>12.789303296899835</v>
      </c>
      <c r="J135" s="269">
        <f t="shared" si="35"/>
        <v>100</v>
      </c>
      <c r="K135" s="317">
        <f t="shared" si="47"/>
        <v>1</v>
      </c>
      <c r="L135" s="318">
        <f t="shared" si="48"/>
        <v>6.7911872417613752</v>
      </c>
      <c r="M135" s="318">
        <f t="shared" si="49"/>
        <v>6.761187241761375</v>
      </c>
      <c r="N135" s="269">
        <f t="shared" si="50"/>
        <v>0.28838663494358485</v>
      </c>
      <c r="O135" s="269">
        <f t="shared" si="36"/>
        <v>9.0493830261070336</v>
      </c>
      <c r="P135" s="316">
        <f t="shared" si="38"/>
        <v>119.83177886606559</v>
      </c>
      <c r="Q135" s="269">
        <f t="shared" si="51"/>
        <v>11342.539149809551</v>
      </c>
      <c r="R135" s="338">
        <f>IF(H135&gt;0,rate1(1,$L$52,$L$51,$L$54,L135,$L$53,$L$50,P135),"")</f>
        <v>5213.8907620733135</v>
      </c>
      <c r="S135" s="318">
        <f t="shared" si="52"/>
        <v>0.24039719084451991</v>
      </c>
      <c r="T135" s="318">
        <f t="shared" si="53"/>
        <v>0.37965451347423351</v>
      </c>
      <c r="U135" s="269">
        <f t="shared" si="37"/>
        <v>6.7311872417613756</v>
      </c>
      <c r="V135" s="341">
        <f t="shared" si="54"/>
        <v>6.7311872417613756</v>
      </c>
      <c r="W135" s="269">
        <f t="shared" si="55"/>
        <v>2.726115809306151E-3</v>
      </c>
      <c r="X135" s="269">
        <f t="shared" si="56"/>
        <v>11086.920826715655</v>
      </c>
      <c r="Y135" s="269">
        <f t="shared" si="39"/>
        <v>118.77072918028641</v>
      </c>
      <c r="Z135" s="349">
        <f>IF(H135&gt;0,rate1(1,$L$52,$L$51,$L$54,U135,$L$53,$L$50,Y135),"")</f>
        <v>5191.6925563797649</v>
      </c>
      <c r="AA135" s="341">
        <f t="shared" si="57"/>
        <v>0.23598424501884349</v>
      </c>
      <c r="AB135" s="341">
        <f t="shared" si="58"/>
        <v>3.5681408289458473E-3</v>
      </c>
      <c r="AC135" s="269">
        <f t="shared" si="40"/>
        <v>0.37965451347423351</v>
      </c>
      <c r="AD135" s="269">
        <f t="shared" si="59"/>
        <v>0.15803842143462912</v>
      </c>
      <c r="AE135" s="269">
        <f t="shared" si="60"/>
        <v>-9.521230088737365E-3</v>
      </c>
      <c r="AF135" s="269">
        <f t="shared" si="61"/>
        <v>1000.1884340770554</v>
      </c>
      <c r="AG135" s="269">
        <f t="shared" si="62"/>
        <v>983.91341832098703</v>
      </c>
      <c r="AH135" s="269">
        <f t="shared" si="63"/>
        <v>6.7916286310089573</v>
      </c>
      <c r="AI135" s="269">
        <f t="shared" si="64"/>
        <v>72.815970030653872</v>
      </c>
      <c r="AJ135" s="269">
        <f t="shared" si="65"/>
        <v>1.3771740706898778</v>
      </c>
      <c r="AK135" s="366">
        <f t="shared" si="66"/>
        <v>12.799210142418149</v>
      </c>
      <c r="AL135" s="134">
        <f t="shared" si="67"/>
        <v>0.48850106844529068</v>
      </c>
      <c r="AM135" s="5" cm="1">
        <f t="array" ref="AM135">Balance($B$8,$B$11,$B$12,$H$7,B135,AK135,AL135)</f>
        <v>8.3998397179103051E-3</v>
      </c>
      <c r="AN135" s="5" cm="1">
        <f t="array" ref="AN135">getStorageByWaterLevel(B134)</f>
        <v>12.676814128685947</v>
      </c>
      <c r="BA135" s="5"/>
    </row>
    <row r="136" spans="1:53" x14ac:dyDescent="0.25">
      <c r="A136" s="267"/>
      <c r="B136" s="269">
        <f t="shared" si="41"/>
        <v>1000.1884340770554</v>
      </c>
      <c r="C136" s="269">
        <f t="shared" si="42"/>
        <v>983.91341832098703</v>
      </c>
      <c r="D136" s="269">
        <f t="shared" si="43"/>
        <v>6.7916286310089573</v>
      </c>
      <c r="E136" s="269">
        <f>IF(H136&gt;0,IF(AND(C136&lt;$B$6,C136&gt;$K$12),bb2wang($B$6,$K$12,C136,$H$8,$H$9,I136,$H$10,$H$11,$K$10,$K$11,$H$13),E135)," ")</f>
        <v>133.59377327687946</v>
      </c>
      <c r="F136" s="269">
        <f t="shared" si="44"/>
        <v>132.36956911968355</v>
      </c>
      <c r="G136" s="269">
        <f t="shared" si="45"/>
        <v>12020.382232853852</v>
      </c>
      <c r="H136" s="270">
        <f t="shared" si="34"/>
        <v>0.06</v>
      </c>
      <c r="I136" s="269">
        <f t="shared" si="46"/>
        <v>13.020012604854674</v>
      </c>
      <c r="J136" s="269">
        <f t="shared" si="35"/>
        <v>100</v>
      </c>
      <c r="K136" s="317">
        <f t="shared" si="47"/>
        <v>1</v>
      </c>
      <c r="L136" s="318">
        <f t="shared" si="48"/>
        <v>6.8516286310089569</v>
      </c>
      <c r="M136" s="318">
        <f t="shared" si="49"/>
        <v>6.8216286310089576</v>
      </c>
      <c r="N136" s="269">
        <f t="shared" si="50"/>
        <v>0.29099514188695963</v>
      </c>
      <c r="O136" s="269">
        <f t="shared" si="36"/>
        <v>9.0206197080546922</v>
      </c>
      <c r="P136" s="316">
        <f t="shared" si="38"/>
        <v>121.25974225632767</v>
      </c>
      <c r="Q136" s="269">
        <f t="shared" si="51"/>
        <v>11871.567147072821</v>
      </c>
      <c r="R136" s="338">
        <f>IF(H136&gt;0,rate1(1,$L$52,$L$51,$L$54,L136,$L$53,$L$50,P136),"")</f>
        <v>5243.4436306654561</v>
      </c>
      <c r="S136" s="318">
        <f t="shared" si="52"/>
        <v>0.2509892238546681</v>
      </c>
      <c r="T136" s="318">
        <f t="shared" si="53"/>
        <v>0.38850594831828866</v>
      </c>
      <c r="U136" s="269">
        <f t="shared" si="37"/>
        <v>6.7916286310089573</v>
      </c>
      <c r="V136" s="341">
        <f t="shared" si="54"/>
        <v>6.7916286310089573</v>
      </c>
      <c r="W136" s="269">
        <f t="shared" si="55"/>
        <v>2.7752928658912879E-3</v>
      </c>
      <c r="X136" s="269">
        <f t="shared" si="56"/>
        <v>11606.053853351039</v>
      </c>
      <c r="Y136" s="269">
        <f t="shared" si="39"/>
        <v>120.19554091531475</v>
      </c>
      <c r="Z136" s="349">
        <f>IF(H136&gt;0,rate1(1,$L$52,$L$51,$L$54,U136,$L$53,$L$50,Y136),"")</f>
        <v>5221.4539185853628</v>
      </c>
      <c r="AA136" s="341">
        <f t="shared" si="57"/>
        <v>0.24640910862606172</v>
      </c>
      <c r="AB136" s="341">
        <f t="shared" si="58"/>
        <v>3.6827579760570165E-3</v>
      </c>
      <c r="AC136" s="269">
        <f t="shared" si="40"/>
        <v>0.38850594831828866</v>
      </c>
      <c r="AD136" s="269">
        <f t="shared" si="59"/>
        <v>0.15443778984522574</v>
      </c>
      <c r="AE136" s="269">
        <f t="shared" si="60"/>
        <v>-9.3746860675469126E-3</v>
      </c>
      <c r="AF136" s="269">
        <f t="shared" si="61"/>
        <v>1000.0909232706241</v>
      </c>
      <c r="AG136" s="269">
        <f t="shared" si="62"/>
        <v>983.52491237266872</v>
      </c>
      <c r="AH136" s="269">
        <f t="shared" si="63"/>
        <v>6.8520763423110793</v>
      </c>
      <c r="AI136" s="269">
        <f t="shared" si="64"/>
        <v>74.093663569905218</v>
      </c>
      <c r="AJ136" s="269">
        <f t="shared" si="65"/>
        <v>1.3977556439037404</v>
      </c>
      <c r="AK136" s="366">
        <f t="shared" si="66"/>
        <v>13.635866187665959</v>
      </c>
      <c r="AL136" s="134">
        <f t="shared" si="67"/>
        <v>0.49578266544835609</v>
      </c>
      <c r="AM136" s="5" cm="1">
        <f t="array" ref="AM136">Balance($B$8,$B$11,$B$12,$H$7,B136,AK136,AL136)</f>
        <v>8.4332326054247179E-3</v>
      </c>
      <c r="AN136" s="5" cm="1">
        <f t="array" ref="AN136">getStorageByWaterLevel(B135)</f>
        <v>12.757272183229787</v>
      </c>
      <c r="BA136" s="5"/>
    </row>
    <row r="137" spans="1:53" x14ac:dyDescent="0.25">
      <c r="A137" s="267"/>
      <c r="B137" s="269">
        <f t="shared" si="41"/>
        <v>1000.0909232706241</v>
      </c>
      <c r="C137" s="269">
        <f t="shared" si="42"/>
        <v>983.52491237266872</v>
      </c>
      <c r="D137" s="269">
        <f t="shared" si="43"/>
        <v>6.8520763423110793</v>
      </c>
      <c r="E137" s="269">
        <f>IF(H137&gt;0,IF(AND(C137&lt;$B$6,C137&gt;$K$12),bb2wang($B$6,$K$12,C137,$H$8,$H$9,I137,$H$10,$H$11,$K$10,$K$11,$H$13),E136)," ")</f>
        <v>136.07610104535038</v>
      </c>
      <c r="F137" s="269">
        <f t="shared" si="44"/>
        <v>134.83493716111491</v>
      </c>
      <c r="G137" s="269">
        <f t="shared" si="45"/>
        <v>12462.801648503275</v>
      </c>
      <c r="H137" s="270">
        <f t="shared" si="34"/>
        <v>0.04</v>
      </c>
      <c r="I137" s="269">
        <f t="shared" si="46"/>
        <v>13.252808718364305</v>
      </c>
      <c r="J137" s="269">
        <f t="shared" si="35"/>
        <v>100</v>
      </c>
      <c r="K137" s="317">
        <f t="shared" si="47"/>
        <v>1</v>
      </c>
      <c r="L137" s="318">
        <f t="shared" si="48"/>
        <v>6.8920763423110794</v>
      </c>
      <c r="M137" s="318">
        <f t="shared" si="49"/>
        <v>6.8720763423110789</v>
      </c>
      <c r="N137" s="269">
        <f t="shared" si="50"/>
        <v>0.19653673249320747</v>
      </c>
      <c r="O137" s="269">
        <f t="shared" si="36"/>
        <v>8.989908066929134</v>
      </c>
      <c r="P137" s="316">
        <f t="shared" si="38"/>
        <v>122.3357822572419</v>
      </c>
      <c r="Q137" s="269">
        <f t="shared" si="51"/>
        <v>12366.552046841087</v>
      </c>
      <c r="R137" s="338">
        <f>IF(H137&gt;0,rate1(1,$L$52,$L$51,$L$54,L137,$L$53,$L$50,P137),"")</f>
        <v>5265.4731470416318</v>
      </c>
      <c r="S137" s="318">
        <f t="shared" si="52"/>
        <v>0.26124980611074694</v>
      </c>
      <c r="T137" s="318">
        <f t="shared" si="53"/>
        <v>0.26603950038715052</v>
      </c>
      <c r="U137" s="269">
        <f t="shared" si="37"/>
        <v>6.8520763423110793</v>
      </c>
      <c r="V137" s="341">
        <f t="shared" si="54"/>
        <v>6.8520763423110793</v>
      </c>
      <c r="W137" s="269">
        <f t="shared" si="55"/>
        <v>2.8249147374310724E-3</v>
      </c>
      <c r="X137" s="269">
        <f t="shared" si="56"/>
        <v>12145.304447825725</v>
      </c>
      <c r="Y137" s="269">
        <f t="shared" si="39"/>
        <v>121.62474380241555</v>
      </c>
      <c r="Z137" s="349">
        <f>IF(H137&gt;0,rate1(1,$L$52,$L$51,$L$54,U137,$L$53,$L$50,Y137),"")</f>
        <v>5250.9391615848235</v>
      </c>
      <c r="AA137" s="341">
        <f t="shared" si="57"/>
        <v>0.2572860080913697</v>
      </c>
      <c r="AB137" s="341">
        <f t="shared" si="58"/>
        <v>3.8035027860072916E-3</v>
      </c>
      <c r="AC137" s="269">
        <f t="shared" si="40"/>
        <v>0.26603950038715052</v>
      </c>
      <c r="AD137" s="269">
        <f t="shared" si="59"/>
        <v>0.15035361268454692</v>
      </c>
      <c r="AE137" s="269">
        <f t="shared" si="60"/>
        <v>-1.2479430324529844E-2</v>
      </c>
      <c r="AF137" s="269">
        <f t="shared" si="61"/>
        <v>1000.0214205027302</v>
      </c>
      <c r="AG137" s="269">
        <f t="shared" si="62"/>
        <v>983.25887287228159</v>
      </c>
      <c r="AH137" s="269">
        <f t="shared" si="63"/>
        <v>6.8926025137878355</v>
      </c>
      <c r="AI137" s="269">
        <f t="shared" si="64"/>
        <v>50.525279107466893</v>
      </c>
      <c r="AJ137" s="269">
        <f t="shared" si="65"/>
        <v>1.4117904436558146</v>
      </c>
      <c r="AK137" s="366">
        <f t="shared" si="66"/>
        <v>14.526500344808699</v>
      </c>
      <c r="AL137" s="134">
        <f t="shared" si="67"/>
        <v>0.50319203180534666</v>
      </c>
      <c r="AM137" s="5" cm="1">
        <f t="array" ref="AM137">Balance($B$8,$B$11,$B$12,$H$7,B137,AK137,AL137)</f>
        <v>8.4814521720086647E-3</v>
      </c>
      <c r="AN137" s="5" cm="1">
        <f t="array" ref="AN137">getStorageByWaterLevel(B136)</f>
        <v>12.843461066084297</v>
      </c>
      <c r="BA137" s="5"/>
    </row>
    <row r="138" spans="1:53" x14ac:dyDescent="0.25">
      <c r="A138" s="267"/>
      <c r="B138" s="269">
        <f t="shared" si="41"/>
        <v>1000.0214205027302</v>
      </c>
      <c r="C138" s="269">
        <f t="shared" si="42"/>
        <v>983.25887287228159</v>
      </c>
      <c r="D138" s="269">
        <f t="shared" si="43"/>
        <v>6.8926025137878355</v>
      </c>
      <c r="E138" s="269">
        <f>IF(H138&gt;0,IF(AND(C138&lt;$B$6,C138&gt;$K$12),bb2wang($B$6,$K$12,C138,$H$8,$H$9,I138,$H$10,$H$11,$K$10,$K$11,$H$13),E137)," ")</f>
        <v>137.76059697137009</v>
      </c>
      <c r="F138" s="269">
        <f t="shared" si="44"/>
        <v>136.91834900836022</v>
      </c>
      <c r="G138" s="269">
        <f t="shared" si="45"/>
        <v>12879.935672068859</v>
      </c>
      <c r="H138" s="270">
        <f t="shared" si="34"/>
        <v>0.04</v>
      </c>
      <c r="I138" s="269">
        <f t="shared" si="46"/>
        <v>13.410038104358865</v>
      </c>
      <c r="J138" s="269">
        <f t="shared" si="35"/>
        <v>100</v>
      </c>
      <c r="K138" s="317">
        <f t="shared" si="47"/>
        <v>1</v>
      </c>
      <c r="L138" s="318">
        <f t="shared" si="48"/>
        <v>6.9326025137878355</v>
      </c>
      <c r="M138" s="318">
        <f t="shared" si="49"/>
        <v>6.9126025137878351</v>
      </c>
      <c r="N138" s="269">
        <f t="shared" si="50"/>
        <v>0.19771427353829552</v>
      </c>
      <c r="O138" s="269">
        <f t="shared" si="36"/>
        <v>8.9570956805650113</v>
      </c>
      <c r="P138" s="316">
        <f t="shared" si="38"/>
        <v>123.29772658266253</v>
      </c>
      <c r="Q138" s="269">
        <f t="shared" si="51"/>
        <v>12745.480139659054</v>
      </c>
      <c r="R138" s="338">
        <f>IF(H138&gt;0,rate1(1,$L$52,$L$51,$L$54,L138,$L$53,$L$50,P138),"")</f>
        <v>5284.9947742193463</v>
      </c>
      <c r="S138" s="318">
        <f t="shared" si="52"/>
        <v>0.26924300246550359</v>
      </c>
      <c r="T138" s="318">
        <f t="shared" si="53"/>
        <v>0.2705609035635162</v>
      </c>
      <c r="U138" s="269">
        <f t="shared" si="37"/>
        <v>6.8926025137878355</v>
      </c>
      <c r="V138" s="341">
        <f t="shared" si="54"/>
        <v>6.8926025137878355</v>
      </c>
      <c r="W138" s="269">
        <f t="shared" si="55"/>
        <v>2.8584291130542283E-3</v>
      </c>
      <c r="X138" s="269">
        <f t="shared" si="56"/>
        <v>12556.450562425078</v>
      </c>
      <c r="Y138" s="269">
        <f t="shared" si="39"/>
        <v>122.58529238869527</v>
      </c>
      <c r="Z138" s="349">
        <f>IF(H138&gt;0,rate1(1,$L$52,$L$51,$L$54,U138,$L$53,$L$50,Y138),"")</f>
        <v>5270.5521974206085</v>
      </c>
      <c r="AA138" s="341">
        <f t="shared" si="57"/>
        <v>0.26597667887747517</v>
      </c>
      <c r="AB138" s="341">
        <f t="shared" si="58"/>
        <v>3.8941938638719256E-3</v>
      </c>
      <c r="AC138" s="269">
        <f t="shared" si="40"/>
        <v>0.2705609035635162</v>
      </c>
      <c r="AD138" s="269">
        <f t="shared" si="59"/>
        <v>0.14784102016649905</v>
      </c>
      <c r="AE138" s="269">
        <f t="shared" si="60"/>
        <v>-9.3648551121063347E-3</v>
      </c>
      <c r="AF138" s="269">
        <f t="shared" si="61"/>
        <v>999.94857387270497</v>
      </c>
      <c r="AG138" s="269">
        <f t="shared" si="62"/>
        <v>982.98831196871811</v>
      </c>
      <c r="AH138" s="269">
        <f t="shared" si="63"/>
        <v>6.9331324796944331</v>
      </c>
      <c r="AI138" s="269">
        <f t="shared" si="64"/>
        <v>51.194166715799845</v>
      </c>
      <c r="AJ138" s="269">
        <f t="shared" si="65"/>
        <v>1.4260110455213146</v>
      </c>
      <c r="AK138" s="366">
        <f t="shared" si="66"/>
        <v>15.156186876560326</v>
      </c>
      <c r="AL138" s="134">
        <f t="shared" si="67"/>
        <v>0.50824455971609339</v>
      </c>
      <c r="AM138" s="5" cm="1">
        <f t="array" ref="AM138">Balance($B$8,$B$11,$B$12,$H$7,B138,AK138,AL138)</f>
        <v>8.3206702962219554E-3</v>
      </c>
      <c r="AN138" s="5" cm="1">
        <f t="array" ref="AN138">getStorageByWaterLevel(B137)</f>
        <v>12.93586599773427</v>
      </c>
      <c r="BA138" s="5"/>
    </row>
    <row r="139" spans="1:53" x14ac:dyDescent="0.25">
      <c r="A139" s="267"/>
      <c r="B139" s="269">
        <f t="shared" si="41"/>
        <v>999.94857387270497</v>
      </c>
      <c r="C139" s="269">
        <f t="shared" si="42"/>
        <v>982.98831196871811</v>
      </c>
      <c r="D139" s="269">
        <f t="shared" si="43"/>
        <v>6.9331324796944331</v>
      </c>
      <c r="E139" s="269">
        <f>IF(H139&gt;0,IF(AND(C139&lt;$B$6,C139&gt;$K$12),bb2wang($B$6,$K$12,C139,$H$8,$H$9,I139,$H$10,$H$11,$K$10,$K$11,$H$13),E138)," ")</f>
        <v>139.46153173537056</v>
      </c>
      <c r="F139" s="269">
        <f t="shared" si="44"/>
        <v>138.61106435337032</v>
      </c>
      <c r="G139" s="269">
        <f t="shared" si="45"/>
        <v>13269.20537436459</v>
      </c>
      <c r="H139" s="270">
        <f t="shared" si="34"/>
        <v>0.04</v>
      </c>
      <c r="I139" s="269">
        <f t="shared" si="46"/>
        <v>13.568209523189489</v>
      </c>
      <c r="J139" s="269">
        <f t="shared" si="35"/>
        <v>100</v>
      </c>
      <c r="K139" s="317">
        <f t="shared" si="47"/>
        <v>1</v>
      </c>
      <c r="L139" s="318">
        <f t="shared" si="48"/>
        <v>6.9731324796944332</v>
      </c>
      <c r="M139" s="318">
        <f t="shared" si="49"/>
        <v>6.9531324796944336</v>
      </c>
      <c r="N139" s="269">
        <f t="shared" si="50"/>
        <v>0.19889212249749733</v>
      </c>
      <c r="O139" s="269">
        <f t="shared" si="36"/>
        <v>8.9337079991687016</v>
      </c>
      <c r="P139" s="316">
        <f t="shared" si="38"/>
        <v>124.26164400168584</v>
      </c>
      <c r="Q139" s="269">
        <f t="shared" si="51"/>
        <v>13134.164069970755</v>
      </c>
      <c r="R139" s="338">
        <f>IF(H139&gt;0,rate1(1,$L$52,$L$51,$L$54,L139,$L$53,$L$50,P139),"")</f>
        <v>5304.3956270020708</v>
      </c>
      <c r="S139" s="318">
        <f t="shared" si="52"/>
        <v>0.27716269493147955</v>
      </c>
      <c r="T139" s="318">
        <f t="shared" si="53"/>
        <v>0.27515475626793173</v>
      </c>
      <c r="U139" s="269">
        <f t="shared" si="37"/>
        <v>6.9331324796944331</v>
      </c>
      <c r="V139" s="341">
        <f t="shared" si="54"/>
        <v>6.9331324796944331</v>
      </c>
      <c r="W139" s="269">
        <f t="shared" si="55"/>
        <v>2.8921442885874171E-3</v>
      </c>
      <c r="X139" s="269">
        <f t="shared" si="56"/>
        <v>12940.281483720355</v>
      </c>
      <c r="Y139" s="269">
        <f t="shared" si="39"/>
        <v>123.54781936980569</v>
      </c>
      <c r="Z139" s="349">
        <f>IF(H139&gt;0,rate1(1,$L$52,$L$51,$L$54,U139,$L$53,$L$50,Y139),"")</f>
        <v>5290.0437993033393</v>
      </c>
      <c r="AA139" s="341">
        <f t="shared" si="57"/>
        <v>0.2738121417396876</v>
      </c>
      <c r="AB139" s="341">
        <f t="shared" si="58"/>
        <v>3.9826392794778545E-3</v>
      </c>
      <c r="AC139" s="269">
        <f t="shared" si="40"/>
        <v>0.27515475626793173</v>
      </c>
      <c r="AD139" s="269">
        <f t="shared" si="59"/>
        <v>0.14537273693735475</v>
      </c>
      <c r="AE139" s="269">
        <f t="shared" si="60"/>
        <v>-9.0460414125065319E-3</v>
      </c>
      <c r="AF139" s="269">
        <f t="shared" si="61"/>
        <v>999.87231123893457</v>
      </c>
      <c r="AG139" s="269">
        <f t="shared" si="62"/>
        <v>982.71315721245014</v>
      </c>
      <c r="AH139" s="269">
        <f t="shared" si="63"/>
        <v>6.9736662364426296</v>
      </c>
      <c r="AI139" s="269">
        <f t="shared" si="64"/>
        <v>51.872970196124534</v>
      </c>
      <c r="AJ139" s="269">
        <f t="shared" si="65"/>
        <v>1.440420203909127</v>
      </c>
      <c r="AK139" s="366">
        <f t="shared" si="66"/>
        <v>15.815564450644997</v>
      </c>
      <c r="AL139" s="134">
        <f t="shared" si="67"/>
        <v>0.51336397638767339</v>
      </c>
      <c r="AM139" s="5" cm="1">
        <f t="array" ref="AM139">Balance($B$8,$B$11,$B$12,$H$7,B139,AK139,AL139)</f>
        <v>8.2494754550388391E-3</v>
      </c>
      <c r="AN139" s="5" cm="1">
        <f t="array" ref="AN139">getStorageByWaterLevel(B138)</f>
        <v>13.00193157881812</v>
      </c>
      <c r="BA139" s="5"/>
    </row>
    <row r="140" spans="1:53" x14ac:dyDescent="0.25">
      <c r="A140" s="267"/>
      <c r="B140" s="269">
        <f t="shared" si="41"/>
        <v>999.87231123893457</v>
      </c>
      <c r="C140" s="269">
        <f t="shared" si="42"/>
        <v>982.71315721245014</v>
      </c>
      <c r="D140" s="269">
        <f t="shared" si="43"/>
        <v>6.9736662364426296</v>
      </c>
      <c r="E140" s="269">
        <f>IF(H140&gt;0,IF(AND(C140&lt;$B$6,C140&gt;$K$12),bb2wang($B$6,$K$12,C140,$H$8,$H$9,I140,$H$10,$H$11,$K$10,$K$11,$H$13),E139)," ")</f>
        <v>141.17904051260666</v>
      </c>
      <c r="F140" s="269">
        <f t="shared" si="44"/>
        <v>140.32028612398861</v>
      </c>
      <c r="G140" s="269">
        <f t="shared" si="45"/>
        <v>13668.446038317359</v>
      </c>
      <c r="H140" s="270">
        <f t="shared" si="34"/>
        <v>0.04</v>
      </c>
      <c r="I140" s="269">
        <f t="shared" si="46"/>
        <v>13.727323221187545</v>
      </c>
      <c r="J140" s="269">
        <f t="shared" si="35"/>
        <v>100</v>
      </c>
      <c r="K140" s="317">
        <f t="shared" si="47"/>
        <v>1</v>
      </c>
      <c r="L140" s="318">
        <f t="shared" si="48"/>
        <v>7.0136662364426297</v>
      </c>
      <c r="M140" s="318">
        <f t="shared" si="49"/>
        <v>6.9936662364426301</v>
      </c>
      <c r="N140" s="269">
        <f t="shared" si="50"/>
        <v>0.20007027932199861</v>
      </c>
      <c r="O140" s="269">
        <f t="shared" si="36"/>
        <v>8.909195108165223</v>
      </c>
      <c r="P140" s="316">
        <f t="shared" si="38"/>
        <v>125.22752764916459</v>
      </c>
      <c r="Q140" s="269">
        <f t="shared" si="51"/>
        <v>13532.813832554766</v>
      </c>
      <c r="R140" s="338">
        <f>IF(H140&gt;0,rate1(1,$L$52,$L$51,$L$54,L140,$L$53,$L$50,P140),"")</f>
        <v>5323.6765654374431</v>
      </c>
      <c r="S140" s="318">
        <f t="shared" si="52"/>
        <v>0.28532378394058083</v>
      </c>
      <c r="T140" s="318">
        <f t="shared" si="53"/>
        <v>0.27994534423594769</v>
      </c>
      <c r="U140" s="269">
        <f t="shared" si="37"/>
        <v>6.9736662364426296</v>
      </c>
      <c r="V140" s="341">
        <f t="shared" si="54"/>
        <v>6.9736662364426296</v>
      </c>
      <c r="W140" s="269">
        <f t="shared" si="55"/>
        <v>2.9260603165042198E-3</v>
      </c>
      <c r="X140" s="269">
        <f t="shared" si="56"/>
        <v>13333.974096971058</v>
      </c>
      <c r="Y140" s="269">
        <f t="shared" si="39"/>
        <v>124.51231782966708</v>
      </c>
      <c r="Z140" s="349">
        <f>IF(H140&gt;0,rate1(1,$L$52,$L$51,$L$54,U140,$L$53,$L$50,Y140),"")</f>
        <v>5309.4148308279437</v>
      </c>
      <c r="AA140" s="341">
        <f t="shared" si="57"/>
        <v>0.28188663063930403</v>
      </c>
      <c r="AB140" s="341">
        <f t="shared" si="58"/>
        <v>4.0746495488715928E-3</v>
      </c>
      <c r="AC140" s="269">
        <f t="shared" si="40"/>
        <v>0.27994534423594769</v>
      </c>
      <c r="AD140" s="269">
        <f t="shared" si="59"/>
        <v>0.14288503389535426</v>
      </c>
      <c r="AE140" s="269">
        <f t="shared" si="60"/>
        <v>-8.9630790545429159E-3</v>
      </c>
      <c r="AF140" s="269">
        <f t="shared" si="61"/>
        <v>999.79243617402062</v>
      </c>
      <c r="AG140" s="269">
        <f t="shared" si="62"/>
        <v>982.43321186821424</v>
      </c>
      <c r="AH140" s="269">
        <f t="shared" si="63"/>
        <v>7.0142037805110578</v>
      </c>
      <c r="AI140" s="269">
        <f t="shared" si="64"/>
        <v>52.58496469402715</v>
      </c>
      <c r="AJ140" s="269">
        <f t="shared" si="65"/>
        <v>1.4550271385463567</v>
      </c>
      <c r="AK140" s="366">
        <f t="shared" si="66"/>
        <v>16.503877545555667</v>
      </c>
      <c r="AL140" s="134">
        <f t="shared" si="67"/>
        <v>0.5185512734072858</v>
      </c>
      <c r="AM140" s="5" cm="1">
        <f t="array" ref="AM140">Balance($B$8,$B$11,$B$12,$H$7,B140,AK140,AL140)</f>
        <v>8.1881221391479509E-3</v>
      </c>
      <c r="AN140" s="5" cm="1">
        <f t="array" ref="AN140">getStorageByWaterLevel(B139)</f>
        <v>13.071356220698371</v>
      </c>
      <c r="BA140" s="5"/>
    </row>
    <row r="141" spans="1:53" x14ac:dyDescent="0.25">
      <c r="A141" s="267"/>
      <c r="B141" s="269">
        <f t="shared" si="41"/>
        <v>999.79243617402062</v>
      </c>
      <c r="C141" s="269">
        <f t="shared" si="42"/>
        <v>982.43321186821424</v>
      </c>
      <c r="D141" s="269">
        <f t="shared" si="43"/>
        <v>7.0142037805110578</v>
      </c>
      <c r="E141" s="269">
        <f>IF(H141&gt;0,IF(AND(C141&lt;$B$6,C141&gt;$K$12),bb2wang($B$6,$K$12,C141,$H$8,$H$9,I141,$H$10,$H$11,$K$10,$K$11,$H$13),E140)," ")</f>
        <v>142.91353951756457</v>
      </c>
      <c r="F141" s="269">
        <f t="shared" si="44"/>
        <v>142.04629001508562</v>
      </c>
      <c r="G141" s="269">
        <f t="shared" si="45"/>
        <v>14077.885227615328</v>
      </c>
      <c r="H141" s="270">
        <f t="shared" si="34"/>
        <v>0.04</v>
      </c>
      <c r="I141" s="269">
        <f t="shared" si="46"/>
        <v>13.887379444645104</v>
      </c>
      <c r="J141" s="269">
        <f t="shared" si="35"/>
        <v>100</v>
      </c>
      <c r="K141" s="317">
        <f t="shared" si="47"/>
        <v>1</v>
      </c>
      <c r="L141" s="318">
        <f t="shared" si="48"/>
        <v>7.0542037805110578</v>
      </c>
      <c r="M141" s="318">
        <f t="shared" si="49"/>
        <v>7.0342037805110582</v>
      </c>
      <c r="N141" s="269">
        <f t="shared" si="50"/>
        <v>0.20124874396490355</v>
      </c>
      <c r="O141" s="269">
        <f t="shared" si="36"/>
        <v>8.8835327319014841</v>
      </c>
      <c r="P141" s="316">
        <f t="shared" si="38"/>
        <v>126.19537072739112</v>
      </c>
      <c r="Q141" s="269">
        <f t="shared" si="51"/>
        <v>13941.670687418347</v>
      </c>
      <c r="R141" s="338">
        <f>IF(H141&gt;0,rate1(1,$L$52,$L$51,$L$54,L141,$L$53,$L$50,P141),"")</f>
        <v>5342.8384450871245</v>
      </c>
      <c r="S141" s="318">
        <f t="shared" si="52"/>
        <v>0.2937359286223909</v>
      </c>
      <c r="T141" s="318">
        <f t="shared" si="53"/>
        <v>0.28494829642453162</v>
      </c>
      <c r="U141" s="269">
        <f t="shared" si="37"/>
        <v>7.0142037805110578</v>
      </c>
      <c r="V141" s="341">
        <f t="shared" si="54"/>
        <v>7.0142037805110578</v>
      </c>
      <c r="W141" s="269">
        <f t="shared" si="55"/>
        <v>2.9601772492995337E-3</v>
      </c>
      <c r="X141" s="269">
        <f t="shared" si="56"/>
        <v>13737.753934096378</v>
      </c>
      <c r="Y141" s="269">
        <f t="shared" si="39"/>
        <v>125.47878092041562</v>
      </c>
      <c r="Z141" s="349">
        <f>IF(H141&gt;0,rate1(1,$L$52,$L$51,$L$54,U141,$L$53,$L$50,Y141),"")</f>
        <v>5328.6661511477532</v>
      </c>
      <c r="AA141" s="341">
        <f t="shared" si="57"/>
        <v>0.29020942613305895</v>
      </c>
      <c r="AB141" s="341">
        <f t="shared" si="58"/>
        <v>4.1704938869115719E-3</v>
      </c>
      <c r="AC141" s="269">
        <f t="shared" si="40"/>
        <v>0.28494829642453162</v>
      </c>
      <c r="AD141" s="269">
        <f t="shared" si="59"/>
        <v>0.14037634371537286</v>
      </c>
      <c r="AE141" s="269">
        <f t="shared" si="60"/>
        <v>-8.8819912259880032E-3</v>
      </c>
      <c r="AF141" s="269">
        <f t="shared" si="61"/>
        <v>999.708736621561</v>
      </c>
      <c r="AG141" s="269">
        <f t="shared" si="62"/>
        <v>982.1482635717897</v>
      </c>
      <c r="AH141" s="269">
        <f t="shared" si="63"/>
        <v>7.0547451084438419</v>
      </c>
      <c r="AI141" s="269">
        <f t="shared" si="64"/>
        <v>53.332755491895661</v>
      </c>
      <c r="AJ141" s="269">
        <f t="shared" si="65"/>
        <v>1.469841792849661</v>
      </c>
      <c r="AK141" s="366">
        <f t="shared" si="66"/>
        <v>17.222632297902802</v>
      </c>
      <c r="AL141" s="134">
        <f t="shared" si="67"/>
        <v>0.52380976987668848</v>
      </c>
      <c r="AM141" s="5" cm="1">
        <f t="array" ref="AM141">Balance($B$8,$B$11,$B$12,$H$7,B141,AK141,AL141)</f>
        <v>8.136544072602777E-3</v>
      </c>
      <c r="AN141" s="5" cm="1">
        <f t="array" ref="AN141">getStorageByWaterLevel(B140)</f>
        <v>13.144234408662669</v>
      </c>
      <c r="BA141" s="5"/>
    </row>
    <row r="142" spans="1:53" x14ac:dyDescent="0.25">
      <c r="A142" s="267"/>
      <c r="B142" s="269">
        <f t="shared" si="41"/>
        <v>999.708736621561</v>
      </c>
      <c r="C142" s="269">
        <f t="shared" si="42"/>
        <v>982.1482635717897</v>
      </c>
      <c r="D142" s="269">
        <f t="shared" si="43"/>
        <v>7.0547451084438419</v>
      </c>
      <c r="E142" s="269">
        <f>IF(H142&gt;0,IF(AND(C142&lt;$B$6,C142&gt;$K$12),bb2wang($B$6,$K$12,C142,$H$8,$H$9,I142,$H$10,$H$11,$K$10,$K$11,$H$13),E141)," ")</f>
        <v>144.66547785156723</v>
      </c>
      <c r="F142" s="269">
        <f t="shared" si="44"/>
        <v>143.7895086845659</v>
      </c>
      <c r="G142" s="269">
        <f t="shared" si="45"/>
        <v>14497.770996503215</v>
      </c>
      <c r="H142" s="270">
        <f t="shared" si="34"/>
        <v>0.04</v>
      </c>
      <c r="I142" s="269">
        <f t="shared" si="46"/>
        <v>14.048378439817043</v>
      </c>
      <c r="J142" s="269">
        <f t="shared" si="35"/>
        <v>100</v>
      </c>
      <c r="K142" s="317">
        <f t="shared" si="47"/>
        <v>1</v>
      </c>
      <c r="L142" s="318">
        <f t="shared" si="48"/>
        <v>7.094745108443842</v>
      </c>
      <c r="M142" s="318">
        <f t="shared" si="49"/>
        <v>7.0747451084438424</v>
      </c>
      <c r="N142" s="269">
        <f t="shared" si="50"/>
        <v>0.20242751638112821</v>
      </c>
      <c r="O142" s="269">
        <f t="shared" si="36"/>
        <v>8.8566547725579401</v>
      </c>
      <c r="P142" s="316">
        <f t="shared" si="38"/>
        <v>127.16516650506671</v>
      </c>
      <c r="Q142" s="269">
        <f t="shared" si="51"/>
        <v>14360.984801684624</v>
      </c>
      <c r="R142" s="338">
        <f>IF(H142&gt;0,rate1(1,$L$52,$L$51,$L$54,L142,$L$53,$L$50,P142),"")</f>
        <v>5361.8821169655203</v>
      </c>
      <c r="S142" s="318">
        <f t="shared" si="52"/>
        <v>0.30241076340305212</v>
      </c>
      <c r="T142" s="318">
        <f t="shared" si="53"/>
        <v>0.29018153629868365</v>
      </c>
      <c r="U142" s="269">
        <f t="shared" si="37"/>
        <v>7.0547451084438419</v>
      </c>
      <c r="V142" s="341">
        <f t="shared" si="54"/>
        <v>7.0547451084438419</v>
      </c>
      <c r="W142" s="269">
        <f t="shared" si="55"/>
        <v>2.994495139482467E-3</v>
      </c>
      <c r="X142" s="269">
        <f t="shared" si="56"/>
        <v>14151.866715588285</v>
      </c>
      <c r="Y142" s="269">
        <f t="shared" si="39"/>
        <v>126.44720186135639</v>
      </c>
      <c r="Z142" s="349">
        <f>IF(H142&gt;0,rate1(1,$L$52,$L$51,$L$54,U142,$L$53,$L$50,Y142),"")</f>
        <v>5347.7986149102408</v>
      </c>
      <c r="AA142" s="341">
        <f t="shared" si="57"/>
        <v>0.29879200241030501</v>
      </c>
      <c r="AB142" s="341">
        <f t="shared" si="58"/>
        <v>4.2704805846134498E-3</v>
      </c>
      <c r="AC142" s="269">
        <f t="shared" si="40"/>
        <v>0.29018153629868365</v>
      </c>
      <c r="AD142" s="269">
        <f t="shared" si="59"/>
        <v>0.13784474543145306</v>
      </c>
      <c r="AE142" s="269">
        <f t="shared" si="60"/>
        <v>-8.8035714368451048E-3</v>
      </c>
      <c r="AF142" s="269">
        <f t="shared" si="61"/>
        <v>999.62098260164339</v>
      </c>
      <c r="AG142" s="269">
        <f t="shared" si="62"/>
        <v>981.85808203549107</v>
      </c>
      <c r="AH142" s="269">
        <f t="shared" si="63"/>
        <v>7.0952902168489533</v>
      </c>
      <c r="AI142" s="269">
        <f t="shared" si="64"/>
        <v>54.119342792061921</v>
      </c>
      <c r="AJ142" s="269">
        <f t="shared" si="65"/>
        <v>1.4848749436252338</v>
      </c>
      <c r="AK142" s="366">
        <f t="shared" si="66"/>
        <v>17.973444708590179</v>
      </c>
      <c r="AL142" s="134">
        <f t="shared" si="67"/>
        <v>0.52914304542587809</v>
      </c>
      <c r="AM142" s="5" cm="1">
        <f t="array" ref="AM142">Balance($B$8,$B$11,$B$12,$H$7,B142,AK142,AL142)</f>
        <v>8.0948587329977284E-3</v>
      </c>
      <c r="AN142" s="5" cm="1">
        <f t="array" ref="AN142">getStorageByWaterLevel(B141)</f>
        <v>13.220781877205207</v>
      </c>
      <c r="BA142" s="5"/>
    </row>
    <row r="143" spans="1:53" x14ac:dyDescent="0.25">
      <c r="A143" s="267"/>
      <c r="B143" s="269">
        <f t="shared" si="41"/>
        <v>999.62098260164339</v>
      </c>
      <c r="C143" s="269">
        <f t="shared" si="42"/>
        <v>981.85808203549107</v>
      </c>
      <c r="D143" s="269">
        <f t="shared" si="43"/>
        <v>7.0952902168489533</v>
      </c>
      <c r="E143" s="269">
        <f>IF(H143&gt;0,IF(AND(C143&lt;$B$6,C143&gt;$K$12),bb2wang($B$6,$K$12,C143,$H$8,$H$9,I143,$H$10,$H$11,$K$10,$K$11,$H$13),E142)," ")</f>
        <v>146.43534240528049</v>
      </c>
      <c r="F143" s="269">
        <f t="shared" si="44"/>
        <v>145.55041012842386</v>
      </c>
      <c r="G143" s="269">
        <f t="shared" si="45"/>
        <v>14928.360854699369</v>
      </c>
      <c r="H143" s="270">
        <f t="shared" si="34"/>
        <v>0.04</v>
      </c>
      <c r="I143" s="269">
        <f t="shared" si="46"/>
        <v>14.210320452921861</v>
      </c>
      <c r="J143" s="269">
        <f t="shared" si="35"/>
        <v>100</v>
      </c>
      <c r="K143" s="317">
        <f t="shared" si="47"/>
        <v>1</v>
      </c>
      <c r="L143" s="318">
        <f t="shared" si="48"/>
        <v>7.1352902168489534</v>
      </c>
      <c r="M143" s="318">
        <f t="shared" si="49"/>
        <v>7.1152902168489529</v>
      </c>
      <c r="N143" s="269">
        <f t="shared" si="50"/>
        <v>0.20360659652742186</v>
      </c>
      <c r="O143" s="269">
        <f t="shared" si="36"/>
        <v>8.8284898731552772</v>
      </c>
      <c r="P143" s="316">
        <f t="shared" si="38"/>
        <v>128.1369083162852</v>
      </c>
      <c r="Q143" s="269">
        <f t="shared" si="51"/>
        <v>14791.016135102955</v>
      </c>
      <c r="R143" s="338">
        <f>IF(H143&gt;0,rate1(1,$L$52,$L$51,$L$54,L143,$L$53,$L$50,P143),"")</f>
        <v>5380.8084274823204</v>
      </c>
      <c r="S143" s="318">
        <f t="shared" si="52"/>
        <v>0.31136088819699026</v>
      </c>
      <c r="T143" s="318">
        <f t="shared" si="53"/>
        <v>0.29566516487036976</v>
      </c>
      <c r="U143" s="269">
        <f t="shared" si="37"/>
        <v>7.0952902168489533</v>
      </c>
      <c r="V143" s="341">
        <f t="shared" si="54"/>
        <v>7.0952902168489533</v>
      </c>
      <c r="W143" s="269">
        <f t="shared" si="55"/>
        <v>3.0290140395408116E-3</v>
      </c>
      <c r="X143" s="269">
        <f t="shared" si="56"/>
        <v>14576.567509986326</v>
      </c>
      <c r="Y143" s="269">
        <f t="shared" si="39"/>
        <v>127.41757393793182</v>
      </c>
      <c r="Z143" s="349">
        <f>IF(H143&gt;0,rate1(1,$L$52,$L$51,$L$54,U143,$L$53,$L$50,Y143),"")</f>
        <v>5366.8130721966954</v>
      </c>
      <c r="AA143" s="341">
        <f t="shared" si="57"/>
        <v>0.30764678166661852</v>
      </c>
      <c r="AB143" s="341">
        <f t="shared" si="58"/>
        <v>4.374954805340823E-3</v>
      </c>
      <c r="AC143" s="269">
        <f t="shared" si="40"/>
        <v>0.29566516487036976</v>
      </c>
      <c r="AD143" s="269">
        <f t="shared" si="59"/>
        <v>0.13528817308436536</v>
      </c>
      <c r="AE143" s="269">
        <f t="shared" si="60"/>
        <v>-8.7277860982611158E-3</v>
      </c>
      <c r="AF143" s="269">
        <f t="shared" si="61"/>
        <v>999.52892403330043</v>
      </c>
      <c r="AG143" s="269">
        <f t="shared" si="62"/>
        <v>981.56241687062072</v>
      </c>
      <c r="AH143" s="269">
        <f t="shared" si="63"/>
        <v>7.1358391023969299</v>
      </c>
      <c r="AI143" s="269">
        <f t="shared" si="64"/>
        <v>54.948093554170903</v>
      </c>
      <c r="AJ143" s="269">
        <f t="shared" si="65"/>
        <v>1.5001383029458368</v>
      </c>
      <c r="AK143" s="366">
        <f t="shared" si="66"/>
        <v>18.758054546870749</v>
      </c>
      <c r="AL143" s="134">
        <f t="shared" si="67"/>
        <v>0.53455497970508425</v>
      </c>
      <c r="AM143" s="5" cm="1">
        <f t="array" ref="AM143">Balance($B$8,$B$11,$B$12,$H$7,B143,AK143,AL143)</f>
        <v>8.0632337181605288E-3</v>
      </c>
      <c r="AN143" s="5" cm="1">
        <f t="array" ref="AN143">getStorageByWaterLevel(B142)</f>
        <v>13.301232906938905</v>
      </c>
      <c r="BA143" s="5"/>
    </row>
    <row r="144" spans="1:53" x14ac:dyDescent="0.25">
      <c r="A144" s="267"/>
      <c r="B144" s="269">
        <f t="shared" si="41"/>
        <v>999.52892403330043</v>
      </c>
      <c r="C144" s="269">
        <f t="shared" si="42"/>
        <v>981.56241687062072</v>
      </c>
      <c r="D144" s="269">
        <f t="shared" si="43"/>
        <v>7.1358391023969299</v>
      </c>
      <c r="E144" s="269">
        <f>IF(H144&gt;0,IF(AND(C144&lt;$B$6,C144&gt;$K$12),bb2wang($B$6,$K$12,C144,$H$8,$H$9,I144,$H$10,$H$11,$K$10,$K$11,$H$13),E143)," ")</f>
        <v>148.22366244454605</v>
      </c>
      <c r="F144" s="269">
        <f t="shared" si="44"/>
        <v>147.32950242491327</v>
      </c>
      <c r="G144" s="269">
        <f t="shared" si="45"/>
        <v>15369.922680100144</v>
      </c>
      <c r="H144" s="270">
        <f t="shared" si="34"/>
        <v>0.04</v>
      </c>
      <c r="I144" s="269">
        <f t="shared" si="46"/>
        <v>14.373205730143765</v>
      </c>
      <c r="J144" s="269">
        <f t="shared" si="35"/>
        <v>100</v>
      </c>
      <c r="K144" s="317">
        <f t="shared" si="47"/>
        <v>1</v>
      </c>
      <c r="L144" s="318">
        <f t="shared" si="48"/>
        <v>7.1758391023969299</v>
      </c>
      <c r="M144" s="318">
        <f t="shared" si="49"/>
        <v>7.1558391023969303</v>
      </c>
      <c r="N144" s="269">
        <f t="shared" si="50"/>
        <v>0.20478598436227458</v>
      </c>
      <c r="O144" s="269">
        <f t="shared" si="36"/>
        <v>8.7989606454530005</v>
      </c>
      <c r="P144" s="316">
        <f t="shared" si="38"/>
        <v>129.1105895595461</v>
      </c>
      <c r="Q144" s="269">
        <f t="shared" si="51"/>
        <v>15232.035355089849</v>
      </c>
      <c r="R144" s="338">
        <f>IF(H144&gt;0,rate1(1,$L$52,$L$51,$L$54,L144,$L$53,$L$50,P144),"")</f>
        <v>5399.6182183890041</v>
      </c>
      <c r="S144" s="318">
        <f t="shared" si="52"/>
        <v>0.32059999395641614</v>
      </c>
      <c r="T144" s="318">
        <f t="shared" si="53"/>
        <v>0.30142181710421923</v>
      </c>
      <c r="U144" s="269">
        <f t="shared" si="37"/>
        <v>7.1358391023969299</v>
      </c>
      <c r="V144" s="341">
        <f t="shared" si="54"/>
        <v>7.1358391023969299</v>
      </c>
      <c r="W144" s="269">
        <f t="shared" si="55"/>
        <v>3.0637340019055159E-3</v>
      </c>
      <c r="X144" s="269">
        <f t="shared" si="56"/>
        <v>15012.121634253717</v>
      </c>
      <c r="Y144" s="269">
        <f t="shared" si="39"/>
        <v>128.38989050071876</v>
      </c>
      <c r="Z144" s="349">
        <f>IF(H144&gt;0,rate1(1,$L$52,$L$51,$L$54,U144,$L$53,$L$50,Y144),"")</f>
        <v>5385.7103684659669</v>
      </c>
      <c r="AA144" s="341">
        <f t="shared" si="57"/>
        <v>0.31678725813405256</v>
      </c>
      <c r="AB144" s="341">
        <f t="shared" si="58"/>
        <v>4.4843045425909927E-3</v>
      </c>
      <c r="AC144" s="269">
        <f t="shared" si="40"/>
        <v>0.30142181710421923</v>
      </c>
      <c r="AD144" s="269">
        <f t="shared" si="59"/>
        <v>0.13270439540270454</v>
      </c>
      <c r="AE144" s="269">
        <f t="shared" si="60"/>
        <v>-8.6546106669958579E-3</v>
      </c>
      <c r="AF144" s="269">
        <f t="shared" si="61"/>
        <v>999.43228820055845</v>
      </c>
      <c r="AG144" s="269">
        <f t="shared" si="62"/>
        <v>981.26099505351647</v>
      </c>
      <c r="AH144" s="269">
        <f t="shared" si="63"/>
        <v>7.1763917618193549</v>
      </c>
      <c r="AI144" s="269">
        <f t="shared" si="64"/>
        <v>55.822801708034376</v>
      </c>
      <c r="AJ144" s="269">
        <f t="shared" si="65"/>
        <v>1.5156446367536243</v>
      </c>
      <c r="AK144" s="366">
        <f t="shared" si="66"/>
        <v>19.578339515725194</v>
      </c>
      <c r="AL144" s="134">
        <f t="shared" si="67"/>
        <v>0.54004978906050138</v>
      </c>
      <c r="AM144" s="5" cm="1">
        <f t="array" ref="AM144">Balance($B$8,$B$11,$B$12,$H$7,B144,AK144,AL144)</f>
        <v>8.041892372507374E-3</v>
      </c>
      <c r="AN144" s="5" cm="1">
        <f t="array" ref="AN144">getStorageByWaterLevel(B143)</f>
        <v>13.385843032967392</v>
      </c>
      <c r="BA144" s="5"/>
    </row>
    <row r="145" spans="1:53" x14ac:dyDescent="0.25">
      <c r="A145" s="267"/>
      <c r="B145" s="269">
        <f t="shared" si="41"/>
        <v>999.43228820055845</v>
      </c>
      <c r="C145" s="269">
        <f t="shared" si="42"/>
        <v>981.26099505351647</v>
      </c>
      <c r="D145" s="269">
        <f t="shared" si="43"/>
        <v>7.1763917618193549</v>
      </c>
      <c r="E145" s="269">
        <f>IF(H145&gt;0,IF(AND(C145&lt;$B$6,C145&gt;$K$12),bb2wang($B$6,$K$12,C145,$H$8,$H$9,I145,$H$10,$H$11,$K$10,$K$11,$H$13),E144)," ")</f>
        <v>150.03101494716418</v>
      </c>
      <c r="F145" s="269">
        <f t="shared" si="44"/>
        <v>149.12733869585512</v>
      </c>
      <c r="G145" s="269">
        <f t="shared" si="45"/>
        <v>15822.735716875282</v>
      </c>
      <c r="H145" s="270">
        <f t="shared" si="34"/>
        <v>0.04</v>
      </c>
      <c r="I145" s="269">
        <f t="shared" si="46"/>
        <v>14.537034517633584</v>
      </c>
      <c r="J145" s="269">
        <f t="shared" si="35"/>
        <v>100</v>
      </c>
      <c r="K145" s="317">
        <f t="shared" si="47"/>
        <v>1</v>
      </c>
      <c r="L145" s="318">
        <f t="shared" si="48"/>
        <v>7.2163917618193549</v>
      </c>
      <c r="M145" s="318">
        <f t="shared" si="49"/>
        <v>7.1963917618193545</v>
      </c>
      <c r="N145" s="269">
        <f t="shared" si="50"/>
        <v>0.20596567984587466</v>
      </c>
      <c r="O145" s="269">
        <f t="shared" si="36"/>
        <v>8.7679829372055949</v>
      </c>
      <c r="P145" s="316">
        <f t="shared" si="38"/>
        <v>130.08620369678042</v>
      </c>
      <c r="Q145" s="269">
        <f t="shared" si="51"/>
        <v>15684.324891903709</v>
      </c>
      <c r="R145" s="338">
        <f>IF(H145&gt;0,rate1(1,$L$52,$L$51,$L$54,L145,$L$53,$L$50,P145),"")</f>
        <v>5418.312326728872</v>
      </c>
      <c r="S145" s="318">
        <f t="shared" si="52"/>
        <v>0.33014300390358858</v>
      </c>
      <c r="T145" s="318">
        <f t="shared" si="53"/>
        <v>0.30747708995522738</v>
      </c>
      <c r="U145" s="269">
        <f t="shared" si="37"/>
        <v>7.1763917618193549</v>
      </c>
      <c r="V145" s="341">
        <f t="shared" si="54"/>
        <v>7.1763917618193549</v>
      </c>
      <c r="W145" s="269">
        <f t="shared" si="55"/>
        <v>3.0986550790856882E-3</v>
      </c>
      <c r="X145" s="269">
        <f t="shared" si="56"/>
        <v>15458.805638528533</v>
      </c>
      <c r="Y145" s="269">
        <f t="shared" si="39"/>
        <v>129.36414496444007</v>
      </c>
      <c r="Z145" s="349">
        <f>IF(H145&gt;0,rate1(1,$L$52,$L$51,$L$54,U145,$L$53,$L$50,Y145),"")</f>
        <v>5404.4913445018419</v>
      </c>
      <c r="AA145" s="341">
        <f t="shared" si="57"/>
        <v>0.32622813645691945</v>
      </c>
      <c r="AB145" s="341">
        <f t="shared" si="58"/>
        <v>4.5989677615672093E-3</v>
      </c>
      <c r="AC145" s="269">
        <f t="shared" si="40"/>
        <v>0.30747708995522738</v>
      </c>
      <c r="AD145" s="269">
        <f t="shared" si="59"/>
        <v>0.13009099313976374</v>
      </c>
      <c r="AE145" s="269">
        <f t="shared" si="60"/>
        <v>-8.5840267822508975E-3</v>
      </c>
      <c r="AF145" s="269">
        <f t="shared" si="61"/>
        <v>999.33077679044914</v>
      </c>
      <c r="AG145" s="269">
        <f t="shared" si="62"/>
        <v>980.95351796356124</v>
      </c>
      <c r="AH145" s="269">
        <f t="shared" si="63"/>
        <v>7.2169481919075364</v>
      </c>
      <c r="AI145" s="269">
        <f t="shared" si="64"/>
        <v>56.747760449028334</v>
      </c>
      <c r="AJ145" s="269">
        <f t="shared" si="65"/>
        <v>1.531407903545021</v>
      </c>
      <c r="AK145" s="366">
        <f t="shared" si="66"/>
        <v>20.436331661764246</v>
      </c>
      <c r="AL145" s="134">
        <f t="shared" si="67"/>
        <v>0.54563206923130481</v>
      </c>
      <c r="AM145" s="5" cm="1">
        <f t="array" ref="AM145">Balance($B$8,$B$11,$B$12,$H$7,B145,AK145,AL145)</f>
        <v>8.0311200248527684E-3</v>
      </c>
      <c r="AN145" s="5" cm="1">
        <f t="array" ref="AN145">getStorageByWaterLevel(B144)</f>
        <v>13.47489173219083</v>
      </c>
      <c r="BA145" s="5"/>
    </row>
    <row r="146" spans="1:53" x14ac:dyDescent="0.25">
      <c r="A146" s="267"/>
      <c r="B146" s="269">
        <f t="shared" si="41"/>
        <v>999.33077679044914</v>
      </c>
      <c r="C146" s="269">
        <f t="shared" si="42"/>
        <v>980.95351796356124</v>
      </c>
      <c r="D146" s="269">
        <f t="shared" si="43"/>
        <v>7.2169481919075364</v>
      </c>
      <c r="E146" s="269">
        <f>IF(H146&gt;0,IF(AND(C146&lt;$B$6,C146&gt;$K$12),bb2wang($B$6,$K$12,C146,$H$8,$H$9,I146,$H$10,$H$11,$K$10,$K$11,$H$13),E145)," ")</f>
        <v>151.85803084120985</v>
      </c>
      <c r="F146" s="269">
        <f t="shared" si="44"/>
        <v>150.944522894187</v>
      </c>
      <c r="G146" s="269">
        <f t="shared" si="45"/>
        <v>16287.091729581571</v>
      </c>
      <c r="H146" s="270">
        <f t="shared" si="34"/>
        <v>0.04</v>
      </c>
      <c r="I146" s="269">
        <f t="shared" si="46"/>
        <v>14.701807061510317</v>
      </c>
      <c r="J146" s="269">
        <f t="shared" si="35"/>
        <v>100</v>
      </c>
      <c r="K146" s="317">
        <f t="shared" si="47"/>
        <v>1</v>
      </c>
      <c r="L146" s="318">
        <f t="shared" si="48"/>
        <v>7.2569481919075365</v>
      </c>
      <c r="M146" s="318">
        <f t="shared" si="49"/>
        <v>7.2369481919075369</v>
      </c>
      <c r="N146" s="269">
        <f t="shared" si="50"/>
        <v>0.2071456829401086</v>
      </c>
      <c r="O146" s="269">
        <f t="shared" si="36"/>
        <v>8.7354649794879169</v>
      </c>
      <c r="P146" s="316">
        <f t="shared" si="38"/>
        <v>131.06374425240131</v>
      </c>
      <c r="Q146" s="269">
        <f t="shared" si="51"/>
        <v>16148.180161575012</v>
      </c>
      <c r="R146" s="338">
        <f>IF(H146&gt;0,rate1(1,$L$52,$L$51,$L$54,L146,$L$53,$L$50,P146),"")</f>
        <v>5436.8915847906783</v>
      </c>
      <c r="S146" s="318">
        <f t="shared" si="52"/>
        <v>0.34000623890723841</v>
      </c>
      <c r="T146" s="318">
        <f t="shared" si="53"/>
        <v>0.31386006224836793</v>
      </c>
      <c r="U146" s="269">
        <f t="shared" si="37"/>
        <v>7.2169481919075364</v>
      </c>
      <c r="V146" s="341">
        <f t="shared" si="54"/>
        <v>7.2169481919075364</v>
      </c>
      <c r="W146" s="269">
        <f t="shared" si="55"/>
        <v>3.1337773235406985E-3</v>
      </c>
      <c r="X146" s="269">
        <f t="shared" si="56"/>
        <v>15916.90844474446</v>
      </c>
      <c r="Y146" s="269">
        <f t="shared" si="39"/>
        <v>130.34033080700002</v>
      </c>
      <c r="Z146" s="349">
        <f>IF(H146&gt;0,rate1(1,$L$52,$L$51,$L$54,U146,$L$53,$L$50,Y146),"")</f>
        <v>5423.1568363641354</v>
      </c>
      <c r="AA146" s="341">
        <f t="shared" si="57"/>
        <v>0.33598549366090091</v>
      </c>
      <c r="AB146" s="341">
        <f t="shared" si="58"/>
        <v>4.7194410568198349E-3</v>
      </c>
      <c r="AC146" s="269">
        <f t="shared" si="40"/>
        <v>0.31386006224836793</v>
      </c>
      <c r="AD146" s="269">
        <f t="shared" si="59"/>
        <v>0.12744533252640047</v>
      </c>
      <c r="AE146" s="269">
        <f t="shared" si="60"/>
        <v>-8.5160225941112236E-3</v>
      </c>
      <c r="AF146" s="269">
        <f t="shared" si="61"/>
        <v>999.22406241114084</v>
      </c>
      <c r="AG146" s="269">
        <f t="shared" si="62"/>
        <v>980.63965790131283</v>
      </c>
      <c r="AH146" s="269">
        <f t="shared" si="63"/>
        <v>7.2575083895111696</v>
      </c>
      <c r="AI146" s="269">
        <f t="shared" si="64"/>
        <v>57.72785006903014</v>
      </c>
      <c r="AJ146" s="269">
        <f t="shared" si="65"/>
        <v>1.5474434174530849</v>
      </c>
      <c r="AK146" s="366">
        <f t="shared" si="66"/>
        <v>21.33423647787377</v>
      </c>
      <c r="AL146" s="134">
        <f t="shared" si="67"/>
        <v>0.55130684527620766</v>
      </c>
      <c r="AM146" s="5" cm="1">
        <f t="array" ref="AM146">Balance($B$8,$B$11,$B$12,$H$7,B146,AK146,AL146)</f>
        <v>8.0312716112982182E-3</v>
      </c>
      <c r="AN146" s="5" cm="1">
        <f t="array" ref="AN146">getStorageByWaterLevel(B145)</f>
        <v>13.568685559032552</v>
      </c>
      <c r="BA146" s="5"/>
    </row>
    <row r="147" spans="1:53" x14ac:dyDescent="0.25">
      <c r="A147" s="267"/>
      <c r="B147" s="269">
        <f t="shared" si="41"/>
        <v>999.22406241114084</v>
      </c>
      <c r="C147" s="269">
        <f t="shared" si="42"/>
        <v>980.63965790131283</v>
      </c>
      <c r="D147" s="269">
        <f t="shared" si="43"/>
        <v>7.2575083895111696</v>
      </c>
      <c r="E147" s="269">
        <f>IF(H147&gt;0,IF(AND(C147&lt;$B$6,C147&gt;$K$12),bb2wang($B$6,$K$12,C147,$H$8,$H$9,I147,$H$10,$H$11,$K$10,$K$11,$H$13),E146)," ")</f>
        <v>153.70540233827188</v>
      </c>
      <c r="F147" s="269">
        <f t="shared" si="44"/>
        <v>152.78171658974088</v>
      </c>
      <c r="G147" s="269">
        <f t="shared" si="45"/>
        <v>16763.296344978204</v>
      </c>
      <c r="H147" s="270">
        <f t="shared" si="34"/>
        <v>0.04</v>
      </c>
      <c r="I147" s="269">
        <f t="shared" si="46"/>
        <v>14.867523607862404</v>
      </c>
      <c r="J147" s="269">
        <f t="shared" si="35"/>
        <v>100</v>
      </c>
      <c r="K147" s="317">
        <f t="shared" si="47"/>
        <v>1</v>
      </c>
      <c r="L147" s="318">
        <f t="shared" si="48"/>
        <v>7.2975083895111696</v>
      </c>
      <c r="M147" s="318">
        <f t="shared" si="49"/>
        <v>7.2775083895111692</v>
      </c>
      <c r="N147" s="269">
        <f t="shared" si="50"/>
        <v>0.20832599360850423</v>
      </c>
      <c r="O147" s="269">
        <f t="shared" si="36"/>
        <v>8.7013063899861347</v>
      </c>
      <c r="P147" s="316">
        <f t="shared" si="38"/>
        <v>132.0432048123719</v>
      </c>
      <c r="Q147" s="269">
        <f t="shared" si="51"/>
        <v>16623.910991504181</v>
      </c>
      <c r="R147" s="338">
        <f>IF(H147&gt;0,rate1(1,$L$52,$L$51,$L$54,L147,$L$53,$L$50,P147),"")</f>
        <v>5455.3568200656455</v>
      </c>
      <c r="S147" s="318">
        <f t="shared" si="52"/>
        <v>0.35020761216766644</v>
      </c>
      <c r="T147" s="318">
        <f t="shared" si="53"/>
        <v>0.32060393059307241</v>
      </c>
      <c r="U147" s="269">
        <f t="shared" si="37"/>
        <v>7.2575083895111696</v>
      </c>
      <c r="V147" s="341">
        <f t="shared" si="54"/>
        <v>7.2575083895111696</v>
      </c>
      <c r="W147" s="269">
        <f t="shared" si="55"/>
        <v>3.1691007877299171E-3</v>
      </c>
      <c r="X147" s="269">
        <f t="shared" si="56"/>
        <v>16386.732670364239</v>
      </c>
      <c r="Y147" s="269">
        <f t="shared" si="39"/>
        <v>131.3184415685387</v>
      </c>
      <c r="Z147" s="349">
        <f>IF(H147&gt;0,rate1(1,$L$52,$L$51,$L$54,U147,$L$53,$L$50,Y147),"")</f>
        <v>5441.707675343243</v>
      </c>
      <c r="AA147" s="341">
        <f t="shared" si="57"/>
        <v>0.34607696974245861</v>
      </c>
      <c r="AB147" s="341">
        <f t="shared" si="58"/>
        <v>4.8462902223856477E-3</v>
      </c>
      <c r="AC147" s="269">
        <f t="shared" si="40"/>
        <v>0.32060393059307241</v>
      </c>
      <c r="AD147" s="269">
        <f t="shared" si="59"/>
        <v>0.12476453400307849</v>
      </c>
      <c r="AE147" s="269">
        <f t="shared" si="60"/>
        <v>-8.4505931103073407E-3</v>
      </c>
      <c r="AF147" s="269">
        <f t="shared" si="61"/>
        <v>999.11178447415625</v>
      </c>
      <c r="AG147" s="269">
        <f t="shared" si="62"/>
        <v>980.31905397071978</v>
      </c>
      <c r="AH147" s="269">
        <f t="shared" si="63"/>
        <v>7.2980723515370745</v>
      </c>
      <c r="AI147" s="269">
        <f t="shared" si="64"/>
        <v>58.768645419093687</v>
      </c>
      <c r="AJ147" s="269">
        <f t="shared" si="65"/>
        <v>1.563768041180611</v>
      </c>
      <c r="AK147" s="366">
        <f t="shared" si="66"/>
        <v>22.274455267299594</v>
      </c>
      <c r="AL147" s="134">
        <f t="shared" si="67"/>
        <v>0.55707963028311069</v>
      </c>
      <c r="AM147" s="5" cm="1">
        <f t="array" ref="AM147">Balance($B$8,$B$11,$B$12,$H$7,B147,AK147,AL147)</f>
        <v>8.042781002889552E-3</v>
      </c>
      <c r="AN147" s="5" cm="1">
        <f t="array" ref="AN147">getStorageByWaterLevel(B146)</f>
        <v>13.667561821464236</v>
      </c>
      <c r="BA147" s="5"/>
    </row>
    <row r="148" spans="1:53" x14ac:dyDescent="0.25">
      <c r="A148" s="267"/>
      <c r="B148" s="269">
        <f t="shared" si="41"/>
        <v>999.11178447415625</v>
      </c>
      <c r="C148" s="269">
        <f t="shared" si="42"/>
        <v>980.31905397071978</v>
      </c>
      <c r="D148" s="269">
        <f t="shared" si="43"/>
        <v>7.2980723515370745</v>
      </c>
      <c r="E148" s="269">
        <f>IF(H148&gt;0,IF(AND(C148&lt;$B$6,C148&gt;$K$12),bb2wang($B$6,$K$12,C148,$H$8,$H$9,I148,$H$10,$H$11,$K$10,$K$11,$H$13),E147)," ")</f>
        <v>155.5738916059409</v>
      </c>
      <c r="F148" s="269">
        <f t="shared" si="44"/>
        <v>154.63964697210639</v>
      </c>
      <c r="G148" s="269">
        <f t="shared" si="45"/>
        <v>17251.670621497538</v>
      </c>
      <c r="H148" s="270">
        <f t="shared" si="34"/>
        <v>0.04</v>
      </c>
      <c r="I148" s="269">
        <f t="shared" si="46"/>
        <v>15.03418440274918</v>
      </c>
      <c r="J148" s="269">
        <f t="shared" si="35"/>
        <v>100</v>
      </c>
      <c r="K148" s="317">
        <f t="shared" si="47"/>
        <v>1</v>
      </c>
      <c r="L148" s="318">
        <f t="shared" si="48"/>
        <v>7.3380723515370745</v>
      </c>
      <c r="M148" s="318">
        <f t="shared" si="49"/>
        <v>7.318072351537074</v>
      </c>
      <c r="N148" s="269">
        <f t="shared" si="50"/>
        <v>0.20950661181620944</v>
      </c>
      <c r="O148" s="269">
        <f t="shared" si="36"/>
        <v>8.6653970013488912</v>
      </c>
      <c r="P148" s="316">
        <f t="shared" si="38"/>
        <v>133.02457902329382</v>
      </c>
      <c r="Q148" s="269">
        <f t="shared" si="51"/>
        <v>17111.843292659414</v>
      </c>
      <c r="R148" s="338">
        <f>IF(H148&gt;0,rate1(1,$L$52,$L$51,$L$54,L148,$L$53,$L$50,P148),"")</f>
        <v>5473.7088552077466</v>
      </c>
      <c r="S148" s="318">
        <f t="shared" si="52"/>
        <v>0.36076685975136868</v>
      </c>
      <c r="T148" s="318">
        <f t="shared" si="53"/>
        <v>0.3277467931883527</v>
      </c>
      <c r="U148" s="269">
        <f t="shared" si="37"/>
        <v>7.2980723515370745</v>
      </c>
      <c r="V148" s="341">
        <f t="shared" si="54"/>
        <v>7.2980723515370745</v>
      </c>
      <c r="W148" s="269">
        <f t="shared" si="55"/>
        <v>3.204625524077187E-3</v>
      </c>
      <c r="X148" s="269">
        <f t="shared" si="56"/>
        <v>16868.596176622184</v>
      </c>
      <c r="Y148" s="269">
        <f t="shared" si="39"/>
        <v>132.29847085050602</v>
      </c>
      <c r="Z148" s="349">
        <f>IF(H148&gt;0,rate1(1,$L$52,$L$51,$L$54,U148,$L$53,$L$50,Y148),"")</f>
        <v>5460.144687918063</v>
      </c>
      <c r="AA148" s="341">
        <f t="shared" si="57"/>
        <v>0.35652199324621114</v>
      </c>
      <c r="AB148" s="341">
        <f t="shared" si="58"/>
        <v>4.9801632541317904E-3</v>
      </c>
      <c r="AC148" s="269">
        <f t="shared" si="40"/>
        <v>0.3277467931883527</v>
      </c>
      <c r="AD148" s="269">
        <f t="shared" si="59"/>
        <v>0.12204543516925401</v>
      </c>
      <c r="AE148" s="269">
        <f t="shared" si="60"/>
        <v>-8.3877405672216371E-3</v>
      </c>
      <c r="AF148" s="269">
        <f t="shared" si="61"/>
        <v>998.99354429278412</v>
      </c>
      <c r="AG148" s="269">
        <f t="shared" si="62"/>
        <v>979.99130717753144</v>
      </c>
      <c r="AH148" s="269">
        <f t="shared" si="63"/>
        <v>7.3386400749479526</v>
      </c>
      <c r="AI148" s="269">
        <f t="shared" si="64"/>
        <v>59.876548398538006</v>
      </c>
      <c r="AJ148" s="269">
        <f t="shared" si="65"/>
        <v>1.5804004157357605</v>
      </c>
      <c r="AK148" s="366">
        <f t="shared" si="66"/>
        <v>23.259611486252808</v>
      </c>
      <c r="AL148" s="134">
        <f t="shared" si="67"/>
        <v>0.56295649482502008</v>
      </c>
      <c r="AM148" s="5" cm="1">
        <f t="array" ref="AM148">Balance($B$8,$B$11,$B$12,$H$7,B148,AK148,AL148)</f>
        <v>8.0661724559809075E-3</v>
      </c>
      <c r="AN148" s="5" cm="1">
        <f t="array" ref="AN148">getStorageByWaterLevel(B147)</f>
        <v>13.771892914661755</v>
      </c>
      <c r="BA148" s="5"/>
    </row>
    <row r="149" spans="1:53" x14ac:dyDescent="0.25">
      <c r="A149" s="267"/>
      <c r="B149" s="269">
        <f t="shared" si="41"/>
        <v>998.99354429278412</v>
      </c>
      <c r="C149" s="269">
        <f t="shared" si="42"/>
        <v>979.99130717753144</v>
      </c>
      <c r="D149" s="269">
        <f t="shared" si="43"/>
        <v>7.3386400749479526</v>
      </c>
      <c r="E149" s="269">
        <f>IF(H149&gt;0,IF(AND(C149&lt;$B$6,C149&gt;$K$12),bb2wang($B$6,$K$12,C149,$H$8,$H$9,I149,$H$10,$H$11,$K$10,$K$11,$H$13),E148)," ")</f>
        <v>157.46434109093553</v>
      </c>
      <c r="F149" s="269">
        <f t="shared" si="44"/>
        <v>156.51911634843822</v>
      </c>
      <c r="G149" s="269">
        <f t="shared" si="45"/>
        <v>17752.552896888184</v>
      </c>
      <c r="H149" s="270">
        <f t="shared" si="34"/>
        <v>0.04</v>
      </c>
      <c r="I149" s="269">
        <f t="shared" si="46"/>
        <v>15.201789692202148</v>
      </c>
      <c r="J149" s="269">
        <f t="shared" si="35"/>
        <v>100</v>
      </c>
      <c r="K149" s="317">
        <f t="shared" si="47"/>
        <v>1</v>
      </c>
      <c r="L149" s="318">
        <f t="shared" si="48"/>
        <v>7.3786400749479526</v>
      </c>
      <c r="M149" s="318">
        <f t="shared" si="49"/>
        <v>7.358640074947953</v>
      </c>
      <c r="N149" s="269">
        <f t="shared" si="50"/>
        <v>0.21068753752989977</v>
      </c>
      <c r="O149" s="269">
        <f t="shared" si="36"/>
        <v>8.6276154755535792</v>
      </c>
      <c r="P149" s="316">
        <f t="shared" si="38"/>
        <v>134.00786059151324</v>
      </c>
      <c r="Q149" s="269">
        <f t="shared" si="51"/>
        <v>17612.32103413724</v>
      </c>
      <c r="R149" s="338">
        <f>IF(H149&gt;0,rate1(1,$L$52,$L$51,$L$54,L149,$L$53,$L$50,P149),"")</f>
        <v>5491.9485079971282</v>
      </c>
      <c r="S149" s="318">
        <f t="shared" si="52"/>
        <v>0.37170581529990443</v>
      </c>
      <c r="T149" s="318">
        <f t="shared" si="53"/>
        <v>0.33533262388934493</v>
      </c>
      <c r="U149" s="269">
        <f t="shared" si="37"/>
        <v>7.3386400749479526</v>
      </c>
      <c r="V149" s="341">
        <f t="shared" si="54"/>
        <v>7.3386400749479526</v>
      </c>
      <c r="W149" s="269">
        <f t="shared" si="55"/>
        <v>3.2403515850489839E-3</v>
      </c>
      <c r="X149" s="269">
        <f t="shared" si="56"/>
        <v>17362.833891087452</v>
      </c>
      <c r="Y149" s="269">
        <f t="shared" si="39"/>
        <v>133.28041231475487</v>
      </c>
      <c r="Z149" s="349">
        <f>IF(H149&gt;0,rate1(1,$L$52,$L$51,$L$54,U149,$L$53,$L$50,Y149),"")</f>
        <v>5478.4686957171616</v>
      </c>
      <c r="AA149" s="341">
        <f t="shared" si="57"/>
        <v>0.36734204992899477</v>
      </c>
      <c r="AB149" s="341">
        <f t="shared" si="58"/>
        <v>5.1218064748657765E-3</v>
      </c>
      <c r="AC149" s="269">
        <f t="shared" si="40"/>
        <v>0.33533262388934493</v>
      </c>
      <c r="AD149" s="269">
        <f t="shared" si="59"/>
        <v>0.11928454659752831</v>
      </c>
      <c r="AE149" s="269">
        <f t="shared" si="60"/>
        <v>-8.3274748110668158E-3</v>
      </c>
      <c r="AF149" s="269">
        <f t="shared" si="61"/>
        <v>998.86889920642466</v>
      </c>
      <c r="AG149" s="269">
        <f t="shared" si="62"/>
        <v>979.65597455364207</v>
      </c>
      <c r="AH149" s="269">
        <f t="shared" si="63"/>
        <v>7.3792115567611214</v>
      </c>
      <c r="AI149" s="269">
        <f t="shared" si="64"/>
        <v>61.058952646961032</v>
      </c>
      <c r="AJ149" s="269">
        <f t="shared" si="65"/>
        <v>1.5973612359154719</v>
      </c>
      <c r="AK149" s="366">
        <f t="shared" si="66"/>
        <v>24.292581977176543</v>
      </c>
      <c r="AL149" s="134">
        <f t="shared" si="67"/>
        <v>0.56894414966487383</v>
      </c>
      <c r="AM149" s="5" cm="1">
        <f t="array" ref="AM149">Balance($B$8,$B$11,$B$12,$H$7,B149,AK149,AL149)</f>
        <v>8.10207472903339E-3</v>
      </c>
      <c r="AN149" s="5" cm="1">
        <f t="array" ref="AN149">getStorageByWaterLevel(B148)</f>
        <v>13.882091460794971</v>
      </c>
      <c r="BA149" s="5"/>
    </row>
    <row r="150" spans="1:53" x14ac:dyDescent="0.25">
      <c r="A150" s="267"/>
      <c r="B150" s="269">
        <f t="shared" si="41"/>
        <v>998.86889920642466</v>
      </c>
      <c r="C150" s="269">
        <f t="shared" si="42"/>
        <v>979.65597455364207</v>
      </c>
      <c r="D150" s="269">
        <f t="shared" si="43"/>
        <v>7.3792115567611214</v>
      </c>
      <c r="E150" s="269">
        <f>IF(H150&gt;0,IF(AND(C150&lt;$B$6,C150&gt;$K$12),bb2wang($B$6,$K$12,C150,$H$8,$H$9,I150,$H$10,$H$11,$K$10,$K$11,$H$13),E149)," ")</f>
        <v>159.37768589344435</v>
      </c>
      <c r="F150" s="269">
        <f t="shared" si="44"/>
        <v>158.42101349218996</v>
      </c>
      <c r="G150" s="269">
        <f t="shared" si="45"/>
        <v>18266.30097849013</v>
      </c>
      <c r="H150" s="270">
        <f t="shared" si="34"/>
        <v>0.04</v>
      </c>
      <c r="I150" s="269">
        <f t="shared" si="46"/>
        <v>15.370339722226072</v>
      </c>
      <c r="J150" s="269">
        <f t="shared" si="35"/>
        <v>100</v>
      </c>
      <c r="K150" s="317">
        <f t="shared" si="47"/>
        <v>1</v>
      </c>
      <c r="L150" s="318">
        <f t="shared" si="48"/>
        <v>7.4192115567611214</v>
      </c>
      <c r="M150" s="318">
        <f t="shared" si="49"/>
        <v>7.3992115567611219</v>
      </c>
      <c r="N150" s="269">
        <f t="shared" si="50"/>
        <v>0.21186877071780685</v>
      </c>
      <c r="O150" s="269">
        <f t="shared" si="36"/>
        <v>8.5878276545218579</v>
      </c>
      <c r="P150" s="316">
        <f t="shared" si="38"/>
        <v>134.99304328224366</v>
      </c>
      <c r="Q150" s="269">
        <f t="shared" si="51"/>
        <v>18125.708591533552</v>
      </c>
      <c r="R150" s="338">
        <f>IF(H150&gt;0,rate1(1,$L$52,$L$51,$L$54,L150,$L$53,$L$50,P150),"")</f>
        <v>5510.0765913065234</v>
      </c>
      <c r="S150" s="318">
        <f t="shared" si="52"/>
        <v>0.38304873960407293</v>
      </c>
      <c r="T150" s="318">
        <f t="shared" si="53"/>
        <v>0.34341249352799857</v>
      </c>
      <c r="U150" s="269">
        <f t="shared" si="37"/>
        <v>7.3792115567611214</v>
      </c>
      <c r="V150" s="341">
        <f t="shared" si="54"/>
        <v>7.3792115567611214</v>
      </c>
      <c r="W150" s="269">
        <f t="shared" si="55"/>
        <v>3.2762790230691508E-3</v>
      </c>
      <c r="X150" s="269">
        <f t="shared" si="56"/>
        <v>17869.799968106039</v>
      </c>
      <c r="Y150" s="269">
        <f t="shared" si="39"/>
        <v>134.26425968265045</v>
      </c>
      <c r="Z150" s="349">
        <f>IF(H150&gt;0,rate1(1,$L$52,$L$51,$L$54,U150,$L$53,$L$50,Y150),"")</f>
        <v>5496.680515482999</v>
      </c>
      <c r="AA150" s="341">
        <f t="shared" si="57"/>
        <v>0.37856100490370898</v>
      </c>
      <c r="AB150" s="341">
        <f t="shared" si="58"/>
        <v>5.272084708107987E-3</v>
      </c>
      <c r="AC150" s="269">
        <f t="shared" si="40"/>
        <v>0.34341249352799857</v>
      </c>
      <c r="AD150" s="269">
        <f t="shared" si="59"/>
        <v>0.11647799877361999</v>
      </c>
      <c r="AE150" s="269">
        <f t="shared" si="60"/>
        <v>-8.2698136661000718E-3</v>
      </c>
      <c r="AF150" s="269">
        <f t="shared" si="61"/>
        <v>998.73735548361446</v>
      </c>
      <c r="AG150" s="269">
        <f t="shared" si="62"/>
        <v>979.31256206011403</v>
      </c>
      <c r="AH150" s="269">
        <f t="shared" si="63"/>
        <v>7.4197867940473614</v>
      </c>
      <c r="AI150" s="269">
        <f t="shared" si="64"/>
        <v>62.324450093818058</v>
      </c>
      <c r="AJ150" s="269">
        <f t="shared" si="65"/>
        <v>1.6146735831637546</v>
      </c>
      <c r="AK150" s="366">
        <f t="shared" si="66"/>
        <v>25.376534263870308</v>
      </c>
      <c r="AL150" s="134">
        <f t="shared" si="67"/>
        <v>0.5750500449295699</v>
      </c>
      <c r="AM150" s="5" cm="1">
        <f t="array" ref="AM150">Balance($B$8,$B$11,$B$12,$H$7,B150,AK150,AL150)</f>
        <v>8.1512385839914141E-3</v>
      </c>
      <c r="AN150" s="5" cm="1">
        <f t="array" ref="AN150">getStorageByWaterLevel(B149)</f>
        <v>13.998616444568519</v>
      </c>
      <c r="BA150" s="5"/>
    </row>
    <row r="151" spans="1:53" x14ac:dyDescent="0.25">
      <c r="A151" s="267"/>
      <c r="B151" s="269">
        <f t="shared" si="41"/>
        <v>998.73735548361446</v>
      </c>
      <c r="C151" s="269">
        <f t="shared" si="42"/>
        <v>979.31256206011403</v>
      </c>
      <c r="D151" s="269">
        <f t="shared" si="43"/>
        <v>7.4197867940473614</v>
      </c>
      <c r="E151" s="269">
        <f>IF(H151&gt;0,IF(AND(C151&lt;$B$6,C151&gt;$K$12),bb2wang($B$6,$K$12,C151,$H$8,$H$9,I151,$H$10,$H$11,$K$10,$K$11,$H$13),E150)," ")</f>
        <v>161.31496871324055</v>
      </c>
      <c r="F151" s="269">
        <f t="shared" si="44"/>
        <v>160.34632730334243</v>
      </c>
      <c r="G151" s="269">
        <f t="shared" si="45"/>
        <v>18793.294759204087</v>
      </c>
      <c r="H151" s="270">
        <f t="shared" si="34"/>
        <v>0.04</v>
      </c>
      <c r="I151" s="269">
        <f t="shared" si="46"/>
        <v>15.539834738800346</v>
      </c>
      <c r="J151" s="269">
        <f t="shared" si="35"/>
        <v>100</v>
      </c>
      <c r="K151" s="317">
        <f t="shared" si="47"/>
        <v>1</v>
      </c>
      <c r="L151" s="318">
        <f t="shared" si="48"/>
        <v>7.4597867940473614</v>
      </c>
      <c r="M151" s="318">
        <f t="shared" si="49"/>
        <v>7.439786794047361</v>
      </c>
      <c r="N151" s="269">
        <f t="shared" si="50"/>
        <v>0.2130503113496971</v>
      </c>
      <c r="O151" s="269">
        <f t="shared" si="36"/>
        <v>8.5458845829618983</v>
      </c>
      <c r="P151" s="316">
        <f t="shared" si="38"/>
        <v>135.98012091870825</v>
      </c>
      <c r="Q151" s="269">
        <f t="shared" si="51"/>
        <v>18652.393561602261</v>
      </c>
      <c r="R151" s="338">
        <f>IF(H151&gt;0,rate1(1,$L$52,$L$51,$L$54,L151,$L$53,$L$50,P151),"")</f>
        <v>5528.0939130706056</v>
      </c>
      <c r="S151" s="318">
        <f t="shared" si="52"/>
        <v>0.39482271890699056</v>
      </c>
      <c r="T151" s="318">
        <f t="shared" si="53"/>
        <v>0.35204611608173292</v>
      </c>
      <c r="U151" s="269">
        <f t="shared" si="37"/>
        <v>7.4197867940473614</v>
      </c>
      <c r="V151" s="341">
        <f t="shared" si="54"/>
        <v>7.4197867940473614</v>
      </c>
      <c r="W151" s="269">
        <f t="shared" si="55"/>
        <v>3.312407890568636E-3</v>
      </c>
      <c r="X151" s="269">
        <f t="shared" si="56"/>
        <v>18389.870369020507</v>
      </c>
      <c r="Y151" s="269">
        <f t="shared" si="39"/>
        <v>135.25000673420007</v>
      </c>
      <c r="Z151" s="349">
        <f>IF(H151&gt;0,rate1(1,$L$52,$L$51,$L$54,U151,$L$53,$L$50,Y151),"")</f>
        <v>5514.7809590391935</v>
      </c>
      <c r="AA151" s="341">
        <f t="shared" si="57"/>
        <v>0.39020549172930996</v>
      </c>
      <c r="AB151" s="341">
        <f t="shared" si="58"/>
        <v>5.4320067590675081E-3</v>
      </c>
      <c r="AC151" s="269">
        <f t="shared" si="40"/>
        <v>0.35204611608173292</v>
      </c>
      <c r="AD151" s="269">
        <f t="shared" si="59"/>
        <v>0.11362147790522246</v>
      </c>
      <c r="AE151" s="269">
        <f t="shared" si="60"/>
        <v>-8.2147832492878541E-3</v>
      </c>
      <c r="AF151" s="269">
        <f t="shared" si="61"/>
        <v>998.59835967888239</v>
      </c>
      <c r="AG151" s="269">
        <f t="shared" si="62"/>
        <v>978.9605159440323</v>
      </c>
      <c r="AH151" s="269">
        <f t="shared" si="63"/>
        <v>7.460365783929741</v>
      </c>
      <c r="AI151" s="269">
        <f t="shared" si="64"/>
        <v>63.683092512114591</v>
      </c>
      <c r="AJ151" s="269">
        <f t="shared" si="65"/>
        <v>1.6323633310837864</v>
      </c>
      <c r="AK151" s="366">
        <f t="shared" si="66"/>
        <v>26.514971427602877</v>
      </c>
      <c r="AL151" s="134">
        <f t="shared" si="67"/>
        <v>0.58128248993895171</v>
      </c>
      <c r="AM151" s="5" cm="1">
        <f t="array" ref="AM151">Balance($B$8,$B$11,$B$12,$H$7,B151,AK151,AL151)</f>
        <v>8.2145586276062138E-3</v>
      </c>
      <c r="AN151" s="5" cm="1">
        <f t="array" ref="AN151">getStorageByWaterLevel(B150)</f>
        <v>14.121980588896509</v>
      </c>
      <c r="BA151" s="5"/>
    </row>
    <row r="152" spans="1:53" x14ac:dyDescent="0.25">
      <c r="A152" s="267"/>
      <c r="B152" s="269">
        <f t="shared" si="41"/>
        <v>998.59835967888239</v>
      </c>
      <c r="C152" s="269">
        <f t="shared" si="42"/>
        <v>978.9605159440323</v>
      </c>
      <c r="D152" s="269">
        <f t="shared" si="43"/>
        <v>7.460365783929741</v>
      </c>
      <c r="E152" s="269">
        <f>IF(H152&gt;0,IF(AND(C152&lt;$B$6,C152&gt;$K$12),bb2wang($B$6,$K$12,C152,$H$8,$H$9,I152,$H$10,$H$11,$K$10,$K$11,$H$13),E151)," ")</f>
        <v>163.27735805142783</v>
      </c>
      <c r="F152" s="269">
        <f t="shared" si="44"/>
        <v>162.29616338233419</v>
      </c>
      <c r="G152" s="269">
        <f t="shared" si="45"/>
        <v>19333.939367325151</v>
      </c>
      <c r="H152" s="270">
        <f t="shared" si="34"/>
        <v>0.04</v>
      </c>
      <c r="I152" s="269">
        <f t="shared" si="46"/>
        <v>15.710274987880076</v>
      </c>
      <c r="J152" s="269">
        <f t="shared" si="35"/>
        <v>100</v>
      </c>
      <c r="K152" s="317">
        <f t="shared" si="47"/>
        <v>1</v>
      </c>
      <c r="L152" s="318">
        <f t="shared" si="48"/>
        <v>7.5003657839297411</v>
      </c>
      <c r="M152" s="318">
        <f t="shared" si="49"/>
        <v>7.4803657839297415</v>
      </c>
      <c r="N152" s="269">
        <f t="shared" si="50"/>
        <v>0.21423215939677931</v>
      </c>
      <c r="O152" s="269">
        <f t="shared" si="36"/>
        <v>8.501620120236268</v>
      </c>
      <c r="P152" s="316">
        <f t="shared" si="38"/>
        <v>136.96908738129798</v>
      </c>
      <c r="Q152" s="269">
        <f t="shared" si="51"/>
        <v>19192.79016420785</v>
      </c>
      <c r="R152" s="338">
        <f>IF(H152&gt;0,rate1(1,$L$52,$L$51,$L$54,L152,$L$53,$L$50,P152),"")</f>
        <v>5546.0012762581109</v>
      </c>
      <c r="S152" s="318">
        <f t="shared" si="52"/>
        <v>0.40705815010269053</v>
      </c>
      <c r="T152" s="318">
        <f t="shared" si="53"/>
        <v>0.36130382673087047</v>
      </c>
      <c r="U152" s="269">
        <f t="shared" si="37"/>
        <v>7.460365783929741</v>
      </c>
      <c r="V152" s="341">
        <f t="shared" si="54"/>
        <v>7.460365783929741</v>
      </c>
      <c r="W152" s="269">
        <f t="shared" si="55"/>
        <v>3.3487382399783883E-3</v>
      </c>
      <c r="X152" s="269">
        <f t="shared" si="56"/>
        <v>18923.445968820826</v>
      </c>
      <c r="Y152" s="269">
        <f t="shared" si="39"/>
        <v>136.23764730719842</v>
      </c>
      <c r="Z152" s="349">
        <f>IF(H152&gt;0,rate1(1,$L$52,$L$51,$L$54,U152,$L$53,$L$50,Y152),"")</f>
        <v>5532.7708332606253</v>
      </c>
      <c r="AA152" s="341">
        <f t="shared" si="57"/>
        <v>0.40230538607768568</v>
      </c>
      <c r="AB152" s="341">
        <f t="shared" si="58"/>
        <v>5.6027579335249664E-3</v>
      </c>
      <c r="AC152" s="269">
        <f t="shared" si="40"/>
        <v>0.36130382673087047</v>
      </c>
      <c r="AD152" s="269">
        <f t="shared" si="59"/>
        <v>0.11071014763924815</v>
      </c>
      <c r="AE152" s="269">
        <f t="shared" si="60"/>
        <v>-8.1624181660280033E-3</v>
      </c>
      <c r="AF152" s="269">
        <f t="shared" si="61"/>
        <v>998.45128801154829</v>
      </c>
      <c r="AG152" s="269">
        <f t="shared" si="62"/>
        <v>978.59921211730148</v>
      </c>
      <c r="AH152" s="269">
        <f t="shared" si="63"/>
        <v>7.5009485235825357</v>
      </c>
      <c r="AI152" s="269">
        <f t="shared" si="64"/>
        <v>65.146726214719209</v>
      </c>
      <c r="AJ152" s="269">
        <f t="shared" si="65"/>
        <v>1.6504596439212085</v>
      </c>
      <c r="AK152" s="366">
        <f t="shared" si="66"/>
        <v>27.71178655636071</v>
      </c>
      <c r="AL152" s="134">
        <f t="shared" si="67"/>
        <v>0.58765079919016316</v>
      </c>
      <c r="AM152" s="5" cm="1">
        <f t="array" ref="AM152">Balance($B$8,$B$11,$B$12,$H$7,B152,AK152,AL152)</f>
        <v>8.2931007796088786E-3</v>
      </c>
      <c r="AN152" s="5" cm="1">
        <f t="array" ref="AN152">getStorageByWaterLevel(B151)</f>
        <v>14.252759288886701</v>
      </c>
      <c r="BA152" s="5"/>
    </row>
    <row r="153" spans="1:53" x14ac:dyDescent="0.25">
      <c r="A153" s="267"/>
      <c r="B153" s="269">
        <f t="shared" si="41"/>
        <v>998.45128801154829</v>
      </c>
      <c r="C153" s="269">
        <f t="shared" si="42"/>
        <v>978.59921211730148</v>
      </c>
      <c r="D153" s="269">
        <f t="shared" si="43"/>
        <v>7.5009485235825357</v>
      </c>
      <c r="E153" s="269">
        <f>IF(H153&gt;0,IF(AND(C153&lt;$B$6,C153&gt;$K$12),bb2wang($B$6,$K$12,C153,$H$8,$H$9,I153,$H$10,$H$11,$K$10,$K$11,$H$13),E152)," ")</f>
        <v>165.26617057697894</v>
      </c>
      <c r="F153" s="269">
        <f t="shared" si="44"/>
        <v>164.27176431420338</v>
      </c>
      <c r="G153" s="269">
        <f t="shared" si="45"/>
        <v>19888.668992746141</v>
      </c>
      <c r="H153" s="270">
        <f t="shared" si="34"/>
        <v>0.04</v>
      </c>
      <c r="I153" s="269">
        <f t="shared" si="46"/>
        <v>15.881660715397448</v>
      </c>
      <c r="J153" s="269">
        <f t="shared" si="35"/>
        <v>100</v>
      </c>
      <c r="K153" s="317">
        <f t="shared" si="47"/>
        <v>1</v>
      </c>
      <c r="L153" s="318">
        <f t="shared" si="48"/>
        <v>7.5409485235825358</v>
      </c>
      <c r="M153" s="318">
        <f t="shared" si="49"/>
        <v>7.5209485235825362</v>
      </c>
      <c r="N153" s="269">
        <f t="shared" si="50"/>
        <v>0.2154143148316976</v>
      </c>
      <c r="O153" s="269">
        <f t="shared" si="36"/>
        <v>8.454848031943925</v>
      </c>
      <c r="P153" s="316">
        <f t="shared" si="38"/>
        <v>137.95993660674742</v>
      </c>
      <c r="Q153" s="269">
        <f t="shared" si="51"/>
        <v>19747.343391813989</v>
      </c>
      <c r="R153" s="338">
        <f>IF(H153&gt;0,rate1(1,$L$52,$L$51,$L$54,L153,$L$53,$L$50,P153),"")</f>
        <v>5563.7994788466676</v>
      </c>
      <c r="S153" s="318">
        <f t="shared" si="52"/>
        <v>0.41978933690720499</v>
      </c>
      <c r="T153" s="318">
        <f t="shared" si="53"/>
        <v>0.37126914159667151</v>
      </c>
      <c r="U153" s="269">
        <f t="shared" si="37"/>
        <v>7.5009485235825357</v>
      </c>
      <c r="V153" s="341">
        <f t="shared" si="54"/>
        <v>7.5009485235825357</v>
      </c>
      <c r="W153" s="269">
        <f t="shared" si="55"/>
        <v>3.385270123715145E-3</v>
      </c>
      <c r="X153" s="269">
        <f t="shared" si="56"/>
        <v>19470.956329729965</v>
      </c>
      <c r="Y153" s="269">
        <f t="shared" si="39"/>
        <v>137.22717529639181</v>
      </c>
      <c r="Z153" s="349">
        <f>IF(H153&gt;0,rate1(1,$L$52,$L$51,$L$54,U153,$L$53,$L$50,Y153),"")</f>
        <v>5550.6509400463383</v>
      </c>
      <c r="AA153" s="341">
        <f t="shared" si="57"/>
        <v>0.41489438732182377</v>
      </c>
      <c r="AB153" s="341">
        <f t="shared" si="58"/>
        <v>5.7857420102670155E-3</v>
      </c>
      <c r="AC153" s="269">
        <f t="shared" si="40"/>
        <v>0.37126914159667151</v>
      </c>
      <c r="AD153" s="269">
        <f t="shared" si="59"/>
        <v>0.10773855275980364</v>
      </c>
      <c r="AE153" s="269">
        <f t="shared" si="60"/>
        <v>-8.1127614802075972E-3</v>
      </c>
      <c r="AF153" s="269">
        <f t="shared" si="61"/>
        <v>998.29543318478329</v>
      </c>
      <c r="AG153" s="269">
        <f t="shared" si="62"/>
        <v>978.22794297570476</v>
      </c>
      <c r="AH153" s="269">
        <f t="shared" si="63"/>
        <v>7.5415350102301213</v>
      </c>
      <c r="AI153" s="269">
        <f t="shared" si="64"/>
        <v>66.729425280012563</v>
      </c>
      <c r="AJ153" s="269">
        <f t="shared" si="65"/>
        <v>1.6689955953878786</v>
      </c>
      <c r="AK153" s="366">
        <f t="shared" si="66"/>
        <v>28.971329410975823</v>
      </c>
      <c r="AL153" s="134">
        <f t="shared" si="67"/>
        <v>0.59416547181163504</v>
      </c>
      <c r="AM153" s="5" cm="1">
        <f t="array" ref="AM153">Balance($B$8,$B$11,$B$12,$H$7,B153,AK153,AL153)</f>
        <v>8.3881371234802403E-3</v>
      </c>
      <c r="AN153" s="5" cm="1">
        <f t="array" ref="AN153">getStorageByWaterLevel(B152)</f>
        <v>14.391601522944521</v>
      </c>
      <c r="BA153" s="5"/>
    </row>
    <row r="154" spans="1:53" x14ac:dyDescent="0.25">
      <c r="A154" s="267"/>
      <c r="B154" s="269">
        <f t="shared" si="41"/>
        <v>998.29543318478329</v>
      </c>
      <c r="C154" s="269">
        <f t="shared" si="42"/>
        <v>978.22794297570476</v>
      </c>
      <c r="D154" s="269">
        <f t="shared" si="43"/>
        <v>7.5415350102301213</v>
      </c>
      <c r="E154" s="269">
        <f>IF(H154&gt;0,IF(AND(C154&lt;$B$6,C154&gt;$K$12),bb2wang($B$6,$K$12,C154,$H$8,$H$9,I154,$H$10,$H$11,$K$10,$K$11,$H$13),E153)," ")</f>
        <v>167.2828988824499</v>
      </c>
      <c r="F154" s="269">
        <f t="shared" si="44"/>
        <v>166.27453472971442</v>
      </c>
      <c r="G154" s="269">
        <f t="shared" si="45"/>
        <v>20457.951579632838</v>
      </c>
      <c r="H154" s="270">
        <f t="shared" si="34"/>
        <v>0.04</v>
      </c>
      <c r="I154" s="269">
        <f t="shared" si="46"/>
        <v>16.053992167262823</v>
      </c>
      <c r="J154" s="269">
        <f t="shared" si="35"/>
        <v>100</v>
      </c>
      <c r="K154" s="317">
        <f t="shared" si="47"/>
        <v>1</v>
      </c>
      <c r="L154" s="318">
        <f t="shared" si="48"/>
        <v>7.5815350102301213</v>
      </c>
      <c r="M154" s="318">
        <f t="shared" si="49"/>
        <v>7.5615350102301218</v>
      </c>
      <c r="N154" s="269">
        <f t="shared" si="50"/>
        <v>0.21659677762853846</v>
      </c>
      <c r="O154" s="269">
        <f t="shared" si="36"/>
        <v>8.4053584158859991</v>
      </c>
      <c r="P154" s="316">
        <f t="shared" si="38"/>
        <v>138.95266258732627</v>
      </c>
      <c r="Q154" s="269">
        <f t="shared" si="51"/>
        <v>20316.534121466717</v>
      </c>
      <c r="R154" s="338">
        <f>IF(H154&gt;0,rate1(1,$L$52,$L$51,$L$54,L154,$L$53,$L$50,P154),"")</f>
        <v>5581.4893138001762</v>
      </c>
      <c r="S154" s="318">
        <f t="shared" si="52"/>
        <v>0.43305522930812201</v>
      </c>
      <c r="T154" s="318">
        <f t="shared" si="53"/>
        <v>0.38204211208123839</v>
      </c>
      <c r="U154" s="269">
        <f t="shared" si="37"/>
        <v>7.5415350102301213</v>
      </c>
      <c r="V154" s="341">
        <f t="shared" si="54"/>
        <v>7.5415350102301213</v>
      </c>
      <c r="W154" s="269">
        <f t="shared" si="55"/>
        <v>3.4220035942311711E-3</v>
      </c>
      <c r="X154" s="269">
        <f t="shared" si="56"/>
        <v>20032.864329153159</v>
      </c>
      <c r="Y154" s="269">
        <f t="shared" si="39"/>
        <v>138.21858465265734</v>
      </c>
      <c r="Z154" s="349">
        <f>IF(H154&gt;0,rate1(1,$L$52,$L$51,$L$54,U154,$L$53,$L$50,Y154),"")</f>
        <v>5568.4220762950681</v>
      </c>
      <c r="AA154" s="341">
        <f t="shared" si="57"/>
        <v>0.42801073933574052</v>
      </c>
      <c r="AB154" s="341">
        <f t="shared" si="58"/>
        <v>5.9826360905048254E-3</v>
      </c>
      <c r="AC154" s="269">
        <f t="shared" si="40"/>
        <v>0.38204211208123839</v>
      </c>
      <c r="AD154" s="269">
        <f t="shared" si="59"/>
        <v>0.1047004995917683</v>
      </c>
      <c r="AE154" s="269">
        <f t="shared" si="60"/>
        <v>-8.0658642843912751E-3</v>
      </c>
      <c r="AF154" s="269">
        <f t="shared" si="61"/>
        <v>998.12998785033062</v>
      </c>
      <c r="AG154" s="269">
        <f t="shared" si="62"/>
        <v>977.84590086362357</v>
      </c>
      <c r="AH154" s="269">
        <f t="shared" si="63"/>
        <v>7.5821252411458575</v>
      </c>
      <c r="AI154" s="269">
        <f t="shared" si="64"/>
        <v>68.448059398168709</v>
      </c>
      <c r="AJ154" s="269">
        <f t="shared" si="65"/>
        <v>1.6880089452207032</v>
      </c>
      <c r="AK154" s="366">
        <f t="shared" si="66"/>
        <v>30.298488862446181</v>
      </c>
      <c r="AL154" s="134">
        <f t="shared" si="67"/>
        <v>0.60083841433963625</v>
      </c>
      <c r="AM154" s="5" cm="1">
        <f t="array" ref="AM154">Balance($B$8,$B$11,$B$12,$H$7,B154,AK154,AL154)</f>
        <v>8.5011905668639417E-3</v>
      </c>
      <c r="AN154" s="5" cm="1">
        <f t="array" ref="AN154">getStorageByWaterLevel(B153)</f>
        <v>14.539243298871499</v>
      </c>
      <c r="BA154" s="5"/>
    </row>
    <row r="155" spans="1:53" x14ac:dyDescent="0.25">
      <c r="A155" s="267"/>
      <c r="B155" s="269">
        <f t="shared" si="41"/>
        <v>998.12998785033062</v>
      </c>
      <c r="C155" s="269">
        <f t="shared" si="42"/>
        <v>977.84590086362357</v>
      </c>
      <c r="D155" s="269">
        <f t="shared" si="43"/>
        <v>7.5821252411458575</v>
      </c>
      <c r="E155" s="269">
        <f>IF(H155&gt;0,IF(AND(C155&lt;$B$6,C155&gt;$K$12),bb2wang($B$6,$K$12,C155,$H$8,$H$9,I155,$H$10,$H$11,$K$10,$K$11,$H$13),E154)," ")</f>
        <v>169.32924630131703</v>
      </c>
      <c r="F155" s="269">
        <f t="shared" si="44"/>
        <v>168.30607259188346</v>
      </c>
      <c r="G155" s="269">
        <f t="shared" si="45"/>
        <v>21042.294642671844</v>
      </c>
      <c r="H155" s="270">
        <f t="shared" si="34"/>
        <v>0.04</v>
      </c>
      <c r="I155" s="269">
        <f t="shared" si="46"/>
        <v>16.227269589365644</v>
      </c>
      <c r="J155" s="269">
        <f t="shared" si="35"/>
        <v>100</v>
      </c>
      <c r="K155" s="317">
        <f t="shared" si="47"/>
        <v>1</v>
      </c>
      <c r="L155" s="318">
        <f t="shared" si="48"/>
        <v>7.6221252411458575</v>
      </c>
      <c r="M155" s="318">
        <f t="shared" si="49"/>
        <v>7.602125241145858</v>
      </c>
      <c r="N155" s="269">
        <f t="shared" si="50"/>
        <v>0.21777954776266739</v>
      </c>
      <c r="O155" s="269">
        <f t="shared" si="36"/>
        <v>8.3529132666795771</v>
      </c>
      <c r="P155" s="316">
        <f t="shared" si="38"/>
        <v>139.947259370045</v>
      </c>
      <c r="Q155" s="269">
        <f t="shared" si="51"/>
        <v>20900.885481760986</v>
      </c>
      <c r="R155" s="338">
        <f>IF(H155&gt;0,rate1(1,$L$52,$L$51,$L$54,L155,$L$53,$L$50,P155),"")</f>
        <v>5599.0715690486586</v>
      </c>
      <c r="S155" s="318">
        <f t="shared" si="52"/>
        <v>0.44690035022808344</v>
      </c>
      <c r="T155" s="318">
        <f t="shared" si="53"/>
        <v>0.39374378170818558</v>
      </c>
      <c r="U155" s="269">
        <f t="shared" si="37"/>
        <v>7.5821252411458575</v>
      </c>
      <c r="V155" s="341">
        <f t="shared" si="54"/>
        <v>7.5821252411458575</v>
      </c>
      <c r="W155" s="269">
        <f t="shared" si="55"/>
        <v>3.458938703893466E-3</v>
      </c>
      <c r="X155" s="269">
        <f t="shared" si="56"/>
        <v>20609.671895471191</v>
      </c>
      <c r="Y155" s="269">
        <f t="shared" si="39"/>
        <v>139.21186938219728</v>
      </c>
      <c r="Z155" s="349">
        <f>IF(H155&gt;0,rate1(1,$L$52,$L$51,$L$54,U155,$L$53,$L$50,Y155),"")</f>
        <v>5586.0850338833025</v>
      </c>
      <c r="AA155" s="341">
        <f t="shared" si="57"/>
        <v>0.44169813301167771</v>
      </c>
      <c r="AB155" s="341">
        <f t="shared" si="58"/>
        <v>6.1954632581692854E-3</v>
      </c>
      <c r="AC155" s="269">
        <f t="shared" si="40"/>
        <v>0.39374378170818558</v>
      </c>
      <c r="AD155" s="269">
        <f t="shared" si="59"/>
        <v>0.10158890592879283</v>
      </c>
      <c r="AE155" s="269">
        <f t="shared" si="60"/>
        <v>-8.0217845874368879E-3</v>
      </c>
      <c r="AF155" s="269">
        <f t="shared" si="61"/>
        <v>997.95402361638514</v>
      </c>
      <c r="AG155" s="269">
        <f t="shared" si="62"/>
        <v>977.4521570819154</v>
      </c>
      <c r="AH155" s="269">
        <f t="shared" si="63"/>
        <v>7.6227192136511199</v>
      </c>
      <c r="AI155" s="269">
        <f t="shared" si="64"/>
        <v>70.323048536257033</v>
      </c>
      <c r="AJ155" s="269">
        <f t="shared" si="65"/>
        <v>1.7075431253696636</v>
      </c>
      <c r="AK155" s="366">
        <f t="shared" si="66"/>
        <v>31.69879594733375</v>
      </c>
      <c r="AL155" s="134">
        <f t="shared" si="67"/>
        <v>0.6076832202794531</v>
      </c>
      <c r="AM155" s="5" cm="1">
        <f t="array" ref="AM155">Balance($B$8,$B$11,$B$12,$H$7,B155,AK155,AL155)</f>
        <v>8.6340927191726445E-3</v>
      </c>
      <c r="AN155" s="5" cm="1">
        <f t="array" ref="AN155">getStorageByWaterLevel(B154)</f>
        <v>14.69652438778691</v>
      </c>
      <c r="BA155" s="5"/>
    </row>
    <row r="156" spans="1:53" x14ac:dyDescent="0.25">
      <c r="A156" s="267"/>
      <c r="B156" s="269">
        <f t="shared" si="41"/>
        <v>997.95402361638514</v>
      </c>
      <c r="C156" s="269">
        <f t="shared" si="42"/>
        <v>977.4521570819154</v>
      </c>
      <c r="D156" s="269">
        <f t="shared" si="43"/>
        <v>7.6227192136511199</v>
      </c>
      <c r="E156" s="269">
        <f>IF(H156&gt;0,IF(AND(C156&lt;$B$6,C156&gt;$K$12),bb2wang($B$6,$K$12,C156,$H$8,$H$9,I156,$H$10,$H$11,$K$10,$K$11,$H$13),E155)," ")</f>
        <v>171.40717110725711</v>
      </c>
      <c r="F156" s="269">
        <f t="shared" si="44"/>
        <v>170.36820870428707</v>
      </c>
      <c r="G156" s="269">
        <f t="shared" si="45"/>
        <v>21642.2525598803</v>
      </c>
      <c r="H156" s="270">
        <f t="shared" si="34"/>
        <v>0.04</v>
      </c>
      <c r="I156" s="269">
        <f t="shared" si="46"/>
        <v>16.401493227575795</v>
      </c>
      <c r="J156" s="269">
        <f t="shared" si="35"/>
        <v>100</v>
      </c>
      <c r="K156" s="317">
        <f t="shared" si="47"/>
        <v>1</v>
      </c>
      <c r="L156" s="318">
        <f t="shared" si="48"/>
        <v>7.66271921365112</v>
      </c>
      <c r="M156" s="318">
        <f t="shared" si="49"/>
        <v>7.6427192136511195</v>
      </c>
      <c r="N156" s="269">
        <f t="shared" si="50"/>
        <v>0.21896262521096332</v>
      </c>
      <c r="O156" s="269">
        <f t="shared" si="36"/>
        <v>8.2972409116362549</v>
      </c>
      <c r="P156" s="316">
        <f t="shared" si="38"/>
        <v>140.94372105587939</v>
      </c>
      <c r="Q156" s="269">
        <f t="shared" si="51"/>
        <v>21500.970879030199</v>
      </c>
      <c r="R156" s="338">
        <f>IF(H156&gt;0,rate1(1,$L$52,$L$51,$L$54,L156,$L$53,$L$50,P156),"")</f>
        <v>5616.5470274705322</v>
      </c>
      <c r="S156" s="318">
        <f t="shared" si="52"/>
        <v>0.46137597004197062</v>
      </c>
      <c r="T156" s="318">
        <f t="shared" si="53"/>
        <v>0.40652219921941712</v>
      </c>
      <c r="U156" s="269">
        <f t="shared" si="37"/>
        <v>7.6227192136511199</v>
      </c>
      <c r="V156" s="341">
        <f t="shared" si="54"/>
        <v>7.6227192136511199</v>
      </c>
      <c r="W156" s="269">
        <f t="shared" si="55"/>
        <v>3.4960755051187675E-3</v>
      </c>
      <c r="X156" s="269">
        <f t="shared" si="56"/>
        <v>21201.927199688496</v>
      </c>
      <c r="Y156" s="269">
        <f t="shared" si="39"/>
        <v>140.20702354575221</v>
      </c>
      <c r="Z156" s="349">
        <f>IF(H156&gt;0,rate1(1,$L$52,$L$51,$L$54,U156,$L$53,$L$50,Y156),"")</f>
        <v>5603.6405996458489</v>
      </c>
      <c r="AA156" s="341">
        <f t="shared" si="57"/>
        <v>0.45600684908624878</v>
      </c>
      <c r="AB156" s="341">
        <f t="shared" si="58"/>
        <v>6.4266902979318238E-3</v>
      </c>
      <c r="AC156" s="269">
        <f t="shared" si="40"/>
        <v>0.40652219921941712</v>
      </c>
      <c r="AD156" s="269">
        <f t="shared" si="59"/>
        <v>9.8395610563964106E-2</v>
      </c>
      <c r="AE156" s="269">
        <f t="shared" si="60"/>
        <v>-7.9805850578011962E-3</v>
      </c>
      <c r="AF156" s="269">
        <f t="shared" si="61"/>
        <v>997.7664640423767</v>
      </c>
      <c r="AG156" s="269">
        <f t="shared" si="62"/>
        <v>977.04563488269594</v>
      </c>
      <c r="AH156" s="269">
        <f t="shared" si="63"/>
        <v>7.6633169251142661</v>
      </c>
      <c r="AI156" s="269">
        <f t="shared" si="64"/>
        <v>72.379381358531674</v>
      </c>
      <c r="AJ156" s="269">
        <f t="shared" si="65"/>
        <v>1.7276485090803668</v>
      </c>
      <c r="AK156" s="366">
        <f t="shared" si="66"/>
        <v>33.178554254804581</v>
      </c>
      <c r="AL156" s="134">
        <f t="shared" si="67"/>
        <v>0.61471552513307881</v>
      </c>
      <c r="AM156" s="5" cm="1">
        <f t="array" ref="AM156">Balance($B$8,$B$11,$B$12,$H$7,B156,AK156,AL156)</f>
        <v>8.7890598487921773E-3</v>
      </c>
      <c r="AN156" s="5" cm="1">
        <f t="array" ref="AN156">getStorageByWaterLevel(B155)</f>
        <v>14.864409376322266</v>
      </c>
      <c r="BA156" s="5"/>
    </row>
    <row r="157" spans="1:53" x14ac:dyDescent="0.25">
      <c r="A157" s="267"/>
      <c r="B157" s="269">
        <f t="shared" si="41"/>
        <v>997.7664640423767</v>
      </c>
      <c r="C157" s="269">
        <f t="shared" si="42"/>
        <v>977.04563488269594</v>
      </c>
      <c r="D157" s="269">
        <f t="shared" si="43"/>
        <v>7.6633169251142661</v>
      </c>
      <c r="E157" s="269">
        <f>IF(H157&gt;0,IF(AND(C157&lt;$B$6,C157&gt;$K$12),bb2wang($B$6,$K$12,C157,$H$8,$H$9,I157,$H$10,$H$11,$K$10,$K$11,$H$13),E156)," ")</f>
        <v>173.51894337034611</v>
      </c>
      <c r="F157" s="269">
        <f t="shared" si="44"/>
        <v>172.46305723880161</v>
      </c>
      <c r="G157" s="269">
        <f t="shared" si="45"/>
        <v>22258.435834721837</v>
      </c>
      <c r="H157" s="270">
        <f t="shared" si="34"/>
        <v>0.04</v>
      </c>
      <c r="I157" s="269">
        <f t="shared" si="46"/>
        <v>16.576663327744608</v>
      </c>
      <c r="J157" s="269">
        <f t="shared" si="35"/>
        <v>100</v>
      </c>
      <c r="K157" s="317">
        <f t="shared" si="47"/>
        <v>1</v>
      </c>
      <c r="L157" s="318">
        <f t="shared" si="48"/>
        <v>7.7033169251142661</v>
      </c>
      <c r="M157" s="318">
        <f t="shared" si="49"/>
        <v>7.6833169251142657</v>
      </c>
      <c r="N157" s="269">
        <f t="shared" si="50"/>
        <v>0.22014600995152023</v>
      </c>
      <c r="O157" s="269">
        <f t="shared" si="36"/>
        <v>8.2380289469136017</v>
      </c>
      <c r="P157" s="316">
        <f t="shared" si="38"/>
        <v>141.94204179900754</v>
      </c>
      <c r="Q157" s="269">
        <f t="shared" si="51"/>
        <v>22117.424251146236</v>
      </c>
      <c r="R157" s="338">
        <f>IF(H157&gt;0,rate1(1,$L$52,$L$51,$L$54,L157,$L$53,$L$50,P157),"")</f>
        <v>5633.9164668771318</v>
      </c>
      <c r="S157" s="318">
        <f t="shared" si="52"/>
        <v>0.47654161401406253</v>
      </c>
      <c r="T157" s="318">
        <f t="shared" si="53"/>
        <v>0.42056067081029513</v>
      </c>
      <c r="U157" s="269">
        <f t="shared" si="37"/>
        <v>7.6633169251142661</v>
      </c>
      <c r="V157" s="341">
        <f t="shared" si="54"/>
        <v>7.6633169251142661</v>
      </c>
      <c r="W157" s="269">
        <f t="shared" si="55"/>
        <v>3.5334140503238132E-3</v>
      </c>
      <c r="X157" s="269">
        <f t="shared" si="56"/>
        <v>21810.233788723988</v>
      </c>
      <c r="Y157" s="269">
        <f t="shared" si="39"/>
        <v>141.20404125782687</v>
      </c>
      <c r="Z157" s="349">
        <f>IF(H157&gt;0,rate1(1,$L$52,$L$51,$L$54,U157,$L$53,$L$50,Y157),"")</f>
        <v>5621.0895553587079</v>
      </c>
      <c r="AA157" s="341">
        <f t="shared" si="57"/>
        <v>0.47099522335286759</v>
      </c>
      <c r="AB157" s="341">
        <f t="shared" si="58"/>
        <v>6.6793613334057726E-3</v>
      </c>
      <c r="AC157" s="269">
        <f t="shared" si="40"/>
        <v>0.42056067081029513</v>
      </c>
      <c r="AD157" s="269">
        <f t="shared" si="59"/>
        <v>9.5111128491715394E-2</v>
      </c>
      <c r="AE157" s="269">
        <f t="shared" si="60"/>
        <v>-7.9423288554645553E-3</v>
      </c>
      <c r="AF157" s="269">
        <f t="shared" si="61"/>
        <v>997.56604938151793</v>
      </c>
      <c r="AG157" s="269">
        <f t="shared" si="62"/>
        <v>976.62507421188559</v>
      </c>
      <c r="AH157" s="269">
        <f t="shared" si="63"/>
        <v>7.7039183729496452</v>
      </c>
      <c r="AI157" s="269">
        <f t="shared" si="64"/>
        <v>74.648013204109688</v>
      </c>
      <c r="AJ157" s="269">
        <f t="shared" si="65"/>
        <v>1.7483840683037306</v>
      </c>
      <c r="AK157" s="366">
        <f t="shared" si="66"/>
        <v>34.745007106293812</v>
      </c>
      <c r="AL157" s="134">
        <f t="shared" si="67"/>
        <v>0.62195346326893197</v>
      </c>
      <c r="AM157" s="5" cm="1">
        <f t="array" ref="AM157">Balance($B$8,$B$11,$B$12,$H$7,B157,AK157,AL157)</f>
        <v>8.9687939880626674E-3</v>
      </c>
      <c r="AN157" s="5" cm="1">
        <f t="array" ref="AN157">getStorageByWaterLevel(B156)</f>
        <v>15.044014469760604</v>
      </c>
      <c r="BA157" s="5"/>
    </row>
    <row r="158" spans="1:53" x14ac:dyDescent="0.25">
      <c r="A158" s="267"/>
      <c r="B158" s="269">
        <f t="shared" si="41"/>
        <v>997.56604938151793</v>
      </c>
      <c r="C158" s="269">
        <f t="shared" si="42"/>
        <v>976.62507421188559</v>
      </c>
      <c r="D158" s="269">
        <f t="shared" si="43"/>
        <v>7.7039183729496452</v>
      </c>
      <c r="E158" s="269">
        <f>IF(H158&gt;0,IF(AND(C158&lt;$B$6,C158&gt;$K$12),bb2wang($B$6,$K$12,C158,$H$8,$H$9,I158,$H$10,$H$11,$K$10,$K$11,$H$13),E157)," ")</f>
        <v>175.66721918176154</v>
      </c>
      <c r="F158" s="269">
        <f t="shared" si="44"/>
        <v>174.59308127605382</v>
      </c>
      <c r="G158" s="269">
        <f t="shared" si="45"/>
        <v>22891.523028162348</v>
      </c>
      <c r="H158" s="270">
        <f t="shared" si="34"/>
        <v>0.04</v>
      </c>
      <c r="I158" s="269">
        <f t="shared" si="46"/>
        <v>16.752780135705873</v>
      </c>
      <c r="J158" s="269">
        <f t="shared" si="35"/>
        <v>100</v>
      </c>
      <c r="K158" s="317">
        <f t="shared" si="47"/>
        <v>1</v>
      </c>
      <c r="L158" s="318">
        <f t="shared" si="48"/>
        <v>7.7439183729496452</v>
      </c>
      <c r="M158" s="318">
        <f t="shared" si="49"/>
        <v>7.7239183729496457</v>
      </c>
      <c r="N158" s="269">
        <f t="shared" si="50"/>
        <v>0.22132970196374657</v>
      </c>
      <c r="O158" s="269">
        <f t="shared" si="36"/>
        <v>8.1749151502597588</v>
      </c>
      <c r="P158" s="316">
        <f t="shared" si="38"/>
        <v>142.94221580606188</v>
      </c>
      <c r="Q158" s="269">
        <f t="shared" si="51"/>
        <v>22750.953363576155</v>
      </c>
      <c r="R158" s="338">
        <f>IF(H158&gt;0,rate1(1,$L$52,$L$51,$L$54,L158,$L$53,$L$50,P158),"")</f>
        <v>5651.1806599994288</v>
      </c>
      <c r="S158" s="318">
        <f t="shared" si="52"/>
        <v>0.49246702415325416</v>
      </c>
      <c r="T158" s="318">
        <f t="shared" si="53"/>
        <v>0.43608930354621739</v>
      </c>
      <c r="U158" s="269">
        <f t="shared" si="37"/>
        <v>7.7039183729496452</v>
      </c>
      <c r="V158" s="341">
        <f t="shared" si="54"/>
        <v>7.7039183729496452</v>
      </c>
      <c r="W158" s="269">
        <f t="shared" si="55"/>
        <v>3.570954391932446E-3</v>
      </c>
      <c r="X158" s="269">
        <f t="shared" si="56"/>
        <v>22435.262351070265</v>
      </c>
      <c r="Y158" s="269">
        <f t="shared" si="39"/>
        <v>142.20291668593185</v>
      </c>
      <c r="Z158" s="349">
        <f>IF(H158&gt;0,rate1(1,$L$52,$L$51,$L$54,U158,$L$53,$L$50,Y158),"")</f>
        <v>5638.432677724225</v>
      </c>
      <c r="AA158" s="341">
        <f t="shared" si="57"/>
        <v>0.48673155130437895</v>
      </c>
      <c r="AB158" s="341">
        <f t="shared" si="58"/>
        <v>6.9572840508848356E-3</v>
      </c>
      <c r="AC158" s="269">
        <f t="shared" si="40"/>
        <v>0.43608930354621739</v>
      </c>
      <c r="AD158" s="269">
        <f t="shared" si="59"/>
        <v>9.172433186213369E-2</v>
      </c>
      <c r="AE158" s="269">
        <f t="shared" si="60"/>
        <v>-7.9070722721395151E-3</v>
      </c>
      <c r="AF158" s="269">
        <f t="shared" si="61"/>
        <v>997.35128977993543</v>
      </c>
      <c r="AG158" s="269">
        <f t="shared" si="62"/>
        <v>976.18898490833942</v>
      </c>
      <c r="AH158" s="269">
        <f t="shared" si="63"/>
        <v>7.7445235546166309</v>
      </c>
      <c r="AI158" s="269">
        <f t="shared" si="64"/>
        <v>77.167822050527306</v>
      </c>
      <c r="AJ158" s="269">
        <f t="shared" si="65"/>
        <v>1.7698195744288772</v>
      </c>
      <c r="AK158" s="366">
        <f t="shared" si="66"/>
        <v>36.406555118386954</v>
      </c>
      <c r="AL158" s="134">
        <f t="shared" si="67"/>
        <v>0.62941826458934291</v>
      </c>
      <c r="AM158" s="5" cm="1">
        <f t="array" ref="AM158">Balance($B$8,$B$11,$B$12,$H$7,B158,AK158,AL158)</f>
        <v>9.1766196706402538E-3</v>
      </c>
      <c r="AN158" s="5" cm="1">
        <f t="array" ref="AN158">getStorageByWaterLevel(B157)</f>
        <v>15.236642072711797</v>
      </c>
      <c r="BA158" s="5"/>
    </row>
    <row r="159" spans="1:53" x14ac:dyDescent="0.25">
      <c r="A159" s="267"/>
      <c r="B159" s="269">
        <f t="shared" si="41"/>
        <v>997.35128977993543</v>
      </c>
      <c r="C159" s="269">
        <f t="shared" si="42"/>
        <v>976.18898490833942</v>
      </c>
      <c r="D159" s="269">
        <f t="shared" si="43"/>
        <v>7.7445235546166309</v>
      </c>
      <c r="E159" s="269">
        <f>IF(H159&gt;0,IF(AND(C159&lt;$B$6,C159&gt;$K$12),bb2wang($B$6,$K$12,C159,$H$8,$H$9,I159,$H$10,$H$11,$K$10,$K$11,$H$13),E158)," ")</f>
        <v>177.85513917151994</v>
      </c>
      <c r="F159" s="269">
        <f t="shared" si="44"/>
        <v>176.76117917664072</v>
      </c>
      <c r="G159" s="269">
        <f t="shared" si="45"/>
        <v>23542.27637756363</v>
      </c>
      <c r="H159" s="270">
        <f t="shared" si="34"/>
        <v>0.04</v>
      </c>
      <c r="I159" s="269">
        <f t="shared" si="46"/>
        <v>16.929843897276807</v>
      </c>
      <c r="J159" s="269">
        <f t="shared" si="35"/>
        <v>100</v>
      </c>
      <c r="K159" s="317">
        <f t="shared" si="47"/>
        <v>1</v>
      </c>
      <c r="L159" s="318">
        <f t="shared" si="48"/>
        <v>7.7845235546166309</v>
      </c>
      <c r="M159" s="318">
        <f t="shared" si="49"/>
        <v>7.7645235546166305</v>
      </c>
      <c r="N159" s="269">
        <f t="shared" si="50"/>
        <v>0.22251370122828718</v>
      </c>
      <c r="O159" s="269">
        <f t="shared" si="36"/>
        <v>8.1074756168807838</v>
      </c>
      <c r="P159" s="316">
        <f t="shared" si="38"/>
        <v>143.94423733539594</v>
      </c>
      <c r="Q159" s="269">
        <f t="shared" si="51"/>
        <v>23402.357340507573</v>
      </c>
      <c r="R159" s="338">
        <f>IF(H159&gt;0,rate1(1,$L$52,$L$51,$L$54,L159,$L$53,$L$50,P159),"")</f>
        <v>5668.3403744768621</v>
      </c>
      <c r="S159" s="318">
        <f t="shared" si="52"/>
        <v>0.50923475252683748</v>
      </c>
      <c r="T159" s="318">
        <f t="shared" si="53"/>
        <v>0.45340150382277289</v>
      </c>
      <c r="U159" s="269">
        <f t="shared" si="37"/>
        <v>7.7445235546166309</v>
      </c>
      <c r="V159" s="341">
        <f t="shared" si="54"/>
        <v>7.7445235546166309</v>
      </c>
      <c r="W159" s="269">
        <f t="shared" si="55"/>
        <v>3.6086965822903494E-3</v>
      </c>
      <c r="X159" s="269">
        <f t="shared" si="56"/>
        <v>23077.766117323303</v>
      </c>
      <c r="Y159" s="269">
        <f t="shared" si="39"/>
        <v>143.20364404983971</v>
      </c>
      <c r="Z159" s="349">
        <f>IF(H159&gt;0,rate1(1,$L$52,$L$51,$L$54,U159,$L$53,$L$50,Y159),"")</f>
        <v>5655.6707383584098</v>
      </c>
      <c r="AA159" s="341">
        <f t="shared" si="57"/>
        <v>0.50329660245272134</v>
      </c>
      <c r="AB159" s="341">
        <f t="shared" si="58"/>
        <v>7.2652947415099093E-3</v>
      </c>
      <c r="AC159" s="269">
        <f t="shared" si="40"/>
        <v>0.45340150382277289</v>
      </c>
      <c r="AD159" s="269">
        <f t="shared" si="59"/>
        <v>8.8222027634992886E-2</v>
      </c>
      <c r="AE159" s="269">
        <f t="shared" si="60"/>
        <v>-7.8748519897585238E-3</v>
      </c>
      <c r="AF159" s="269">
        <f t="shared" si="61"/>
        <v>997.12040197734098</v>
      </c>
      <c r="AG159" s="269">
        <f t="shared" si="62"/>
        <v>975.73558340451666</v>
      </c>
      <c r="AH159" s="269">
        <f t="shared" si="63"/>
        <v>7.7851324676187712</v>
      </c>
      <c r="AI159" s="269">
        <f t="shared" si="64"/>
        <v>79.988404695019369</v>
      </c>
      <c r="AJ159" s="269">
        <f t="shared" si="65"/>
        <v>1.7920385757330493</v>
      </c>
      <c r="AK159" s="366">
        <f t="shared" si="66"/>
        <v>38.173044093889736</v>
      </c>
      <c r="AL159" s="134">
        <f t="shared" si="67"/>
        <v>0.6371350467943957</v>
      </c>
      <c r="AM159" s="5" cm="1">
        <f t="array" ref="AM159">Balance($B$8,$B$11,$B$12,$H$7,B159,AK159,AL159)</f>
        <v>9.4166722119665928E-3</v>
      </c>
      <c r="AN159" s="5" cm="1">
        <f t="array" ref="AN159">getStorageByWaterLevel(B158)</f>
        <v>15.443826069569701</v>
      </c>
      <c r="BA159" s="5"/>
    </row>
    <row r="160" spans="1:53" x14ac:dyDescent="0.25">
      <c r="A160" s="267"/>
      <c r="B160" s="269">
        <f t="shared" si="41"/>
        <v>997.12040197734098</v>
      </c>
      <c r="C160" s="269">
        <f t="shared" si="42"/>
        <v>975.73558340451666</v>
      </c>
      <c r="D160" s="269">
        <f t="shared" si="43"/>
        <v>7.7851324676187712</v>
      </c>
      <c r="E160" s="269">
        <f>IF(H160&gt;0,IF(AND(C160&lt;$B$6,C160&gt;$K$12),bb2wang($B$6,$K$12,C160,$H$8,$H$9,I160,$H$10,$H$11,$K$10,$K$11,$H$13),E159)," ")</f>
        <v>180.08646174323354</v>
      </c>
      <c r="F160" s="269">
        <f t="shared" si="44"/>
        <v>178.97080045737675</v>
      </c>
      <c r="G160" s="269">
        <f t="shared" si="45"/>
        <v>24026.760186875657</v>
      </c>
      <c r="H160" s="270">
        <f t="shared" si="34"/>
        <v>0.02</v>
      </c>
      <c r="I160" s="269">
        <f t="shared" si="46"/>
        <v>17.107854858259454</v>
      </c>
      <c r="J160" s="269">
        <f t="shared" si="35"/>
        <v>100</v>
      </c>
      <c r="K160" s="317">
        <f t="shared" si="47"/>
        <v>1</v>
      </c>
      <c r="L160" s="318">
        <f t="shared" si="48"/>
        <v>7.8051324676187708</v>
      </c>
      <c r="M160" s="318">
        <f t="shared" si="49"/>
        <v>7.795132467618771</v>
      </c>
      <c r="N160" s="269">
        <f t="shared" si="50"/>
        <v>0.11360175087538948</v>
      </c>
      <c r="O160" s="269">
        <f t="shared" si="36"/>
        <v>8.0352090109482717</v>
      </c>
      <c r="P160" s="316">
        <f t="shared" si="38"/>
        <v>144.57692122709554</v>
      </c>
      <c r="Q160" s="269">
        <f t="shared" si="51"/>
        <v>23979.758995270542</v>
      </c>
      <c r="R160" s="338">
        <f>IF(H160&gt;0,rate1(1,$L$52,$L$51,$L$54,L160,$L$53,$L$50,P160),"")</f>
        <v>5679.1055736794606</v>
      </c>
      <c r="S160" s="318">
        <f t="shared" si="52"/>
        <v>0.52549391771402576</v>
      </c>
      <c r="T160" s="318">
        <f t="shared" si="53"/>
        <v>0.23941052626365333</v>
      </c>
      <c r="U160" s="269">
        <f t="shared" si="37"/>
        <v>7.7851324676187712</v>
      </c>
      <c r="V160" s="341">
        <f t="shared" si="54"/>
        <v>7.7851324676187712</v>
      </c>
      <c r="W160" s="269">
        <f t="shared" si="55"/>
        <v>3.6466406738142609E-3</v>
      </c>
      <c r="X160" s="269">
        <f t="shared" si="56"/>
        <v>23738.601384547732</v>
      </c>
      <c r="Y160" s="269">
        <f t="shared" si="39"/>
        <v>144.20621762085702</v>
      </c>
      <c r="Z160" s="349">
        <f>IF(H160&gt;0,rate1(1,$L$52,$L$51,$L$54,U160,$L$53,$L$50,Y160),"")</f>
        <v>5672.8045037803686</v>
      </c>
      <c r="AA160" s="341">
        <f t="shared" si="57"/>
        <v>0.52078699750952251</v>
      </c>
      <c r="AB160" s="341">
        <f t="shared" si="58"/>
        <v>7.6096446775496748E-3</v>
      </c>
      <c r="AC160" s="269">
        <f t="shared" si="40"/>
        <v>0.23941052626365333</v>
      </c>
      <c r="AD160" s="269">
        <f t="shared" si="59"/>
        <v>8.3538515670671859E-2</v>
      </c>
      <c r="AE160" s="269">
        <f t="shared" si="60"/>
        <v>-1.3520296302409106E-2</v>
      </c>
      <c r="AF160" s="269">
        <f t="shared" si="61"/>
        <v>996.99459320195274</v>
      </c>
      <c r="AG160" s="269">
        <f t="shared" si="62"/>
        <v>975.49617287825299</v>
      </c>
      <c r="AH160" s="269">
        <f t="shared" si="63"/>
        <v>7.8057834083383479</v>
      </c>
      <c r="AI160" s="269">
        <f t="shared" si="64"/>
        <v>42.156378880018003</v>
      </c>
      <c r="AJ160" s="269">
        <f t="shared" si="65"/>
        <v>1.8037486809774987</v>
      </c>
      <c r="AK160" s="366">
        <f t="shared" si="66"/>
        <v>40.056153224220289</v>
      </c>
      <c r="AL160" s="134">
        <f t="shared" si="67"/>
        <v>0.64513388726389764</v>
      </c>
      <c r="AM160" s="5" cm="1">
        <f t="array" ref="AM160">Balance($B$8,$B$11,$B$12,$H$7,B160,AK160,AL160)</f>
        <v>9.6941623031770018E-3</v>
      </c>
      <c r="AN160" s="5" cm="1">
        <f t="array" ref="AN160">getStorageByWaterLevel(B159)</f>
        <v>15.667392109780637</v>
      </c>
      <c r="BA160" s="5"/>
    </row>
    <row r="161" spans="1:53" x14ac:dyDescent="0.25">
      <c r="A161" s="267"/>
      <c r="B161" s="269">
        <f t="shared" si="41"/>
        <v>996.99459320195274</v>
      </c>
      <c r="C161" s="269">
        <f t="shared" si="42"/>
        <v>975.49617287825299</v>
      </c>
      <c r="D161" s="269">
        <f t="shared" si="43"/>
        <v>7.8057834083383479</v>
      </c>
      <c r="E161" s="269">
        <f>IF(H161&gt;0,IF(AND(C161&lt;$B$6,C161&gt;$K$12),bb2wang($B$6,$K$12,C161,$H$8,$H$9,I161,$H$10,$H$11,$K$10,$K$11,$H$13),E160)," ")</f>
        <v>181.24251437507638</v>
      </c>
      <c r="F161" s="269">
        <f t="shared" si="44"/>
        <v>180.66448805915496</v>
      </c>
      <c r="G161" s="269">
        <f t="shared" si="45"/>
        <v>24447.163492520569</v>
      </c>
      <c r="H161" s="270">
        <f t="shared" si="34"/>
        <v>0.02</v>
      </c>
      <c r="I161" s="269">
        <f t="shared" si="46"/>
        <v>17.198736258959798</v>
      </c>
      <c r="J161" s="269">
        <f t="shared" si="35"/>
        <v>100</v>
      </c>
      <c r="K161" s="317">
        <f t="shared" si="47"/>
        <v>1</v>
      </c>
      <c r="L161" s="318">
        <f t="shared" si="48"/>
        <v>7.8257834083383475</v>
      </c>
      <c r="M161" s="318">
        <f t="shared" si="49"/>
        <v>7.8157834083383477</v>
      </c>
      <c r="N161" s="269">
        <f t="shared" si="50"/>
        <v>0.11391260389516589</v>
      </c>
      <c r="O161" s="269">
        <f t="shared" si="36"/>
        <v>7.957515265375239</v>
      </c>
      <c r="P161" s="316">
        <f t="shared" si="38"/>
        <v>145.08776065201243</v>
      </c>
      <c r="Q161" s="269">
        <f t="shared" si="51"/>
        <v>24327.453578236837</v>
      </c>
      <c r="R161" s="338">
        <f>IF(H161&gt;0,rate1(1,$L$52,$L$51,$L$54,L161,$L$53,$L$50,P161),"")</f>
        <v>5687.7586082987082</v>
      </c>
      <c r="S161" s="318">
        <f t="shared" si="52"/>
        <v>0.53749943945312451</v>
      </c>
      <c r="T161" s="318">
        <f t="shared" si="53"/>
        <v>0.24629722342492294</v>
      </c>
      <c r="U161" s="269">
        <f t="shared" si="37"/>
        <v>7.8057834083383479</v>
      </c>
      <c r="V161" s="341">
        <f t="shared" si="54"/>
        <v>7.8057834083383479</v>
      </c>
      <c r="W161" s="269">
        <f t="shared" si="55"/>
        <v>3.6660125831105006E-3</v>
      </c>
      <c r="X161" s="269">
        <f t="shared" si="56"/>
        <v>24156.205052341094</v>
      </c>
      <c r="Y161" s="269">
        <f t="shared" si="39"/>
        <v>144.71672953224177</v>
      </c>
      <c r="Z161" s="349">
        <f>IF(H161&gt;0,rate1(1,$L$52,$L$51,$L$54,U161,$L$53,$L$50,Y161),"")</f>
        <v>5681.4772158074393</v>
      </c>
      <c r="AA161" s="341">
        <f t="shared" si="57"/>
        <v>0.53430588504680399</v>
      </c>
      <c r="AB161" s="341">
        <f t="shared" si="58"/>
        <v>7.872147114160866E-3</v>
      </c>
      <c r="AC161" s="269">
        <f t="shared" si="40"/>
        <v>0.24629722342492294</v>
      </c>
      <c r="AD161" s="269">
        <f t="shared" si="59"/>
        <v>8.1202701848957143E-2</v>
      </c>
      <c r="AE161" s="269">
        <f t="shared" si="60"/>
        <v>-9.6181863402936517E-3</v>
      </c>
      <c r="AF161" s="269">
        <f t="shared" si="61"/>
        <v>996.86220858242302</v>
      </c>
      <c r="AG161" s="269">
        <f t="shared" si="62"/>
        <v>975.24987565482809</v>
      </c>
      <c r="AH161" s="269">
        <f t="shared" si="63"/>
        <v>7.8264361435343233</v>
      </c>
      <c r="AI161" s="269">
        <f t="shared" si="64"/>
        <v>43.303037345073626</v>
      </c>
      <c r="AJ161" s="269">
        <f t="shared" si="65"/>
        <v>1.8157773024622414</v>
      </c>
      <c r="AK161" s="366">
        <f t="shared" si="66"/>
        <v>41.069034429917551</v>
      </c>
      <c r="AL161" s="134">
        <f t="shared" si="67"/>
        <v>0.64934952515189948</v>
      </c>
      <c r="AM161" s="5" cm="1">
        <f t="array" ref="AM161">Balance($B$8,$B$11,$B$12,$H$7,B161,AK161,AL161)</f>
        <v>9.7035201505850741E-3</v>
      </c>
      <c r="AN161" s="5" cm="1">
        <f t="array" ref="AN161">getStorageByWaterLevel(B160)</f>
        <v>15.909539394820339</v>
      </c>
      <c r="BA161" s="5"/>
    </row>
    <row r="162" spans="1:53" x14ac:dyDescent="0.25">
      <c r="A162" s="267"/>
      <c r="B162" s="269">
        <f t="shared" si="41"/>
        <v>996.86220858242302</v>
      </c>
      <c r="C162" s="269">
        <f t="shared" si="42"/>
        <v>975.24987565482809</v>
      </c>
      <c r="D162" s="269">
        <f t="shared" si="43"/>
        <v>7.8264361435343233</v>
      </c>
      <c r="E162" s="269">
        <f>IF(H162&gt;0,IF(AND(C162&lt;$B$6,C162&gt;$K$12),bb2wang($B$6,$K$12,C162,$H$8,$H$9,I162,$H$10,$H$11,$K$10,$K$11,$H$13),E161)," ")</f>
        <v>182.41499539627449</v>
      </c>
      <c r="F162" s="269">
        <f t="shared" si="44"/>
        <v>181.82875488567544</v>
      </c>
      <c r="G162" s="269">
        <f t="shared" si="45"/>
        <v>24800.025150193909</v>
      </c>
      <c r="H162" s="270">
        <f t="shared" si="34"/>
        <v>0.02</v>
      </c>
      <c r="I162" s="269">
        <f t="shared" si="46"/>
        <v>17.28986634207595</v>
      </c>
      <c r="J162" s="269">
        <f t="shared" si="35"/>
        <v>100</v>
      </c>
      <c r="K162" s="317">
        <f t="shared" si="47"/>
        <v>1</v>
      </c>
      <c r="L162" s="318">
        <f t="shared" si="48"/>
        <v>7.8464361435343228</v>
      </c>
      <c r="M162" s="318">
        <f t="shared" si="49"/>
        <v>7.8364361435343231</v>
      </c>
      <c r="N162" s="269">
        <f t="shared" si="50"/>
        <v>0.11422353525153994</v>
      </c>
      <c r="O162" s="269">
        <f t="shared" si="36"/>
        <v>7.9151806124570978</v>
      </c>
      <c r="P162" s="316">
        <f t="shared" si="38"/>
        <v>145.59909525268893</v>
      </c>
      <c r="Q162" s="269">
        <f t="shared" si="51"/>
        <v>24680.890276166512</v>
      </c>
      <c r="R162" s="338">
        <f>IF(H162&gt;0,rate1(1,$L$52,$L$51,$L$54,L162,$L$53,$L$50,P162),"")</f>
        <v>5696.385392473614</v>
      </c>
      <c r="S162" s="318">
        <f t="shared" si="52"/>
        <v>0.54739475015388428</v>
      </c>
      <c r="T162" s="318">
        <f t="shared" si="53"/>
        <v>0.25236900210586505</v>
      </c>
      <c r="U162" s="269">
        <f t="shared" si="37"/>
        <v>7.8264361435343233</v>
      </c>
      <c r="V162" s="341">
        <f t="shared" si="54"/>
        <v>7.8264361435343233</v>
      </c>
      <c r="W162" s="269">
        <f t="shared" si="55"/>
        <v>3.6854375005361817E-3</v>
      </c>
      <c r="X162" s="269">
        <f t="shared" si="56"/>
        <v>24506.807647430858</v>
      </c>
      <c r="Y162" s="269">
        <f t="shared" si="39"/>
        <v>145.22773716645591</v>
      </c>
      <c r="Z162" s="349">
        <f>IF(H162&gt;0,rate1(1,$L$52,$L$51,$L$54,U162,$L$53,$L$50,Y162),"")</f>
        <v>5690.1236040713102</v>
      </c>
      <c r="AA162" s="341">
        <f t="shared" si="57"/>
        <v>0.54413193121970682</v>
      </c>
      <c r="AB162" s="341">
        <f t="shared" si="58"/>
        <v>8.0844387947522339E-3</v>
      </c>
      <c r="AC162" s="269">
        <f t="shared" si="40"/>
        <v>0.25236900210586505</v>
      </c>
      <c r="AD162" s="269">
        <f t="shared" si="59"/>
        <v>7.9249035472313267E-2</v>
      </c>
      <c r="AE162" s="269">
        <f t="shared" si="60"/>
        <v>-7.8355672657171166E-3</v>
      </c>
      <c r="AF162" s="269">
        <f t="shared" si="61"/>
        <v>996.7240631155687</v>
      </c>
      <c r="AG162" s="269">
        <f t="shared" si="62"/>
        <v>974.99750665272222</v>
      </c>
      <c r="AH162" s="269">
        <f t="shared" si="63"/>
        <v>7.8470906731846775</v>
      </c>
      <c r="AI162" s="269">
        <f t="shared" si="64"/>
        <v>44.303358132915172</v>
      </c>
      <c r="AJ162" s="269">
        <f t="shared" si="65"/>
        <v>1.8280837908324956</v>
      </c>
      <c r="AK162" s="366">
        <f t="shared" si="66"/>
        <v>42.127670863615286</v>
      </c>
      <c r="AL162" s="134">
        <f t="shared" si="67"/>
        <v>0.65367982888640686</v>
      </c>
      <c r="AM162" s="5" cm="1">
        <f t="array" ref="AM162">Balance($B$8,$B$11,$B$12,$H$7,B162,AK162,AL162)</f>
        <v>9.6829672229056425E-3</v>
      </c>
      <c r="AN162" s="5" cm="1">
        <f t="array" ref="AN162">getStorageByWaterLevel(B161)</f>
        <v>16.042264777915062</v>
      </c>
      <c r="BA162" s="5"/>
    </row>
    <row r="163" spans="1:53" x14ac:dyDescent="0.25">
      <c r="A163" s="267"/>
      <c r="B163" s="269">
        <f t="shared" si="41"/>
        <v>996.7240631155687</v>
      </c>
      <c r="C163" s="269">
        <f t="shared" si="42"/>
        <v>974.99750665272222</v>
      </c>
      <c r="D163" s="269">
        <f t="shared" si="43"/>
        <v>7.8470906731846775</v>
      </c>
      <c r="E163" s="269">
        <f>IF(H163&gt;0,IF(AND(C163&lt;$B$6,C163&gt;$K$12),bb2wang($B$6,$K$12,C163,$H$8,$H$9,I163,$H$10,$H$11,$K$10,$K$11,$H$13),E162)," ")</f>
        <v>183.60209545609686</v>
      </c>
      <c r="F163" s="269">
        <f t="shared" si="44"/>
        <v>183.00854542618566</v>
      </c>
      <c r="G163" s="269">
        <f t="shared" si="45"/>
        <v>25158.576845607786</v>
      </c>
      <c r="H163" s="270">
        <f t="shared" si="34"/>
        <v>0.02</v>
      </c>
      <c r="I163" s="269">
        <f t="shared" si="46"/>
        <v>17.381245170277179</v>
      </c>
      <c r="J163" s="269">
        <f t="shared" si="35"/>
        <v>100</v>
      </c>
      <c r="K163" s="317">
        <f t="shared" si="47"/>
        <v>1</v>
      </c>
      <c r="L163" s="318">
        <f t="shared" si="48"/>
        <v>7.867090673184677</v>
      </c>
      <c r="M163" s="318">
        <f t="shared" si="49"/>
        <v>7.8570906731846772</v>
      </c>
      <c r="N163" s="269">
        <f t="shared" si="50"/>
        <v>0.11453454495747195</v>
      </c>
      <c r="O163" s="269">
        <f t="shared" si="36"/>
        <v>7.8706331879853479</v>
      </c>
      <c r="P163" s="316">
        <f t="shared" si="38"/>
        <v>146.11092435486813</v>
      </c>
      <c r="Q163" s="269">
        <f t="shared" si="51"/>
        <v>25039.897334666519</v>
      </c>
      <c r="R163" s="338">
        <f>IF(H163&gt;0,rate1(1,$L$52,$L$51,$L$54,L163,$L$53,$L$50,P163),"")</f>
        <v>5704.986022088473</v>
      </c>
      <c r="S163" s="318">
        <f t="shared" si="52"/>
        <v>0.55765844925180341</v>
      </c>
      <c r="T163" s="318">
        <f t="shared" si="53"/>
        <v>0.25892784605864638</v>
      </c>
      <c r="U163" s="269">
        <f t="shared" si="37"/>
        <v>7.8470906731846775</v>
      </c>
      <c r="V163" s="341">
        <f t="shared" si="54"/>
        <v>7.8470906731846775</v>
      </c>
      <c r="W163" s="269">
        <f t="shared" si="55"/>
        <v>3.7049154394281913E-3</v>
      </c>
      <c r="X163" s="269">
        <f t="shared" si="56"/>
        <v>24863.067614528136</v>
      </c>
      <c r="Y163" s="269">
        <f t="shared" si="39"/>
        <v>145.73923984686945</v>
      </c>
      <c r="Z163" s="349">
        <f>IF(H163&gt;0,rate1(1,$L$52,$L$51,$L$54,U163,$L$53,$L$50,Y163),"")</f>
        <v>5698.7437647087181</v>
      </c>
      <c r="AA163" s="341">
        <f t="shared" si="57"/>
        <v>0.55432684159028678</v>
      </c>
      <c r="AB163" s="341">
        <f t="shared" si="58"/>
        <v>8.3130773516815956E-3</v>
      </c>
      <c r="AC163" s="269">
        <f t="shared" si="40"/>
        <v>0.25892784605864638</v>
      </c>
      <c r="AD163" s="269">
        <f t="shared" si="59"/>
        <v>7.7241595697166002E-2</v>
      </c>
      <c r="AE163" s="269">
        <f t="shared" si="60"/>
        <v>-7.8523455888832895E-3</v>
      </c>
      <c r="AF163" s="269">
        <f t="shared" si="61"/>
        <v>996.57966981446748</v>
      </c>
      <c r="AG163" s="269">
        <f t="shared" si="62"/>
        <v>974.73857880666355</v>
      </c>
      <c r="AH163" s="269">
        <f t="shared" si="63"/>
        <v>7.8677469972687302</v>
      </c>
      <c r="AI163" s="269">
        <f t="shared" si="64"/>
        <v>45.386236715766479</v>
      </c>
      <c r="AJ163" s="269">
        <f t="shared" si="65"/>
        <v>1.8406910788090973</v>
      </c>
      <c r="AK163" s="366">
        <f t="shared" si="66"/>
        <v>43.226395259549633</v>
      </c>
      <c r="AL163" s="134">
        <f t="shared" si="67"/>
        <v>0.65811016469969841</v>
      </c>
      <c r="AM163" s="5" cm="1">
        <f t="array" ref="AM163">Balance($B$8,$B$11,$B$12,$H$7,B163,AK163,AL163)</f>
        <v>9.6731066555828041E-3</v>
      </c>
      <c r="AN163" s="5" cm="1">
        <f t="array" ref="AN163">getStorageByWaterLevel(B162)</f>
        <v>16.182522713035489</v>
      </c>
      <c r="BA163" s="5"/>
    </row>
    <row r="164" spans="1:53" x14ac:dyDescent="0.25">
      <c r="A164" s="267"/>
      <c r="B164" s="269">
        <f t="shared" si="41"/>
        <v>996.57966981446748</v>
      </c>
      <c r="C164" s="269">
        <f t="shared" si="42"/>
        <v>974.73857880666355</v>
      </c>
      <c r="D164" s="269">
        <f t="shared" si="43"/>
        <v>7.8677469972687302</v>
      </c>
      <c r="E164" s="269">
        <f>IF(H164&gt;0,IF(AND(C164&lt;$B$6,C164&gt;$K$12),bb2wang($B$6,$K$12,C164,$H$8,$H$9,I164,$H$10,$H$11,$K$10,$K$11,$H$13),E163)," ")</f>
        <v>184.80484294807468</v>
      </c>
      <c r="F164" s="269">
        <f t="shared" si="44"/>
        <v>184.20346920208578</v>
      </c>
      <c r="G164" s="269">
        <f t="shared" si="45"/>
        <v>25522.838190552524</v>
      </c>
      <c r="H164" s="270">
        <f t="shared" si="34"/>
        <v>0.02</v>
      </c>
      <c r="I164" s="269">
        <f t="shared" si="46"/>
        <v>17.472872806243142</v>
      </c>
      <c r="J164" s="269">
        <f t="shared" si="35"/>
        <v>100</v>
      </c>
      <c r="K164" s="317">
        <f t="shared" si="47"/>
        <v>1</v>
      </c>
      <c r="L164" s="318">
        <f t="shared" si="48"/>
        <v>7.8877469972687297</v>
      </c>
      <c r="M164" s="318">
        <f t="shared" si="49"/>
        <v>7.87774699726873</v>
      </c>
      <c r="N164" s="269">
        <f t="shared" si="50"/>
        <v>0.11484563302609985</v>
      </c>
      <c r="O164" s="269">
        <f t="shared" si="36"/>
        <v>7.8241472383888668</v>
      </c>
      <c r="P164" s="316">
        <f t="shared" si="38"/>
        <v>146.62324728738753</v>
      </c>
      <c r="Q164" s="269">
        <f t="shared" si="51"/>
        <v>25404.687442596369</v>
      </c>
      <c r="R164" s="338">
        <f>IF(H164&gt;0,rate1(1,$L$52,$L$51,$L$54,L164,$L$53,$L$50,P164),"")</f>
        <v>5713.5605927076012</v>
      </c>
      <c r="S164" s="318">
        <f t="shared" si="52"/>
        <v>0.56828998696214428</v>
      </c>
      <c r="T164" s="318">
        <f t="shared" si="53"/>
        <v>0.26602494627806855</v>
      </c>
      <c r="U164" s="269">
        <f t="shared" si="37"/>
        <v>7.8677469972687302</v>
      </c>
      <c r="V164" s="341">
        <f t="shared" si="54"/>
        <v>7.8677469972687302</v>
      </c>
      <c r="W164" s="269">
        <f t="shared" si="55"/>
        <v>3.7244464131589439E-3</v>
      </c>
      <c r="X164" s="269">
        <f t="shared" si="56"/>
        <v>25225.004663127358</v>
      </c>
      <c r="Y164" s="269">
        <f t="shared" si="39"/>
        <v>146.25123689996289</v>
      </c>
      <c r="Z164" s="349">
        <f>IF(H164&gt;0,rate1(1,$L$52,$L$51,$L$54,U164,$L$53,$L$50,Y164),"")</f>
        <v>5707.3377935364833</v>
      </c>
      <c r="AA164" s="341">
        <f t="shared" si="57"/>
        <v>0.56488580720462145</v>
      </c>
      <c r="AB164" s="341">
        <f t="shared" si="58"/>
        <v>8.5596987522547716E-3</v>
      </c>
      <c r="AC164" s="269">
        <f t="shared" si="40"/>
        <v>0.26602494627806855</v>
      </c>
      <c r="AD164" s="269">
        <f t="shared" si="59"/>
        <v>7.5180919232644264E-2</v>
      </c>
      <c r="AE164" s="269">
        <f t="shared" si="60"/>
        <v>-7.8509020033937817E-3</v>
      </c>
      <c r="AF164" s="269">
        <f t="shared" si="61"/>
        <v>996.42849050121549</v>
      </c>
      <c r="AG164" s="269">
        <f t="shared" si="62"/>
        <v>974.47255386038546</v>
      </c>
      <c r="AH164" s="269">
        <f t="shared" si="63"/>
        <v>7.8884051157671635</v>
      </c>
      <c r="AI164" s="269">
        <f t="shared" si="64"/>
        <v>46.560273924040402</v>
      </c>
      <c r="AJ164" s="269">
        <f t="shared" si="65"/>
        <v>1.853624488232442</v>
      </c>
      <c r="AK164" s="366">
        <f t="shared" si="66"/>
        <v>44.368248383696191</v>
      </c>
      <c r="AL164" s="134">
        <f t="shared" si="67"/>
        <v>0.66264878837127505</v>
      </c>
      <c r="AM164" s="5" cm="1">
        <f t="array" ref="AM164">Balance($B$8,$B$11,$B$12,$H$7,B164,AK164,AL164)</f>
        <v>9.6736183095699219E-3</v>
      </c>
      <c r="AN164" s="5" cm="1">
        <f t="array" ref="AN164">getStorageByWaterLevel(B163)</f>
        <v>16.329534873476966</v>
      </c>
      <c r="BA164" s="5"/>
    </row>
    <row r="165" spans="1:53" x14ac:dyDescent="0.25">
      <c r="A165" s="267"/>
      <c r="B165" s="269">
        <f t="shared" si="41"/>
        <v>996.42849050121549</v>
      </c>
      <c r="C165" s="269">
        <f t="shared" si="42"/>
        <v>974.47255386038546</v>
      </c>
      <c r="D165" s="269">
        <f t="shared" si="43"/>
        <v>7.8884051157671635</v>
      </c>
      <c r="E165" s="269">
        <f>IF(H165&gt;0,IF(AND(C165&lt;$B$6,C165&gt;$K$12),bb2wang($B$6,$K$12,C165,$H$8,$H$9,I165,$H$10,$H$11,$K$10,$K$11,$H$13),E164)," ")</f>
        <v>186.02437308868764</v>
      </c>
      <c r="F165" s="269">
        <f t="shared" si="44"/>
        <v>185.41460801838116</v>
      </c>
      <c r="G165" s="269">
        <f t="shared" si="45"/>
        <v>25893.033313225977</v>
      </c>
      <c r="H165" s="270">
        <f t="shared" si="34"/>
        <v>0.02</v>
      </c>
      <c r="I165" s="269">
        <f t="shared" si="46"/>
        <v>17.564749312664027</v>
      </c>
      <c r="J165" s="269">
        <f t="shared" si="35"/>
        <v>100</v>
      </c>
      <c r="K165" s="317">
        <f t="shared" si="47"/>
        <v>1</v>
      </c>
      <c r="L165" s="318">
        <f t="shared" si="48"/>
        <v>7.9084051157671631</v>
      </c>
      <c r="M165" s="318">
        <f t="shared" si="49"/>
        <v>7.8984051157671633</v>
      </c>
      <c r="N165" s="269">
        <f t="shared" si="50"/>
        <v>0.11515679947050472</v>
      </c>
      <c r="O165" s="269">
        <f t="shared" si="36"/>
        <v>7.7755588925683075</v>
      </c>
      <c r="P165" s="316">
        <f t="shared" si="38"/>
        <v>147.13606338215834</v>
      </c>
      <c r="Q165" s="269">
        <f t="shared" si="51"/>
        <v>25775.493211595731</v>
      </c>
      <c r="R165" s="338">
        <f>IF(H165&gt;0,rate1(1,$L$52,$L$51,$L$54,L165,$L$53,$L$50,P165),"")</f>
        <v>5722.1091995751349</v>
      </c>
      <c r="S165" s="318">
        <f t="shared" si="52"/>
        <v>0.57932094119976851</v>
      </c>
      <c r="T165" s="318">
        <f t="shared" si="53"/>
        <v>0.27374027078725927</v>
      </c>
      <c r="U165" s="269">
        <f t="shared" si="37"/>
        <v>7.8884051157671635</v>
      </c>
      <c r="V165" s="341">
        <f t="shared" si="54"/>
        <v>7.8884051157671635</v>
      </c>
      <c r="W165" s="269">
        <f t="shared" si="55"/>
        <v>3.7440304351434861E-3</v>
      </c>
      <c r="X165" s="269">
        <f t="shared" si="56"/>
        <v>25592.841436903451</v>
      </c>
      <c r="Y165" s="269">
        <f t="shared" si="39"/>
        <v>146.76372765530684</v>
      </c>
      <c r="Z165" s="349">
        <f>IF(H165&gt;0,rate1(1,$L$52,$L$51,$L$54,U165,$L$53,$L$50,Y165),"")</f>
        <v>5715.9057860512994</v>
      </c>
      <c r="AA165" s="341">
        <f t="shared" si="57"/>
        <v>0.57583999968672961</v>
      </c>
      <c r="AB165" s="341">
        <f t="shared" si="58"/>
        <v>8.8269295369159534E-3</v>
      </c>
      <c r="AC165" s="269">
        <f t="shared" si="40"/>
        <v>0.27374027078725927</v>
      </c>
      <c r="AD165" s="269">
        <f t="shared" si="59"/>
        <v>7.3061957389321266E-2</v>
      </c>
      <c r="AE165" s="269">
        <f t="shared" si="60"/>
        <v>-7.8514204929456925E-3</v>
      </c>
      <c r="AF165" s="269">
        <f t="shared" si="61"/>
        <v>996.26990702989872</v>
      </c>
      <c r="AG165" s="269">
        <f t="shared" si="62"/>
        <v>974.19881358959822</v>
      </c>
      <c r="AH165" s="269">
        <f t="shared" si="63"/>
        <v>7.9090650286619599</v>
      </c>
      <c r="AI165" s="269">
        <f t="shared" si="64"/>
        <v>47.839050468939746</v>
      </c>
      <c r="AJ165" s="269">
        <f t="shared" si="65"/>
        <v>1.866913113362703</v>
      </c>
      <c r="AK165" s="366">
        <f t="shared" si="66"/>
        <v>45.556598721167276</v>
      </c>
      <c r="AL165" s="134">
        <f t="shared" si="67"/>
        <v>0.66730481576367906</v>
      </c>
      <c r="AM165" s="5" cm="1">
        <f t="array" ref="AM165">Balance($B$8,$B$11,$B$12,$H$7,B165,AK165,AL165)</f>
        <v>9.6854803409188311E-3</v>
      </c>
      <c r="AN165" s="5" cm="1">
        <f t="array" ref="AN165">getStorageByWaterLevel(B164)</f>
        <v>16.483906265659087</v>
      </c>
      <c r="BA165" s="5"/>
    </row>
    <row r="166" spans="1:53" x14ac:dyDescent="0.25">
      <c r="A166" s="267"/>
      <c r="B166" s="269">
        <f t="shared" si="41"/>
        <v>996.26990702989872</v>
      </c>
      <c r="C166" s="269">
        <f t="shared" si="42"/>
        <v>974.19881358959822</v>
      </c>
      <c r="D166" s="269">
        <f t="shared" si="43"/>
        <v>7.9090650286619599</v>
      </c>
      <c r="E166" s="269">
        <f>IF(H166&gt;0,IF(AND(C166&lt;$B$6,C166&gt;$K$12),bb2wang($B$6,$K$12,C166,$H$8,$H$9,I166,$H$10,$H$11,$K$10,$K$11,$H$13),E165)," ")</f>
        <v>187.26198966349614</v>
      </c>
      <c r="F166" s="269">
        <f t="shared" si="44"/>
        <v>186.64318137609189</v>
      </c>
      <c r="G166" s="269">
        <f t="shared" si="45"/>
        <v>26269.4110772071</v>
      </c>
      <c r="H166" s="270">
        <f t="shared" si="34"/>
        <v>0.02</v>
      </c>
      <c r="I166" s="269">
        <f t="shared" si="46"/>
        <v>17.656874752240402</v>
      </c>
      <c r="J166" s="269">
        <f t="shared" si="35"/>
        <v>100</v>
      </c>
      <c r="K166" s="317">
        <f t="shared" si="47"/>
        <v>1</v>
      </c>
      <c r="L166" s="318">
        <f t="shared" si="48"/>
        <v>7.9290650286619595</v>
      </c>
      <c r="M166" s="318">
        <f t="shared" si="49"/>
        <v>7.9190650286619597</v>
      </c>
      <c r="N166" s="269">
        <f t="shared" si="50"/>
        <v>0.1154680443038032</v>
      </c>
      <c r="O166" s="269">
        <f t="shared" si="36"/>
        <v>7.7246870536590135</v>
      </c>
      <c r="P166" s="316">
        <f t="shared" si="38"/>
        <v>147.64937197414301</v>
      </c>
      <c r="Q166" s="269">
        <f t="shared" si="51"/>
        <v>26152.57647903886</v>
      </c>
      <c r="R166" s="338">
        <f>IF(H166&gt;0,rate1(1,$L$52,$L$51,$L$54,L166,$L$53,$L$50,P166),"")</f>
        <v>5730.6319376148413</v>
      </c>
      <c r="S166" s="318">
        <f t="shared" si="52"/>
        <v>0.59078719121271328</v>
      </c>
      <c r="T166" s="318">
        <f t="shared" si="53"/>
        <v>0.28217113888980133</v>
      </c>
      <c r="U166" s="269">
        <f t="shared" si="37"/>
        <v>7.9090650286619599</v>
      </c>
      <c r="V166" s="341">
        <f t="shared" si="54"/>
        <v>7.9090650286619599</v>
      </c>
      <c r="W166" s="269">
        <f t="shared" si="55"/>
        <v>3.7636675186902835E-3</v>
      </c>
      <c r="X166" s="269">
        <f t="shared" si="56"/>
        <v>25966.825139225901</v>
      </c>
      <c r="Y166" s="269">
        <f t="shared" si="39"/>
        <v>147.27671144553909</v>
      </c>
      <c r="Z166" s="349">
        <f>IF(H166&gt;0,rate1(1,$L$52,$L$51,$L$54,U166,$L$53,$L$50,Y166),"")</f>
        <v>5724.447837429504</v>
      </c>
      <c r="AA166" s="341">
        <f t="shared" si="57"/>
        <v>0.58722475717106948</v>
      </c>
      <c r="AB166" s="341">
        <f t="shared" si="58"/>
        <v>9.1179584630517382E-3</v>
      </c>
      <c r="AC166" s="269">
        <f t="shared" si="40"/>
        <v>0.28217113888980133</v>
      </c>
      <c r="AD166" s="269">
        <f t="shared" si="59"/>
        <v>7.0878971104875357E-2</v>
      </c>
      <c r="AE166" s="269">
        <f t="shared" si="60"/>
        <v>-7.853720022454826E-3</v>
      </c>
      <c r="AF166" s="269">
        <f t="shared" si="61"/>
        <v>996.10320393531276</v>
      </c>
      <c r="AG166" s="269">
        <f t="shared" si="62"/>
        <v>973.91664245070842</v>
      </c>
      <c r="AH166" s="269">
        <f t="shared" si="63"/>
        <v>7.9297267359364483</v>
      </c>
      <c r="AI166" s="269">
        <f t="shared" si="64"/>
        <v>49.239096483876509</v>
      </c>
      <c r="AJ166" s="269">
        <f t="shared" si="65"/>
        <v>1.8805906401637797</v>
      </c>
      <c r="AK166" s="366">
        <f t="shared" si="66"/>
        <v>46.795296848632631</v>
      </c>
      <c r="AL166" s="134">
        <f t="shared" si="67"/>
        <v>0.67208872081057303</v>
      </c>
      <c r="AM166" s="5" cm="1">
        <f t="array" ref="AM166">Balance($B$8,$B$11,$B$12,$H$7,B166,AK166,AL166)</f>
        <v>9.7098507376614674E-3</v>
      </c>
      <c r="AN166" s="5" cm="1">
        <f t="array" ref="AN166">getStorageByWaterLevel(B165)</f>
        <v>16.646310692756934</v>
      </c>
      <c r="BA166" s="5"/>
    </row>
    <row r="167" spans="1:53" x14ac:dyDescent="0.25">
      <c r="A167" s="267"/>
      <c r="B167" s="269">
        <f t="shared" si="41"/>
        <v>996.10320393531276</v>
      </c>
      <c r="C167" s="269">
        <f t="shared" si="42"/>
        <v>973.91664245070842</v>
      </c>
      <c r="D167" s="269">
        <f t="shared" si="43"/>
        <v>7.9297267359364483</v>
      </c>
      <c r="E167" s="269">
        <f>IF(H167&gt;0,IF(AND(C167&lt;$B$6,C167&gt;$K$12),bb2wang($B$6,$K$12,C167,$H$8,$H$9,I167,$H$10,$H$11,$K$10,$K$11,$H$13),E166)," ")</f>
        <v>188.51920157716273</v>
      </c>
      <c r="F167" s="269">
        <f t="shared" si="44"/>
        <v>187.89059562032944</v>
      </c>
      <c r="G167" s="269">
        <f t="shared" si="45"/>
        <v>26652.25287819963</v>
      </c>
      <c r="H167" s="270">
        <f t="shared" si="34"/>
        <v>0.02</v>
      </c>
      <c r="I167" s="269">
        <f t="shared" si="46"/>
        <v>17.749249187683471</v>
      </c>
      <c r="J167" s="269">
        <f t="shared" si="35"/>
        <v>100</v>
      </c>
      <c r="K167" s="317">
        <f t="shared" si="47"/>
        <v>1</v>
      </c>
      <c r="L167" s="318">
        <f t="shared" si="48"/>
        <v>7.9497267359364479</v>
      </c>
      <c r="M167" s="318">
        <f t="shared" si="49"/>
        <v>7.9397267359364481</v>
      </c>
      <c r="N167" s="269">
        <f t="shared" si="50"/>
        <v>0.11577936753909768</v>
      </c>
      <c r="O167" s="269">
        <f t="shared" si="36"/>
        <v>7.6713237155609191</v>
      </c>
      <c r="P167" s="316">
        <f t="shared" si="38"/>
        <v>148.16317240133574</v>
      </c>
      <c r="Q167" s="269">
        <f t="shared" si="51"/>
        <v>26536.234468246093</v>
      </c>
      <c r="R167" s="338">
        <f>IF(H167&gt;0,rate1(1,$L$52,$L$51,$L$54,L167,$L$53,$L$50,P167),"")</f>
        <v>5739.1289014299837</v>
      </c>
      <c r="S167" s="318">
        <f t="shared" si="52"/>
        <v>0.60273027586899852</v>
      </c>
      <c r="T167" s="318">
        <f t="shared" si="53"/>
        <v>0.29143768202411247</v>
      </c>
      <c r="U167" s="269">
        <f t="shared" si="37"/>
        <v>7.9297267359364483</v>
      </c>
      <c r="V167" s="341">
        <f t="shared" si="54"/>
        <v>7.9297267359364483</v>
      </c>
      <c r="W167" s="269">
        <f t="shared" si="55"/>
        <v>3.7833576771575395E-3</v>
      </c>
      <c r="X167" s="269">
        <f t="shared" si="56"/>
        <v>26347.235272152178</v>
      </c>
      <c r="Y167" s="269">
        <f t="shared" si="39"/>
        <v>147.790187606345</v>
      </c>
      <c r="Z167" s="349">
        <f>IF(H167&gt;0,rate1(1,$L$52,$L$51,$L$54,U167,$L$53,$L$50,Y167),"")</f>
        <v>5732.9640425269408</v>
      </c>
      <c r="AA167" s="341">
        <f t="shared" si="57"/>
        <v>0.59908096702936531</v>
      </c>
      <c r="AB167" s="341">
        <f t="shared" si="58"/>
        <v>9.4367125679330165E-3</v>
      </c>
      <c r="AC167" s="269">
        <f t="shared" si="40"/>
        <v>0.29143768202411247</v>
      </c>
      <c r="AD167" s="269">
        <f t="shared" si="59"/>
        <v>6.8625305626556818E-2</v>
      </c>
      <c r="AE167" s="269">
        <f t="shared" si="60"/>
        <v>-7.8578480530611134E-3</v>
      </c>
      <c r="AF167" s="269">
        <f t="shared" si="61"/>
        <v>995.9275456208278</v>
      </c>
      <c r="AG167" s="269">
        <f t="shared" si="62"/>
        <v>973.62520476868428</v>
      </c>
      <c r="AH167" s="269">
        <f t="shared" si="63"/>
        <v>7.9503902375752267</v>
      </c>
      <c r="AI167" s="269">
        <f t="shared" si="64"/>
        <v>50.780821798844194</v>
      </c>
      <c r="AJ167" s="269">
        <f t="shared" si="65"/>
        <v>1.8946964239967921</v>
      </c>
      <c r="AK167" s="366">
        <f t="shared" si="66"/>
        <v>48.088778915237846</v>
      </c>
      <c r="AL167" s="134">
        <f t="shared" si="67"/>
        <v>0.67701263045896065</v>
      </c>
      <c r="AM167" s="5" cm="1">
        <f t="array" ref="AM167">Balance($B$8,$B$11,$B$12,$H$7,B167,AK167,AL167)</f>
        <v>9.7481318206637333E-3</v>
      </c>
      <c r="AN167" s="5" cm="1">
        <f t="array" ref="AN167">getStorageByWaterLevel(B166)</f>
        <v>16.817524416428018</v>
      </c>
      <c r="BA167" s="5"/>
    </row>
    <row r="168" spans="1:53" x14ac:dyDescent="0.25">
      <c r="A168" s="267"/>
      <c r="B168" s="269">
        <f t="shared" si="41"/>
        <v>995.9275456208278</v>
      </c>
      <c r="C168" s="269">
        <f t="shared" si="42"/>
        <v>973.62520476868428</v>
      </c>
      <c r="D168" s="269">
        <f t="shared" si="43"/>
        <v>7.9503902375752267</v>
      </c>
      <c r="E168" s="269">
        <f>IF(H168&gt;0,IF(AND(C168&lt;$B$6,C168&gt;$K$12),bb2wang($B$6,$K$12,C168,$H$8,$H$9,I168,$H$10,$H$11,$K$10,$K$11,$H$13),E167)," ")</f>
        <v>189.7977709218805</v>
      </c>
      <c r="F168" s="269">
        <f t="shared" si="44"/>
        <v>189.15848624952162</v>
      </c>
      <c r="G168" s="269">
        <f t="shared" si="45"/>
        <v>27041.879802563635</v>
      </c>
      <c r="H168" s="270">
        <f t="shared" si="34"/>
        <v>0.02</v>
      </c>
      <c r="I168" s="269">
        <f t="shared" si="46"/>
        <v>17.841872681714815</v>
      </c>
      <c r="J168" s="269">
        <f t="shared" si="35"/>
        <v>100</v>
      </c>
      <c r="K168" s="317">
        <f t="shared" si="47"/>
        <v>1</v>
      </c>
      <c r="L168" s="318">
        <f t="shared" si="48"/>
        <v>7.9703902375752262</v>
      </c>
      <c r="M168" s="318">
        <f t="shared" si="49"/>
        <v>7.9603902375752265</v>
      </c>
      <c r="N168" s="269">
        <f t="shared" si="50"/>
        <v>0.11609076918956163</v>
      </c>
      <c r="O168" s="269">
        <f t="shared" si="36"/>
        <v>7.6152281242327451</v>
      </c>
      <c r="P168" s="316">
        <f t="shared" si="38"/>
        <v>148.67746400473979</v>
      </c>
      <c r="Q168" s="269">
        <f t="shared" si="51"/>
        <v>26926.807846578675</v>
      </c>
      <c r="R168" s="338">
        <f>IF(H168&gt;0,rate1(1,$L$52,$L$51,$L$54,L168,$L$53,$L$50,P168),"")</f>
        <v>5747.6001853031748</v>
      </c>
      <c r="S168" s="318">
        <f t="shared" si="52"/>
        <v>0.61519869186384946</v>
      </c>
      <c r="T168" s="318">
        <f t="shared" si="53"/>
        <v>0.30169016252015013</v>
      </c>
      <c r="U168" s="269">
        <f t="shared" si="37"/>
        <v>7.9503902375752267</v>
      </c>
      <c r="V168" s="341">
        <f t="shared" si="54"/>
        <v>7.9503902375752267</v>
      </c>
      <c r="W168" s="269">
        <f t="shared" si="55"/>
        <v>3.8031009239531954E-3</v>
      </c>
      <c r="X168" s="269">
        <f t="shared" si="56"/>
        <v>26734.39074298101</v>
      </c>
      <c r="Y168" s="269">
        <f t="shared" si="39"/>
        <v>148.30415547643483</v>
      </c>
      <c r="Z168" s="349">
        <f>IF(H168&gt;0,rate1(1,$L$52,$L$51,$L$54,U168,$L$53,$L$50,Y168),"")</f>
        <v>5741.4544958787801</v>
      </c>
      <c r="AA168" s="341">
        <f t="shared" si="57"/>
        <v>0.61145633153664336</v>
      </c>
      <c r="AB168" s="341">
        <f t="shared" si="58"/>
        <v>9.7880913591875049E-3</v>
      </c>
      <c r="AC168" s="269">
        <f t="shared" si="40"/>
        <v>0.30169016252015013</v>
      </c>
      <c r="AD168" s="269">
        <f t="shared" si="59"/>
        <v>6.629317917737601E-2</v>
      </c>
      <c r="AE168" s="269">
        <f t="shared" si="60"/>
        <v>-7.8638238640532099E-3</v>
      </c>
      <c r="AF168" s="269">
        <f t="shared" si="61"/>
        <v>995.74194622749724</v>
      </c>
      <c r="AG168" s="269">
        <f t="shared" si="62"/>
        <v>973.32351460616417</v>
      </c>
      <c r="AH168" s="269">
        <f t="shared" si="63"/>
        <v>7.9710555335641651</v>
      </c>
      <c r="AI168" s="269">
        <f t="shared" si="64"/>
        <v>52.489761429749933</v>
      </c>
      <c r="AJ168" s="269">
        <f t="shared" si="65"/>
        <v>1.9092769132828338</v>
      </c>
      <c r="AK168" s="366">
        <f t="shared" si="66"/>
        <v>49.442202219183436</v>
      </c>
      <c r="AL168" s="134">
        <f t="shared" si="67"/>
        <v>0.68209071263884502</v>
      </c>
      <c r="AM168" s="5" cm="1">
        <f t="array" ref="AM168">Balance($B$8,$B$11,$B$12,$H$7,B168,AK168,AL168)</f>
        <v>9.8020378323081733E-3</v>
      </c>
      <c r="AN168" s="5" cm="1">
        <f t="array" ref="AN168">getStorageByWaterLevel(B167)</f>
        <v>16.998448679789998</v>
      </c>
      <c r="BA168" s="5"/>
    </row>
    <row r="169" spans="1:53" x14ac:dyDescent="0.25">
      <c r="A169" s="267"/>
      <c r="B169" s="269">
        <f t="shared" si="41"/>
        <v>995.74194622749724</v>
      </c>
      <c r="C169" s="269">
        <f t="shared" si="42"/>
        <v>973.32351460616417</v>
      </c>
      <c r="D169" s="269">
        <f t="shared" si="43"/>
        <v>7.9710555335641651</v>
      </c>
      <c r="E169" s="269">
        <f>IF(H169&gt;0,IF(AND(C169&lt;$B$6,C169&gt;$K$12),bb2wang($B$6,$K$12,C169,$H$8,$H$9,I169,$H$10,$H$11,$K$10,$K$11,$H$13),E168)," ")</f>
        <v>191.09977646290912</v>
      </c>
      <c r="F169" s="269">
        <f t="shared" si="44"/>
        <v>190.44877369239481</v>
      </c>
      <c r="G169" s="269">
        <f t="shared" si="45"/>
        <v>27438.662026043879</v>
      </c>
      <c r="H169" s="270">
        <f t="shared" si="34"/>
        <v>0.02</v>
      </c>
      <c r="I169" s="269">
        <f t="shared" si="46"/>
        <v>17.934745297066456</v>
      </c>
      <c r="J169" s="269">
        <f t="shared" si="35"/>
        <v>100</v>
      </c>
      <c r="K169" s="317">
        <f t="shared" si="47"/>
        <v>1</v>
      </c>
      <c r="L169" s="318">
        <f t="shared" si="48"/>
        <v>7.9910555335641646</v>
      </c>
      <c r="M169" s="318">
        <f t="shared" si="49"/>
        <v>7.9810555335641649</v>
      </c>
      <c r="N169" s="269">
        <f t="shared" si="50"/>
        <v>0.11640224926834719</v>
      </c>
      <c r="O169" s="269">
        <f t="shared" si="36"/>
        <v>7.5561191014085551</v>
      </c>
      <c r="P169" s="316">
        <f t="shared" si="38"/>
        <v>149.19224612834751</v>
      </c>
      <c r="Q169" s="269">
        <f t="shared" si="51"/>
        <v>27324.691335160664</v>
      </c>
      <c r="R169" s="338">
        <f>IF(H169&gt;0,rate1(1,$L$52,$L$51,$L$54,L169,$L$53,$L$50,P169),"")</f>
        <v>5756.0458831962933</v>
      </c>
      <c r="S169" s="318">
        <f t="shared" si="52"/>
        <v>0.62824960302527177</v>
      </c>
      <c r="T169" s="318">
        <f t="shared" si="53"/>
        <v>0.31311936776831545</v>
      </c>
      <c r="U169" s="269">
        <f t="shared" si="37"/>
        <v>7.9710555335641651</v>
      </c>
      <c r="V169" s="341">
        <f t="shared" si="54"/>
        <v>7.9710555335641651</v>
      </c>
      <c r="W169" s="269">
        <f t="shared" si="55"/>
        <v>3.8228972724354549E-3</v>
      </c>
      <c r="X169" s="269">
        <f t="shared" si="56"/>
        <v>27128.659194643271</v>
      </c>
      <c r="Y169" s="269">
        <f t="shared" si="39"/>
        <v>148.81861439752345</v>
      </c>
      <c r="Z169" s="349">
        <f>IF(H169&gt;0,rate1(1,$L$52,$L$51,$L$54,U169,$L$53,$L$50,Y169),"")</f>
        <v>5749.9192916994243</v>
      </c>
      <c r="AA169" s="341">
        <f t="shared" si="57"/>
        <v>0.62440703315260093</v>
      </c>
      <c r="AB169" s="341">
        <f t="shared" si="58"/>
        <v>1.0178298343878928E-2</v>
      </c>
      <c r="AC169" s="269">
        <f t="shared" si="40"/>
        <v>0.31311936776831545</v>
      </c>
      <c r="AD169" s="269">
        <f t="shared" si="59"/>
        <v>6.38734043906172E-2</v>
      </c>
      <c r="AE169" s="269">
        <f t="shared" si="60"/>
        <v>-7.8716241943206852E-3</v>
      </c>
      <c r="AF169" s="269">
        <f t="shared" si="61"/>
        <v>995.54522910899732</v>
      </c>
      <c r="AG169" s="269">
        <f t="shared" si="62"/>
        <v>973.01039523839586</v>
      </c>
      <c r="AH169" s="269">
        <f t="shared" si="63"/>
        <v>7.9917226238904515</v>
      </c>
      <c r="AI169" s="269">
        <f t="shared" si="64"/>
        <v>54.398344648782128</v>
      </c>
      <c r="AJ169" s="269">
        <f t="shared" si="65"/>
        <v>1.9243875645741622</v>
      </c>
      <c r="AK169" s="366">
        <f t="shared" si="66"/>
        <v>50.861624038631973</v>
      </c>
      <c r="AL169" s="134">
        <f t="shared" si="67"/>
        <v>0.68733968878182006</v>
      </c>
      <c r="AM169" s="5" cm="1">
        <f t="array" ref="AM169">Balance($B$8,$B$11,$B$12,$H$7,B169,AK169,AL169)</f>
        <v>9.8736876523087269E-3</v>
      </c>
      <c r="AN169" s="5" cm="1">
        <f t="array" ref="AN169">getStorageByWaterLevel(B168)</f>
        <v>17.190139304877771</v>
      </c>
      <c r="BA169" s="5"/>
    </row>
    <row r="170" spans="1:53" x14ac:dyDescent="0.25">
      <c r="A170" s="267"/>
      <c r="B170" s="269">
        <f t="shared" si="41"/>
        <v>995.54522910899732</v>
      </c>
      <c r="C170" s="269">
        <f t="shared" si="42"/>
        <v>973.01039523839586</v>
      </c>
      <c r="D170" s="269">
        <f t="shared" si="43"/>
        <v>7.9917226238904515</v>
      </c>
      <c r="E170" s="269">
        <f>IF(H170&gt;0,IF(AND(C170&lt;$B$6,C170&gt;$K$12),bb2wang($B$6,$K$12,C170,$H$8,$H$9,I170,$H$10,$H$11,$K$10,$K$11,$H$13),E169)," ")</f>
        <v>192.42769901805303</v>
      </c>
      <c r="F170" s="269">
        <f t="shared" si="44"/>
        <v>191.76373774048108</v>
      </c>
      <c r="G170" s="269">
        <f t="shared" si="45"/>
        <v>27843.031316919165</v>
      </c>
      <c r="H170" s="270">
        <f t="shared" si="34"/>
        <v>0.02</v>
      </c>
      <c r="I170" s="269">
        <f t="shared" si="46"/>
        <v>18.02786709648117</v>
      </c>
      <c r="J170" s="269">
        <f t="shared" si="35"/>
        <v>100</v>
      </c>
      <c r="K170" s="317">
        <f t="shared" si="47"/>
        <v>1</v>
      </c>
      <c r="L170" s="318">
        <f t="shared" si="48"/>
        <v>8.0117226238904511</v>
      </c>
      <c r="M170" s="318">
        <f t="shared" si="49"/>
        <v>8.0017226238904513</v>
      </c>
      <c r="N170" s="269">
        <f t="shared" si="50"/>
        <v>0.11671380778868468</v>
      </c>
      <c r="O170" s="269">
        <f t="shared" si="36"/>
        <v>7.4936649055528211</v>
      </c>
      <c r="P170" s="316">
        <f t="shared" si="38"/>
        <v>149.70751811912081</v>
      </c>
      <c r="Q170" s="269">
        <f t="shared" si="51"/>
        <v>27730.347933628334</v>
      </c>
      <c r="R170" s="338">
        <f>IF(H170&gt;0,rate1(1,$L$52,$L$51,$L$54,L170,$L$53,$L$50,P170),"")</f>
        <v>5764.4660887504242</v>
      </c>
      <c r="S170" s="318">
        <f t="shared" si="52"/>
        <v>0.64195112048999858</v>
      </c>
      <c r="T170" s="318">
        <f t="shared" si="53"/>
        <v>0.32597171634333938</v>
      </c>
      <c r="U170" s="269">
        <f t="shared" si="37"/>
        <v>7.9917226238904515</v>
      </c>
      <c r="V170" s="341">
        <f t="shared" si="54"/>
        <v>7.9917226238904515</v>
      </c>
      <c r="W170" s="269">
        <f t="shared" si="55"/>
        <v>3.842746735976732E-3</v>
      </c>
      <c r="X170" s="269">
        <f t="shared" si="56"/>
        <v>27530.46941784399</v>
      </c>
      <c r="Y170" s="269">
        <f t="shared" si="39"/>
        <v>149.33356371431077</v>
      </c>
      <c r="Z170" s="349">
        <f>IF(H170&gt;0,rate1(1,$L$52,$L$51,$L$54,U170,$L$53,$L$50,Y170),"")</f>
        <v>5758.3585238824262</v>
      </c>
      <c r="AA170" s="341">
        <f t="shared" si="57"/>
        <v>0.63799995268838139</v>
      </c>
      <c r="AB170" s="341">
        <f t="shared" si="58"/>
        <v>1.0615321087703617E-2</v>
      </c>
      <c r="AC170" s="269">
        <f t="shared" si="40"/>
        <v>0.32597171634333938</v>
      </c>
      <c r="AD170" s="269">
        <f t="shared" si="59"/>
        <v>6.1355016393306983E-2</v>
      </c>
      <c r="AE170" s="269">
        <f t="shared" si="60"/>
        <v>-7.8811551590046366E-3</v>
      </c>
      <c r="AF170" s="269">
        <f t="shared" si="61"/>
        <v>995.33597120044271</v>
      </c>
      <c r="AG170" s="269">
        <f t="shared" si="62"/>
        <v>972.6844235220525</v>
      </c>
      <c r="AH170" s="269">
        <f t="shared" si="63"/>
        <v>8.0123915085425104</v>
      </c>
      <c r="AI170" s="269">
        <f t="shared" si="64"/>
        <v>56.548466297596171</v>
      </c>
      <c r="AJ170" s="269">
        <f t="shared" si="65"/>
        <v>1.94009547187905</v>
      </c>
      <c r="AK170" s="366">
        <f t="shared" si="66"/>
        <v>52.354241832226158</v>
      </c>
      <c r="AL170" s="134">
        <f t="shared" si="67"/>
        <v>0.69277952324669823</v>
      </c>
      <c r="AM170" s="5" cm="1">
        <f t="array" ref="AM170">Balance($B$8,$B$11,$B$12,$H$7,B170,AK170,AL170)</f>
        <v>9.9657341649833173E-3</v>
      </c>
      <c r="AN170" s="5" cm="1">
        <f t="array" ref="AN170">getStorageByWaterLevel(B169)</f>
        <v>17.39384584952376</v>
      </c>
      <c r="BA170" s="5"/>
    </row>
    <row r="171" spans="1:53" x14ac:dyDescent="0.25">
      <c r="A171" s="267"/>
      <c r="B171" s="269">
        <f t="shared" si="41"/>
        <v>995.33597120044271</v>
      </c>
      <c r="C171" s="269">
        <f t="shared" si="42"/>
        <v>972.6844235220525</v>
      </c>
      <c r="D171" s="269">
        <f t="shared" si="43"/>
        <v>8.0123915085425104</v>
      </c>
      <c r="E171" s="269">
        <f>IF(H171&gt;0,IF(AND(C171&lt;$B$6,C171&gt;$K$12),bb2wang($B$6,$K$12,C171,$H$8,$H$9,I171,$H$10,$H$11,$K$10,$K$11,$H$13),E170)," ")</f>
        <v>193.78453865317042</v>
      </c>
      <c r="F171" s="269">
        <f t="shared" si="44"/>
        <v>193.10611883561171</v>
      </c>
      <c r="G171" s="269">
        <f t="shared" si="45"/>
        <v>28255.497997487233</v>
      </c>
      <c r="H171" s="270">
        <f t="shared" si="34"/>
        <v>0.02</v>
      </c>
      <c r="I171" s="269">
        <f t="shared" si="46"/>
        <v>18.121238142712173</v>
      </c>
      <c r="J171" s="269">
        <f t="shared" si="35"/>
        <v>100</v>
      </c>
      <c r="K171" s="317">
        <f t="shared" si="47"/>
        <v>1</v>
      </c>
      <c r="L171" s="318">
        <f t="shared" si="48"/>
        <v>8.0323915085425099</v>
      </c>
      <c r="M171" s="318">
        <f t="shared" si="49"/>
        <v>8.0223915085425102</v>
      </c>
      <c r="N171" s="269">
        <f t="shared" si="50"/>
        <v>0.11702544476375465</v>
      </c>
      <c r="O171" s="269">
        <f t="shared" si="36"/>
        <v>7.4274695951775982</v>
      </c>
      <c r="P171" s="316">
        <f t="shared" si="38"/>
        <v>150.22327932696967</v>
      </c>
      <c r="Q171" s="269">
        <f t="shared" si="51"/>
        <v>28144.328386262085</v>
      </c>
      <c r="R171" s="338">
        <f>IF(H171&gt;0,rate1(1,$L$52,$L$51,$L$54,L171,$L$53,$L$50,P171),"")</f>
        <v>5772.8608952857985</v>
      </c>
      <c r="S171" s="318">
        <f t="shared" si="52"/>
        <v>0.65638540243064669</v>
      </c>
      <c r="T171" s="318">
        <f t="shared" si="53"/>
        <v>0.34057180804181308</v>
      </c>
      <c r="U171" s="269">
        <f t="shared" si="37"/>
        <v>8.0123915085425104</v>
      </c>
      <c r="V171" s="341">
        <f t="shared" si="54"/>
        <v>8.0123915085425104</v>
      </c>
      <c r="W171" s="269">
        <f t="shared" si="55"/>
        <v>3.8626493279849683E-3</v>
      </c>
      <c r="X171" s="269">
        <f t="shared" si="56"/>
        <v>27940.328188958581</v>
      </c>
      <c r="Y171" s="269">
        <f t="shared" si="39"/>
        <v>149.84900277446005</v>
      </c>
      <c r="Z171" s="349">
        <f>IF(H171&gt;0,rate1(1,$L$52,$L$51,$L$54,U171,$L$53,$L$50,Y171),"")</f>
        <v>5766.7722860004124</v>
      </c>
      <c r="AA171" s="341">
        <f t="shared" si="57"/>
        <v>0.65231567964508452</v>
      </c>
      <c r="AB171" s="341">
        <f t="shared" si="58"/>
        <v>1.1109644875679132E-2</v>
      </c>
      <c r="AC171" s="269">
        <f t="shared" si="40"/>
        <v>0.34057180804181308</v>
      </c>
      <c r="AD171" s="269">
        <f t="shared" si="59"/>
        <v>5.8724766782647306E-2</v>
      </c>
      <c r="AE171" s="269">
        <f t="shared" si="60"/>
        <v>-7.8922066284746479E-3</v>
      </c>
      <c r="AF171" s="269">
        <f t="shared" si="61"/>
        <v>995.11242483716467</v>
      </c>
      <c r="AG171" s="269">
        <f t="shared" si="62"/>
        <v>972.34385171401073</v>
      </c>
      <c r="AH171" s="269">
        <f t="shared" si="63"/>
        <v>8.0330621875099908</v>
      </c>
      <c r="AI171" s="269">
        <f t="shared" si="64"/>
        <v>58.995325579372427</v>
      </c>
      <c r="AJ171" s="269">
        <f t="shared" si="65"/>
        <v>1.9564830623177645</v>
      </c>
      <c r="AK171" s="366">
        <f t="shared" si="66"/>
        <v>53.928722550273875</v>
      </c>
      <c r="AL171" s="134">
        <f t="shared" si="67"/>
        <v>0.69843436987645779</v>
      </c>
      <c r="AM171" s="5" cm="1">
        <f t="array" ref="AM171">Balance($B$8,$B$11,$B$12,$H$7,B171,AK171,AL171)</f>
        <v>1.0081548878592231E-2</v>
      </c>
      <c r="AN171" s="5" cm="1">
        <f t="array" ref="AN171">getStorageByWaterLevel(B170)</f>
        <v>17.6110643603845</v>
      </c>
      <c r="BA171" s="5"/>
    </row>
    <row r="172" spans="1:53" x14ac:dyDescent="0.25">
      <c r="A172" s="267"/>
      <c r="B172" s="269">
        <f t="shared" si="41"/>
        <v>995.11242483716467</v>
      </c>
      <c r="C172" s="269">
        <f t="shared" si="42"/>
        <v>972.34385171401073</v>
      </c>
      <c r="D172" s="269">
        <f t="shared" si="43"/>
        <v>8.0330621875099908</v>
      </c>
      <c r="E172" s="269">
        <f>IF(H172&gt;0,IF(AND(C172&lt;$B$6,C172&gt;$K$12),bb2wang($B$6,$K$12,C172,$H$8,$H$9,I172,$H$10,$H$11,$K$10,$K$11,$H$13),E171)," ")</f>
        <v>195.17397936682312</v>
      </c>
      <c r="F172" s="269">
        <f t="shared" si="44"/>
        <v>194.47925900999678</v>
      </c>
      <c r="G172" s="269">
        <f t="shared" si="45"/>
        <v>28676.674473248007</v>
      </c>
      <c r="H172" s="270">
        <f t="shared" si="34"/>
        <v>0.02</v>
      </c>
      <c r="I172" s="269">
        <f t="shared" si="46"/>
        <v>18.214858498523153</v>
      </c>
      <c r="J172" s="269">
        <f t="shared" si="35"/>
        <v>100</v>
      </c>
      <c r="K172" s="317">
        <f t="shared" si="47"/>
        <v>1</v>
      </c>
      <c r="L172" s="318">
        <f t="shared" si="48"/>
        <v>8.0530621875099904</v>
      </c>
      <c r="M172" s="318">
        <f t="shared" si="49"/>
        <v>8.0430621875099906</v>
      </c>
      <c r="N172" s="269">
        <f t="shared" si="50"/>
        <v>0.11733716020682294</v>
      </c>
      <c r="O172" s="269">
        <f t="shared" si="36"/>
        <v>7.3570543089489737</v>
      </c>
      <c r="P172" s="316">
        <f t="shared" si="38"/>
        <v>150.7395291047317</v>
      </c>
      <c r="Q172" s="269">
        <f t="shared" si="51"/>
        <v>28567.298453911233</v>
      </c>
      <c r="R172" s="338">
        <f>IF(H172&gt;0,rate1(1,$L$52,$L$51,$L$54,L172,$L$53,$L$50,P172),"")</f>
        <v>5781.2303958017765</v>
      </c>
      <c r="S172" s="318">
        <f t="shared" si="52"/>
        <v>0.67165295947257375</v>
      </c>
      <c r="T172" s="318">
        <f t="shared" si="53"/>
        <v>0.35735714266936414</v>
      </c>
      <c r="U172" s="269">
        <f t="shared" si="37"/>
        <v>8.0330621875099908</v>
      </c>
      <c r="V172" s="341">
        <f t="shared" si="54"/>
        <v>8.0330621875099908</v>
      </c>
      <c r="W172" s="269">
        <f t="shared" si="55"/>
        <v>3.88260506178284E-3</v>
      </c>
      <c r="X172" s="269">
        <f t="shared" si="56"/>
        <v>28358.843627592552</v>
      </c>
      <c r="Y172" s="269">
        <f t="shared" si="39"/>
        <v>150.36493092857731</v>
      </c>
      <c r="Z172" s="349">
        <f>IF(H172&gt;0,rate1(1,$L$52,$L$51,$L$54,U172,$L$53,$L$50,Y172),"")</f>
        <v>5775.1606713050396</v>
      </c>
      <c r="AA172" s="341">
        <f t="shared" si="57"/>
        <v>0.66745268528257973</v>
      </c>
      <c r="AB172" s="341">
        <f t="shared" si="58"/>
        <v>1.1675346303974989E-2</v>
      </c>
      <c r="AC172" s="269">
        <f t="shared" si="40"/>
        <v>0.35735714266936414</v>
      </c>
      <c r="AD172" s="269">
        <f t="shared" si="59"/>
        <v>5.5966420177319655E-2</v>
      </c>
      <c r="AE172" s="269">
        <f t="shared" si="60"/>
        <v>-7.9043765200367301E-3</v>
      </c>
      <c r="AF172" s="269">
        <f t="shared" si="61"/>
        <v>994.87240485470215</v>
      </c>
      <c r="AG172" s="269">
        <f t="shared" si="62"/>
        <v>971.98649457134138</v>
      </c>
      <c r="AH172" s="269">
        <f t="shared" si="63"/>
        <v>8.0537346607838263</v>
      </c>
      <c r="AI172" s="269">
        <f t="shared" si="64"/>
        <v>61.813336989453028</v>
      </c>
      <c r="AJ172" s="269">
        <f t="shared" si="65"/>
        <v>1.9736534337037237</v>
      </c>
      <c r="AK172" s="366">
        <f t="shared" si="66"/>
        <v>55.595664854042937</v>
      </c>
      <c r="AL172" s="134">
        <f t="shared" si="67"/>
        <v>0.70433390243439509</v>
      </c>
      <c r="AM172" s="5" cm="1">
        <f t="array" ref="AM172">Balance($B$8,$B$11,$B$12,$H$7,B172,AK172,AL172)</f>
        <v>1.0225492278068675E-2</v>
      </c>
      <c r="AN172" s="5" cm="1">
        <f t="array" ref="AN172">getStorageByWaterLevel(B171)</f>
        <v>17.843609917487441</v>
      </c>
      <c r="BA172" s="5"/>
    </row>
    <row r="173" spans="1:53" x14ac:dyDescent="0.25">
      <c r="A173" s="267"/>
      <c r="B173" s="269">
        <f t="shared" si="41"/>
        <v>994.87240485470215</v>
      </c>
      <c r="C173" s="269">
        <f t="shared" si="42"/>
        <v>971.98649457134138</v>
      </c>
      <c r="D173" s="269">
        <f t="shared" si="43"/>
        <v>8.0537346607838263</v>
      </c>
      <c r="E173" s="269">
        <f>IF(H173&gt;0,IF(AND(C173&lt;$B$6,C173&gt;$K$12),bb2wang($B$6,$K$12,C173,$H$8,$H$9,I173,$H$10,$H$11,$K$10,$K$11,$H$13),E172)," ")</f>
        <v>196.60062688204232</v>
      </c>
      <c r="F173" s="269">
        <f t="shared" si="44"/>
        <v>195.88730312443272</v>
      </c>
      <c r="G173" s="269">
        <f t="shared" si="45"/>
        <v>29107.308726370869</v>
      </c>
      <c r="H173" s="270">
        <f t="shared" si="34"/>
        <v>0.02</v>
      </c>
      <c r="I173" s="269">
        <f t="shared" si="46"/>
        <v>18.308728226688618</v>
      </c>
      <c r="J173" s="269">
        <f t="shared" si="35"/>
        <v>100</v>
      </c>
      <c r="K173" s="317">
        <f t="shared" si="47"/>
        <v>1</v>
      </c>
      <c r="L173" s="318">
        <f t="shared" si="48"/>
        <v>8.0737346607838258</v>
      </c>
      <c r="M173" s="318">
        <f t="shared" si="49"/>
        <v>8.0637346607838261</v>
      </c>
      <c r="N173" s="269">
        <f t="shared" si="50"/>
        <v>0.11764895413110565</v>
      </c>
      <c r="O173" s="269">
        <f t="shared" si="36"/>
        <v>7.2818309577059113</v>
      </c>
      <c r="P173" s="316">
        <f t="shared" si="38"/>
        <v>151.25626680815415</v>
      </c>
      <c r="Q173" s="269">
        <f t="shared" si="51"/>
        <v>29000.078175843053</v>
      </c>
      <c r="R173" s="338">
        <f>IF(H173&gt;0,rate1(1,$L$52,$L$51,$L$54,L173,$L$53,$L$50,P173),"")</f>
        <v>5789.5746829768768</v>
      </c>
      <c r="S173" s="318">
        <f t="shared" si="52"/>
        <v>0.68787878457667229</v>
      </c>
      <c r="T173" s="318">
        <f t="shared" si="53"/>
        <v>0.37693353837399113</v>
      </c>
      <c r="U173" s="269">
        <f t="shared" si="37"/>
        <v>8.0537346607838263</v>
      </c>
      <c r="V173" s="341">
        <f t="shared" si="54"/>
        <v>8.0537346607838263</v>
      </c>
      <c r="W173" s="269">
        <f t="shared" si="55"/>
        <v>3.9026139507569724E-3</v>
      </c>
      <c r="X173" s="269">
        <f t="shared" si="56"/>
        <v>28786.758445493761</v>
      </c>
      <c r="Y173" s="269">
        <f t="shared" si="39"/>
        <v>150.88134753019321</v>
      </c>
      <c r="Z173" s="349">
        <f>IF(H173&gt;0,rate1(1,$L$52,$L$51,$L$54,U173,$L$53,$L$50,Y173),"")</f>
        <v>5783.5237727270205</v>
      </c>
      <c r="AA173" s="341">
        <f t="shared" si="57"/>
        <v>0.6835332504059014</v>
      </c>
      <c r="AB173" s="341">
        <f t="shared" si="58"/>
        <v>1.233182934941026E-2</v>
      </c>
      <c r="AC173" s="269">
        <f t="shared" si="40"/>
        <v>0.37693353837399113</v>
      </c>
      <c r="AD173" s="269">
        <f t="shared" si="59"/>
        <v>5.3059751823293907E-2</v>
      </c>
      <c r="AE173" s="269">
        <f t="shared" si="60"/>
        <v>-7.9169419660771283E-3</v>
      </c>
      <c r="AF173" s="269">
        <f t="shared" si="61"/>
        <v>994.61312027045926</v>
      </c>
      <c r="AG173" s="269">
        <f t="shared" si="62"/>
        <v>971.60956103296735</v>
      </c>
      <c r="AH173" s="269">
        <f t="shared" si="63"/>
        <v>8.0744089283561475</v>
      </c>
      <c r="AI173" s="269">
        <f t="shared" si="64"/>
        <v>65.105566300455749</v>
      </c>
      <c r="AJ173" s="269">
        <f t="shared" si="65"/>
        <v>1.991738313231628</v>
      </c>
      <c r="AK173" s="366">
        <f t="shared" si="66"/>
        <v>57.368265796994663</v>
      </c>
      <c r="AL173" s="134">
        <f t="shared" si="67"/>
        <v>0.71051523613334044</v>
      </c>
      <c r="AM173" s="5" cm="1">
        <f t="array" ref="AM173">Balance($B$8,$B$11,$B$12,$H$7,B173,AK173,AL173)</f>
        <v>1.0403321726877968E-2</v>
      </c>
      <c r="AN173" s="5" cm="1">
        <f t="array" ref="AN173">getStorageByWaterLevel(B172)</f>
        <v>18.093718773825795</v>
      </c>
      <c r="BA173" s="5"/>
    </row>
    <row r="174" spans="1:53" x14ac:dyDescent="0.25">
      <c r="A174" s="267"/>
      <c r="B174" s="269">
        <f t="shared" si="41"/>
        <v>994.61312027045926</v>
      </c>
      <c r="C174" s="269">
        <f t="shared" si="42"/>
        <v>971.60956103296735</v>
      </c>
      <c r="D174" s="269">
        <f t="shared" si="43"/>
        <v>8.0744089283561475</v>
      </c>
      <c r="E174" s="269">
        <f>IF(H174&gt;0,IF(AND(C174&lt;$B$6,C174&gt;$K$12),bb2wang($B$6,$K$12,C174,$H$8,$H$9,I174,$H$10,$H$11,$K$10,$K$11,$H$13),E173)," ")</f>
        <v>198.07036311620155</v>
      </c>
      <c r="F174" s="269">
        <f t="shared" si="44"/>
        <v>197.33549499912192</v>
      </c>
      <c r="G174" s="269">
        <f t="shared" si="45"/>
        <v>29548.333454408301</v>
      </c>
      <c r="H174" s="270">
        <f t="shared" si="34"/>
        <v>0.02</v>
      </c>
      <c r="I174" s="269">
        <f t="shared" si="46"/>
        <v>18.402847389993532</v>
      </c>
      <c r="J174" s="269">
        <f t="shared" si="35"/>
        <v>100</v>
      </c>
      <c r="K174" s="317">
        <f t="shared" si="47"/>
        <v>1</v>
      </c>
      <c r="L174" s="318">
        <f t="shared" si="48"/>
        <v>8.0944089283561471</v>
      </c>
      <c r="M174" s="318">
        <f t="shared" si="49"/>
        <v>8.0844089283561473</v>
      </c>
      <c r="N174" s="269">
        <f t="shared" si="50"/>
        <v>0.11796082654988993</v>
      </c>
      <c r="O174" s="269">
        <f t="shared" si="36"/>
        <v>7.2010642336072754</v>
      </c>
      <c r="P174" s="316">
        <f t="shared" si="38"/>
        <v>151.77349179587236</v>
      </c>
      <c r="Q174" s="269">
        <f t="shared" si="51"/>
        <v>29443.700225398705</v>
      </c>
      <c r="R174" s="338">
        <f>IF(H174&gt;0,rate1(1,$L$52,$L$51,$L$54,L174,$L$53,$L$50,P174),"")</f>
        <v>5797.8938491687841</v>
      </c>
      <c r="S174" s="318">
        <f t="shared" si="52"/>
        <v>0.70522133540936593</v>
      </c>
      <c r="T174" s="318">
        <f t="shared" si="53"/>
        <v>0.40016745008905191</v>
      </c>
      <c r="U174" s="269">
        <f t="shared" si="37"/>
        <v>8.0744089283561475</v>
      </c>
      <c r="V174" s="341">
        <f t="shared" si="54"/>
        <v>8.0744089283561475</v>
      </c>
      <c r="W174" s="269">
        <f t="shared" si="55"/>
        <v>3.922676008336623E-3</v>
      </c>
      <c r="X174" s="269">
        <f t="shared" si="56"/>
        <v>29224.998726110822</v>
      </c>
      <c r="Y174" s="269">
        <f t="shared" si="39"/>
        <v>151.39825193574143</v>
      </c>
      <c r="Z174" s="349">
        <f>IF(H174&gt;0,rate1(1,$L$52,$L$51,$L$54,U174,$L$53,$L$50,Y174),"")</f>
        <v>5791.8616828761005</v>
      </c>
      <c r="AA174" s="341">
        <f t="shared" si="57"/>
        <v>0.70071212780164094</v>
      </c>
      <c r="AB174" s="341">
        <f t="shared" si="58"/>
        <v>1.3106698843235421E-2</v>
      </c>
      <c r="AC174" s="269">
        <f t="shared" si="40"/>
        <v>0.40016745008905191</v>
      </c>
      <c r="AD174" s="269">
        <f t="shared" si="59"/>
        <v>4.9979077497555757E-2</v>
      </c>
      <c r="AE174" s="269">
        <f t="shared" si="60"/>
        <v>-7.9286331415718159E-3</v>
      </c>
      <c r="AF174" s="269">
        <f t="shared" si="61"/>
        <v>994.33091364692007</v>
      </c>
      <c r="AG174" s="269">
        <f t="shared" si="62"/>
        <v>971.20939358287831</v>
      </c>
      <c r="AH174" s="269">
        <f t="shared" si="63"/>
        <v>8.0950849902202755</v>
      </c>
      <c r="AI174" s="269">
        <f t="shared" si="64"/>
        <v>69.019450941900558</v>
      </c>
      <c r="AJ174" s="269">
        <f t="shared" si="65"/>
        <v>2.0109103829377113</v>
      </c>
      <c r="AK174" s="366">
        <f t="shared" si="66"/>
        <v>59.263313615107236</v>
      </c>
      <c r="AL174" s="134">
        <f t="shared" si="67"/>
        <v>0.71702579276338607</v>
      </c>
      <c r="AM174" s="5" cm="1">
        <f t="array" ref="AM174">Balance($B$8,$B$11,$B$12,$H$7,B174,AK174,AL174)</f>
        <v>1.0622828821928767E-2</v>
      </c>
      <c r="AN174" s="5" cm="1">
        <f t="array" ref="AN174">getStorageByWaterLevel(B173)</f>
        <v>18.364196144609448</v>
      </c>
      <c r="BA174" s="5"/>
    </row>
    <row r="175" spans="1:53" x14ac:dyDescent="0.25">
      <c r="A175" s="267"/>
      <c r="B175" s="269">
        <f t="shared" si="41"/>
        <v>994.33091364692007</v>
      </c>
      <c r="C175" s="269">
        <f t="shared" si="42"/>
        <v>971.20939358287831</v>
      </c>
      <c r="D175" s="269">
        <f t="shared" si="43"/>
        <v>8.0950849902202755</v>
      </c>
      <c r="E175" s="269">
        <f>IF(H175&gt;0,IF(AND(C175&lt;$B$6,C175&gt;$K$12),bb2wang($B$6,$K$12,C175,$H$8,$H$9,I175,$H$10,$H$11,$K$10,$K$11,$H$13),E174)," ")</f>
        <v>199.59089498829599</v>
      </c>
      <c r="F175" s="269">
        <f t="shared" si="44"/>
        <v>198.83062905224875</v>
      </c>
      <c r="G175" s="269">
        <f t="shared" si="45"/>
        <v>30000.940789969223</v>
      </c>
      <c r="H175" s="270">
        <f t="shared" si="34"/>
        <v>0.02</v>
      </c>
      <c r="I175" s="269">
        <f t="shared" si="46"/>
        <v>18.497216051233409</v>
      </c>
      <c r="J175" s="269">
        <f t="shared" si="35"/>
        <v>100</v>
      </c>
      <c r="K175" s="317">
        <f t="shared" si="47"/>
        <v>1</v>
      </c>
      <c r="L175" s="318">
        <f t="shared" si="48"/>
        <v>8.1150849902202751</v>
      </c>
      <c r="M175" s="318">
        <f t="shared" si="49"/>
        <v>8.1050849902202753</v>
      </c>
      <c r="N175" s="269">
        <f t="shared" si="50"/>
        <v>0.11827277747647713</v>
      </c>
      <c r="O175" s="269">
        <f t="shared" si="36"/>
        <v>7.1138149710095426</v>
      </c>
      <c r="P175" s="316">
        <f t="shared" si="38"/>
        <v>152.29120342938998</v>
      </c>
      <c r="Q175" s="269">
        <f t="shared" si="51"/>
        <v>29899.499999251471</v>
      </c>
      <c r="R175" s="338">
        <f>IF(H175&gt;0,rate1(1,$L$52,$L$51,$L$54,L175,$L$53,$L$50,P175),"")</f>
        <v>5806.1879864144003</v>
      </c>
      <c r="S175" s="318">
        <f t="shared" si="52"/>
        <v>0.72388615078153373</v>
      </c>
      <c r="T175" s="318">
        <f t="shared" si="53"/>
        <v>0.42834786379330642</v>
      </c>
      <c r="U175" s="269">
        <f t="shared" si="37"/>
        <v>8.0950849902202755</v>
      </c>
      <c r="V175" s="341">
        <f t="shared" si="54"/>
        <v>8.0950849902202755</v>
      </c>
      <c r="W175" s="269">
        <f t="shared" si="55"/>
        <v>3.9427912478799954E-3</v>
      </c>
      <c r="X175" s="269">
        <f t="shared" si="56"/>
        <v>29674.74809759211</v>
      </c>
      <c r="Y175" s="269">
        <f t="shared" si="39"/>
        <v>151.91564350453874</v>
      </c>
      <c r="Z175" s="349">
        <f>IF(H175&gt;0,rate1(1,$L$52,$L$51,$L$54,U175,$L$53,$L$50,Y175),"")</f>
        <v>5800.1744940411008</v>
      </c>
      <c r="AA175" s="341">
        <f t="shared" si="57"/>
        <v>0.71918963010596648</v>
      </c>
      <c r="AB175" s="341">
        <f t="shared" si="58"/>
        <v>1.4040760849992276E-2</v>
      </c>
      <c r="AC175" s="269">
        <f t="shared" si="40"/>
        <v>0.42834786379330642</v>
      </c>
      <c r="AD175" s="269">
        <f t="shared" si="59"/>
        <v>4.6691023092508603E-2</v>
      </c>
      <c r="AE175" s="269">
        <f t="shared" si="60"/>
        <v>-7.9372205919516128E-3</v>
      </c>
      <c r="AF175" s="269">
        <f t="shared" si="61"/>
        <v>994.02083856060324</v>
      </c>
      <c r="AG175" s="269">
        <f t="shared" si="62"/>
        <v>970.781045719085</v>
      </c>
      <c r="AH175" s="269">
        <f t="shared" si="63"/>
        <v>8.1157628463707727</v>
      </c>
      <c r="AI175" s="269">
        <f t="shared" si="64"/>
        <v>73.774370515659413</v>
      </c>
      <c r="AJ175" s="269">
        <f t="shared" si="65"/>
        <v>2.0314032636365056</v>
      </c>
      <c r="AK175" s="366">
        <f t="shared" si="66"/>
        <v>61.302723366378686</v>
      </c>
      <c r="AL175" s="134">
        <f t="shared" si="67"/>
        <v>0.72392773785757614</v>
      </c>
      <c r="AM175" s="5" cm="1">
        <f t="array" ref="AM175">Balance($B$8,$B$11,$B$12,$H$7,B175,AK175,AL175)</f>
        <v>1.0894877573360643E-2</v>
      </c>
      <c r="AN175" s="5" cm="1">
        <f t="array" ref="AN175">getStorageByWaterLevel(B174)</f>
        <v>18.658637008754887</v>
      </c>
      <c r="BA175" s="5"/>
    </row>
    <row r="176" spans="1:53" x14ac:dyDescent="0.25">
      <c r="A176" s="267"/>
      <c r="B176" s="269">
        <f t="shared" si="41"/>
        <v>994.02083856060324</v>
      </c>
      <c r="C176" s="269">
        <f t="shared" si="42"/>
        <v>970.781045719085</v>
      </c>
      <c r="D176" s="269">
        <f t="shared" si="43"/>
        <v>8.1157628463707727</v>
      </c>
      <c r="E176" s="269">
        <f>IF(H176&gt;0,IF(AND(C176&lt;$B$6,C176&gt;$K$12),bb2wang($B$6,$K$12,C176,$H$8,$H$9,I176,$H$10,$H$11,$K$10,$K$11,$H$13),E175)," ")</f>
        <v>201.1726439639192</v>
      </c>
      <c r="F176" s="269">
        <f t="shared" si="44"/>
        <v>200.38176947610759</v>
      </c>
      <c r="G176" s="269">
        <f t="shared" si="45"/>
        <v>30466.700931126055</v>
      </c>
      <c r="H176" s="270">
        <f t="shared" si="34"/>
        <v>0.02</v>
      </c>
      <c r="I176" s="269">
        <f t="shared" si="46"/>
        <v>18.591834273214591</v>
      </c>
      <c r="J176" s="269">
        <f t="shared" si="35"/>
        <v>100</v>
      </c>
      <c r="K176" s="317">
        <f t="shared" si="47"/>
        <v>1</v>
      </c>
      <c r="L176" s="318">
        <f t="shared" si="48"/>
        <v>8.1357628463707723</v>
      </c>
      <c r="M176" s="318">
        <f t="shared" si="49"/>
        <v>8.1257628463707725</v>
      </c>
      <c r="N176" s="269">
        <f t="shared" si="50"/>
        <v>0.11858480692412599</v>
      </c>
      <c r="O176" s="269">
        <f t="shared" si="36"/>
        <v>7.0188524421886029</v>
      </c>
      <c r="P176" s="316">
        <f t="shared" si="38"/>
        <v>152.80940107306165</v>
      </c>
      <c r="Q176" s="269">
        <f t="shared" si="51"/>
        <v>30369.261227701722</v>
      </c>
      <c r="R176" s="338">
        <f>IF(H176&gt;0,rate1(1,$L$52,$L$51,$L$54,L176,$L$53,$L$50,P176),"")</f>
        <v>5814.4571864299578</v>
      </c>
      <c r="S176" s="318">
        <f t="shared" si="52"/>
        <v>0.74414734727327192</v>
      </c>
      <c r="T176" s="318">
        <f t="shared" si="53"/>
        <v>0.46348867467395161</v>
      </c>
      <c r="U176" s="269">
        <f t="shared" si="37"/>
        <v>8.1157628463707727</v>
      </c>
      <c r="V176" s="341">
        <f t="shared" si="54"/>
        <v>8.1157628463707727</v>
      </c>
      <c r="W176" s="269">
        <f t="shared" si="55"/>
        <v>3.9629596827595037E-3</v>
      </c>
      <c r="X176" s="269">
        <f t="shared" si="56"/>
        <v>30137.565494394676</v>
      </c>
      <c r="Y176" s="269">
        <f t="shared" si="39"/>
        <v>152.43352159876736</v>
      </c>
      <c r="Z176" s="349">
        <f>IF(H176&gt;0,rate1(1,$L$52,$L$51,$L$54,U176,$L$53,$L$50,Y176),"")</f>
        <v>5808.4622981900084</v>
      </c>
      <c r="AA176" s="341">
        <f t="shared" si="57"/>
        <v>0.73923220712346593</v>
      </c>
      <c r="AB176" s="341">
        <f t="shared" si="58"/>
        <v>1.5197274322277405E-2</v>
      </c>
      <c r="AC176" s="269">
        <f t="shared" si="40"/>
        <v>0.46348867467395161</v>
      </c>
      <c r="AD176" s="269">
        <f t="shared" si="59"/>
        <v>4.315100042966382E-2</v>
      </c>
      <c r="AE176" s="269">
        <f t="shared" si="60"/>
        <v>-7.9387253384544925E-3</v>
      </c>
      <c r="AF176" s="269">
        <f t="shared" si="61"/>
        <v>993.67593469285339</v>
      </c>
      <c r="AG176" s="269">
        <f t="shared" si="62"/>
        <v>970.31755704441105</v>
      </c>
      <c r="AH176" s="269">
        <f t="shared" si="63"/>
        <v>8.1364424968033493</v>
      </c>
      <c r="AI176" s="269">
        <f t="shared" si="64"/>
        <v>79.713146010544605</v>
      </c>
      <c r="AJ176" s="269">
        <f t="shared" si="65"/>
        <v>2.0535458041949903</v>
      </c>
      <c r="AK176" s="366">
        <f t="shared" si="66"/>
        <v>63.516023888036237</v>
      </c>
      <c r="AL176" s="134">
        <f t="shared" si="67"/>
        <v>0.73130517490914204</v>
      </c>
      <c r="AM176" s="5" cm="1">
        <f t="array" ref="AM176">Balance($B$8,$B$11,$B$12,$H$7,B176,AK176,AL176)</f>
        <v>1.1235182693035537E-2</v>
      </c>
      <c r="AN176" s="5" cm="1">
        <f t="array" ref="AN176">getStorageByWaterLevel(B175)</f>
        <v>18.981768805065428</v>
      </c>
      <c r="BA176" s="5"/>
    </row>
    <row r="177" spans="1:53" x14ac:dyDescent="0.25">
      <c r="A177" s="267"/>
      <c r="B177" s="269">
        <f t="shared" si="41"/>
        <v>993.67593469285339</v>
      </c>
      <c r="C177" s="269">
        <f t="shared" si="42"/>
        <v>970.31755704441105</v>
      </c>
      <c r="D177" s="269">
        <f t="shared" si="43"/>
        <v>8.1364424968033493</v>
      </c>
      <c r="E177" s="269">
        <f>IF(H177&gt;0,IF(AND(C177&lt;$B$6,C177&gt;$K$12),bb2wang($B$6,$K$12,C177,$H$8,$H$9,I177,$H$10,$H$11,$K$10,$K$11,$H$13),E176)," ")</f>
        <v>202.83027187611984</v>
      </c>
      <c r="F177" s="269">
        <f t="shared" si="44"/>
        <v>202.0014579200195</v>
      </c>
      <c r="G177" s="269">
        <f t="shared" si="45"/>
        <v>30947.760770585301</v>
      </c>
      <c r="H177" s="270">
        <f t="shared" si="34"/>
        <v>0.02</v>
      </c>
      <c r="I177" s="269">
        <f t="shared" si="46"/>
        <v>18.686702118753875</v>
      </c>
      <c r="J177" s="269">
        <f t="shared" si="35"/>
        <v>100</v>
      </c>
      <c r="K177" s="317">
        <f t="shared" si="47"/>
        <v>1</v>
      </c>
      <c r="L177" s="318">
        <f t="shared" si="48"/>
        <v>8.1564424968033489</v>
      </c>
      <c r="M177" s="318">
        <f t="shared" si="49"/>
        <v>8.1464424968033491</v>
      </c>
      <c r="N177" s="269">
        <f t="shared" si="50"/>
        <v>0.11889691490624443</v>
      </c>
      <c r="O177" s="269">
        <f t="shared" si="36"/>
        <v>6.9145121756429901</v>
      </c>
      <c r="P177" s="316">
        <f t="shared" si="38"/>
        <v>153.32808409407147</v>
      </c>
      <c r="Q177" s="269">
        <f t="shared" si="51"/>
        <v>30855.465045185429</v>
      </c>
      <c r="R177" s="338">
        <f>IF(H177&gt;0,rate1(1,$L$52,$L$51,$L$54,L177,$L$53,$L$50,P177),"")</f>
        <v>5822.7015406110822</v>
      </c>
      <c r="S177" s="318">
        <f t="shared" si="52"/>
        <v>0.76638327952181873</v>
      </c>
      <c r="T177" s="318">
        <f t="shared" si="53"/>
        <v>0.50894009068733959</v>
      </c>
      <c r="U177" s="269">
        <f t="shared" si="37"/>
        <v>8.1364424968033493</v>
      </c>
      <c r="V177" s="341">
        <f t="shared" si="54"/>
        <v>8.1364424968033493</v>
      </c>
      <c r="W177" s="269">
        <f t="shared" si="55"/>
        <v>3.9831813263973004E-3</v>
      </c>
      <c r="X177" s="269">
        <f t="shared" si="56"/>
        <v>30615.582330358662</v>
      </c>
      <c r="Y177" s="269">
        <f t="shared" si="39"/>
        <v>152.95188558345353</v>
      </c>
      <c r="Z177" s="349">
        <f>IF(H177&gt;0,rate1(1,$L$52,$L$51,$L$54,U177,$L$53,$L$50,Y177),"")</f>
        <v>5816.7251869700276</v>
      </c>
      <c r="AA177" s="341">
        <f t="shared" si="57"/>
        <v>0.7612064031313911</v>
      </c>
      <c r="AB177" s="341">
        <f t="shared" si="58"/>
        <v>1.6680436069602657E-2</v>
      </c>
      <c r="AC177" s="269">
        <f t="shared" si="40"/>
        <v>0.50894009068733959</v>
      </c>
      <c r="AD177" s="269">
        <f t="shared" si="59"/>
        <v>3.9297356144589381E-2</v>
      </c>
      <c r="AE177" s="269">
        <f t="shared" si="60"/>
        <v>-7.9258130206435774E-3</v>
      </c>
      <c r="AF177" s="269">
        <f t="shared" si="61"/>
        <v>993.28589151707229</v>
      </c>
      <c r="AG177" s="269">
        <f t="shared" si="62"/>
        <v>969.80861695372369</v>
      </c>
      <c r="AH177" s="269">
        <f t="shared" si="63"/>
        <v>8.1571239415149215</v>
      </c>
      <c r="AI177" s="269">
        <f t="shared" si="64"/>
        <v>87.406178581828399</v>
      </c>
      <c r="AJ177" s="269">
        <f t="shared" si="65"/>
        <v>2.0778252982454983</v>
      </c>
      <c r="AK177" s="366">
        <f t="shared" si="66"/>
        <v>65.94462046781868</v>
      </c>
      <c r="AL177" s="134">
        <f t="shared" si="67"/>
        <v>0.73927648951019653</v>
      </c>
      <c r="AM177" s="5" cm="1">
        <f t="array" ref="AM177">Balance($B$8,$B$11,$B$12,$H$7,B177,AK177,AL177)</f>
        <v>1.1667550690705256E-2</v>
      </c>
      <c r="AN177" s="5" cm="1">
        <f t="array" ref="AN177">getStorageByWaterLevel(B176)</f>
        <v>19.340008412559801</v>
      </c>
      <c r="BA177" s="5"/>
    </row>
    <row r="178" spans="1:53" x14ac:dyDescent="0.25">
      <c r="A178" s="267"/>
      <c r="B178" s="269">
        <f t="shared" si="41"/>
        <v>993.28589151707229</v>
      </c>
      <c r="C178" s="269">
        <f t="shared" si="42"/>
        <v>969.80861695372369</v>
      </c>
      <c r="D178" s="269">
        <f t="shared" si="43"/>
        <v>8.1571239415149215</v>
      </c>
      <c r="E178" s="269">
        <f>IF(H178&gt;0,IF(AND(C178&lt;$B$6,C178&gt;$K$12),bb2wang($B$6,$K$12,C178,$H$8,$H$9,I178,$H$10,$H$11,$K$10,$K$11,$H$13),E177)," ")</f>
        <v>204.58549295030301</v>
      </c>
      <c r="F178" s="269">
        <f t="shared" si="44"/>
        <v>203.70788241321142</v>
      </c>
      <c r="G178" s="269">
        <f t="shared" si="45"/>
        <v>31447.199588281805</v>
      </c>
      <c r="H178" s="270">
        <f t="shared" si="34"/>
        <v>0.02</v>
      </c>
      <c r="I178" s="269">
        <f t="shared" si="46"/>
        <v>18.78181965067888</v>
      </c>
      <c r="J178" s="269">
        <f t="shared" si="35"/>
        <v>100</v>
      </c>
      <c r="K178" s="317">
        <f t="shared" si="47"/>
        <v>1</v>
      </c>
      <c r="L178" s="318">
        <f t="shared" si="48"/>
        <v>8.1771239415149211</v>
      </c>
      <c r="M178" s="318">
        <f t="shared" si="49"/>
        <v>8.1671239415149213</v>
      </c>
      <c r="N178" s="269">
        <f t="shared" si="50"/>
        <v>0.11920910143612673</v>
      </c>
      <c r="O178" s="269">
        <f t="shared" si="36"/>
        <v>6.798452024145166</v>
      </c>
      <c r="P178" s="316">
        <f t="shared" si="38"/>
        <v>153.84725186241567</v>
      </c>
      <c r="Q178" s="269">
        <f t="shared" si="51"/>
        <v>31361.74777220899</v>
      </c>
      <c r="R178" s="338">
        <f>IF(H178&gt;0,rate1(1,$L$52,$L$51,$L$54,L178,$L$53,$L$50,P178),"")</f>
        <v>5830.921140032945</v>
      </c>
      <c r="S178" s="318">
        <f t="shared" si="52"/>
        <v>0.7911394711546228</v>
      </c>
      <c r="T178" s="318">
        <f t="shared" si="53"/>
        <v>0.5707593583868551</v>
      </c>
      <c r="U178" s="269">
        <f t="shared" si="37"/>
        <v>8.1571239415149215</v>
      </c>
      <c r="V178" s="341">
        <f t="shared" si="54"/>
        <v>8.1571239415149215</v>
      </c>
      <c r="W178" s="269">
        <f t="shared" si="55"/>
        <v>4.0034561921515888E-3</v>
      </c>
      <c r="X178" s="269">
        <f t="shared" si="56"/>
        <v>31111.855581303629</v>
      </c>
      <c r="Y178" s="269">
        <f t="shared" si="39"/>
        <v>153.47073482644998</v>
      </c>
      <c r="Z178" s="349">
        <f>IF(H178&gt;0,rate1(1,$L$52,$L$51,$L$54,U178,$L$53,$L$50,Y178),"")</f>
        <v>5824.9632517077171</v>
      </c>
      <c r="AA178" s="341">
        <f t="shared" si="57"/>
        <v>0.78563837232488709</v>
      </c>
      <c r="AB178" s="341">
        <f t="shared" si="58"/>
        <v>1.8676179293708472E-2</v>
      </c>
      <c r="AC178" s="269">
        <f t="shared" si="40"/>
        <v>0.5707593583868551</v>
      </c>
      <c r="AD178" s="269">
        <f t="shared" si="59"/>
        <v>3.5041037358592368E-2</v>
      </c>
      <c r="AE178" s="269">
        <f t="shared" si="60"/>
        <v>-7.8842659216815571E-3</v>
      </c>
      <c r="AF178" s="269">
        <f t="shared" si="61"/>
        <v>992.83434126012151</v>
      </c>
      <c r="AG178" s="269">
        <f t="shared" si="62"/>
        <v>969.23785759533678</v>
      </c>
      <c r="AH178" s="269">
        <f t="shared" si="63"/>
        <v>8.1778071805035459</v>
      </c>
      <c r="AI178" s="269">
        <f t="shared" si="64"/>
        <v>97.884938705178627</v>
      </c>
      <c r="AJ178" s="269">
        <f t="shared" si="65"/>
        <v>2.105015558996937</v>
      </c>
      <c r="AK178" s="366">
        <f t="shared" si="66"/>
        <v>68.649645972440169</v>
      </c>
      <c r="AL178" s="134">
        <f t="shared" si="67"/>
        <v>0.74801710736837934</v>
      </c>
      <c r="AM178" s="5" cm="1">
        <f t="array" ref="AM178">Balance($B$8,$B$11,$B$12,$H$7,B178,AK178,AL178)</f>
        <v>1.2230270827357229E-2</v>
      </c>
      <c r="AN178" s="5" cm="1">
        <f t="array" ref="AN178">getStorageByWaterLevel(B177)</f>
        <v>19.742420471242941</v>
      </c>
      <c r="BA178" s="5"/>
    </row>
    <row r="179" spans="1:53" x14ac:dyDescent="0.25">
      <c r="A179" s="267"/>
      <c r="B179" s="269">
        <f t="shared" si="41"/>
        <v>992.83434126012151</v>
      </c>
      <c r="C179" s="269">
        <f t="shared" si="42"/>
        <v>969.23785759533678</v>
      </c>
      <c r="D179" s="269">
        <f t="shared" si="43"/>
        <v>8.1778071805035459</v>
      </c>
      <c r="E179" s="269">
        <f>IF(H179&gt;0,IF(AND(C179&lt;$B$6,C179&gt;$K$12),bb2wang($B$6,$K$12,C179,$H$8,$H$9,I179,$H$10,$H$11,$K$10,$K$11,$H$13),E178)," ")</f>
        <v>206.47276847933679</v>
      </c>
      <c r="F179" s="269">
        <f t="shared" si="44"/>
        <v>205.5291307148199</v>
      </c>
      <c r="G179" s="269">
        <f t="shared" si="45"/>
        <v>31969.72457361994</v>
      </c>
      <c r="H179" s="270">
        <f t="shared" si="34"/>
        <v>0.02</v>
      </c>
      <c r="I179" s="269">
        <f t="shared" si="46"/>
        <v>18.877186931827783</v>
      </c>
      <c r="J179" s="269">
        <f t="shared" si="35"/>
        <v>100</v>
      </c>
      <c r="K179" s="317">
        <f t="shared" si="47"/>
        <v>1</v>
      </c>
      <c r="L179" s="318">
        <f t="shared" si="48"/>
        <v>8.1978071805035455</v>
      </c>
      <c r="M179" s="318">
        <f t="shared" si="49"/>
        <v>8.1878071805035457</v>
      </c>
      <c r="N179" s="269">
        <f t="shared" si="50"/>
        <v>0.1195213665271595</v>
      </c>
      <c r="O179" s="269">
        <f t="shared" si="36"/>
        <v>6.6672024954948252</v>
      </c>
      <c r="P179" s="316">
        <f t="shared" si="38"/>
        <v>154.36690375088273</v>
      </c>
      <c r="Q179" s="269">
        <f t="shared" si="51"/>
        <v>31893.825525145407</v>
      </c>
      <c r="R179" s="338">
        <f>IF(H179&gt;0,rate1(1,$L$52,$L$51,$L$54,L179,$L$53,$L$50,P179),"")</f>
        <v>5839.1160754503971</v>
      </c>
      <c r="S179" s="318">
        <f t="shared" si="52"/>
        <v>0.81924888650284033</v>
      </c>
      <c r="T179" s="318">
        <f t="shared" si="53"/>
        <v>0.66124830002243762</v>
      </c>
      <c r="U179" s="269">
        <f t="shared" si="37"/>
        <v>8.1778071805035459</v>
      </c>
      <c r="V179" s="341">
        <f t="shared" si="54"/>
        <v>8.1778071805035459</v>
      </c>
      <c r="W179" s="269">
        <f t="shared" si="55"/>
        <v>4.023784293458732E-3</v>
      </c>
      <c r="X179" s="269">
        <f t="shared" si="56"/>
        <v>31631.058198799114</v>
      </c>
      <c r="Y179" s="269">
        <f t="shared" si="39"/>
        <v>153.99006869841583</v>
      </c>
      <c r="Z179" s="349">
        <f>IF(H179&gt;0,rate1(1,$L$52,$L$51,$L$54,U179,$L$53,$L$50,Y179),"")</f>
        <v>5833.1765834090975</v>
      </c>
      <c r="AA179" s="341">
        <f t="shared" si="57"/>
        <v>0.8133265543893855</v>
      </c>
      <c r="AB179" s="341">
        <f t="shared" si="58"/>
        <v>2.1555204492512643E-2</v>
      </c>
      <c r="AC179" s="269">
        <f t="shared" si="40"/>
        <v>0.66124830002243762</v>
      </c>
      <c r="AD179" s="269">
        <f t="shared" si="59"/>
        <v>3.0245824449486459E-2</v>
      </c>
      <c r="AE179" s="269">
        <f t="shared" si="60"/>
        <v>-7.7843881511211552E-3</v>
      </c>
      <c r="AF179" s="269">
        <f t="shared" si="61"/>
        <v>992.29261432662622</v>
      </c>
      <c r="AG179" s="269">
        <f t="shared" si="62"/>
        <v>968.57660929531437</v>
      </c>
      <c r="AH179" s="269">
        <f t="shared" si="63"/>
        <v>8.1984922137684322</v>
      </c>
      <c r="AI179" s="269">
        <f t="shared" si="64"/>
        <v>113.24458898882783</v>
      </c>
      <c r="AJ179" s="269">
        <f t="shared" si="65"/>
        <v>2.1364723892716113</v>
      </c>
      <c r="AK179" s="366">
        <f t="shared" si="66"/>
        <v>71.727853176588653</v>
      </c>
      <c r="AL179" s="134">
        <f t="shared" si="67"/>
        <v>0.75780560123889718</v>
      </c>
      <c r="AM179" s="5" cm="1">
        <f t="array" ref="AM179">Balance($B$8,$B$11,$B$12,$H$7,B179,AK179,AL179)</f>
        <v>1.2990089741833775E-2</v>
      </c>
      <c r="AN179" s="5" cm="1">
        <f t="array" ref="AN179">getStorageByWaterLevel(B178)</f>
        <v>20.202489819456552</v>
      </c>
      <c r="BA179" s="5"/>
    </row>
    <row r="180" spans="1:53" x14ac:dyDescent="0.25">
      <c r="A180" s="267"/>
      <c r="B180" s="269">
        <f t="shared" si="41"/>
        <v>992.29261432662622</v>
      </c>
      <c r="C180" s="269">
        <f t="shared" si="42"/>
        <v>968.57660929531437</v>
      </c>
      <c r="D180" s="269">
        <f t="shared" si="43"/>
        <v>8.1984922137684322</v>
      </c>
      <c r="E180" s="269">
        <f>IF(H180&gt;0,IF(AND(C180&lt;$B$6,C180&gt;$K$12),bb2wang($B$6,$K$12,C180,$H$8,$H$9,I180,$H$10,$H$11,$K$10,$K$11,$H$13),E179)," ")</f>
        <v>208.55243785675276</v>
      </c>
      <c r="F180" s="269">
        <f t="shared" si="44"/>
        <v>207.51260316804479</v>
      </c>
      <c r="G180" s="269">
        <f t="shared" si="45"/>
        <v>32404.748322081556</v>
      </c>
      <c r="H180" s="270">
        <f t="shared" si="34"/>
        <v>0.01</v>
      </c>
      <c r="I180" s="269">
        <f t="shared" si="46"/>
        <v>18.972804025049481</v>
      </c>
      <c r="J180" s="269">
        <f t="shared" si="35"/>
        <v>100</v>
      </c>
      <c r="K180" s="317">
        <f t="shared" si="47"/>
        <v>1</v>
      </c>
      <c r="L180" s="318">
        <f t="shared" si="48"/>
        <v>8.208492213768432</v>
      </c>
      <c r="M180" s="318">
        <f t="shared" si="49"/>
        <v>8.2034922137684312</v>
      </c>
      <c r="N180" s="269">
        <f t="shared" si="50"/>
        <v>6.1921294586909426E-2</v>
      </c>
      <c r="O180" s="269">
        <f t="shared" si="36"/>
        <v>6.5152558340308868</v>
      </c>
      <c r="P180" s="316">
        <f t="shared" si="38"/>
        <v>154.69840538562235</v>
      </c>
      <c r="Q180" s="269">
        <f t="shared" si="51"/>
        <v>32402.154667130948</v>
      </c>
      <c r="R180" s="338">
        <f>IF(H180&gt;0,rate1(1,$L$52,$L$51,$L$54,L180,$L$53,$L$50,P180),"")</f>
        <v>5844.3270619727391</v>
      </c>
      <c r="S180" s="318">
        <f t="shared" si="52"/>
        <v>0.85095756768527997</v>
      </c>
      <c r="T180" s="318">
        <f t="shared" si="53"/>
        <v>0.41546084309839748</v>
      </c>
      <c r="U180" s="269">
        <f t="shared" si="37"/>
        <v>8.1984922137684322</v>
      </c>
      <c r="V180" s="341">
        <f t="shared" si="54"/>
        <v>8.1984922137684322</v>
      </c>
      <c r="W180" s="269">
        <f t="shared" si="55"/>
        <v>4.0441656436485118E-3</v>
      </c>
      <c r="X180" s="269">
        <f t="shared" si="56"/>
        <v>32181.002632712134</v>
      </c>
      <c r="Y180" s="269">
        <f t="shared" si="39"/>
        <v>154.50988657279805</v>
      </c>
      <c r="Z180" s="349">
        <f>IF(H180&gt;0,rate1(1,$L$52,$L$51,$L$54,U180,$L$53,$L$50,Y180),"")</f>
        <v>5841.3652727598155</v>
      </c>
      <c r="AA180" s="341">
        <f t="shared" si="57"/>
        <v>0.84557811205492739</v>
      </c>
      <c r="AB180" s="341">
        <f t="shared" si="58"/>
        <v>2.6189070069438661E-2</v>
      </c>
      <c r="AC180" s="269">
        <f t="shared" si="40"/>
        <v>0.41546084309839748</v>
      </c>
      <c r="AD180" s="269">
        <f t="shared" si="59"/>
        <v>2.4069657023325315E-2</v>
      </c>
      <c r="AE180" s="269">
        <f t="shared" si="60"/>
        <v>-1.1472304225558184E-2</v>
      </c>
      <c r="AF180" s="269">
        <f t="shared" si="61"/>
        <v>991.93907477811479</v>
      </c>
      <c r="AG180" s="269">
        <f t="shared" si="62"/>
        <v>968.16114845221603</v>
      </c>
      <c r="AH180" s="269">
        <f t="shared" si="63"/>
        <v>8.2091881617847182</v>
      </c>
      <c r="AI180" s="269">
        <f t="shared" si="64"/>
        <v>71.087883804736904</v>
      </c>
      <c r="AJ180" s="269">
        <f t="shared" si="65"/>
        <v>2.1562190236618162</v>
      </c>
      <c r="AK180" s="366">
        <f t="shared" si="66"/>
        <v>75.348251496014271</v>
      </c>
      <c r="AL180" s="134">
        <f t="shared" si="67"/>
        <v>0.76913006013777996</v>
      </c>
      <c r="AM180" s="5" cm="1">
        <f t="array" ref="AM180">Balance($B$8,$B$11,$B$12,$H$7,B180,AK180,AL180)</f>
        <v>1.4077454063897847E-2</v>
      </c>
      <c r="AN180" s="5" cm="1">
        <f t="array" ref="AN180">getStorageByWaterLevel(B179)</f>
        <v>20.741726158860377</v>
      </c>
      <c r="BA180" s="5"/>
    </row>
    <row r="181" spans="1:53" x14ac:dyDescent="0.25">
      <c r="A181" s="267"/>
      <c r="B181" s="269">
        <f t="shared" si="41"/>
        <v>991.93907477811479</v>
      </c>
      <c r="C181" s="269">
        <f t="shared" si="42"/>
        <v>968.16114845221603</v>
      </c>
      <c r="D181" s="269">
        <f t="shared" si="43"/>
        <v>8.2091881617847182</v>
      </c>
      <c r="E181" s="269">
        <f>IF(H181&gt;0,IF(AND(C181&lt;$B$6,C181&gt;$K$12),bb2wang($B$6,$K$12,C181,$H$8,$H$9,I181,$H$10,$H$11,$K$10,$K$11,$H$13),E180)," ")</f>
        <v>209.78370600919467</v>
      </c>
      <c r="F181" s="269">
        <f t="shared" si="44"/>
        <v>209.1680719329737</v>
      </c>
      <c r="G181" s="269">
        <f t="shared" si="45"/>
        <v>32791.113601961573</v>
      </c>
      <c r="H181" s="270">
        <f t="shared" si="34"/>
        <v>0.01</v>
      </c>
      <c r="I181" s="269">
        <f t="shared" si="46"/>
        <v>19.022341060719011</v>
      </c>
      <c r="J181" s="269">
        <f t="shared" si="35"/>
        <v>100</v>
      </c>
      <c r="K181" s="317">
        <f t="shared" si="47"/>
        <v>1</v>
      </c>
      <c r="L181" s="318">
        <f t="shared" si="48"/>
        <v>8.219188161784718</v>
      </c>
      <c r="M181" s="318">
        <f t="shared" si="49"/>
        <v>8.214188161784719</v>
      </c>
      <c r="N181" s="269">
        <f t="shared" si="50"/>
        <v>6.2007338561350878E-2</v>
      </c>
      <c r="O181" s="269">
        <f t="shared" si="36"/>
        <v>6.3329647209097244</v>
      </c>
      <c r="P181" s="316">
        <f t="shared" si="38"/>
        <v>154.9674500748896</v>
      </c>
      <c r="Q181" s="269">
        <f t="shared" si="51"/>
        <v>32722.09252206621</v>
      </c>
      <c r="R181" s="338">
        <f>IF(H181&gt;0,rate1(1,$L$52,$L$51,$L$54,L181,$L$53,$L$50,P181),"")</f>
        <v>5848.5466811523474</v>
      </c>
      <c r="S181" s="318">
        <f t="shared" si="52"/>
        <v>0.88345826678476924</v>
      </c>
      <c r="T181" s="318">
        <f t="shared" si="53"/>
        <v>0.53206123549608564</v>
      </c>
      <c r="U181" s="269">
        <f t="shared" si="37"/>
        <v>8.2091881617847182</v>
      </c>
      <c r="V181" s="341">
        <f t="shared" si="54"/>
        <v>8.2091881617847182</v>
      </c>
      <c r="W181" s="269">
        <f t="shared" si="55"/>
        <v>4.0547247564433064E-3</v>
      </c>
      <c r="X181" s="269">
        <f t="shared" si="56"/>
        <v>32566.047922723097</v>
      </c>
      <c r="Y181" s="269">
        <f t="shared" si="39"/>
        <v>154.77884922662926</v>
      </c>
      <c r="Z181" s="349">
        <f>IF(H181&gt;0,rate1(1,$L$52,$L$51,$L$54,U181,$L$53,$L$50,Y181),"")</f>
        <v>5845.589618608512</v>
      </c>
      <c r="AA181" s="341">
        <f t="shared" si="57"/>
        <v>0.87969002181105793</v>
      </c>
      <c r="AB181" s="341">
        <f t="shared" si="58"/>
        <v>3.3702314782864652E-2</v>
      </c>
      <c r="AC181" s="269">
        <f t="shared" si="40"/>
        <v>0.53206123549608564</v>
      </c>
      <c r="AD181" s="269">
        <f t="shared" si="59"/>
        <v>1.8794829115254291E-2</v>
      </c>
      <c r="AE181" s="269">
        <f t="shared" si="60"/>
        <v>-1.1133941946546502E-2</v>
      </c>
      <c r="AF181" s="269">
        <f t="shared" si="61"/>
        <v>991.46902088118009</v>
      </c>
      <c r="AG181" s="269">
        <f t="shared" si="62"/>
        <v>967.62908721672</v>
      </c>
      <c r="AH181" s="269">
        <f t="shared" si="63"/>
        <v>8.219885025686736</v>
      </c>
      <c r="AI181" s="269">
        <f t="shared" si="64"/>
        <v>90.97323908018339</v>
      </c>
      <c r="AJ181" s="269">
        <f t="shared" si="65"/>
        <v>2.1814893678507561</v>
      </c>
      <c r="AK181" s="366">
        <f t="shared" si="66"/>
        <v>77.651836479456151</v>
      </c>
      <c r="AL181" s="134">
        <f t="shared" si="67"/>
        <v>0.77623884851825364</v>
      </c>
      <c r="AM181" s="5" cm="1">
        <f t="array" ref="AM181">Balance($B$8,$B$11,$B$12,$H$7,B181,AK181,AL181)</f>
        <v>1.4671434843058441E-2</v>
      </c>
      <c r="AN181" s="5" cm="1">
        <f t="array" ref="AN181">getStorageByWaterLevel(B180)</f>
        <v>21.398020100370083</v>
      </c>
      <c r="BA181" s="5"/>
    </row>
    <row r="182" spans="1:53" x14ac:dyDescent="0.25">
      <c r="A182" s="267"/>
      <c r="B182" s="269">
        <f t="shared" si="41"/>
        <v>991.46902088118009</v>
      </c>
      <c r="C182" s="269">
        <f t="shared" si="42"/>
        <v>967.62908721672</v>
      </c>
      <c r="D182" s="269">
        <f t="shared" si="43"/>
        <v>8.219885025686736</v>
      </c>
      <c r="E182" s="269">
        <f>IF(H182&gt;0,IF(AND(C182&lt;$B$6,C182&gt;$K$12),bb2wang($B$6,$K$12,C182,$H$8,$H$9,I182,$H$10,$H$11,$K$10,$K$11,$H$13),E181)," ")</f>
        <v>211.26174789328152</v>
      </c>
      <c r="F182" s="269">
        <f t="shared" si="44"/>
        <v>210.5227269512381</v>
      </c>
      <c r="G182" s="269">
        <f t="shared" si="45"/>
        <v>33132.50684506612</v>
      </c>
      <c r="H182" s="270">
        <f t="shared" si="34"/>
        <v>0.01</v>
      </c>
      <c r="I182" s="269">
        <f t="shared" si="46"/>
        <v>19.071946931568075</v>
      </c>
      <c r="J182" s="269">
        <f t="shared" si="35"/>
        <v>100</v>
      </c>
      <c r="K182" s="317">
        <f t="shared" si="47"/>
        <v>1</v>
      </c>
      <c r="L182" s="318">
        <f t="shared" si="48"/>
        <v>8.2298850256867357</v>
      </c>
      <c r="M182" s="318">
        <f t="shared" si="49"/>
        <v>8.224885025686735</v>
      </c>
      <c r="N182" s="269">
        <f t="shared" si="50"/>
        <v>6.2093403672108138E-2</v>
      </c>
      <c r="O182" s="269">
        <f t="shared" si="36"/>
        <v>6.2139986628356265</v>
      </c>
      <c r="P182" s="316">
        <f t="shared" si="38"/>
        <v>155.23663481793386</v>
      </c>
      <c r="Q182" s="269">
        <f t="shared" si="51"/>
        <v>33082.640882931089</v>
      </c>
      <c r="R182" s="338">
        <f>IF(H182&gt;0,rate1(1,$L$52,$L$51,$L$54,L182,$L$53,$L$50,P182),"")</f>
        <v>5852.7599298073137</v>
      </c>
      <c r="S182" s="318">
        <f t="shared" si="52"/>
        <v>0.90963739268530419</v>
      </c>
      <c r="T182" s="318">
        <f t="shared" si="53"/>
        <v>0.687158167712695</v>
      </c>
      <c r="U182" s="269">
        <f t="shared" si="37"/>
        <v>8.219885025686736</v>
      </c>
      <c r="V182" s="341">
        <f t="shared" si="54"/>
        <v>8.219885025686736</v>
      </c>
      <c r="W182" s="269">
        <f t="shared" si="55"/>
        <v>4.0652985418674348E-3</v>
      </c>
      <c r="X182" s="269">
        <f t="shared" si="56"/>
        <v>32906.295755455838</v>
      </c>
      <c r="Y182" s="269">
        <f t="shared" si="39"/>
        <v>155.04795199831247</v>
      </c>
      <c r="Z182" s="349">
        <f>IF(H182&gt;0,rate1(1,$L$52,$L$51,$L$54,U182,$L$53,$L$50,Y182),"")</f>
        <v>5849.8075849799297</v>
      </c>
      <c r="AA182" s="341">
        <f t="shared" si="57"/>
        <v>0.90524526113491988</v>
      </c>
      <c r="AB182" s="341">
        <f t="shared" si="58"/>
        <v>4.2903379720733055E-2</v>
      </c>
      <c r="AC182" s="269">
        <f t="shared" si="40"/>
        <v>0.687158167712695</v>
      </c>
      <c r="AD182" s="269">
        <f t="shared" si="59"/>
        <v>1.4552690297324766E-2</v>
      </c>
      <c r="AE182" s="269">
        <f t="shared" si="60"/>
        <v>-6.9587783901157232E-3</v>
      </c>
      <c r="AF182" s="269">
        <f t="shared" si="61"/>
        <v>990.84395611713956</v>
      </c>
      <c r="AG182" s="269">
        <f t="shared" si="62"/>
        <v>966.94192904900729</v>
      </c>
      <c r="AH182" s="269">
        <f t="shared" si="63"/>
        <v>8.2305828055426264</v>
      </c>
      <c r="AI182" s="269">
        <f t="shared" si="64"/>
        <v>117.40754378341943</v>
      </c>
      <c r="AJ182" s="269">
        <f t="shared" si="65"/>
        <v>2.2141025744572613</v>
      </c>
      <c r="AK182" s="366">
        <f t="shared" si="66"/>
        <v>80.634950296872859</v>
      </c>
      <c r="AL182" s="134">
        <f t="shared" si="67"/>
        <v>0.78533617242627196</v>
      </c>
      <c r="AM182" s="5" cm="1">
        <f t="array" ref="AM182">Balance($B$8,$B$11,$B$12,$H$7,B182,AK182,AL182)</f>
        <v>1.5248239266963132E-2</v>
      </c>
      <c r="AN182" s="5" cm="1">
        <f t="array" ref="AN182">getStorageByWaterLevel(B181)</f>
        <v>21.831839273837673</v>
      </c>
      <c r="BA182" s="5"/>
    </row>
    <row r="183" spans="1:53" x14ac:dyDescent="0.25">
      <c r="A183" s="267"/>
      <c r="B183" s="269">
        <f t="shared" si="41"/>
        <v>990.84395611713956</v>
      </c>
      <c r="C183" s="269">
        <f t="shared" si="42"/>
        <v>966.94192904900729</v>
      </c>
      <c r="D183" s="269">
        <f t="shared" si="43"/>
        <v>8.2305828055426264</v>
      </c>
      <c r="E183" s="269">
        <f>IF(H183&gt;0,IF(AND(C183&lt;$B$6,C183&gt;$K$12),bb2wang($B$6,$K$12,C183,$H$8,$H$9,I183,$H$10,$H$11,$K$10,$K$11,$H$13),E182)," ")</f>
        <v>213.06690750536146</v>
      </c>
      <c r="F183" s="269">
        <f t="shared" si="44"/>
        <v>212.16432769932149</v>
      </c>
      <c r="G183" s="269">
        <f t="shared" si="45"/>
        <v>33460.298718077247</v>
      </c>
      <c r="H183" s="270">
        <f t="shared" si="34"/>
        <v>5.0000000000000001E-3</v>
      </c>
      <c r="I183" s="269">
        <f t="shared" si="46"/>
        <v>19.121621654505816</v>
      </c>
      <c r="J183" s="269">
        <f t="shared" si="35"/>
        <v>100</v>
      </c>
      <c r="K183" s="317">
        <f t="shared" si="47"/>
        <v>1</v>
      </c>
      <c r="L183" s="318">
        <f t="shared" si="48"/>
        <v>8.2355828055426272</v>
      </c>
      <c r="M183" s="318">
        <f t="shared" si="49"/>
        <v>8.2330828055426259</v>
      </c>
      <c r="N183" s="269">
        <f t="shared" si="50"/>
        <v>3.3123277630593861E-2</v>
      </c>
      <c r="O183" s="269">
        <f t="shared" si="36"/>
        <v>6.0558255265170997</v>
      </c>
      <c r="P183" s="316">
        <f t="shared" si="38"/>
        <v>155.41156285190189</v>
      </c>
      <c r="Q183" s="269">
        <f t="shared" si="51"/>
        <v>33466.342669246289</v>
      </c>
      <c r="R183" s="338">
        <f>IF(H183&gt;0,rate1(1,$L$52,$L$51,$L$54,L183,$L$53,$L$50,P183),"")</f>
        <v>5855.4933018732354</v>
      </c>
      <c r="S183" s="318">
        <f t="shared" si="52"/>
        <v>0.94378139292001262</v>
      </c>
      <c r="T183" s="318">
        <f t="shared" si="53"/>
        <v>0.58918709215734089</v>
      </c>
      <c r="U183" s="269">
        <f t="shared" si="37"/>
        <v>8.2305828055426264</v>
      </c>
      <c r="V183" s="341">
        <f t="shared" si="54"/>
        <v>8.2305828055426264</v>
      </c>
      <c r="W183" s="269">
        <f t="shared" si="55"/>
        <v>4.0758870035091377E-3</v>
      </c>
      <c r="X183" s="269">
        <f t="shared" si="56"/>
        <v>33293.712386764921</v>
      </c>
      <c r="Y183" s="269">
        <f t="shared" si="39"/>
        <v>155.31719481812215</v>
      </c>
      <c r="Z183" s="349">
        <f>IF(H183&gt;0,rate1(1,$L$52,$L$51,$L$54,U183,$L$53,$L$50,Y183),"")</f>
        <v>5854.0191835132955</v>
      </c>
      <c r="AA183" s="341">
        <f t="shared" si="57"/>
        <v>0.93914949202338749</v>
      </c>
      <c r="AB183" s="341">
        <f t="shared" si="58"/>
        <v>6.6981971704750232E-2</v>
      </c>
      <c r="AC183" s="269">
        <f t="shared" si="40"/>
        <v>0.58918709215734089</v>
      </c>
      <c r="AD183" s="269">
        <f t="shared" si="59"/>
        <v>8.486268736289224E-3</v>
      </c>
      <c r="AE183" s="269">
        <f t="shared" si="60"/>
        <v>-9.5059256327762864E-3</v>
      </c>
      <c r="AF183" s="269">
        <f t="shared" si="61"/>
        <v>990.28789230261282</v>
      </c>
      <c r="AG183" s="269">
        <f t="shared" si="62"/>
        <v>966.35274195684997</v>
      </c>
      <c r="AH183" s="269">
        <f t="shared" si="63"/>
        <v>8.2362837758793503</v>
      </c>
      <c r="AI183" s="269">
        <f t="shared" si="64"/>
        <v>100.62125627722153</v>
      </c>
      <c r="AJ183" s="269">
        <f t="shared" si="65"/>
        <v>2.2420529234231563</v>
      </c>
      <c r="AK183" s="366">
        <f t="shared" si="66"/>
        <v>84.5249565449394</v>
      </c>
      <c r="AL183" s="134">
        <f t="shared" si="67"/>
        <v>0.79707692680461395</v>
      </c>
      <c r="AM183" s="5" cm="1">
        <f t="array" ref="AM183">Balance($B$8,$B$11,$B$12,$H$7,B183,AK183,AL183)</f>
        <v>1.642425728070564E-2</v>
      </c>
      <c r="AN183" s="5" cm="1">
        <f t="array" ref="AN183">getStorageByWaterLevel(B182)</f>
        <v>22.415371275485491</v>
      </c>
      <c r="BA183" s="5"/>
    </row>
    <row r="184" spans="1:53" x14ac:dyDescent="0.25">
      <c r="A184" s="267"/>
      <c r="B184" s="269">
        <f t="shared" si="41"/>
        <v>990.28789230261282</v>
      </c>
      <c r="C184" s="269">
        <f t="shared" si="42"/>
        <v>966.35274195684997</v>
      </c>
      <c r="D184" s="269">
        <f t="shared" si="43"/>
        <v>8.2362837758793503</v>
      </c>
      <c r="E184" s="269">
        <f>IF(H184&gt;0,IF(AND(C184&lt;$B$6,C184&gt;$K$12),bb2wang($B$6,$K$12,C184,$H$8,$H$9,I184,$H$10,$H$11,$K$10,$K$11,$H$13),E183)," ")</f>
        <v>214.49917386686877</v>
      </c>
      <c r="F184" s="269">
        <f t="shared" si="44"/>
        <v>213.7830406861151</v>
      </c>
      <c r="G184" s="269">
        <f t="shared" si="45"/>
        <v>33785.650858366753</v>
      </c>
      <c r="H184" s="270">
        <f t="shared" si="34"/>
        <v>5.0000000000000001E-3</v>
      </c>
      <c r="I184" s="269">
        <f t="shared" si="46"/>
        <v>19.148120276610282</v>
      </c>
      <c r="J184" s="269">
        <f t="shared" si="35"/>
        <v>100</v>
      </c>
      <c r="K184" s="317">
        <f t="shared" si="47"/>
        <v>1</v>
      </c>
      <c r="L184" s="318">
        <f t="shared" si="48"/>
        <v>8.2412837758793511</v>
      </c>
      <c r="M184" s="318">
        <f t="shared" si="49"/>
        <v>8.2387837758793516</v>
      </c>
      <c r="N184" s="269">
        <f t="shared" si="50"/>
        <v>3.3149042790640237E-2</v>
      </c>
      <c r="O184" s="269">
        <f t="shared" si="36"/>
        <v>5.8454912334174614</v>
      </c>
      <c r="P184" s="316">
        <f t="shared" si="38"/>
        <v>155.55511503275594</v>
      </c>
      <c r="Q184" s="269">
        <f t="shared" si="51"/>
        <v>33762.226493643779</v>
      </c>
      <c r="R184" s="338">
        <f>IF(H184&gt;0,rate1(1,$L$52,$L$51,$L$54,L184,$L$53,$L$50,P184),"")</f>
        <v>5857.7337142825654</v>
      </c>
      <c r="S184" s="318">
        <f t="shared" si="52"/>
        <v>0.98600800360692753</v>
      </c>
      <c r="T184" s="318">
        <f t="shared" si="53"/>
        <v>2.3691431772418516</v>
      </c>
      <c r="U184" s="269">
        <f t="shared" si="37"/>
        <v>8.2362837758793503</v>
      </c>
      <c r="V184" s="341">
        <f t="shared" si="54"/>
        <v>8.2362837758793503</v>
      </c>
      <c r="W184" s="269">
        <f t="shared" si="55"/>
        <v>4.0815353419105804E-3</v>
      </c>
      <c r="X184" s="269">
        <f t="shared" si="56"/>
        <v>33618.459565612873</v>
      </c>
      <c r="Y184" s="269">
        <f t="shared" si="39"/>
        <v>155.46072518212969</v>
      </c>
      <c r="Z184" s="349">
        <f>IF(H184&gt;0,rate1(1,$L$52,$L$51,$L$54,U184,$L$53,$L$50,Y184),"")</f>
        <v>5856.260848962489</v>
      </c>
      <c r="AA184" s="341">
        <f t="shared" si="57"/>
        <v>0.98205629405062833</v>
      </c>
      <c r="AB184" s="341">
        <f t="shared" si="58"/>
        <v>0.22746334304778901</v>
      </c>
      <c r="AC184" s="269">
        <f t="shared" si="40"/>
        <v>1.0256585242785543</v>
      </c>
      <c r="AD184" s="269">
        <f t="shared" si="59"/>
        <v>4.8749168282075052E-3</v>
      </c>
      <c r="AE184" s="269">
        <f t="shared" si="60"/>
        <v>-4.472689985129708E-3</v>
      </c>
      <c r="AF184" s="269">
        <f t="shared" si="61"/>
        <v>989.29538282112492</v>
      </c>
      <c r="AG184" s="269">
        <f t="shared" si="62"/>
        <v>965.32708343257138</v>
      </c>
      <c r="AH184" s="269">
        <f t="shared" si="63"/>
        <v>8.2419852327985019</v>
      </c>
      <c r="AI184" s="269">
        <f t="shared" si="64"/>
        <v>175.09476775595857</v>
      </c>
      <c r="AJ184" s="269">
        <f t="shared" si="65"/>
        <v>2.2906903589109224</v>
      </c>
      <c r="AK184" s="366">
        <f t="shared" si="66"/>
        <v>87.891773837363445</v>
      </c>
      <c r="AL184" s="134">
        <f t="shared" si="67"/>
        <v>0.80713905243233608</v>
      </c>
      <c r="AM184" s="5" cm="1">
        <f t="array" ref="AM184">Balance($B$8,$B$11,$B$12,$H$7,B184,AK184,AL184)</f>
        <v>1.7596330705034861E-2</v>
      </c>
      <c r="AN184" s="5" cm="1">
        <f t="array" ref="AN184">getStorageByWaterLevel(B183)</f>
        <v>23.203255572272685</v>
      </c>
      <c r="BA184" s="5"/>
    </row>
    <row r="185" spans="1:53" x14ac:dyDescent="0.25">
      <c r="A185" s="267"/>
      <c r="B185" s="269">
        <f t="shared" si="41"/>
        <v>989.29538282112492</v>
      </c>
      <c r="C185" s="269">
        <f t="shared" si="42"/>
        <v>965.32708343257138</v>
      </c>
      <c r="D185" s="269">
        <f t="shared" si="43"/>
        <v>8.2419852327985019</v>
      </c>
      <c r="E185" s="269">
        <f>IF(H185&gt;0,IF(AND(C185&lt;$B$6,C185&gt;$K$12),bb2wang($B$6,$K$12,C185,$H$8,$H$9,I185,$H$10,$H$11,$K$10,$K$11,$H$13),E184)," ")</f>
        <v>216.84953195393166</v>
      </c>
      <c r="F185" s="269">
        <f t="shared" si="44"/>
        <v>215.67435291040022</v>
      </c>
      <c r="G185" s="269">
        <f t="shared" si="45"/>
        <v>34031.252586624018</v>
      </c>
      <c r="H185" s="270">
        <f t="shared" si="34"/>
        <v>5.0000000000000001E-3</v>
      </c>
      <c r="I185" s="269">
        <f t="shared" si="46"/>
        <v>19.174639510842827</v>
      </c>
      <c r="J185" s="269">
        <f t="shared" si="35"/>
        <v>100</v>
      </c>
      <c r="K185" s="317">
        <f t="shared" si="47"/>
        <v>-1</v>
      </c>
      <c r="L185" s="318">
        <f t="shared" si="48"/>
        <v>8.2369852327985011</v>
      </c>
      <c r="M185" s="318">
        <f t="shared" si="49"/>
        <v>8.2394852327985006</v>
      </c>
      <c r="N185" s="269">
        <f t="shared" si="50"/>
        <v>-2.4991616247859838E-2</v>
      </c>
      <c r="O185" s="269">
        <f t="shared" si="36"/>
        <v>5.6583757598292141</v>
      </c>
      <c r="P185" s="316">
        <f t="shared" si="38"/>
        <v>155.50991796084088</v>
      </c>
      <c r="Q185" s="269">
        <f t="shared" si="51"/>
        <v>34142.013909923873</v>
      </c>
      <c r="R185" s="338">
        <f>IF(H185&gt;0,rate1(1,$L$52,$L$51,$L$54,L185,$L$53,$L$50,P185),"")</f>
        <v>5857.0285869236905</v>
      </c>
      <c r="S185" s="318">
        <f t="shared" si="52"/>
        <v>1.0301963495032169</v>
      </c>
      <c r="T185" s="318">
        <f t="shared" si="53"/>
        <v>0.8276370044398047</v>
      </c>
      <c r="U185" s="269">
        <f t="shared" si="37"/>
        <v>8.2419852327985019</v>
      </c>
      <c r="V185" s="341">
        <f t="shared" si="54"/>
        <v>8.2419852327985019</v>
      </c>
      <c r="W185" s="269">
        <f t="shared" si="55"/>
        <v>4.0871880738606592E-3</v>
      </c>
      <c r="X185" s="269">
        <f t="shared" si="56"/>
        <v>33987.454478750667</v>
      </c>
      <c r="Y185" s="269">
        <f t="shared" si="39"/>
        <v>155.60430098705174</v>
      </c>
      <c r="Z185" s="349">
        <f>IF(H185&gt;0,rate1(1,$L$52,$L$51,$L$54,U185,$L$53,$L$50,Y185),"")</f>
        <v>5858.5008002049444</v>
      </c>
      <c r="AA185" s="341">
        <f t="shared" si="57"/>
        <v>1.0252749833876826</v>
      </c>
      <c r="AB185" s="341">
        <f t="shared" si="58"/>
        <v>-0.16170883324309071</v>
      </c>
      <c r="AC185" s="269">
        <f t="shared" si="40"/>
        <v>0.8276370044398047</v>
      </c>
      <c r="AD185" s="269">
        <f t="shared" si="59"/>
        <v>-6.0412958497237631E-3</v>
      </c>
      <c r="AE185" s="269">
        <f t="shared" si="60"/>
        <v>-1.1780325920799412E-2</v>
      </c>
      <c r="AF185" s="269">
        <f t="shared" si="61"/>
        <v>988.44275420043721</v>
      </c>
      <c r="AG185" s="269">
        <f t="shared" si="62"/>
        <v>964.49944642813159</v>
      </c>
      <c r="AH185" s="269">
        <f t="shared" si="63"/>
        <v>8.2376871753846821</v>
      </c>
      <c r="AI185" s="269">
        <f t="shared" si="64"/>
        <v>141.30663563561461</v>
      </c>
      <c r="AJ185" s="269">
        <f t="shared" si="65"/>
        <v>2.3299422021430374</v>
      </c>
      <c r="AK185" s="366">
        <f t="shared" si="66"/>
        <v>93.807464527893075</v>
      </c>
      <c r="AL185" s="134">
        <f t="shared" si="67"/>
        <v>0.82464852920793197</v>
      </c>
      <c r="AM185" s="5" cm="1">
        <f t="array" ref="AM185">Balance($B$8,$B$11,$B$12,$H$7,B185,AK185,AL185)</f>
        <v>2.1261647265532483E-2</v>
      </c>
      <c r="AN185" s="5" cm="1">
        <f t="array" ref="AN185">getStorageByWaterLevel(B184)</f>
        <v>23.915601738627583</v>
      </c>
      <c r="BA185" s="5"/>
    </row>
    <row r="186" spans="1:53" x14ac:dyDescent="0.25">
      <c r="A186" s="267"/>
      <c r="B186" s="269">
        <f t="shared" si="41"/>
        <v>988.44275420043721</v>
      </c>
      <c r="C186" s="269">
        <f t="shared" si="42"/>
        <v>964.49944642813159</v>
      </c>
      <c r="D186" s="269">
        <f t="shared" si="43"/>
        <v>8.2376871753846821</v>
      </c>
      <c r="E186" s="269">
        <f>IF(H186&gt;0,IF(AND(C186&lt;$B$6,C186&gt;$K$12),bb2wang($B$6,$K$12,C186,$H$8,$H$9,I186,$H$10,$H$11,$K$10,$K$11,$H$13),E185)," ")</f>
        <v>218.44983727205894</v>
      </c>
      <c r="F186" s="269">
        <f t="shared" si="44"/>
        <v>217.64968461299532</v>
      </c>
      <c r="G186" s="269">
        <f t="shared" si="45"/>
        <v>34289.207763581857</v>
      </c>
      <c r="H186" s="270">
        <f t="shared" si="34"/>
        <v>5.0000000000000001E-3</v>
      </c>
      <c r="I186" s="269">
        <f t="shared" si="46"/>
        <v>19.154646217844494</v>
      </c>
      <c r="J186" s="269">
        <f t="shared" si="35"/>
        <v>100</v>
      </c>
      <c r="K186" s="317">
        <f t="shared" si="47"/>
        <v>-1</v>
      </c>
      <c r="L186" s="318">
        <f t="shared" si="48"/>
        <v>8.2326871753846813</v>
      </c>
      <c r="M186" s="318">
        <f t="shared" si="49"/>
        <v>8.2351871753846808</v>
      </c>
      <c r="N186" s="269">
        <f t="shared" si="50"/>
        <v>-2.4980711526609412E-2</v>
      </c>
      <c r="O186" s="269">
        <f t="shared" si="36"/>
        <v>5.3243963193085353</v>
      </c>
      <c r="P186" s="316">
        <f t="shared" si="38"/>
        <v>155.40169635543393</v>
      </c>
      <c r="Q186" s="269">
        <f t="shared" si="51"/>
        <v>34340.759521686297</v>
      </c>
      <c r="R186" s="338">
        <f>IF(H186&gt;0,rate1(1,$L$52,$L$51,$L$54,L186,$L$53,$L$50,P186),"")</f>
        <v>5855.33922689459</v>
      </c>
      <c r="S186" s="318">
        <f t="shared" si="52"/>
        <v>1.1015075060901092</v>
      </c>
      <c r="T186" s="318">
        <f t="shared" si="53"/>
        <v>0.24609718521144436</v>
      </c>
      <c r="U186" s="269">
        <f t="shared" si="37"/>
        <v>8.2376871753846821</v>
      </c>
      <c r="V186" s="341">
        <f t="shared" si="54"/>
        <v>8.2376871753846821</v>
      </c>
      <c r="W186" s="269">
        <f t="shared" si="55"/>
        <v>4.0829263849744279E-3</v>
      </c>
      <c r="X186" s="269">
        <f t="shared" si="56"/>
        <v>34245.868303885953</v>
      </c>
      <c r="Y186" s="269">
        <f t="shared" si="39"/>
        <v>155.49606293211835</v>
      </c>
      <c r="Z186" s="349">
        <f>IF(H186&gt;0,rate1(1,$L$52,$L$51,$L$54,U186,$L$53,$L$50,Y186),"")</f>
        <v>5856.8123841397737</v>
      </c>
      <c r="AA186" s="341">
        <f t="shared" si="57"/>
        <v>1.0981874985637694</v>
      </c>
      <c r="AB186" s="341">
        <f t="shared" si="58"/>
        <v>-4.1582955515693354E-2</v>
      </c>
      <c r="AC186" s="269">
        <f t="shared" si="40"/>
        <v>0.24609718521144436</v>
      </c>
      <c r="AD186" s="269">
        <f t="shared" si="59"/>
        <v>-2.0317176710916249E-2</v>
      </c>
      <c r="AE186" s="269">
        <f t="shared" si="60"/>
        <v>-2.6591089300843293E-2</v>
      </c>
      <c r="AF186" s="269">
        <f t="shared" si="61"/>
        <v>988.1716763036992</v>
      </c>
      <c r="AG186" s="269">
        <f t="shared" si="62"/>
        <v>964.25334924292019</v>
      </c>
      <c r="AH186" s="269">
        <f t="shared" si="63"/>
        <v>8.2333887511278601</v>
      </c>
      <c r="AI186" s="269">
        <f t="shared" si="64"/>
        <v>42.029535040613403</v>
      </c>
      <c r="AJ186" s="269">
        <f t="shared" si="65"/>
        <v>2.3416170729876522</v>
      </c>
      <c r="AK186" s="366">
        <f t="shared" si="66"/>
        <v>98.616306337374724</v>
      </c>
      <c r="AL186" s="134">
        <f t="shared" si="67"/>
        <v>0.83877919277149338</v>
      </c>
      <c r="AM186" s="5" cm="1">
        <f t="array" ref="AM186">Balance($B$8,$B$11,$B$12,$H$7,B186,AK186,AL186)</f>
        <v>2.4050721475244688E-2</v>
      </c>
      <c r="AN186" s="5" cm="1">
        <f t="array" ref="AN186">getStorageByWaterLevel(B185)</f>
        <v>25.213820247098482</v>
      </c>
      <c r="BA186" s="5"/>
    </row>
    <row r="187" spans="1:53" x14ac:dyDescent="0.25">
      <c r="A187" s="267"/>
      <c r="B187" s="269">
        <f t="shared" si="41"/>
        <v>988.1716763036992</v>
      </c>
      <c r="C187" s="269">
        <f t="shared" si="42"/>
        <v>964.25334924292019</v>
      </c>
      <c r="D187" s="269">
        <f t="shared" si="43"/>
        <v>8.2333887511278601</v>
      </c>
      <c r="E187" s="269">
        <f>IF(H187&gt;0,IF(AND(C187&lt;$B$6,C187&gt;$K$12),bb2wang($B$6,$K$12,C187,$H$8,$H$9,I187,$H$10,$H$11,$K$10,$K$11,$H$13),E186)," ")</f>
        <v>218.8258462228288</v>
      </c>
      <c r="F187" s="269">
        <f t="shared" si="44"/>
        <v>218.63784174744387</v>
      </c>
      <c r="G187" s="269">
        <f t="shared" si="45"/>
        <v>34203.096808467853</v>
      </c>
      <c r="H187" s="270">
        <f t="shared" si="34"/>
        <v>0.02</v>
      </c>
      <c r="I187" s="269">
        <f t="shared" si="46"/>
        <v>19.134661648623204</v>
      </c>
      <c r="J187" s="269">
        <f t="shared" si="35"/>
        <v>100</v>
      </c>
      <c r="K187" s="317">
        <f t="shared" si="47"/>
        <v>-1</v>
      </c>
      <c r="L187" s="318">
        <f t="shared" si="48"/>
        <v>8.2133887511278605</v>
      </c>
      <c r="M187" s="318">
        <f t="shared" si="49"/>
        <v>8.2233887511278603</v>
      </c>
      <c r="N187" s="269">
        <f t="shared" si="50"/>
        <v>-0.11206228427838738</v>
      </c>
      <c r="O187" s="269">
        <f t="shared" si="36"/>
        <v>5.0374867884471204</v>
      </c>
      <c r="P187" s="316">
        <f t="shared" si="38"/>
        <v>155.01060593972835</v>
      </c>
      <c r="Q187" s="269">
        <f t="shared" si="51"/>
        <v>34251.970349723844</v>
      </c>
      <c r="R187" s="338">
        <f>IF(H187&gt;0,rate1(1,$L$52,$L$51,$L$54,L187,$L$53,$L$50,P187),"")</f>
        <v>5849.2227279002782</v>
      </c>
      <c r="S187" s="318">
        <f t="shared" si="52"/>
        <v>1.1624478549234278</v>
      </c>
      <c r="T187" s="318">
        <f t="shared" si="53"/>
        <v>0.689835420302777</v>
      </c>
      <c r="U187" s="269">
        <f t="shared" si="37"/>
        <v>8.2333887511278601</v>
      </c>
      <c r="V187" s="341">
        <f t="shared" si="54"/>
        <v>8.2333887511278601</v>
      </c>
      <c r="W187" s="269">
        <f t="shared" si="55"/>
        <v>4.0786665555430091E-3</v>
      </c>
      <c r="X187" s="269">
        <f t="shared" si="56"/>
        <v>34347.82196228642</v>
      </c>
      <c r="Y187" s="269">
        <f t="shared" si="39"/>
        <v>155.38783450198756</v>
      </c>
      <c r="Z187" s="349">
        <f>IF(H187&gt;0,rate1(1,$L$52,$L$51,$L$54,U187,$L$53,$L$50,Y187),"")</f>
        <v>5855.1227411603086</v>
      </c>
      <c r="AA187" s="341">
        <f t="shared" si="57"/>
        <v>1.1645262413347115</v>
      </c>
      <c r="AB187" s="341">
        <f t="shared" si="58"/>
        <v>-2.4790370961221844E-2</v>
      </c>
      <c r="AC187" s="269">
        <f t="shared" si="40"/>
        <v>0.689835420302777</v>
      </c>
      <c r="AD187" s="269">
        <f t="shared" si="59"/>
        <v>-2.8992422556704558E-2</v>
      </c>
      <c r="AE187" s="269">
        <f t="shared" si="60"/>
        <v>-1.8538184896383522E-2</v>
      </c>
      <c r="AF187" s="269">
        <f t="shared" si="61"/>
        <v>987.36977859911804</v>
      </c>
      <c r="AG187" s="269">
        <f t="shared" si="62"/>
        <v>963.56351382261744</v>
      </c>
      <c r="AH187" s="269">
        <f t="shared" si="63"/>
        <v>8.2140785462045205</v>
      </c>
      <c r="AI187" s="269">
        <f t="shared" si="64"/>
        <v>117.93625450648729</v>
      </c>
      <c r="AJ187" s="269">
        <f t="shared" si="65"/>
        <v>2.3743771436838985</v>
      </c>
      <c r="AK187" s="366">
        <f t="shared" si="66"/>
        <v>100.05746579658906</v>
      </c>
      <c r="AL187" s="134">
        <f t="shared" si="67"/>
        <v>0.84298214627555468</v>
      </c>
      <c r="AM187" s="5" cm="1">
        <f t="array" ref="AM187">Balance($B$8,$B$11,$B$12,$H$7,B187,AK187,AL187)</f>
        <v>2.4541517538265851E-2</v>
      </c>
      <c r="AN187" s="5" cm="1">
        <f t="array" ref="AN187">getStorageByWaterLevel(B186)</f>
        <v>26.356466566214976</v>
      </c>
      <c r="BA187" s="5"/>
    </row>
    <row r="188" spans="1:53" x14ac:dyDescent="0.25">
      <c r="A188" s="267"/>
      <c r="B188" s="269">
        <f t="shared" si="41"/>
        <v>987.36977859911804</v>
      </c>
      <c r="C188" s="269">
        <f t="shared" si="42"/>
        <v>963.56351382261744</v>
      </c>
      <c r="D188" s="269">
        <f t="shared" si="43"/>
        <v>8.2140785462045205</v>
      </c>
      <c r="E188" s="269">
        <f>IF(H188&gt;0,IF(AND(C188&lt;$B$6,C188&gt;$K$12),bb2wang($B$6,$K$12,C188,$H$8,$H$9,I188,$H$10,$H$11,$K$10,$K$11,$H$13),E187)," ")</f>
        <v>219.64041298191503</v>
      </c>
      <c r="F188" s="269">
        <f t="shared" si="44"/>
        <v>219.23312960237192</v>
      </c>
      <c r="G188" s="269">
        <f t="shared" si="45"/>
        <v>34054.891727128292</v>
      </c>
      <c r="H188" s="270">
        <f t="shared" si="34"/>
        <v>0.02</v>
      </c>
      <c r="I188" s="269">
        <f t="shared" si="46"/>
        <v>19.045011821200479</v>
      </c>
      <c r="J188" s="269">
        <f t="shared" si="35"/>
        <v>100</v>
      </c>
      <c r="K188" s="317">
        <f t="shared" si="47"/>
        <v>-1</v>
      </c>
      <c r="L188" s="318">
        <f t="shared" si="48"/>
        <v>8.1940785462045209</v>
      </c>
      <c r="M188" s="318">
        <f t="shared" si="49"/>
        <v>8.2040785462045207</v>
      </c>
      <c r="N188" s="269">
        <f t="shared" si="50"/>
        <v>-0.11180883659664431</v>
      </c>
      <c r="O188" s="269">
        <f t="shared" si="36"/>
        <v>4.9462690761947812</v>
      </c>
      <c r="P188" s="316">
        <f t="shared" si="38"/>
        <v>154.5249306205969</v>
      </c>
      <c r="Q188" s="269">
        <f t="shared" si="51"/>
        <v>34137.516277627052</v>
      </c>
      <c r="R188" s="338">
        <f>IF(H188&gt;0,rate1(1,$L$52,$L$51,$L$54,L188,$L$53,$L$50,P188),"")</f>
        <v>5841.6017824130558</v>
      </c>
      <c r="S188" s="318">
        <f t="shared" si="52"/>
        <v>1.1814687361850089</v>
      </c>
      <c r="T188" s="318">
        <f t="shared" si="53"/>
        <v>0.6161327782800794</v>
      </c>
      <c r="U188" s="269">
        <f t="shared" si="37"/>
        <v>8.2140785462045205</v>
      </c>
      <c r="V188" s="341">
        <f t="shared" si="54"/>
        <v>8.2140785462045205</v>
      </c>
      <c r="W188" s="269">
        <f t="shared" si="55"/>
        <v>4.0595571634227667E-3</v>
      </c>
      <c r="X188" s="269">
        <f t="shared" si="56"/>
        <v>34199.146164592123</v>
      </c>
      <c r="Y188" s="269">
        <f t="shared" si="39"/>
        <v>154.90186291208343</v>
      </c>
      <c r="Z188" s="349">
        <f>IF(H188&gt;0,rate1(1,$L$52,$L$51,$L$54,U188,$L$53,$L$50,Y188),"")</f>
        <v>5847.5188210923534</v>
      </c>
      <c r="AA188" s="341">
        <f t="shared" si="57"/>
        <v>1.182404017875011</v>
      </c>
      <c r="AB188" s="341">
        <f t="shared" si="58"/>
        <v>-2.2255853849691528E-2</v>
      </c>
      <c r="AC188" s="269">
        <f t="shared" si="40"/>
        <v>0.6161327782800794</v>
      </c>
      <c r="AD188" s="269">
        <f t="shared" si="59"/>
        <v>-3.2460535626475745E-2</v>
      </c>
      <c r="AE188" s="269">
        <f t="shared" si="60"/>
        <v>-5.3111753770643672E-3</v>
      </c>
      <c r="AF188" s="269">
        <f t="shared" si="61"/>
        <v>986.64183698424131</v>
      </c>
      <c r="AG188" s="269">
        <f t="shared" si="62"/>
        <v>962.94738104433736</v>
      </c>
      <c r="AH188" s="269">
        <f t="shared" si="63"/>
        <v>8.194766666230116</v>
      </c>
      <c r="AI188" s="269">
        <f t="shared" si="64"/>
        <v>105.4732590870935</v>
      </c>
      <c r="AJ188" s="269">
        <f t="shared" si="65"/>
        <v>2.4036752712080913</v>
      </c>
      <c r="AK188" s="366">
        <f t="shared" si="66"/>
        <v>104.09125092670254</v>
      </c>
      <c r="AL188" s="134">
        <f t="shared" si="67"/>
        <v>0.85477577172620345</v>
      </c>
      <c r="AM188" s="5" cm="1">
        <f t="array" ref="AM188">Balance($B$8,$B$11,$B$12,$H$7,B188,AK188,AL188)</f>
        <v>2.5163913225871151E-2</v>
      </c>
      <c r="AN188" s="5" cm="1">
        <f t="array" ref="AN188">getStorageByWaterLevel(B187)</f>
        <v>26.725054532863005</v>
      </c>
      <c r="BA188" s="5"/>
    </row>
    <row r="189" spans="1:53" x14ac:dyDescent="0.25">
      <c r="A189" s="267"/>
      <c r="B189" s="269">
        <f t="shared" si="41"/>
        <v>986.64183698424131</v>
      </c>
      <c r="C189" s="269">
        <f t="shared" si="42"/>
        <v>962.94738104433736</v>
      </c>
      <c r="D189" s="269">
        <f t="shared" si="43"/>
        <v>8.194766666230116</v>
      </c>
      <c r="E189" s="269">
        <f>IF(H189&gt;0,IF(AND(C189&lt;$B$6,C189&gt;$K$12),bb2wang($B$6,$K$12,C189,$H$8,$H$9,I189,$H$10,$H$11,$K$10,$K$11,$H$13),E188)," ")</f>
        <v>220.29919644755532</v>
      </c>
      <c r="F189" s="269">
        <f t="shared" si="44"/>
        <v>219.96980471473518</v>
      </c>
      <c r="G189" s="269">
        <f t="shared" si="45"/>
        <v>33928.300744366723</v>
      </c>
      <c r="H189" s="270">
        <f t="shared" si="34"/>
        <v>0.02</v>
      </c>
      <c r="I189" s="269">
        <f t="shared" si="46"/>
        <v>18.955564751923159</v>
      </c>
      <c r="J189" s="269">
        <f t="shared" si="35"/>
        <v>100</v>
      </c>
      <c r="K189" s="317">
        <f t="shared" si="47"/>
        <v>-1</v>
      </c>
      <c r="L189" s="318">
        <f t="shared" si="48"/>
        <v>8.1747666662301164</v>
      </c>
      <c r="M189" s="318">
        <f t="shared" si="49"/>
        <v>8.1847666662301162</v>
      </c>
      <c r="N189" s="269">
        <f t="shared" si="50"/>
        <v>-0.11155532205303587</v>
      </c>
      <c r="O189" s="269">
        <f t="shared" si="36"/>
        <v>4.676430498603219</v>
      </c>
      <c r="P189" s="316">
        <f t="shared" si="38"/>
        <v>154.03959511699014</v>
      </c>
      <c r="Q189" s="269">
        <f t="shared" si="51"/>
        <v>33998.273738549178</v>
      </c>
      <c r="R189" s="338">
        <f>IF(H189&gt;0,rate1(1,$L$52,$L$51,$L$54,L189,$L$53,$L$50,P189),"")</f>
        <v>5833.9581625528008</v>
      </c>
      <c r="S189" s="318">
        <f t="shared" si="52"/>
        <v>1.2461751071000668</v>
      </c>
      <c r="T189" s="318">
        <f t="shared" si="53"/>
        <v>0.45315435572326224</v>
      </c>
      <c r="U189" s="269">
        <f t="shared" si="37"/>
        <v>8.194766666230116</v>
      </c>
      <c r="V189" s="341">
        <f t="shared" si="54"/>
        <v>8.194766666230116</v>
      </c>
      <c r="W189" s="269">
        <f t="shared" si="55"/>
        <v>4.0404909903912767E-3</v>
      </c>
      <c r="X189" s="269">
        <f t="shared" si="56"/>
        <v>34072.237566877586</v>
      </c>
      <c r="Y189" s="269">
        <f t="shared" si="39"/>
        <v>154.41623064686956</v>
      </c>
      <c r="Z189" s="349">
        <f>IF(H189&gt;0,rate1(1,$L$52,$L$51,$L$54,U189,$L$53,$L$50,Y189),"")</f>
        <v>5839.8922891043676</v>
      </c>
      <c r="AA189" s="341">
        <f t="shared" si="57"/>
        <v>1.2476171438582109</v>
      </c>
      <c r="AB189" s="341">
        <f t="shared" si="58"/>
        <v>-1.6317492914403858E-2</v>
      </c>
      <c r="AC189" s="269">
        <f t="shared" si="40"/>
        <v>0.45315435572326224</v>
      </c>
      <c r="AD189" s="269">
        <f t="shared" si="59"/>
        <v>-4.4135071741898561E-2</v>
      </c>
      <c r="AE189" s="269">
        <f t="shared" si="60"/>
        <v>-2.1836110702490381E-2</v>
      </c>
      <c r="AF189" s="269">
        <f t="shared" si="61"/>
        <v>986.07712730646506</v>
      </c>
      <c r="AG189" s="269">
        <f t="shared" si="62"/>
        <v>962.49422668861405</v>
      </c>
      <c r="AH189" s="269">
        <f t="shared" si="63"/>
        <v>8.1754531109238116</v>
      </c>
      <c r="AI189" s="269">
        <f t="shared" si="64"/>
        <v>77.675283760515129</v>
      </c>
      <c r="AJ189" s="269">
        <f t="shared" si="65"/>
        <v>2.4252517389193455</v>
      </c>
      <c r="AK189" s="366">
        <f t="shared" si="66"/>
        <v>107.68313134502087</v>
      </c>
      <c r="AL189" s="134">
        <f t="shared" si="67"/>
        <v>0.86532309763491277</v>
      </c>
      <c r="AM189" s="5" cm="1">
        <f t="array" ref="AM189">Balance($B$8,$B$11,$B$12,$H$7,B189,AK189,AL189)</f>
        <v>2.6797729589576096E-2</v>
      </c>
      <c r="AN189" s="5" cm="1">
        <f t="array" ref="AN189">getStorageByWaterLevel(B188)</f>
        <v>27.830387084244805</v>
      </c>
      <c r="BA189" s="5"/>
    </row>
    <row r="190" spans="1:53" x14ac:dyDescent="0.25">
      <c r="A190" s="267"/>
      <c r="B190" s="269">
        <f t="shared" si="41"/>
        <v>986.07712730646506</v>
      </c>
      <c r="C190" s="269">
        <f t="shared" si="42"/>
        <v>962.49422668861405</v>
      </c>
      <c r="D190" s="269">
        <f t="shared" si="43"/>
        <v>8.1754531109238116</v>
      </c>
      <c r="E190" s="269">
        <f>IF(H190&gt;0,IF(AND(C190&lt;$B$6,C190&gt;$K$12),bb2wang($B$6,$K$12,C190,$H$8,$H$9,I190,$H$10,$H$11,$K$10,$K$11,$H$13),E189)," ")</f>
        <v>220.6164655898819</v>
      </c>
      <c r="F190" s="269">
        <f t="shared" si="44"/>
        <v>220.45783101871859</v>
      </c>
      <c r="G190" s="269">
        <f t="shared" si="45"/>
        <v>33763.13387632274</v>
      </c>
      <c r="H190" s="270">
        <f t="shared" ref="H190:H253" si="68">dv(S189)</f>
        <v>0.02</v>
      </c>
      <c r="I190" s="269">
        <f t="shared" si="46"/>
        <v>18.86632049428081</v>
      </c>
      <c r="J190" s="269">
        <f t="shared" ref="J190:J253" si="69">$B$7</f>
        <v>100</v>
      </c>
      <c r="K190" s="317">
        <f t="shared" si="47"/>
        <v>-1</v>
      </c>
      <c r="L190" s="318">
        <f t="shared" si="48"/>
        <v>8.155453110923812</v>
      </c>
      <c r="M190" s="318">
        <f t="shared" si="49"/>
        <v>8.1654531109238118</v>
      </c>
      <c r="N190" s="269">
        <f t="shared" si="50"/>
        <v>-0.11130174063217169</v>
      </c>
      <c r="O190" s="269">
        <f t="shared" ref="O190:O253" si="70">IF(WH(B189,$F$51,$F$52,$F$53)&gt;0,WH(B189,$F$51,$F$52,$F$53),O189)</f>
        <v>4.4314781451972003</v>
      </c>
      <c r="P190" s="316">
        <f t="shared" si="38"/>
        <v>153.55460012168376</v>
      </c>
      <c r="Q190" s="269">
        <f t="shared" si="51"/>
        <v>33806.218903507754</v>
      </c>
      <c r="R190" s="338">
        <f>IF(H190&gt;0,rate1(1,$L$52,$L$51,$L$54,L190,$L$53,$L$50,P190),"")</f>
        <v>5826.2917835919852</v>
      </c>
      <c r="S190" s="318">
        <f t="shared" si="52"/>
        <v>1.3093500132852436</v>
      </c>
      <c r="T190" s="318">
        <f t="shared" si="53"/>
        <v>0.35979226071518949</v>
      </c>
      <c r="U190" s="269">
        <f t="shared" ref="U190:U208" si="71">L190-K190*H190</f>
        <v>8.1754531109238116</v>
      </c>
      <c r="V190" s="341">
        <f t="shared" si="54"/>
        <v>8.1754531109238116</v>
      </c>
      <c r="W190" s="269">
        <f t="shared" si="55"/>
        <v>4.0214680478456444E-3</v>
      </c>
      <c r="X190" s="269">
        <f t="shared" si="56"/>
        <v>33906.473497545725</v>
      </c>
      <c r="Y190" s="269">
        <f t="shared" si="39"/>
        <v>153.93093839716514</v>
      </c>
      <c r="Z190" s="349">
        <f>IF(H190&gt;0,rate1(1,$L$52,$L$51,$L$54,U190,$L$53,$L$50,Y190),"")</f>
        <v>5832.2430607028255</v>
      </c>
      <c r="AA190" s="341">
        <f t="shared" si="57"/>
        <v>1.311892942361488</v>
      </c>
      <c r="AB190" s="341">
        <f t="shared" si="58"/>
        <v>-1.2893744941444395E-2</v>
      </c>
      <c r="AC190" s="269">
        <f t="shared" si="40"/>
        <v>0.35979226071518949</v>
      </c>
      <c r="AD190" s="269">
        <f t="shared" si="59"/>
        <v>-5.5587632597333556E-2</v>
      </c>
      <c r="AE190" s="269">
        <f t="shared" si="60"/>
        <v>-2.8175431507690071E-2</v>
      </c>
      <c r="AF190" s="269">
        <f t="shared" si="61"/>
        <v>985.60603330511765</v>
      </c>
      <c r="AG190" s="269">
        <f t="shared" si="62"/>
        <v>962.1344344278989</v>
      </c>
      <c r="AH190" s="269">
        <f t="shared" si="63"/>
        <v>8.156137880003687</v>
      </c>
      <c r="AI190" s="269">
        <f t="shared" si="64"/>
        <v>61.753216982444506</v>
      </c>
      <c r="AJ190" s="269">
        <f t="shared" si="65"/>
        <v>2.4424054103033579</v>
      </c>
      <c r="AK190" s="366">
        <f t="shared" si="66"/>
        <v>110.31852173285165</v>
      </c>
      <c r="AL190" s="134">
        <f t="shared" si="67"/>
        <v>0.87309062601096432</v>
      </c>
      <c r="AM190" s="5" cm="1">
        <f t="array" ref="AM190">Balance($B$8,$B$11,$B$12,$H$7,B190,AK190,AL190)</f>
        <v>2.7778128954771369E-2</v>
      </c>
      <c r="AN190" s="5" cm="1">
        <f t="array" ref="AN190">getStorageByWaterLevel(B189)</f>
        <v>28.853170429530945</v>
      </c>
      <c r="BA190" s="5"/>
    </row>
    <row r="191" spans="1:53" x14ac:dyDescent="0.25">
      <c r="A191" s="267"/>
      <c r="B191" s="269">
        <f t="shared" si="41"/>
        <v>985.60603330511765</v>
      </c>
      <c r="C191" s="269">
        <f t="shared" si="42"/>
        <v>962.1344344278989</v>
      </c>
      <c r="D191" s="269">
        <f t="shared" si="43"/>
        <v>8.156137880003687</v>
      </c>
      <c r="E191" s="269">
        <f>IF(H191&gt;0,IF(AND(C191&lt;$B$6,C191&gt;$K$12),bb2wang($B$6,$K$12,C191,$H$8,$H$9,I191,$H$10,$H$11,$K$10,$K$11,$H$13),E190)," ")</f>
        <v>220.73890046499906</v>
      </c>
      <c r="F191" s="269">
        <f t="shared" si="44"/>
        <v>220.67768302744048</v>
      </c>
      <c r="G191" s="269">
        <f t="shared" si="45"/>
        <v>33557.240572415278</v>
      </c>
      <c r="H191" s="270">
        <f t="shared" si="68"/>
        <v>0.02</v>
      </c>
      <c r="I191" s="269">
        <f t="shared" si="46"/>
        <v>18.777279101775004</v>
      </c>
      <c r="J191" s="269">
        <f t="shared" si="69"/>
        <v>100</v>
      </c>
      <c r="K191" s="317">
        <f t="shared" si="47"/>
        <v>-1</v>
      </c>
      <c r="L191" s="318">
        <f t="shared" si="48"/>
        <v>8.1361378800036874</v>
      </c>
      <c r="M191" s="318">
        <f t="shared" si="49"/>
        <v>8.1461378800036872</v>
      </c>
      <c r="N191" s="269">
        <f t="shared" si="50"/>
        <v>-0.11104809231866852</v>
      </c>
      <c r="O191" s="269">
        <f t="shared" si="70"/>
        <v>4.2414533386254929</v>
      </c>
      <c r="P191" s="316">
        <f t="shared" ref="P191:P254" si="72">IF(H191&gt;0,$C$54*$L$55*$L$55*M191*M191/(($B$19*(B191-C191))^0.333)*1000,"")</f>
        <v>153.0699463301367</v>
      </c>
      <c r="Q191" s="269">
        <f t="shared" si="51"/>
        <v>33584.857606453472</v>
      </c>
      <c r="R191" s="338">
        <f>IF(H191&gt;0,rate1(1,$L$52,$L$51,$L$54,L191,$L$53,$L$50,P191),"")</f>
        <v>5818.6025604780898</v>
      </c>
      <c r="S191" s="318">
        <f t="shared" si="52"/>
        <v>1.3608495812833112</v>
      </c>
      <c r="T191" s="318">
        <f t="shared" si="53"/>
        <v>0.30774067112324605</v>
      </c>
      <c r="U191" s="269">
        <f t="shared" si="71"/>
        <v>8.156137880003687</v>
      </c>
      <c r="V191" s="341">
        <f t="shared" si="54"/>
        <v>8.156137880003687</v>
      </c>
      <c r="W191" s="269">
        <f t="shared" si="55"/>
        <v>4.0024883472398187E-3</v>
      </c>
      <c r="X191" s="269">
        <f t="shared" si="56"/>
        <v>33699.685824131127</v>
      </c>
      <c r="Y191" s="269">
        <f t="shared" ref="Y191:Y254" si="73">IF(H191&gt;0,$C$54*$L$55*$L$55*V191*V191/(($B$19*(B191-C191))^0.333)*1000,"")</f>
        <v>153.44598685645977</v>
      </c>
      <c r="Z191" s="349">
        <f>IF(H191&gt;0,rate1(1,$L$52,$L$51,$L$54,U191,$L$53,$L$50,Y191),"")</f>
        <v>5824.571051069599</v>
      </c>
      <c r="AA191" s="341">
        <f t="shared" si="57"/>
        <v>1.3641031477694763</v>
      </c>
      <c r="AB191" s="341">
        <f t="shared" si="58"/>
        <v>-1.0992732064414626E-2</v>
      </c>
      <c r="AC191" s="269">
        <f t="shared" ref="AC191:AC254" si="74">IF(H191&gt;0,delta_z(N191,S191,H191,AE190,AB191),"")</f>
        <v>0.30774067112324605</v>
      </c>
      <c r="AD191" s="269">
        <f t="shared" si="59"/>
        <v>-6.4989784830846317E-2</v>
      </c>
      <c r="AE191" s="269">
        <f t="shared" si="60"/>
        <v>-2.8169852856902603E-2</v>
      </c>
      <c r="AF191" s="269">
        <f t="shared" si="61"/>
        <v>985.18724454167568</v>
      </c>
      <c r="AG191" s="269">
        <f t="shared" si="62"/>
        <v>961.82669375677563</v>
      </c>
      <c r="AH191" s="269">
        <f t="shared" si="63"/>
        <v>8.1368209731868806</v>
      </c>
      <c r="AI191" s="269">
        <f t="shared" si="64"/>
        <v>52.889103169466232</v>
      </c>
      <c r="AJ191" s="269">
        <f t="shared" si="65"/>
        <v>2.4570968278504317</v>
      </c>
      <c r="AK191" s="366">
        <f t="shared" si="66"/>
        <v>112.40350386512353</v>
      </c>
      <c r="AL191" s="134">
        <f t="shared" si="67"/>
        <v>0.87926594770920874</v>
      </c>
      <c r="AM191" s="5" cm="1">
        <f t="array" ref="AM191">Balance($B$8,$B$11,$B$12,$H$7,B191,AK191,AL191)</f>
        <v>2.8312866123080222E-2</v>
      </c>
      <c r="AN191" s="5" cm="1">
        <f t="array" ref="AN191">getStorageByWaterLevel(B190)</f>
        <v>29.659318138905064</v>
      </c>
      <c r="BA191" s="5"/>
    </row>
    <row r="192" spans="1:53" x14ac:dyDescent="0.25">
      <c r="A192" s="267"/>
      <c r="B192" s="269">
        <f t="shared" ref="B192:B208" si="75">IF(H192&gt;0,AF191,"")</f>
        <v>985.18724454167568</v>
      </c>
      <c r="C192" s="269">
        <f t="shared" ref="C192:C208" si="76">IF(H192&gt;0,AG191,"")</f>
        <v>961.82669375677563</v>
      </c>
      <c r="D192" s="269">
        <f t="shared" ref="D192:D208" si="77">IF(H192&gt;0,AH191,"")</f>
        <v>8.1368209731868806</v>
      </c>
      <c r="E192" s="269">
        <f>IF(H192&gt;0,IF(AND(C192&lt;$B$6,C192&gt;$K$12),bb2wang($B$6,$K$12,C192,$H$8,$H$9,I192,$H$10,$H$11,$K$10,$K$11,$H$13),E191)," ")</f>
        <v>220.75329674429551</v>
      </c>
      <c r="F192" s="269">
        <f t="shared" ref="F192:F208" si="78">IF(H192&gt;0,(E192+E191)/2,"")</f>
        <v>220.74609860464727</v>
      </c>
      <c r="G192" s="269">
        <f t="shared" ref="G192:G208" si="79">IF(H192&gt;0,F192*$S$53*$C$55*(B192-C192+N192)^1.5,"")</f>
        <v>33329.120689049691</v>
      </c>
      <c r="H192" s="270">
        <f t="shared" si="68"/>
        <v>0.02</v>
      </c>
      <c r="I192" s="269">
        <f t="shared" ref="I192:I208" si="80">IF(H192&gt;0,(B192-C192)*B$19,"")</f>
        <v>18.688440627920045</v>
      </c>
      <c r="J192" s="269">
        <f t="shared" si="69"/>
        <v>100</v>
      </c>
      <c r="K192" s="317">
        <f t="shared" ref="K192:K208" si="81">IF(H192&gt;0,IF((1-S191-0.015)&gt;0,1,-1),"")</f>
        <v>-1</v>
      </c>
      <c r="L192" s="318">
        <f t="shared" ref="L192:L208" si="82">IF(H192&gt;0,D192+K192*H192,"")</f>
        <v>8.116820973186881</v>
      </c>
      <c r="M192" s="318">
        <f t="shared" ref="M192:M208" si="83">IF(H192&gt;0,(D192+L192)/2,"")</f>
        <v>8.1268209731868808</v>
      </c>
      <c r="N192" s="269">
        <f t="shared" ref="N192:N208" si="84">IF(H192&gt;0,2*($P$53*M192/$S$52/$S$51)^2-(B192-C192)*2,"")</f>
        <v>-0.11079437709713602</v>
      </c>
      <c r="O192" s="269">
        <f t="shared" si="70"/>
        <v>4.0829302071720885</v>
      </c>
      <c r="P192" s="316">
        <f t="shared" si="72"/>
        <v>152.58563444051217</v>
      </c>
      <c r="Q192" s="269">
        <f t="shared" ref="Q192:Q208" si="85">IF(H192&gt;0,M192/$S$54*(B192-C192+N192/2)*E192-J192,"")</f>
        <v>33347.976342213267</v>
      </c>
      <c r="R192" s="338">
        <f>IF(H192&gt;0,rate1(1,$L$52,$L$51,$L$54,L192,$L$53,$L$50,P192),"")</f>
        <v>5810.8904078330252</v>
      </c>
      <c r="S192" s="318">
        <f t="shared" ref="S192:S208" si="86">IF(H192&gt;0,Q192/O192/R192,"")</f>
        <v>1.4055776526546584</v>
      </c>
      <c r="T192" s="318">
        <f t="shared" ref="T192:T208" si="87">IF(H192&gt;0,N192/(1-S192),"")</f>
        <v>0.27317673045333024</v>
      </c>
      <c r="U192" s="269">
        <f t="shared" si="71"/>
        <v>8.1368209731868806</v>
      </c>
      <c r="V192" s="341">
        <f t="shared" ref="V192:V208" si="88">IF(H192&gt;0,(D192+U192)/2,"")</f>
        <v>8.1368209731868806</v>
      </c>
      <c r="W192" s="269">
        <f t="shared" ref="W192:W208" si="89">IF(H192&gt;0,2*($P$53*V192/$S$52/$S$51)^2-(B192-C192)*2,"")</f>
        <v>3.9835518999495889E-3</v>
      </c>
      <c r="X192" s="269">
        <f t="shared" ref="X192:X208" si="90">IF(H192&gt;0,V192/$S$54*(B192-C192+W192/2)*F192-J192,"")</f>
        <v>33470.506209590749</v>
      </c>
      <c r="Y192" s="269">
        <f t="shared" si="73"/>
        <v>152.96137672093485</v>
      </c>
      <c r="Z192" s="349">
        <f>IF(H192&gt;0,rate1(1,$L$52,$L$51,$L$54,U192,$L$53,$L$50,Y192),"")</f>
        <v>5816.8761750613894</v>
      </c>
      <c r="AA192" s="341">
        <f t="shared" ref="AA192:AA208" si="91">IF(H192&gt;0,X192/O192/Z192,"")</f>
        <v>1.4092904386788896</v>
      </c>
      <c r="AB192" s="341">
        <f t="shared" ref="AB192:AB208" si="92">IF(H192&gt;0,W192/(1-AA192),"")</f>
        <v>-9.7328242330989318E-3</v>
      </c>
      <c r="AC192" s="269">
        <f t="shared" si="74"/>
        <v>0.27317673045333024</v>
      </c>
      <c r="AD192" s="269">
        <f t="shared" ref="AD192:AD208" si="93">IF(H192&gt;0,H192/AC192*K192,"")</f>
        <v>-7.3212677986190397E-2</v>
      </c>
      <c r="AE192" s="269">
        <f t="shared" ref="AE192:AE208" si="94">IF(H192&gt;0,(AD192-AD191)/(AC192+AC191)*2,"")</f>
        <v>-2.8310025256697843E-2</v>
      </c>
      <c r="AF192" s="269">
        <f t="shared" ref="AF192:AF208" si="95">IF(H192&gt;0,B192-(AC192-N192),"")</f>
        <v>984.80327343412523</v>
      </c>
      <c r="AG192" s="269">
        <f t="shared" ref="AG192:AG208" si="96">IF(H192&gt;0,C192-AC192,"")</f>
        <v>961.55351702632231</v>
      </c>
      <c r="AH192" s="269">
        <f t="shared" ref="AH192:AH208" si="97">IF(H192&gt;0,$S$54*$S$53*$C$55*SQRT(AF192-AG192),"")</f>
        <v>8.1175023901894399</v>
      </c>
      <c r="AI192" s="269">
        <f t="shared" ref="AI192:AI208" si="98">IF(H192&gt;0,AC192/R192*1000000,"")</f>
        <v>47.011165463573469</v>
      </c>
      <c r="AJ192" s="269">
        <f t="shared" ref="AJ192:AJ208" si="99">IF(H192&gt;0,AJ191+AI192/3600,"")</f>
        <v>2.4701554849236467</v>
      </c>
      <c r="AK192" s="366">
        <f t="shared" ref="AK192:AK208" si="100">IF(H192&gt;0,AK191+AI191*G191/1000000,"")</f>
        <v>114.1783162238406</v>
      </c>
      <c r="AL192" s="134">
        <f t="shared" ref="AL192:AL208" si="101">IF(H192&gt;0,AL191+AI191*J191/1000000,"")</f>
        <v>0.88455485802615541</v>
      </c>
      <c r="AM192" s="5" cm="1">
        <f t="array" ref="AM192">Balance($B$8,$B$11,$B$12,$H$7,B192,AK192,AL192)</f>
        <v>2.8653530577373704E-2</v>
      </c>
      <c r="AN192" s="5" cm="1">
        <f t="array" ref="AN192">getStorageByWaterLevel(B191)</f>
        <v>30.340322188721167</v>
      </c>
      <c r="BA192" s="5"/>
    </row>
    <row r="193" spans="1:53" x14ac:dyDescent="0.25">
      <c r="A193" s="267"/>
      <c r="B193" s="269">
        <f t="shared" si="75"/>
        <v>984.80327343412523</v>
      </c>
      <c r="C193" s="269">
        <f t="shared" si="76"/>
        <v>961.55351702632231</v>
      </c>
      <c r="D193" s="269">
        <f t="shared" si="77"/>
        <v>8.1175023901894399</v>
      </c>
      <c r="E193" s="269">
        <f>IF(H193&gt;0,IF(AND(C193&lt;$B$6,C193&gt;$K$12),bb2wang($B$6,$K$12,C193,$H$8,$H$9,I193,$H$10,$H$11,$K$10,$K$11,$H$13),E192)," ")</f>
        <v>220.69640672202357</v>
      </c>
      <c r="F193" s="269">
        <f t="shared" si="78"/>
        <v>220.72485173315954</v>
      </c>
      <c r="G193" s="269">
        <f t="shared" si="79"/>
        <v>33088.524198851876</v>
      </c>
      <c r="H193" s="270">
        <f t="shared" si="68"/>
        <v>0.02</v>
      </c>
      <c r="I193" s="269">
        <f t="shared" si="80"/>
        <v>18.599805126242337</v>
      </c>
      <c r="J193" s="269">
        <f t="shared" si="69"/>
        <v>100</v>
      </c>
      <c r="K193" s="317">
        <f t="shared" si="81"/>
        <v>-1</v>
      </c>
      <c r="L193" s="318">
        <f t="shared" si="82"/>
        <v>8.0975023901894403</v>
      </c>
      <c r="M193" s="318">
        <f t="shared" si="83"/>
        <v>8.1075023901894401</v>
      </c>
      <c r="N193" s="269">
        <f t="shared" si="84"/>
        <v>-0.11054059495218382</v>
      </c>
      <c r="O193" s="269">
        <f t="shared" si="70"/>
        <v>3.9420077882738669</v>
      </c>
      <c r="P193" s="316">
        <f t="shared" si="72"/>
        <v>152.10166515369121</v>
      </c>
      <c r="Q193" s="269">
        <f t="shared" si="85"/>
        <v>33101.452943858792</v>
      </c>
      <c r="R193" s="338">
        <f>IF(H193&gt;0,rate1(1,$L$52,$L$51,$L$54,L193,$L$53,$L$50,P193),"")</f>
        <v>5803.1552399524744</v>
      </c>
      <c r="S193" s="318">
        <f t="shared" si="86"/>
        <v>1.4469895358946752</v>
      </c>
      <c r="T193" s="318">
        <f t="shared" si="87"/>
        <v>0.24730018507241</v>
      </c>
      <c r="U193" s="269">
        <f t="shared" si="71"/>
        <v>8.1175023901894399</v>
      </c>
      <c r="V193" s="341">
        <f t="shared" si="88"/>
        <v>8.1175023901894399</v>
      </c>
      <c r="W193" s="269">
        <f t="shared" si="89"/>
        <v>3.9646587173365333E-3</v>
      </c>
      <c r="X193" s="269">
        <f t="shared" si="90"/>
        <v>33228.754198540359</v>
      </c>
      <c r="Y193" s="269">
        <f t="shared" si="73"/>
        <v>152.47710868947672</v>
      </c>
      <c r="Z193" s="349">
        <f>IF(H193&gt;0,rate1(1,$L$52,$L$51,$L$54,U193,$L$53,$L$50,Y193),"")</f>
        <v>5809.158347209036</v>
      </c>
      <c r="AA193" s="341">
        <f t="shared" si="91"/>
        <v>1.451053304145584</v>
      </c>
      <c r="AB193" s="341">
        <f t="shared" si="92"/>
        <v>-8.7897786822483462E-3</v>
      </c>
      <c r="AC193" s="269">
        <f t="shared" si="74"/>
        <v>0.24730018507241</v>
      </c>
      <c r="AD193" s="269">
        <f t="shared" si="93"/>
        <v>-8.0873372553861858E-2</v>
      </c>
      <c r="AE193" s="269">
        <f t="shared" si="94"/>
        <v>-2.9437211677037771E-2</v>
      </c>
      <c r="AF193" s="269">
        <f t="shared" si="95"/>
        <v>984.44543265410061</v>
      </c>
      <c r="AG193" s="269">
        <f t="shared" si="96"/>
        <v>961.30621684124992</v>
      </c>
      <c r="AH193" s="269">
        <f t="shared" si="97"/>
        <v>8.098182130726352</v>
      </c>
      <c r="AI193" s="269">
        <f t="shared" si="98"/>
        <v>42.614780209539127</v>
      </c>
      <c r="AJ193" s="269">
        <f t="shared" si="99"/>
        <v>2.4819929238707408</v>
      </c>
      <c r="AK193" s="366">
        <f t="shared" si="100"/>
        <v>115.74515703130892</v>
      </c>
      <c r="AL193" s="134">
        <f t="shared" si="101"/>
        <v>0.88925597457251271</v>
      </c>
      <c r="AM193" s="5" cm="1">
        <f t="array" ref="AM193">Balance($B$8,$B$11,$B$12,$H$7,B193,AK193,AL193)</f>
        <v>2.889918070220162E-2</v>
      </c>
      <c r="AN193" s="5" cm="1">
        <f t="array" ref="AN193">getStorageByWaterLevel(B192)</f>
        <v>30.952204142656541</v>
      </c>
      <c r="BA193" s="5"/>
    </row>
    <row r="194" spans="1:53" x14ac:dyDescent="0.25">
      <c r="A194" s="267"/>
      <c r="B194" s="269">
        <f t="shared" si="75"/>
        <v>984.44543265410061</v>
      </c>
      <c r="C194" s="269">
        <f t="shared" si="76"/>
        <v>961.30621684124992</v>
      </c>
      <c r="D194" s="269">
        <f t="shared" si="77"/>
        <v>8.098182130726352</v>
      </c>
      <c r="E194" s="269">
        <f>IF(H194&gt;0,IF(AND(C194&lt;$B$6,C194&gt;$K$12),bb2wang($B$6,$K$12,C194,$H$8,$H$9,I194,$H$10,$H$11,$K$10,$K$11,$H$13),E193)," ")</f>
        <v>220.58650538804994</v>
      </c>
      <c r="F194" s="269">
        <f t="shared" si="78"/>
        <v>220.64145605503677</v>
      </c>
      <c r="G194" s="269">
        <f t="shared" si="79"/>
        <v>32839.832747098291</v>
      </c>
      <c r="H194" s="270">
        <f t="shared" si="68"/>
        <v>0.02</v>
      </c>
      <c r="I194" s="269">
        <f t="shared" si="80"/>
        <v>18.511372650280556</v>
      </c>
      <c r="J194" s="269">
        <f t="shared" si="69"/>
        <v>100</v>
      </c>
      <c r="K194" s="317">
        <f t="shared" si="81"/>
        <v>-1</v>
      </c>
      <c r="L194" s="318">
        <f t="shared" si="82"/>
        <v>8.0781821307263524</v>
      </c>
      <c r="M194" s="318">
        <f t="shared" si="83"/>
        <v>8.0881821307263522</v>
      </c>
      <c r="N194" s="269">
        <f t="shared" si="84"/>
        <v>-0.11028674586830078</v>
      </c>
      <c r="O194" s="269">
        <f t="shared" si="70"/>
        <v>3.8128015105831405</v>
      </c>
      <c r="P194" s="316">
        <f t="shared" si="72"/>
        <v>151.61803917329109</v>
      </c>
      <c r="Q194" s="269">
        <f t="shared" si="85"/>
        <v>32848.244353363632</v>
      </c>
      <c r="R194" s="338">
        <f>IF(H194&gt;0,rate1(1,$L$52,$L$51,$L$54,L194,$L$53,$L$50,P194),"")</f>
        <v>5795.39697080529</v>
      </c>
      <c r="S194" s="318">
        <f t="shared" si="86"/>
        <v>1.4865679872464277</v>
      </c>
      <c r="T194" s="318">
        <f t="shared" si="87"/>
        <v>0.22666256054458603</v>
      </c>
      <c r="U194" s="269">
        <f t="shared" si="71"/>
        <v>8.098182130726352</v>
      </c>
      <c r="V194" s="341">
        <f t="shared" si="88"/>
        <v>8.098182130726352</v>
      </c>
      <c r="W194" s="269">
        <f t="shared" si="89"/>
        <v>3.9458088108759171E-3</v>
      </c>
      <c r="X194" s="269">
        <f t="shared" si="90"/>
        <v>32978.842620675336</v>
      </c>
      <c r="Y194" s="269">
        <f t="shared" si="73"/>
        <v>151.99318346369509</v>
      </c>
      <c r="Z194" s="349">
        <f>IF(H194&gt;0,rate1(1,$L$52,$L$51,$L$54,U194,$L$53,$L$50,Y194),"")</f>
        <v>5801.4174817169278</v>
      </c>
      <c r="AA194" s="341">
        <f t="shared" si="91"/>
        <v>1.4909294516066269</v>
      </c>
      <c r="AB194" s="341">
        <f t="shared" si="92"/>
        <v>-8.0374253326272703E-3</v>
      </c>
      <c r="AC194" s="269">
        <f t="shared" si="74"/>
        <v>0.22666256054458603</v>
      </c>
      <c r="AD194" s="269">
        <f t="shared" si="93"/>
        <v>-8.8236892550527191E-2</v>
      </c>
      <c r="AE194" s="269">
        <f t="shared" si="94"/>
        <v>-3.1072146765795429E-2</v>
      </c>
      <c r="AF194" s="269">
        <f t="shared" si="95"/>
        <v>984.10848334768775</v>
      </c>
      <c r="AG194" s="269">
        <f t="shared" si="96"/>
        <v>961.07955428070534</v>
      </c>
      <c r="AH194" s="269">
        <f t="shared" si="97"/>
        <v>8.0788601945115808</v>
      </c>
      <c r="AI194" s="269">
        <f t="shared" si="98"/>
        <v>39.110791147942798</v>
      </c>
      <c r="AJ194" s="269">
        <f t="shared" si="99"/>
        <v>2.4928570325229473</v>
      </c>
      <c r="AK194" s="366">
        <f t="shared" si="100"/>
        <v>117.155217217501</v>
      </c>
      <c r="AL194" s="134">
        <f t="shared" si="101"/>
        <v>0.8935174525934666</v>
      </c>
      <c r="AM194" s="5" cm="1">
        <f t="array" ref="AM194">Balance($B$8,$B$11,$B$12,$H$7,B194,AK194,AL194)</f>
        <v>2.9088823762608684E-2</v>
      </c>
      <c r="AN194" s="5" cm="1">
        <f t="array" ref="AN194">getStorageByWaterLevel(B193)</f>
        <v>31.518582163089874</v>
      </c>
      <c r="BA194" s="5"/>
    </row>
    <row r="195" spans="1:53" x14ac:dyDescent="0.25">
      <c r="A195" s="267"/>
      <c r="B195" s="269">
        <f t="shared" si="75"/>
        <v>984.10848334768775</v>
      </c>
      <c r="C195" s="269">
        <f t="shared" si="76"/>
        <v>961.07955428070534</v>
      </c>
      <c r="D195" s="269">
        <f t="shared" si="77"/>
        <v>8.0788601945115808</v>
      </c>
      <c r="E195" s="269">
        <f>IF(H195&gt;0,IF(AND(C195&lt;$B$6,C195&gt;$K$12),bb2wang($B$6,$K$12,C195,$H$8,$H$9,I195,$H$10,$H$11,$K$10,$K$11,$H$13),E194)," ")</f>
        <v>220.43462122588801</v>
      </c>
      <c r="F195" s="269">
        <f t="shared" si="78"/>
        <v>220.51056330696898</v>
      </c>
      <c r="G195" s="269">
        <f t="shared" si="79"/>
        <v>32585.407381883917</v>
      </c>
      <c r="H195" s="270">
        <f t="shared" si="68"/>
        <v>0.02</v>
      </c>
      <c r="I195" s="269">
        <f t="shared" si="80"/>
        <v>18.423143253585931</v>
      </c>
      <c r="J195" s="269">
        <f t="shared" si="69"/>
        <v>100</v>
      </c>
      <c r="K195" s="317">
        <f t="shared" si="81"/>
        <v>-1</v>
      </c>
      <c r="L195" s="318">
        <f t="shared" si="82"/>
        <v>8.0588601945115812</v>
      </c>
      <c r="M195" s="318">
        <f t="shared" si="83"/>
        <v>8.068860194511581</v>
      </c>
      <c r="N195" s="269">
        <f t="shared" si="84"/>
        <v>-0.11003282983011076</v>
      </c>
      <c r="O195" s="269">
        <f t="shared" si="70"/>
        <v>3.692388088104857</v>
      </c>
      <c r="P195" s="316">
        <f t="shared" si="72"/>
        <v>151.13475720568402</v>
      </c>
      <c r="Q195" s="269">
        <f t="shared" si="85"/>
        <v>32590.152651637207</v>
      </c>
      <c r="R195" s="338">
        <f>IF(H195&gt;0,rate1(1,$L$52,$L$51,$L$54,L195,$L$53,$L$50,P195),"")</f>
        <v>5787.6155140329329</v>
      </c>
      <c r="S195" s="318">
        <f t="shared" si="86"/>
        <v>1.5250334913031822</v>
      </c>
      <c r="T195" s="318">
        <f t="shared" si="87"/>
        <v>0.20957297325357091</v>
      </c>
      <c r="U195" s="269">
        <f t="shared" si="71"/>
        <v>8.0788601945115808</v>
      </c>
      <c r="V195" s="341">
        <f t="shared" si="88"/>
        <v>8.0788601945115808</v>
      </c>
      <c r="W195" s="269">
        <f t="shared" si="89"/>
        <v>3.9270021919719511E-3</v>
      </c>
      <c r="X195" s="269">
        <f t="shared" si="90"/>
        <v>32723.149273373587</v>
      </c>
      <c r="Y195" s="269">
        <f t="shared" si="73"/>
        <v>151.50960174794156</v>
      </c>
      <c r="Z195" s="349">
        <f>IF(H195&gt;0,rate1(1,$L$52,$L$51,$L$54,U195,$L$53,$L$50,Y195),"")</f>
        <v>5793.6534924624102</v>
      </c>
      <c r="AA195" s="341">
        <f t="shared" si="91"/>
        <v>1.5296611437545156</v>
      </c>
      <c r="AB195" s="341">
        <f t="shared" si="92"/>
        <v>-7.4141783634255349E-3</v>
      </c>
      <c r="AC195" s="269">
        <f t="shared" si="74"/>
        <v>0.20957297325357091</v>
      </c>
      <c r="AD195" s="269">
        <f t="shared" si="93"/>
        <v>-9.5432152770010006E-2</v>
      </c>
      <c r="AE195" s="269">
        <f t="shared" si="94"/>
        <v>-3.2987960227980929E-2</v>
      </c>
      <c r="AF195" s="269">
        <f t="shared" si="95"/>
        <v>983.78887754460402</v>
      </c>
      <c r="AG195" s="269">
        <f t="shared" si="96"/>
        <v>960.86998130745178</v>
      </c>
      <c r="AH195" s="269">
        <f t="shared" si="97"/>
        <v>8.059536581257964</v>
      </c>
      <c r="AI195" s="269">
        <f t="shared" si="98"/>
        <v>36.210590137757102</v>
      </c>
      <c r="AJ195" s="269">
        <f t="shared" si="99"/>
        <v>2.5029155297834356</v>
      </c>
      <c r="AK195" s="366">
        <f t="shared" si="100"/>
        <v>118.43960905740614</v>
      </c>
      <c r="AL195" s="134">
        <f t="shared" si="101"/>
        <v>0.89742853170826087</v>
      </c>
      <c r="AM195" s="5" cm="1">
        <f t="array" ref="AM195">Balance($B$8,$B$11,$B$12,$H$7,B195,AK195,AL195)</f>
        <v>2.9241424263161439E-2</v>
      </c>
      <c r="AN195" s="5" cm="1">
        <f t="array" ref="AN195">getStorageByWaterLevel(B194)</f>
        <v>32.051038804185048</v>
      </c>
      <c r="BA195" s="5"/>
    </row>
    <row r="196" spans="1:53" x14ac:dyDescent="0.25">
      <c r="A196" s="267"/>
      <c r="B196" s="269">
        <f t="shared" si="75"/>
        <v>983.78887754460402</v>
      </c>
      <c r="C196" s="269">
        <f t="shared" si="76"/>
        <v>960.86998130745178</v>
      </c>
      <c r="D196" s="269">
        <f t="shared" si="77"/>
        <v>8.059536581257964</v>
      </c>
      <c r="E196" s="269">
        <f>IF(H196&gt;0,IF(AND(C196&lt;$B$6,C196&gt;$K$12),bb2wang($B$6,$K$12,C196,$H$8,$H$9,I196,$H$10,$H$11,$K$10,$K$11,$H$13),E195)," ")</f>
        <v>220.24822641609924</v>
      </c>
      <c r="F196" s="269">
        <f t="shared" si="78"/>
        <v>220.34142382099361</v>
      </c>
      <c r="G196" s="269">
        <f t="shared" si="79"/>
        <v>32326.752683561303</v>
      </c>
      <c r="H196" s="270">
        <f t="shared" si="68"/>
        <v>0.02</v>
      </c>
      <c r="I196" s="269">
        <f t="shared" si="80"/>
        <v>18.335116989721794</v>
      </c>
      <c r="J196" s="269">
        <f t="shared" si="69"/>
        <v>100</v>
      </c>
      <c r="K196" s="317">
        <f t="shared" si="81"/>
        <v>-1</v>
      </c>
      <c r="L196" s="318">
        <f t="shared" si="82"/>
        <v>8.0395365812579644</v>
      </c>
      <c r="M196" s="318">
        <f t="shared" si="83"/>
        <v>8.0495365812579642</v>
      </c>
      <c r="N196" s="269">
        <f t="shared" si="84"/>
        <v>-0.10977884682207417</v>
      </c>
      <c r="O196" s="269">
        <f t="shared" si="70"/>
        <v>3.5790046464969292</v>
      </c>
      <c r="P196" s="316">
        <f t="shared" si="72"/>
        <v>150.65181996001246</v>
      </c>
      <c r="Q196" s="269">
        <f t="shared" si="85"/>
        <v>32328.40782340859</v>
      </c>
      <c r="R196" s="338">
        <f>IF(H196&gt;0,rate1(1,$L$52,$L$51,$L$54,L196,$L$53,$L$50,P196),"")</f>
        <v>5779.8107829488581</v>
      </c>
      <c r="S196" s="318">
        <f t="shared" si="86"/>
        <v>1.5628181020008769</v>
      </c>
      <c r="T196" s="318">
        <f t="shared" si="87"/>
        <v>0.19505208953265532</v>
      </c>
      <c r="U196" s="269">
        <f t="shared" si="71"/>
        <v>8.059536581257964</v>
      </c>
      <c r="V196" s="341">
        <f t="shared" si="88"/>
        <v>8.059536581257964</v>
      </c>
      <c r="W196" s="269">
        <f t="shared" si="89"/>
        <v>3.9082388720572681E-3</v>
      </c>
      <c r="X196" s="269">
        <f t="shared" si="90"/>
        <v>32463.189387429124</v>
      </c>
      <c r="Y196" s="269">
        <f t="shared" si="73"/>
        <v>151.02636424932481</v>
      </c>
      <c r="Z196" s="349">
        <f>IF(H196&gt;0,rate1(1,$L$52,$L$51,$L$54,U196,$L$53,$L$50,Y196),"")</f>
        <v>5785.8662929951697</v>
      </c>
      <c r="AA196" s="341">
        <f t="shared" si="91"/>
        <v>1.5676912341832616</v>
      </c>
      <c r="AB196" s="341">
        <f t="shared" si="92"/>
        <v>-6.8844446359649326E-3</v>
      </c>
      <c r="AC196" s="269">
        <f t="shared" si="74"/>
        <v>0.19505208953265532</v>
      </c>
      <c r="AD196" s="269">
        <f t="shared" si="93"/>
        <v>-0.1025367123619131</v>
      </c>
      <c r="AE196" s="269">
        <f t="shared" si="94"/>
        <v>-3.5116754968075779E-2</v>
      </c>
      <c r="AF196" s="269">
        <f t="shared" si="95"/>
        <v>983.48404660824929</v>
      </c>
      <c r="AG196" s="269">
        <f t="shared" si="96"/>
        <v>960.67492921791916</v>
      </c>
      <c r="AH196" s="269">
        <f t="shared" si="97"/>
        <v>8.0402112906773073</v>
      </c>
      <c r="AI196" s="269">
        <f t="shared" si="98"/>
        <v>33.747141015080047</v>
      </c>
      <c r="AJ196" s="269">
        <f t="shared" si="99"/>
        <v>2.5122897356209579</v>
      </c>
      <c r="AK196" s="366">
        <f t="shared" si="100"/>
        <v>119.61954588858339</v>
      </c>
      <c r="AL196" s="134">
        <f t="shared" si="101"/>
        <v>0.90104959072203661</v>
      </c>
      <c r="AM196" s="5" cm="1">
        <f t="array" ref="AM196">Balance($B$8,$B$11,$B$12,$H$7,B196,AK196,AL196)</f>
        <v>2.936789576331205E-2</v>
      </c>
      <c r="AN196" s="5" cm="1">
        <f t="array" ref="AN196">getStorageByWaterLevel(B195)</f>
        <v>32.556486054327067</v>
      </c>
      <c r="BA196" s="5"/>
    </row>
    <row r="197" spans="1:53" x14ac:dyDescent="0.25">
      <c r="A197" s="267"/>
      <c r="B197" s="269">
        <f t="shared" si="75"/>
        <v>983.48404660824929</v>
      </c>
      <c r="C197" s="269">
        <f t="shared" si="76"/>
        <v>960.67492921791916</v>
      </c>
      <c r="D197" s="269">
        <f t="shared" si="77"/>
        <v>8.0402112906773073</v>
      </c>
      <c r="E197" s="269">
        <f>IF(H197&gt;0,IF(AND(C197&lt;$B$6,C197&gt;$K$12),bb2wang($B$6,$K$12,C197,$H$8,$H$9,I197,$H$10,$H$11,$K$10,$K$11,$H$13),E196)," ")</f>
        <v>220.03273220938473</v>
      </c>
      <c r="F197" s="269">
        <f t="shared" si="78"/>
        <v>220.140479312742</v>
      </c>
      <c r="G197" s="269">
        <f t="shared" si="79"/>
        <v>32064.923664741498</v>
      </c>
      <c r="H197" s="270">
        <f t="shared" si="68"/>
        <v>0.02</v>
      </c>
      <c r="I197" s="269">
        <f t="shared" si="80"/>
        <v>18.247293912264105</v>
      </c>
      <c r="J197" s="269">
        <f t="shared" si="69"/>
        <v>100</v>
      </c>
      <c r="K197" s="317">
        <f t="shared" si="81"/>
        <v>-1</v>
      </c>
      <c r="L197" s="318">
        <f t="shared" si="82"/>
        <v>8.0202112906773078</v>
      </c>
      <c r="M197" s="318">
        <f t="shared" si="83"/>
        <v>8.0302112906773075</v>
      </c>
      <c r="N197" s="269">
        <f t="shared" si="84"/>
        <v>-0.10952479682879357</v>
      </c>
      <c r="O197" s="269">
        <f t="shared" si="70"/>
        <v>3.4714572937592529</v>
      </c>
      <c r="P197" s="316">
        <f t="shared" si="72"/>
        <v>150.16922814820947</v>
      </c>
      <c r="Q197" s="269">
        <f t="shared" si="85"/>
        <v>32063.90571589622</v>
      </c>
      <c r="R197" s="338">
        <f>IF(H197&gt;0,rate1(1,$L$52,$L$51,$L$54,L197,$L$53,$L$50,P197),"")</f>
        <v>5771.9826905379914</v>
      </c>
      <c r="S197" s="318">
        <f t="shared" si="86"/>
        <v>1.6002195646572246</v>
      </c>
      <c r="T197" s="318">
        <f t="shared" si="87"/>
        <v>0.18247455311014621</v>
      </c>
      <c r="U197" s="269">
        <f t="shared" si="71"/>
        <v>8.0402112906773073</v>
      </c>
      <c r="V197" s="341">
        <f t="shared" si="88"/>
        <v>8.0402112906773073</v>
      </c>
      <c r="W197" s="269">
        <f t="shared" si="89"/>
        <v>3.8895188624792354E-3</v>
      </c>
      <c r="X197" s="269">
        <f t="shared" si="90"/>
        <v>32200.025435030391</v>
      </c>
      <c r="Y197" s="269">
        <f t="shared" si="73"/>
        <v>150.54347167773085</v>
      </c>
      <c r="Z197" s="349">
        <f>IF(H197&gt;0,rate1(1,$L$52,$L$51,$L$54,U197,$L$53,$L$50,Y197),"")</f>
        <v>5778.0557965367007</v>
      </c>
      <c r="AA197" s="341">
        <f t="shared" si="91"/>
        <v>1.6053238445910487</v>
      </c>
      <c r="AB197" s="341">
        <f t="shared" si="92"/>
        <v>-6.4255173445330891E-3</v>
      </c>
      <c r="AC197" s="269">
        <f t="shared" si="74"/>
        <v>0.18247455311014621</v>
      </c>
      <c r="AD197" s="269">
        <f t="shared" si="93"/>
        <v>-0.10960432377618977</v>
      </c>
      <c r="AE197" s="269">
        <f t="shared" si="94"/>
        <v>-3.7441656381129743E-2</v>
      </c>
      <c r="AF197" s="269">
        <f t="shared" si="95"/>
        <v>983.19204725831037</v>
      </c>
      <c r="AG197" s="269">
        <f t="shared" si="96"/>
        <v>960.49245466480897</v>
      </c>
      <c r="AH197" s="269">
        <f t="shared" si="97"/>
        <v>8.0208843224803079</v>
      </c>
      <c r="AI197" s="269">
        <f t="shared" si="98"/>
        <v>31.613842745799751</v>
      </c>
      <c r="AJ197" s="269">
        <f t="shared" si="99"/>
        <v>2.5210713586059024</v>
      </c>
      <c r="AK197" s="366">
        <f t="shared" si="100"/>
        <v>120.71048136995515</v>
      </c>
      <c r="AL197" s="134">
        <f t="shared" si="101"/>
        <v>0.90442430482354463</v>
      </c>
      <c r="AM197" s="5" cm="1">
        <f t="array" ref="AM197">Balance($B$8,$B$11,$B$12,$H$7,B197,AK197,AL197)</f>
        <v>2.9475167475628967E-2</v>
      </c>
      <c r="AN197" s="5" cm="1">
        <f t="array" ref="AN197">getStorageByWaterLevel(B196)</f>
        <v>33.039570748652821</v>
      </c>
      <c r="BA197" s="5"/>
    </row>
    <row r="198" spans="1:53" x14ac:dyDescent="0.25">
      <c r="A198" s="267"/>
      <c r="B198" s="269">
        <f t="shared" si="75"/>
        <v>983.19204725831037</v>
      </c>
      <c r="C198" s="269">
        <f t="shared" si="76"/>
        <v>960.49245466480897</v>
      </c>
      <c r="D198" s="269">
        <f t="shared" si="77"/>
        <v>8.0208843224803079</v>
      </c>
      <c r="E198" s="269">
        <f>IF(H198&gt;0,IF(AND(C198&lt;$B$6,C198&gt;$K$12),bb2wang($B$6,$K$12,C198,$H$8,$H$9,I198,$H$10,$H$11,$K$10,$K$11,$H$13),E197)," ")</f>
        <v>219.79223335905189</v>
      </c>
      <c r="F198" s="269">
        <f t="shared" si="78"/>
        <v>219.9124827842183</v>
      </c>
      <c r="G198" s="269">
        <f t="shared" si="79"/>
        <v>31800.702933141154</v>
      </c>
      <c r="H198" s="270">
        <f t="shared" si="68"/>
        <v>0.02</v>
      </c>
      <c r="I198" s="269">
        <f t="shared" si="80"/>
        <v>18.159674074801114</v>
      </c>
      <c r="J198" s="269">
        <f t="shared" si="69"/>
        <v>100</v>
      </c>
      <c r="K198" s="317">
        <f t="shared" si="81"/>
        <v>-1</v>
      </c>
      <c r="L198" s="318">
        <f t="shared" si="82"/>
        <v>8.0008843224803083</v>
      </c>
      <c r="M198" s="318">
        <f t="shared" si="83"/>
        <v>8.0108843224803081</v>
      </c>
      <c r="N198" s="269">
        <f t="shared" si="84"/>
        <v>-0.10927067983467253</v>
      </c>
      <c r="O198" s="269">
        <f t="shared" si="70"/>
        <v>3.3688816836758853</v>
      </c>
      <c r="P198" s="316">
        <f t="shared" si="72"/>
        <v>149.68698248501511</v>
      </c>
      <c r="Q198" s="269">
        <f t="shared" si="85"/>
        <v>31797.327301763016</v>
      </c>
      <c r="R198" s="338">
        <f>IF(H198&gt;0,rate1(1,$L$52,$L$51,$L$54,L198,$L$53,$L$50,P198),"")</f>
        <v>5764.1311494561569</v>
      </c>
      <c r="S198" s="318">
        <f t="shared" si="86"/>
        <v>1.63746115052255</v>
      </c>
      <c r="T198" s="318">
        <f t="shared" si="87"/>
        <v>0.17141543409366891</v>
      </c>
      <c r="U198" s="269">
        <f t="shared" si="71"/>
        <v>8.0208843224803079</v>
      </c>
      <c r="V198" s="341">
        <f t="shared" si="88"/>
        <v>8.0208843224803079</v>
      </c>
      <c r="W198" s="269">
        <f t="shared" si="89"/>
        <v>3.8708421747344346E-3</v>
      </c>
      <c r="X198" s="269">
        <f t="shared" si="90"/>
        <v>31934.445555229791</v>
      </c>
      <c r="Y198" s="269">
        <f t="shared" si="73"/>
        <v>150.06092474583946</v>
      </c>
      <c r="Z198" s="349">
        <f>IF(H198&gt;0,rate1(1,$L$52,$L$51,$L$54,U198,$L$53,$L$50,Y198),"")</f>
        <v>5770.221915979716</v>
      </c>
      <c r="AA198" s="341">
        <f t="shared" si="91"/>
        <v>1.6427864261313614</v>
      </c>
      <c r="AB198" s="341">
        <f t="shared" si="92"/>
        <v>-6.021972489418095E-3</v>
      </c>
      <c r="AC198" s="269">
        <f t="shared" si="74"/>
        <v>0.17141543409366891</v>
      </c>
      <c r="AD198" s="269">
        <f t="shared" si="93"/>
        <v>-0.11667560803813688</v>
      </c>
      <c r="AE198" s="269">
        <f t="shared" si="94"/>
        <v>-3.9963177923282488E-2</v>
      </c>
      <c r="AF198" s="269">
        <f t="shared" si="95"/>
        <v>982.911361144382</v>
      </c>
      <c r="AG198" s="269">
        <f t="shared" si="96"/>
        <v>960.32103923071531</v>
      </c>
      <c r="AH198" s="269">
        <f t="shared" si="97"/>
        <v>8.0015556763765243</v>
      </c>
      <c r="AI198" s="269">
        <f t="shared" si="98"/>
        <v>29.738295269329861</v>
      </c>
      <c r="AJ198" s="269">
        <f t="shared" si="99"/>
        <v>2.5293319961807161</v>
      </c>
      <c r="AK198" s="366">
        <f t="shared" si="100"/>
        <v>121.72417682434836</v>
      </c>
      <c r="AL198" s="134">
        <f t="shared" si="101"/>
        <v>0.90758568909812465</v>
      </c>
      <c r="AM198" s="5" cm="1">
        <f t="array" ref="AM198">Balance($B$8,$B$11,$B$12,$H$7,B198,AK198,AL198)</f>
        <v>2.9567914615905709E-2</v>
      </c>
      <c r="AN198" s="5" cm="1">
        <f t="array" ref="AN198">getStorageByWaterLevel(B197)</f>
        <v>33.50363770805469</v>
      </c>
      <c r="BA198" s="5"/>
    </row>
    <row r="199" spans="1:53" x14ac:dyDescent="0.25">
      <c r="A199" s="267"/>
      <c r="B199" s="269">
        <f t="shared" si="75"/>
        <v>982.911361144382</v>
      </c>
      <c r="C199" s="269">
        <f t="shared" si="76"/>
        <v>960.32103923071531</v>
      </c>
      <c r="D199" s="269">
        <f t="shared" si="77"/>
        <v>8.0015556763765243</v>
      </c>
      <c r="E199" s="269">
        <f>IF(H199&gt;0,IF(AND(C199&lt;$B$6,C199&gt;$K$12),bb2wang($B$6,$K$12,C199,$H$8,$H$9,I199,$H$10,$H$11,$K$10,$K$11,$H$13),E198)," ")</f>
        <v>219.52992981799292</v>
      </c>
      <c r="F199" s="269">
        <f t="shared" si="78"/>
        <v>219.66108158852239</v>
      </c>
      <c r="G199" s="269">
        <f t="shared" si="79"/>
        <v>31534.693548963081</v>
      </c>
      <c r="H199" s="270">
        <f t="shared" si="68"/>
        <v>0.02</v>
      </c>
      <c r="I199" s="269">
        <f t="shared" si="80"/>
        <v>18.072257530933349</v>
      </c>
      <c r="J199" s="269">
        <f t="shared" si="69"/>
        <v>100</v>
      </c>
      <c r="K199" s="317">
        <f t="shared" si="81"/>
        <v>-1</v>
      </c>
      <c r="L199" s="318">
        <f t="shared" si="82"/>
        <v>7.9815556763765247</v>
      </c>
      <c r="M199" s="318">
        <f t="shared" si="83"/>
        <v>7.9915556763765245</v>
      </c>
      <c r="N199" s="269">
        <f t="shared" si="84"/>
        <v>-0.10901649582422124</v>
      </c>
      <c r="O199" s="269">
        <f t="shared" si="70"/>
        <v>3.2706239024214385</v>
      </c>
      <c r="P199" s="316">
        <f t="shared" si="72"/>
        <v>149.2050836879942</v>
      </c>
      <c r="Q199" s="269">
        <f t="shared" si="85"/>
        <v>31529.206607100376</v>
      </c>
      <c r="R199" s="338">
        <f>IF(H199&gt;0,rate1(1,$L$52,$L$51,$L$54,L199,$L$53,$L$50,P199),"")</f>
        <v>5756.2560720295414</v>
      </c>
      <c r="S199" s="318">
        <f t="shared" si="86"/>
        <v>1.6747204765712298</v>
      </c>
      <c r="T199" s="318">
        <f t="shared" si="87"/>
        <v>0.16157282846700805</v>
      </c>
      <c r="U199" s="269">
        <f t="shared" si="71"/>
        <v>8.0015556763765243</v>
      </c>
      <c r="V199" s="341">
        <f t="shared" si="88"/>
        <v>8.0015556763765243</v>
      </c>
      <c r="W199" s="269">
        <f t="shared" si="89"/>
        <v>3.8522088202412874E-3</v>
      </c>
      <c r="X199" s="269">
        <f t="shared" si="90"/>
        <v>31667.057071575597</v>
      </c>
      <c r="Y199" s="269">
        <f t="shared" si="73"/>
        <v>149.57872416914145</v>
      </c>
      <c r="Z199" s="349">
        <f>IF(H199&gt;0,rate1(1,$L$52,$L$51,$L$54,U199,$L$53,$L$50,Y199),"")</f>
        <v>5762.3645638875996</v>
      </c>
      <c r="AA199" s="341">
        <f t="shared" si="91"/>
        <v>1.6802595303605272</v>
      </c>
      <c r="AB199" s="341">
        <f t="shared" si="92"/>
        <v>-5.6628516739775413E-3</v>
      </c>
      <c r="AC199" s="269">
        <f t="shared" si="74"/>
        <v>0.16157282846700805</v>
      </c>
      <c r="AD199" s="269">
        <f t="shared" si="93"/>
        <v>-0.12378318922654653</v>
      </c>
      <c r="AE199" s="269">
        <f t="shared" si="94"/>
        <v>-4.2689680013057583E-2</v>
      </c>
      <c r="AF199" s="269">
        <f t="shared" si="95"/>
        <v>982.64077182009078</v>
      </c>
      <c r="AG199" s="269">
        <f t="shared" si="96"/>
        <v>960.15946640224831</v>
      </c>
      <c r="AH199" s="269">
        <f t="shared" si="97"/>
        <v>7.9822253520744493</v>
      </c>
      <c r="AI199" s="269">
        <f t="shared" si="98"/>
        <v>28.069082828353167</v>
      </c>
      <c r="AJ199" s="269">
        <f t="shared" si="99"/>
        <v>2.5371289636330365</v>
      </c>
      <c r="AK199" s="366">
        <f t="shared" si="100"/>
        <v>122.66987551794635</v>
      </c>
      <c r="AL199" s="134">
        <f t="shared" si="101"/>
        <v>0.91055951862505768</v>
      </c>
      <c r="AM199" s="5" cm="1">
        <f t="array" ref="AM199">Balance($B$8,$B$11,$B$12,$H$7,B199,AK199,AL199)</f>
        <v>2.9649428821171248E-2</v>
      </c>
      <c r="AN199" s="5" cm="1">
        <f t="array" ref="AN199">getStorageByWaterLevel(B198)</f>
        <v>33.95120479566463</v>
      </c>
      <c r="BA199" s="5"/>
    </row>
    <row r="200" spans="1:53" x14ac:dyDescent="0.25">
      <c r="A200" s="267"/>
      <c r="B200" s="269">
        <f t="shared" si="75"/>
        <v>982.64077182009078</v>
      </c>
      <c r="C200" s="269">
        <f t="shared" si="76"/>
        <v>960.15946640224831</v>
      </c>
      <c r="D200" s="269">
        <f t="shared" si="77"/>
        <v>7.9822253520744493</v>
      </c>
      <c r="E200" s="269">
        <f>IF(H200&gt;0,IF(AND(C200&lt;$B$6,C200&gt;$K$12),bb2wang($B$6,$K$12,C200,$H$8,$H$9,I200,$H$10,$H$11,$K$10,$K$11,$H$13),E199)," ")</f>
        <v>219.24838566739203</v>
      </c>
      <c r="F200" s="269">
        <f t="shared" si="78"/>
        <v>219.38915774269248</v>
      </c>
      <c r="G200" s="269">
        <f t="shared" si="79"/>
        <v>31267.373517966138</v>
      </c>
      <c r="H200" s="270">
        <f t="shared" si="68"/>
        <v>0.02</v>
      </c>
      <c r="I200" s="269">
        <f t="shared" si="80"/>
        <v>17.985044334273972</v>
      </c>
      <c r="J200" s="269">
        <f t="shared" si="69"/>
        <v>100</v>
      </c>
      <c r="K200" s="317">
        <f t="shared" si="81"/>
        <v>-1</v>
      </c>
      <c r="L200" s="318">
        <f t="shared" si="82"/>
        <v>7.9622253520744497</v>
      </c>
      <c r="M200" s="318">
        <f t="shared" si="83"/>
        <v>7.9722253520744495</v>
      </c>
      <c r="N200" s="269">
        <f t="shared" si="84"/>
        <v>-0.10876224478192142</v>
      </c>
      <c r="O200" s="269">
        <f t="shared" si="70"/>
        <v>3.1761730250845428</v>
      </c>
      <c r="P200" s="316">
        <f t="shared" si="72"/>
        <v>148.72353247755638</v>
      </c>
      <c r="Q200" s="269">
        <f t="shared" si="85"/>
        <v>31259.972619851087</v>
      </c>
      <c r="R200" s="338">
        <f>IF(H200&gt;0,rate1(1,$L$52,$L$51,$L$54,L200,$L$53,$L$50,P200),"")</f>
        <v>5748.3573702542026</v>
      </c>
      <c r="S200" s="318">
        <f t="shared" si="86"/>
        <v>1.7121455455302876</v>
      </c>
      <c r="T200" s="318">
        <f t="shared" si="87"/>
        <v>0.15272474210441545</v>
      </c>
      <c r="U200" s="269">
        <f t="shared" si="71"/>
        <v>7.9822253520744493</v>
      </c>
      <c r="V200" s="341">
        <f t="shared" si="88"/>
        <v>7.9822253520744493</v>
      </c>
      <c r="W200" s="269">
        <f t="shared" si="89"/>
        <v>3.8336188103897939E-3</v>
      </c>
      <c r="X200" s="269">
        <f t="shared" si="90"/>
        <v>31398.341371913692</v>
      </c>
      <c r="Y200" s="269">
        <f t="shared" si="73"/>
        <v>149.09687066595896</v>
      </c>
      <c r="Z200" s="349">
        <f>IF(H200&gt;0,rate1(1,$L$52,$L$51,$L$54,U200,$L$53,$L$50,Y200),"")</f>
        <v>5754.4836524939092</v>
      </c>
      <c r="AA200" s="341">
        <f t="shared" si="91"/>
        <v>1.7178933292102265</v>
      </c>
      <c r="AB200" s="341">
        <f t="shared" si="92"/>
        <v>-5.3400953239212566E-3</v>
      </c>
      <c r="AC200" s="269">
        <f t="shared" si="74"/>
        <v>0.15272474210441545</v>
      </c>
      <c r="AD200" s="269">
        <f t="shared" si="93"/>
        <v>-0.13095455081093751</v>
      </c>
      <c r="AE200" s="269">
        <f t="shared" si="94"/>
        <v>-4.5634215825166892E-2</v>
      </c>
      <c r="AF200" s="269">
        <f t="shared" si="95"/>
        <v>982.37928483320445</v>
      </c>
      <c r="AG200" s="269">
        <f t="shared" si="96"/>
        <v>960.00674166014392</v>
      </c>
      <c r="AH200" s="269">
        <f t="shared" si="97"/>
        <v>7.96289334928142</v>
      </c>
      <c r="AI200" s="269">
        <f t="shared" si="98"/>
        <v>26.568414638712987</v>
      </c>
      <c r="AJ200" s="269">
        <f t="shared" si="99"/>
        <v>2.544509078810457</v>
      </c>
      <c r="AK200" s="366">
        <f t="shared" si="100"/>
        <v>123.55502544313893</v>
      </c>
      <c r="AL200" s="134">
        <f t="shared" si="101"/>
        <v>0.91336642690789305</v>
      </c>
      <c r="AM200" s="5" cm="1">
        <f t="array" ref="AM200">Balance($B$8,$B$11,$B$12,$H$7,B200,AK200,AL200)</f>
        <v>2.9722103655538058E-2</v>
      </c>
      <c r="AN200" s="5" cm="1">
        <f t="array" ref="AN200">getStorageByWaterLevel(B199)</f>
        <v>34.384230354521925</v>
      </c>
      <c r="BA200" s="5"/>
    </row>
    <row r="201" spans="1:53" x14ac:dyDescent="0.25">
      <c r="A201" s="267"/>
      <c r="B201" s="269">
        <f t="shared" si="75"/>
        <v>982.37928483320445</v>
      </c>
      <c r="C201" s="269">
        <f t="shared" si="76"/>
        <v>960.00674166014392</v>
      </c>
      <c r="D201" s="269">
        <f t="shared" si="77"/>
        <v>7.96289334928142</v>
      </c>
      <c r="E201" s="269">
        <f>IF(H201&gt;0,IF(AND(C201&lt;$B$6,C201&gt;$K$12),bb2wang($B$6,$K$12,C201,$H$8,$H$9,I201,$H$10,$H$11,$K$10,$K$11,$H$13),E200)," ")</f>
        <v>218.94969734211304</v>
      </c>
      <c r="F201" s="269">
        <f t="shared" si="78"/>
        <v>219.09904150475253</v>
      </c>
      <c r="G201" s="269">
        <f t="shared" si="79"/>
        <v>30999.130155698214</v>
      </c>
      <c r="H201" s="270">
        <f t="shared" si="68"/>
        <v>0.02</v>
      </c>
      <c r="I201" s="269">
        <f t="shared" si="80"/>
        <v>17.898034538448428</v>
      </c>
      <c r="J201" s="269">
        <f t="shared" si="69"/>
        <v>100</v>
      </c>
      <c r="K201" s="317">
        <f t="shared" si="81"/>
        <v>-1</v>
      </c>
      <c r="L201" s="318">
        <f t="shared" si="82"/>
        <v>7.9428933492814204</v>
      </c>
      <c r="M201" s="318">
        <f t="shared" si="83"/>
        <v>7.9528933492814202</v>
      </c>
      <c r="N201" s="269">
        <f t="shared" si="84"/>
        <v>-0.10850792669219089</v>
      </c>
      <c r="O201" s="269">
        <f t="shared" si="70"/>
        <v>3.0851197174605467</v>
      </c>
      <c r="P201" s="316">
        <f t="shared" si="72"/>
        <v>148.24232957697296</v>
      </c>
      <c r="Q201" s="269">
        <f t="shared" si="85"/>
        <v>30989.976638682263</v>
      </c>
      <c r="R201" s="338">
        <f>IF(H201&gt;0,rate1(1,$L$52,$L$51,$L$54,L201,$L$53,$L$50,P201),"")</f>
        <v>5740.4349557955456</v>
      </c>
      <c r="S201" s="318">
        <f t="shared" si="86"/>
        <v>1.7498645261691084</v>
      </c>
      <c r="T201" s="318">
        <f t="shared" si="87"/>
        <v>0.1447033736167436</v>
      </c>
      <c r="U201" s="269">
        <f t="shared" si="71"/>
        <v>7.96289334928142</v>
      </c>
      <c r="V201" s="341">
        <f t="shared" si="88"/>
        <v>7.96289334928142</v>
      </c>
      <c r="W201" s="269">
        <f t="shared" si="89"/>
        <v>3.8150721566267976E-3</v>
      </c>
      <c r="X201" s="269">
        <f t="shared" si="90"/>
        <v>31128.688516089154</v>
      </c>
      <c r="Y201" s="269">
        <f t="shared" si="73"/>
        <v>148.61536495746205</v>
      </c>
      <c r="Z201" s="349">
        <f>IF(H201&gt;0,rate1(1,$L$52,$L$51,$L$54,U201,$L$53,$L$50,Y201),"")</f>
        <v>5746.5790937018301</v>
      </c>
      <c r="AA201" s="341">
        <f t="shared" si="91"/>
        <v>1.7558176640438647</v>
      </c>
      <c r="AB201" s="341">
        <f t="shared" si="92"/>
        <v>-5.0476091498245076E-3</v>
      </c>
      <c r="AC201" s="269">
        <f t="shared" si="74"/>
        <v>0.1447033736167436</v>
      </c>
      <c r="AD201" s="269">
        <f t="shared" si="93"/>
        <v>-0.13821377829774251</v>
      </c>
      <c r="AE201" s="269">
        <f t="shared" si="94"/>
        <v>-4.8813323980511442E-2</v>
      </c>
      <c r="AF201" s="269">
        <f t="shared" si="95"/>
        <v>982.12607353289548</v>
      </c>
      <c r="AG201" s="269">
        <f t="shared" si="96"/>
        <v>959.86203828652719</v>
      </c>
      <c r="AH201" s="269">
        <f t="shared" si="97"/>
        <v>7.9435596677036351</v>
      </c>
      <c r="AI201" s="269">
        <f t="shared" si="98"/>
        <v>25.207736823261278</v>
      </c>
      <c r="AJ201" s="269">
        <f t="shared" si="99"/>
        <v>2.5515112279280294</v>
      </c>
      <c r="AK201" s="366">
        <f t="shared" si="100"/>
        <v>124.38574998742777</v>
      </c>
      <c r="AL201" s="134">
        <f t="shared" si="101"/>
        <v>0.9160232683717644</v>
      </c>
      <c r="AM201" s="5" cm="1">
        <f t="array" ref="AM201">Balance($B$8,$B$11,$B$12,$H$7,B201,AK201,AL201)</f>
        <v>2.9787724767395378E-2</v>
      </c>
      <c r="AN201" s="5" cm="1">
        <f t="array" ref="AN201">getStorageByWaterLevel(B200)</f>
        <v>34.804276663086149</v>
      </c>
      <c r="BA201" s="5"/>
    </row>
    <row r="202" spans="1:53" x14ac:dyDescent="0.25">
      <c r="A202" s="267"/>
      <c r="B202" s="269">
        <f t="shared" si="75"/>
        <v>982.12607353289548</v>
      </c>
      <c r="C202" s="269">
        <f t="shared" si="76"/>
        <v>959.86203828652719</v>
      </c>
      <c r="D202" s="269">
        <f t="shared" si="77"/>
        <v>7.9435596677036351</v>
      </c>
      <c r="E202" s="269">
        <f>IF(H202&gt;0,IF(AND(C202&lt;$B$6,C202&gt;$K$12),bb2wang($B$6,$K$12,C202,$H$8,$H$9,I202,$H$10,$H$11,$K$10,$K$11,$H$13),E201)," ")</f>
        <v>218.6356077397275</v>
      </c>
      <c r="F202" s="269">
        <f t="shared" si="78"/>
        <v>218.79265254092027</v>
      </c>
      <c r="G202" s="269">
        <f t="shared" si="79"/>
        <v>30730.282903249165</v>
      </c>
      <c r="H202" s="270">
        <f t="shared" si="68"/>
        <v>0.02</v>
      </c>
      <c r="I202" s="269">
        <f t="shared" si="80"/>
        <v>17.811228197094625</v>
      </c>
      <c r="J202" s="269">
        <f t="shared" si="69"/>
        <v>100</v>
      </c>
      <c r="K202" s="317">
        <f t="shared" si="81"/>
        <v>-1</v>
      </c>
      <c r="L202" s="318">
        <f t="shared" si="82"/>
        <v>7.9235596677036355</v>
      </c>
      <c r="M202" s="318">
        <f t="shared" si="83"/>
        <v>7.9335596677036353</v>
      </c>
      <c r="N202" s="269">
        <f t="shared" si="84"/>
        <v>-0.10825354153944033</v>
      </c>
      <c r="O202" s="269">
        <f t="shared" si="70"/>
        <v>2.9971293463732982</v>
      </c>
      <c r="P202" s="316">
        <f t="shared" si="72"/>
        <v>147.76147571239602</v>
      </c>
      <c r="Q202" s="269">
        <f t="shared" si="85"/>
        <v>30719.510902865793</v>
      </c>
      <c r="R202" s="338">
        <f>IF(H202&gt;0,rate1(1,$L$52,$L$51,$L$54,L202,$L$53,$L$50,P202),"")</f>
        <v>5732.4887399878426</v>
      </c>
      <c r="S202" s="318">
        <f t="shared" si="86"/>
        <v>1.7879921198440825</v>
      </c>
      <c r="T202" s="318">
        <f t="shared" si="87"/>
        <v>0.13737896460292029</v>
      </c>
      <c r="U202" s="269">
        <f t="shared" si="71"/>
        <v>7.9435596677036351</v>
      </c>
      <c r="V202" s="341">
        <f t="shared" si="88"/>
        <v>7.9435596677036351</v>
      </c>
      <c r="W202" s="269">
        <f t="shared" si="89"/>
        <v>3.7965688704275635E-3</v>
      </c>
      <c r="X202" s="269">
        <f t="shared" si="90"/>
        <v>30858.420213092828</v>
      </c>
      <c r="Y202" s="269">
        <f t="shared" si="73"/>
        <v>148.13420776768763</v>
      </c>
      <c r="Z202" s="349">
        <f>IF(H202&gt;0,rate1(1,$L$52,$L$51,$L$54,U202,$L$53,$L$50,Y202),"")</f>
        <v>5738.6507990836917</v>
      </c>
      <c r="AA202" s="341">
        <f t="shared" si="91"/>
        <v>1.7941485738088709</v>
      </c>
      <c r="AB202" s="341">
        <f t="shared" si="92"/>
        <v>-4.7806783209577231E-3</v>
      </c>
      <c r="AC202" s="269">
        <f t="shared" si="74"/>
        <v>0.13737896460292029</v>
      </c>
      <c r="AD202" s="269">
        <f t="shared" si="93"/>
        <v>-0.14558269570460031</v>
      </c>
      <c r="AE202" s="269">
        <f t="shared" si="94"/>
        <v>-5.224657065285284E-2</v>
      </c>
      <c r="AF202" s="269">
        <f t="shared" si="95"/>
        <v>981.88044102675315</v>
      </c>
      <c r="AG202" s="269">
        <f t="shared" si="96"/>
        <v>959.72465932192426</v>
      </c>
      <c r="AH202" s="269">
        <f t="shared" si="97"/>
        <v>7.9242243070461864</v>
      </c>
      <c r="AI202" s="269">
        <f t="shared" si="98"/>
        <v>23.964977662252092</v>
      </c>
      <c r="AJ202" s="269">
        <f t="shared" si="99"/>
        <v>2.5581681661675439</v>
      </c>
      <c r="AK202" s="366">
        <f t="shared" si="100"/>
        <v>125.16716790214264</v>
      </c>
      <c r="AL202" s="134">
        <f t="shared" si="101"/>
        <v>0.91854404205409057</v>
      </c>
      <c r="AM202" s="5" cm="1">
        <f t="array" ref="AM202">Balance($B$8,$B$11,$B$12,$H$7,B202,AK202,AL202)</f>
        <v>2.9847652391429513E-2</v>
      </c>
      <c r="AN202" s="5" cm="1">
        <f t="array" ref="AN202">getStorageByWaterLevel(B201)</f>
        <v>35.21261573185766</v>
      </c>
      <c r="BA202" s="5"/>
    </row>
    <row r="203" spans="1:53" x14ac:dyDescent="0.25">
      <c r="A203" s="267"/>
      <c r="B203" s="269">
        <f t="shared" si="75"/>
        <v>981.88044102675315</v>
      </c>
      <c r="C203" s="269">
        <f t="shared" si="76"/>
        <v>959.72465932192426</v>
      </c>
      <c r="D203" s="269">
        <f t="shared" si="77"/>
        <v>7.9242243070461864</v>
      </c>
      <c r="E203" s="269">
        <f>IF(H203&gt;0,IF(AND(C203&lt;$B$6,C203&gt;$K$12),bb2wang($B$6,$K$12,C203,$H$8,$H$9,I203,$H$10,$H$11,$K$10,$K$11,$H$13),E202)," ")</f>
        <v>218.30758633808776</v>
      </c>
      <c r="F203" s="269">
        <f t="shared" si="78"/>
        <v>218.47159703890765</v>
      </c>
      <c r="G203" s="269">
        <f t="shared" si="79"/>
        <v>30461.099090441669</v>
      </c>
      <c r="H203" s="270">
        <f t="shared" si="68"/>
        <v>0.02</v>
      </c>
      <c r="I203" s="269">
        <f t="shared" si="80"/>
        <v>17.724625363863108</v>
      </c>
      <c r="J203" s="269">
        <f t="shared" si="69"/>
        <v>100</v>
      </c>
      <c r="K203" s="317">
        <f t="shared" si="81"/>
        <v>-1</v>
      </c>
      <c r="L203" s="318">
        <f t="shared" si="82"/>
        <v>7.9042243070461868</v>
      </c>
      <c r="M203" s="318">
        <f t="shared" si="83"/>
        <v>7.9142243070461866</v>
      </c>
      <c r="N203" s="269">
        <f t="shared" si="84"/>
        <v>-0.10799908930809465</v>
      </c>
      <c r="O203" s="269">
        <f t="shared" si="70"/>
        <v>2.9119237438193277</v>
      </c>
      <c r="P203" s="316">
        <f t="shared" si="72"/>
        <v>147.28097161287826</v>
      </c>
      <c r="Q203" s="269">
        <f t="shared" si="85"/>
        <v>30448.821726485308</v>
      </c>
      <c r="R203" s="338">
        <f>IF(H203&gt;0,rate1(1,$L$52,$L$51,$L$54,L203,$L$53,$L$50,P203),"")</f>
        <v>5724.5186338337853</v>
      </c>
      <c r="S203" s="318">
        <f t="shared" si="86"/>
        <v>1.8266339297445464</v>
      </c>
      <c r="T203" s="318">
        <f t="shared" si="87"/>
        <v>0.13064923350227042</v>
      </c>
      <c r="U203" s="269">
        <f t="shared" si="71"/>
        <v>7.9242243070461864</v>
      </c>
      <c r="V203" s="341">
        <f t="shared" si="88"/>
        <v>7.9242243070461864</v>
      </c>
      <c r="W203" s="269">
        <f t="shared" si="89"/>
        <v>3.7781089631465647E-3</v>
      </c>
      <c r="X203" s="269">
        <f t="shared" si="90"/>
        <v>30587.805695588264</v>
      </c>
      <c r="Y203" s="269">
        <f t="shared" si="73"/>
        <v>147.65339982355931</v>
      </c>
      <c r="Z203" s="349">
        <f>IF(H203&gt;0,rate1(1,$L$52,$L$51,$L$54,U203,$L$53,$L$50,Y203),"")</f>
        <v>5730.6986798804955</v>
      </c>
      <c r="AA203" s="341">
        <f t="shared" si="91"/>
        <v>1.8329927668580062</v>
      </c>
      <c r="AB203" s="341">
        <f t="shared" si="92"/>
        <v>-4.5355843573496356E-3</v>
      </c>
      <c r="AC203" s="269">
        <f t="shared" si="74"/>
        <v>0.13064923350227042</v>
      </c>
      <c r="AD203" s="269">
        <f t="shared" si="93"/>
        <v>-0.15308164819545184</v>
      </c>
      <c r="AE203" s="269">
        <f t="shared" si="94"/>
        <v>-5.5956444462671645E-2</v>
      </c>
      <c r="AF203" s="269">
        <f t="shared" si="95"/>
        <v>981.64179270394277</v>
      </c>
      <c r="AG203" s="269">
        <f t="shared" si="96"/>
        <v>959.59401008842201</v>
      </c>
      <c r="AH203" s="269">
        <f t="shared" si="97"/>
        <v>7.904887267012942</v>
      </c>
      <c r="AI203" s="269">
        <f t="shared" si="98"/>
        <v>22.822745781643636</v>
      </c>
      <c r="AJ203" s="269">
        <f t="shared" si="99"/>
        <v>2.5645078177735559</v>
      </c>
      <c r="AK203" s="366">
        <f t="shared" si="100"/>
        <v>125.9036184454737</v>
      </c>
      <c r="AL203" s="134">
        <f t="shared" si="101"/>
        <v>0.92094053982031576</v>
      </c>
      <c r="AM203" s="5" cm="1">
        <f t="array" ref="AM203">Balance($B$8,$B$11,$B$12,$H$7,B203,AK203,AL203)</f>
        <v>2.9902940856436987E-2</v>
      </c>
      <c r="AN203" s="5" cm="1">
        <f t="array" ref="AN203">getStorageByWaterLevel(B202)</f>
        <v>35.610300832748237</v>
      </c>
      <c r="BA203" s="5"/>
    </row>
    <row r="204" spans="1:53" x14ac:dyDescent="0.25">
      <c r="A204" s="267"/>
      <c r="B204" s="269">
        <f t="shared" si="75"/>
        <v>981.64179270394277</v>
      </c>
      <c r="C204" s="269">
        <f t="shared" si="76"/>
        <v>959.59401008842201</v>
      </c>
      <c r="D204" s="269">
        <f t="shared" si="77"/>
        <v>7.904887267012942</v>
      </c>
      <c r="E204" s="269">
        <f>IF(H204&gt;0,IF(AND(C204&lt;$B$6,C204&gt;$K$12),bb2wang($B$6,$K$12,C204,$H$8,$H$9,I204,$H$10,$H$11,$K$10,$K$11,$H$13),E203)," ")</f>
        <v>217.96688706937437</v>
      </c>
      <c r="F204" s="269">
        <f t="shared" si="78"/>
        <v>218.13723670373105</v>
      </c>
      <c r="G204" s="269">
        <f t="shared" si="79"/>
        <v>30191.805181756776</v>
      </c>
      <c r="H204" s="270">
        <f t="shared" si="68"/>
        <v>0.02</v>
      </c>
      <c r="I204" s="269">
        <f t="shared" si="80"/>
        <v>17.638226092416609</v>
      </c>
      <c r="J204" s="269">
        <f t="shared" si="69"/>
        <v>100</v>
      </c>
      <c r="K204" s="317">
        <f t="shared" si="81"/>
        <v>-1</v>
      </c>
      <c r="L204" s="318">
        <f t="shared" si="82"/>
        <v>7.8848872670129424</v>
      </c>
      <c r="M204" s="318">
        <f t="shared" si="83"/>
        <v>7.8948872670129422</v>
      </c>
      <c r="N204" s="269">
        <f t="shared" si="84"/>
        <v>-0.10774456998250059</v>
      </c>
      <c r="O204" s="269">
        <f t="shared" si="70"/>
        <v>2.8292684055024342</v>
      </c>
      <c r="P204" s="316">
        <f t="shared" si="72"/>
        <v>146.80081801038941</v>
      </c>
      <c r="Q204" s="269">
        <f t="shared" si="85"/>
        <v>30178.119024330241</v>
      </c>
      <c r="R204" s="338">
        <f>IF(H204&gt;0,rate1(1,$L$52,$L$51,$L$54,L204,$L$53,$L$50,P204),"")</f>
        <v>5716.5245480039812</v>
      </c>
      <c r="S204" s="318">
        <f t="shared" si="86"/>
        <v>1.8658896018039759</v>
      </c>
      <c r="T204" s="318">
        <f t="shared" si="87"/>
        <v>0.12443222526061967</v>
      </c>
      <c r="U204" s="269">
        <f t="shared" si="71"/>
        <v>7.904887267012942</v>
      </c>
      <c r="V204" s="341">
        <f t="shared" si="88"/>
        <v>7.904887267012942</v>
      </c>
      <c r="W204" s="269">
        <f t="shared" si="89"/>
        <v>3.7596924462874881E-3</v>
      </c>
      <c r="X204" s="269">
        <f t="shared" si="90"/>
        <v>30317.073045150708</v>
      </c>
      <c r="Y204" s="269">
        <f t="shared" si="73"/>
        <v>147.17294185490354</v>
      </c>
      <c r="Z204" s="349">
        <f>IF(H204&gt;0,rate1(1,$L$52,$L$51,$L$54,U204,$L$53,$L$50,Y204),"")</f>
        <v>5722.7226470014175</v>
      </c>
      <c r="AA204" s="341">
        <f t="shared" si="91"/>
        <v>1.8724508299064904</v>
      </c>
      <c r="AB204" s="341">
        <f t="shared" si="92"/>
        <v>-4.3093459452499504E-3</v>
      </c>
      <c r="AC204" s="269">
        <f t="shared" si="74"/>
        <v>0.12443222526061967</v>
      </c>
      <c r="AD204" s="269">
        <f t="shared" si="93"/>
        <v>-0.16073006777874929</v>
      </c>
      <c r="AE204" s="269">
        <f t="shared" si="94"/>
        <v>-5.9968447886343722E-2</v>
      </c>
      <c r="AF204" s="269">
        <f t="shared" si="95"/>
        <v>981.40961590869961</v>
      </c>
      <c r="AG204" s="269">
        <f t="shared" si="96"/>
        <v>959.46957786316136</v>
      </c>
      <c r="AH204" s="269">
        <f t="shared" si="97"/>
        <v>7.8855485473066507</v>
      </c>
      <c r="AI204" s="269">
        <f t="shared" si="98"/>
        <v>21.767111155687633</v>
      </c>
      <c r="AJ204" s="269">
        <f t="shared" si="99"/>
        <v>2.5705542375390245</v>
      </c>
      <c r="AK204" s="366">
        <f t="shared" si="100"/>
        <v>126.5988243662443</v>
      </c>
      <c r="AL204" s="134">
        <f t="shared" si="101"/>
        <v>0.92322281439848008</v>
      </c>
      <c r="AM204" s="5" cm="1">
        <f t="array" ref="AM204">Balance($B$8,$B$11,$B$12,$H$7,B204,AK204,AL204)</f>
        <v>2.9954419461296341E-2</v>
      </c>
      <c r="AN204" s="5" cm="1">
        <f t="array" ref="AN204">getStorageByWaterLevel(B203)</f>
        <v>35.998216575240932</v>
      </c>
      <c r="BA204" s="5"/>
    </row>
    <row r="205" spans="1:53" x14ac:dyDescent="0.25">
      <c r="A205" s="267"/>
      <c r="B205" s="269">
        <f t="shared" si="75"/>
        <v>981.40961590869961</v>
      </c>
      <c r="C205" s="269">
        <f t="shared" si="76"/>
        <v>959.46957786316136</v>
      </c>
      <c r="D205" s="269">
        <f t="shared" si="77"/>
        <v>7.8855485473066507</v>
      </c>
      <c r="E205" s="269">
        <f>IF(H205&gt;0,IF(AND(C205&lt;$B$6,C205&gt;$K$12),bb2wang($B$6,$K$12,C205,$H$8,$H$9,I205,$H$10,$H$11,$K$10,$K$11,$H$13),E204)," ")</f>
        <v>217.61459113901708</v>
      </c>
      <c r="F205" s="269">
        <f t="shared" si="78"/>
        <v>217.79073910419572</v>
      </c>
      <c r="G205" s="269">
        <f t="shared" si="79"/>
        <v>29922.595015957439</v>
      </c>
      <c r="H205" s="270">
        <f t="shared" si="68"/>
        <v>0.02</v>
      </c>
      <c r="I205" s="269">
        <f t="shared" si="80"/>
        <v>17.552030436430595</v>
      </c>
      <c r="J205" s="269">
        <f t="shared" si="69"/>
        <v>100</v>
      </c>
      <c r="K205" s="317">
        <f t="shared" si="81"/>
        <v>-1</v>
      </c>
      <c r="L205" s="318">
        <f t="shared" si="82"/>
        <v>7.8655485473066511</v>
      </c>
      <c r="M205" s="318">
        <f t="shared" si="83"/>
        <v>7.8755485473066509</v>
      </c>
      <c r="N205" s="269">
        <f t="shared" si="84"/>
        <v>-0.10748998354705463</v>
      </c>
      <c r="O205" s="269">
        <f t="shared" si="70"/>
        <v>2.7489632448767418</v>
      </c>
      <c r="P205" s="316">
        <f t="shared" si="72"/>
        <v>146.32101563983832</v>
      </c>
      <c r="Q205" s="269">
        <f t="shared" si="85"/>
        <v>29907.583387666538</v>
      </c>
      <c r="R205" s="338">
        <f>IF(H205&gt;0,rate1(1,$L$52,$L$51,$L$54,L205,$L$53,$L$50,P205),"")</f>
        <v>5708.5063928365844</v>
      </c>
      <c r="S205" s="318">
        <f t="shared" si="86"/>
        <v>1.9058551824118528</v>
      </c>
      <c r="T205" s="318">
        <f t="shared" si="87"/>
        <v>0.11866133310719817</v>
      </c>
      <c r="U205" s="269">
        <f t="shared" si="71"/>
        <v>7.8855485473066507</v>
      </c>
      <c r="V205" s="341">
        <f t="shared" si="88"/>
        <v>7.8855485473066507</v>
      </c>
      <c r="W205" s="269">
        <f t="shared" si="89"/>
        <v>3.7413193312545445E-3</v>
      </c>
      <c r="X205" s="269">
        <f t="shared" si="90"/>
        <v>30046.417489917847</v>
      </c>
      <c r="Y205" s="269">
        <f t="shared" si="73"/>
        <v>146.69283459447163</v>
      </c>
      <c r="Z205" s="349">
        <f>IF(H205&gt;0,rate1(1,$L$52,$L$51,$L$54,U205,$L$53,$L$50,Y205),"")</f>
        <v>5714.7226110233987</v>
      </c>
      <c r="AA205" s="341">
        <f t="shared" si="91"/>
        <v>1.9126196326296112</v>
      </c>
      <c r="AB205" s="341">
        <f t="shared" si="92"/>
        <v>-4.0995385125283269E-3</v>
      </c>
      <c r="AC205" s="269">
        <f t="shared" si="74"/>
        <v>0.11866133310719817</v>
      </c>
      <c r="AD205" s="269">
        <f t="shared" si="93"/>
        <v>-0.16854690130551694</v>
      </c>
      <c r="AE205" s="269">
        <f t="shared" si="94"/>
        <v>-6.4311317660998873E-2</v>
      </c>
      <c r="AF205" s="269">
        <f t="shared" si="95"/>
        <v>981.18346459204531</v>
      </c>
      <c r="AG205" s="269">
        <f t="shared" si="96"/>
        <v>959.35091653005418</v>
      </c>
      <c r="AH205" s="269">
        <f t="shared" si="97"/>
        <v>7.8662081476288517</v>
      </c>
      <c r="AI205" s="269">
        <f t="shared" si="98"/>
        <v>20.786756629738097</v>
      </c>
      <c r="AJ205" s="269">
        <f t="shared" si="99"/>
        <v>2.5763283366028404</v>
      </c>
      <c r="AK205" s="366">
        <f t="shared" si="100"/>
        <v>127.25601274562646</v>
      </c>
      <c r="AL205" s="134">
        <f t="shared" si="101"/>
        <v>0.9253995255140488</v>
      </c>
      <c r="AM205" s="5" cm="1">
        <f t="array" ref="AM205">Balance($B$8,$B$11,$B$12,$H$7,B205,AK205,AL205)</f>
        <v>3.0002748735694081E-2</v>
      </c>
      <c r="AN205" s="5" cm="1">
        <f t="array" ref="AN205">getStorageByWaterLevel(B204)</f>
        <v>36.377114984232655</v>
      </c>
      <c r="BA205" s="5"/>
    </row>
    <row r="206" spans="1:53" x14ac:dyDescent="0.25">
      <c r="A206" s="267"/>
      <c r="B206" s="269">
        <f t="shared" si="75"/>
        <v>981.18346459204531</v>
      </c>
      <c r="C206" s="269">
        <f t="shared" si="76"/>
        <v>959.35091653005418</v>
      </c>
      <c r="D206" s="269">
        <f t="shared" si="77"/>
        <v>7.8662081476288517</v>
      </c>
      <c r="E206" s="269">
        <f>IF(H206&gt;0,IF(AND(C206&lt;$B$6,C206&gt;$K$12),bb2wang($B$6,$K$12,C206,$H$8,$H$9,I206,$H$10,$H$11,$K$10,$K$11,$H$13),E205)," ")</f>
        <v>217.25163936137943</v>
      </c>
      <c r="F206" s="269">
        <f t="shared" si="78"/>
        <v>217.43311525019826</v>
      </c>
      <c r="G206" s="269">
        <f t="shared" si="79"/>
        <v>29653.635980537252</v>
      </c>
      <c r="H206" s="270">
        <f t="shared" si="68"/>
        <v>0.02</v>
      </c>
      <c r="I206" s="269">
        <f t="shared" si="80"/>
        <v>17.466038449592908</v>
      </c>
      <c r="J206" s="269">
        <f t="shared" si="69"/>
        <v>100</v>
      </c>
      <c r="K206" s="317">
        <f t="shared" si="81"/>
        <v>-1</v>
      </c>
      <c r="L206" s="318">
        <f t="shared" si="82"/>
        <v>7.8462081476288521</v>
      </c>
      <c r="M206" s="318">
        <f t="shared" si="83"/>
        <v>7.8562081476288519</v>
      </c>
      <c r="N206" s="269">
        <f t="shared" si="84"/>
        <v>-0.10723532998606089</v>
      </c>
      <c r="O206" s="269">
        <f t="shared" si="70"/>
        <v>2.6708357532774176</v>
      </c>
      <c r="P206" s="316">
        <f t="shared" si="72"/>
        <v>145.84156523909016</v>
      </c>
      <c r="Q206" s="269">
        <f t="shared" si="85"/>
        <v>29637.371448538332</v>
      </c>
      <c r="R206" s="338">
        <f>IF(H206&gt;0,rate1(1,$L$52,$L$51,$L$54,L206,$L$53,$L$50,P206),"")</f>
        <v>5700.4640783368277</v>
      </c>
      <c r="S206" s="318">
        <f t="shared" si="86"/>
        <v>1.9466249643166256</v>
      </c>
      <c r="T206" s="318">
        <f t="shared" si="87"/>
        <v>0.11328174728993624</v>
      </c>
      <c r="U206" s="269">
        <f t="shared" si="71"/>
        <v>7.8662081476288517</v>
      </c>
      <c r="V206" s="341">
        <f t="shared" si="88"/>
        <v>7.8662081476288517</v>
      </c>
      <c r="W206" s="269">
        <f t="shared" si="89"/>
        <v>3.7229896295585263E-3</v>
      </c>
      <c r="X206" s="269">
        <f t="shared" si="90"/>
        <v>29776.007622459678</v>
      </c>
      <c r="Y206" s="269">
        <f t="shared" si="73"/>
        <v>146.21307877795684</v>
      </c>
      <c r="Z206" s="349">
        <f>IF(H206&gt;0,rate1(1,$L$52,$L$51,$L$54,U206,$L$53,$L$50,Y206),"")</f>
        <v>5706.6984821906835</v>
      </c>
      <c r="AA206" s="341">
        <f t="shared" si="91"/>
        <v>1.9535942069930545</v>
      </c>
      <c r="AB206" s="341">
        <f t="shared" si="92"/>
        <v>-3.9041655268629819E-3</v>
      </c>
      <c r="AC206" s="269">
        <f t="shared" si="74"/>
        <v>0.11328174728993624</v>
      </c>
      <c r="AD206" s="269">
        <f t="shared" si="93"/>
        <v>-0.17655094910225458</v>
      </c>
      <c r="AE206" s="269">
        <f t="shared" si="94"/>
        <v>-6.9017344971301173E-2</v>
      </c>
      <c r="AF206" s="269">
        <f t="shared" si="95"/>
        <v>980.96294751476933</v>
      </c>
      <c r="AG206" s="269">
        <f t="shared" si="96"/>
        <v>959.23763478276419</v>
      </c>
      <c r="AH206" s="269">
        <f t="shared" si="97"/>
        <v>7.8468660676799322</v>
      </c>
      <c r="AI206" s="269">
        <f t="shared" si="98"/>
        <v>19.872372798634917</v>
      </c>
      <c r="AJ206" s="269">
        <f t="shared" si="99"/>
        <v>2.5818484401580166</v>
      </c>
      <c r="AK206" s="366">
        <f t="shared" si="100"/>
        <v>127.87800644595339</v>
      </c>
      <c r="AL206" s="134">
        <f t="shared" si="101"/>
        <v>0.92747820117702262</v>
      </c>
      <c r="AM206" s="5" cm="1">
        <f t="array" ref="AM206">Balance($B$8,$B$11,$B$12,$H$7,B206,AK206,AL206)</f>
        <v>3.0048460506481633E-2</v>
      </c>
      <c r="AN206" s="5" cm="1">
        <f t="array" ref="AN206">getStorageByWaterLevel(B205)</f>
        <v>36.747642127762134</v>
      </c>
      <c r="BA206" s="5"/>
    </row>
    <row r="207" spans="1:53" x14ac:dyDescent="0.25">
      <c r="A207" s="267"/>
      <c r="B207" s="269">
        <f t="shared" si="75"/>
        <v>980.96294751476933</v>
      </c>
      <c r="C207" s="269">
        <f t="shared" si="76"/>
        <v>959.23763478276419</v>
      </c>
      <c r="D207" s="269">
        <f t="shared" si="77"/>
        <v>7.8468660676799322</v>
      </c>
      <c r="E207" s="269">
        <f>IF(H207&gt;0,IF(AND(C207&lt;$B$6,C207&gt;$K$12),bb2wang($B$6,$K$12,C207,$H$8,$H$9,I207,$H$10,$H$11,$K$10,$K$11,$H$13),E206)," ")</f>
        <v>216.87885701618103</v>
      </c>
      <c r="F207" s="269">
        <f t="shared" si="78"/>
        <v>217.06524818878023</v>
      </c>
      <c r="G207" s="269">
        <f t="shared" si="79"/>
        <v>29385.07372897556</v>
      </c>
      <c r="H207" s="270">
        <f t="shared" si="68"/>
        <v>0.02</v>
      </c>
      <c r="I207" s="269">
        <f t="shared" si="80"/>
        <v>17.380250185604108</v>
      </c>
      <c r="J207" s="269">
        <f t="shared" si="69"/>
        <v>100</v>
      </c>
      <c r="K207" s="317">
        <f t="shared" si="81"/>
        <v>-1</v>
      </c>
      <c r="L207" s="318">
        <f t="shared" si="82"/>
        <v>7.8268660676799326</v>
      </c>
      <c r="M207" s="318">
        <f t="shared" si="83"/>
        <v>7.8368660676799324</v>
      </c>
      <c r="N207" s="269">
        <f t="shared" si="84"/>
        <v>-0.10698060928389452</v>
      </c>
      <c r="O207" s="269">
        <f t="shared" si="70"/>
        <v>2.5947358352232475</v>
      </c>
      <c r="P207" s="316">
        <f t="shared" si="72"/>
        <v>145.36246754898775</v>
      </c>
      <c r="Q207" s="269">
        <f t="shared" si="85"/>
        <v>29367.620019245031</v>
      </c>
      <c r="R207" s="338">
        <f>IF(H207&gt;0,rate1(1,$L$52,$L$51,$L$54,L207,$L$53,$L$50,P207),"")</f>
        <v>5692.3975141766668</v>
      </c>
      <c r="S207" s="318">
        <f t="shared" si="86"/>
        <v>1.9882929937614418</v>
      </c>
      <c r="T207" s="318">
        <f t="shared" si="87"/>
        <v>0.10824786774691833</v>
      </c>
      <c r="U207" s="269">
        <f t="shared" si="71"/>
        <v>7.8468660676799322</v>
      </c>
      <c r="V207" s="341">
        <f t="shared" si="88"/>
        <v>7.8468660676799322</v>
      </c>
      <c r="W207" s="269">
        <f t="shared" si="89"/>
        <v>3.7047033525539064E-3</v>
      </c>
      <c r="X207" s="269">
        <f t="shared" si="90"/>
        <v>29505.990150160414</v>
      </c>
      <c r="Y207" s="269">
        <f t="shared" si="73"/>
        <v>145.73367514401559</v>
      </c>
      <c r="Z207" s="349">
        <f>IF(H207&gt;0,rate1(1,$L$52,$L$51,$L$54,U207,$L$53,$L$50,Y207),"")</f>
        <v>5698.6501704144412</v>
      </c>
      <c r="AA207" s="341">
        <f t="shared" si="91"/>
        <v>1.9954692789978057</v>
      </c>
      <c r="AB207" s="341">
        <f t="shared" si="92"/>
        <v>-3.721564724010004E-3</v>
      </c>
      <c r="AC207" s="269">
        <f t="shared" si="74"/>
        <v>0.10824786774691833</v>
      </c>
      <c r="AD207" s="269">
        <f t="shared" si="93"/>
        <v>-0.18476114510412028</v>
      </c>
      <c r="AE207" s="269">
        <f t="shared" si="94"/>
        <v>-7.4122784897177954E-2</v>
      </c>
      <c r="AF207" s="269">
        <f t="shared" si="95"/>
        <v>980.74771903773853</v>
      </c>
      <c r="AG207" s="269">
        <f t="shared" si="96"/>
        <v>959.12938691501722</v>
      </c>
      <c r="AH207" s="269">
        <f t="shared" si="97"/>
        <v>7.8275223071590174</v>
      </c>
      <c r="AI207" s="269">
        <f t="shared" si="98"/>
        <v>19.016217240157907</v>
      </c>
      <c r="AJ207" s="269">
        <f t="shared" si="99"/>
        <v>2.5871307227247273</v>
      </c>
      <c r="AK207" s="366">
        <f t="shared" si="100"/>
        <v>128.46729455499363</v>
      </c>
      <c r="AL207" s="134">
        <f t="shared" si="101"/>
        <v>0.92946543845688612</v>
      </c>
      <c r="AM207" s="5" cm="1">
        <f t="array" ref="AM207">Balance($B$8,$B$11,$B$12,$H$7,B207,AK207,AL207)</f>
        <v>3.0091987015210368E-2</v>
      </c>
      <c r="AN207" s="5" cm="1">
        <f t="array" ref="AN207">getStorageByWaterLevel(B206)</f>
        <v>37.110358179843011</v>
      </c>
      <c r="BA207" s="5"/>
    </row>
    <row r="208" spans="1:53" x14ac:dyDescent="0.25">
      <c r="A208" s="267"/>
      <c r="B208" s="269">
        <f t="shared" si="75"/>
        <v>980.74771903773853</v>
      </c>
      <c r="C208" s="269">
        <f t="shared" si="76"/>
        <v>959.12938691501722</v>
      </c>
      <c r="D208" s="269">
        <f t="shared" si="77"/>
        <v>7.8275223071590174</v>
      </c>
      <c r="E208" s="269">
        <f>IF(H208&gt;0,IF(AND(C208&lt;$B$6,C208&gt;$K$12),bb2wang($B$6,$K$12,C208,$H$8,$H$9,I208,$H$10,$H$11,$K$10,$K$11,$H$13),E207)," ")</f>
        <v>216.49697325515086</v>
      </c>
      <c r="F208" s="269">
        <f t="shared" si="78"/>
        <v>216.68791513566595</v>
      </c>
      <c r="G208" s="269">
        <f t="shared" si="79"/>
        <v>29117.03584584382</v>
      </c>
      <c r="H208" s="270">
        <f t="shared" si="68"/>
        <v>0.02</v>
      </c>
      <c r="I208" s="269">
        <f t="shared" si="80"/>
        <v>17.294665698177052</v>
      </c>
      <c r="J208" s="269">
        <f t="shared" si="69"/>
        <v>100</v>
      </c>
      <c r="K208" s="317">
        <f t="shared" si="81"/>
        <v>-1</v>
      </c>
      <c r="L208" s="318">
        <f t="shared" si="82"/>
        <v>7.8075223071590178</v>
      </c>
      <c r="M208" s="318">
        <f t="shared" si="83"/>
        <v>7.8175223071590176</v>
      </c>
      <c r="N208" s="269">
        <f t="shared" si="84"/>
        <v>-0.10672582142483122</v>
      </c>
      <c r="O208" s="269">
        <f t="shared" si="70"/>
        <v>2.5205318387198781</v>
      </c>
      <c r="P208" s="316">
        <f t="shared" si="72"/>
        <v>144.88372331336853</v>
      </c>
      <c r="Q208" s="269">
        <f t="shared" si="85"/>
        <v>29098.449336627695</v>
      </c>
      <c r="R208" s="338">
        <f>IF(H208&gt;0,rate1(1,$L$52,$L$51,$L$54,L208,$L$53,$L$50,P208),"")</f>
        <v>5684.3066096943448</v>
      </c>
      <c r="S208" s="318">
        <f t="shared" si="86"/>
        <v>2.0309543538263868</v>
      </c>
      <c r="T208" s="318">
        <f t="shared" si="87"/>
        <v>0.10352138387962413</v>
      </c>
      <c r="U208" s="269">
        <f t="shared" si="71"/>
        <v>7.8275223071590174</v>
      </c>
      <c r="V208" s="341">
        <f t="shared" si="88"/>
        <v>7.8275223071590174</v>
      </c>
      <c r="W208" s="269">
        <f t="shared" si="89"/>
        <v>3.6864605117159499E-3</v>
      </c>
      <c r="X208" s="269">
        <f t="shared" si="90"/>
        <v>29236.493586027194</v>
      </c>
      <c r="Y208" s="269">
        <f t="shared" si="73"/>
        <v>145.25462443428427</v>
      </c>
      <c r="Z208" s="349">
        <f>IF(H208&gt;0,rate1(1,$L$52,$L$51,$L$54,U208,$L$53,$L$50,Y208),"")</f>
        <v>5690.5775852723209</v>
      </c>
      <c r="AA208" s="341">
        <f t="shared" si="91"/>
        <v>2.0383405707185265</v>
      </c>
      <c r="AB208" s="341">
        <f t="shared" si="92"/>
        <v>-3.5503385071094136E-3</v>
      </c>
      <c r="AC208" s="269">
        <f t="shared" si="74"/>
        <v>0.10352138387962413</v>
      </c>
      <c r="AD208" s="269">
        <f t="shared" si="93"/>
        <v>-0.19319679906188497</v>
      </c>
      <c r="AE208" s="269">
        <f t="shared" si="94"/>
        <v>-7.9668354994624629E-2</v>
      </c>
      <c r="AF208" s="269">
        <f t="shared" si="95"/>
        <v>980.53747183243411</v>
      </c>
      <c r="AG208" s="269">
        <f t="shared" si="96"/>
        <v>959.02586553113758</v>
      </c>
      <c r="AH208" s="269">
        <f t="shared" si="97"/>
        <v>7.8081768657640342</v>
      </c>
      <c r="AI208" s="269">
        <f t="shared" si="98"/>
        <v>18.211787468162392</v>
      </c>
      <c r="AJ208" s="269">
        <f t="shared" si="99"/>
        <v>2.5921895525769947</v>
      </c>
      <c r="AK208" s="366">
        <f t="shared" si="100"/>
        <v>129.02608750064189</v>
      </c>
      <c r="AL208" s="134">
        <f t="shared" si="101"/>
        <v>0.93136706018090187</v>
      </c>
      <c r="AM208" s="5" cm="1">
        <f t="array" ref="AM208">Balance($B$8,$B$11,$B$12,$H$7,B208,AK208,AL208)</f>
        <v>3.0133682456678475E-2</v>
      </c>
      <c r="AN208" s="5" cm="1">
        <f t="array" ref="AN208">getStorageByWaterLevel(B207)</f>
        <v>37.465752809694386</v>
      </c>
      <c r="BA208" s="5"/>
    </row>
    <row r="209" spans="1:53" x14ac:dyDescent="0.25">
      <c r="A209" s="267"/>
      <c r="B209" s="269">
        <f t="shared" ref="B209:B272" si="102">IF(H209&gt;0,AF208,"")</f>
        <v>980.53747183243411</v>
      </c>
      <c r="C209" s="269">
        <f t="shared" ref="C209:C272" si="103">IF(H209&gt;0,AG208,"")</f>
        <v>959.02586553113758</v>
      </c>
      <c r="D209" s="269">
        <f t="shared" ref="D209:D272" si="104">IF(H209&gt;0,AH208,"")</f>
        <v>7.8081768657640342</v>
      </c>
      <c r="E209" s="269">
        <f>IF(H209&gt;0,IF(AND(C209&lt;$B$6,C209&gt;$K$12),bb2wang($B$6,$K$12,C209,$H$8,$H$9,I209,$H$10,$H$11,$K$10,$K$11,$H$13),E208)," ")</f>
        <v>216.10663646365072</v>
      </c>
      <c r="F209" s="269">
        <f t="shared" ref="F209:F272" si="105">IF(H209&gt;0,(E209+E208)/2,"")</f>
        <v>216.30180485940079</v>
      </c>
      <c r="G209" s="269">
        <f t="shared" ref="G209:G272" si="106">IF(H209&gt;0,F209*$S$53*$C$55*(B209-C209+N209)^1.5,"")</f>
        <v>28849.634736858301</v>
      </c>
      <c r="H209" s="270">
        <f t="shared" si="68"/>
        <v>0.02</v>
      </c>
      <c r="I209" s="269">
        <f t="shared" ref="I209:I272" si="107">IF(H209&gt;0,(B209-C209)*B$19,"")</f>
        <v>17.209285041037219</v>
      </c>
      <c r="J209" s="269">
        <f t="shared" si="69"/>
        <v>100</v>
      </c>
      <c r="K209" s="317">
        <f t="shared" ref="K209:K272" si="108">IF(H209&gt;0,IF((1-S208-0.015)&gt;0,1,-1),"")</f>
        <v>-1</v>
      </c>
      <c r="L209" s="318">
        <f t="shared" ref="L209:L272" si="109">IF(H209&gt;0,D209+K209*H209,"")</f>
        <v>7.7881768657640347</v>
      </c>
      <c r="M209" s="318">
        <f t="shared" ref="M209:M272" si="110">IF(H209&gt;0,(D209+L209)/2,"")</f>
        <v>7.7981768657640345</v>
      </c>
      <c r="N209" s="269">
        <f t="shared" ref="N209:N272" si="111">IF(H209&gt;0,2*($P$53*M209/$S$52/$S$51)^2-(B209-C209)*2,"")</f>
        <v>-0.10647096639316089</v>
      </c>
      <c r="O209" s="269">
        <f t="shared" si="70"/>
        <v>2.4481074561990166</v>
      </c>
      <c r="P209" s="316">
        <f t="shared" si="72"/>
        <v>144.40533327908682</v>
      </c>
      <c r="Q209" s="269">
        <f t="shared" ref="Q209:Q272" si="112">IF(H209&gt;0,M209/$S$54*(B209-C209+N209/2)*E209-J209,"")</f>
        <v>28829.965639915466</v>
      </c>
      <c r="R209" s="338">
        <f>IF(H209&gt;0,rate1(1,$L$52,$L$51,$L$54,L209,$L$53,$L$50,P209),"")</f>
        <v>5676.191273894081</v>
      </c>
      <c r="S209" s="318">
        <f t="shared" ref="S209:S272" si="113">IF(H209&gt;0,Q209/O209/R209,"")</f>
        <v>2.0747063035289823</v>
      </c>
      <c r="T209" s="318">
        <f t="shared" ref="T209:T272" si="114">IF(H209&gt;0,N209/(1-S209),"")</f>
        <v>9.9069825908292553E-2</v>
      </c>
      <c r="U209" s="269">
        <f t="shared" ref="U209:U272" si="115">L209-K209*H209</f>
        <v>7.8081768657640342</v>
      </c>
      <c r="V209" s="341">
        <f t="shared" ref="V209:V272" si="116">IF(H209&gt;0,(D209+U209)/2,"")</f>
        <v>7.8081768657640342</v>
      </c>
      <c r="W209" s="269">
        <f t="shared" ref="W209:W272" si="117">IF(H209&gt;0,2*($P$53*V209/$S$52/$S$51)^2-(B209-C209)*2,"")</f>
        <v>3.6682611185554492E-3</v>
      </c>
      <c r="X209" s="269">
        <f t="shared" ref="X209:X272" si="118">IF(H209&gt;0,V209/$S$54*(B209-C209+W209/2)*F209-J209,"")</f>
        <v>28967.631158981469</v>
      </c>
      <c r="Y209" s="269">
        <f t="shared" si="73"/>
        <v>144.77592739340125</v>
      </c>
      <c r="Z209" s="349">
        <f>IF(H209&gt;0,rate1(1,$L$52,$L$51,$L$54,U209,$L$53,$L$50,Y209),"")</f>
        <v>5682.4806360081166</v>
      </c>
      <c r="AA209" s="341">
        <f t="shared" ref="AA209:AA272" si="119">IF(H209&gt;0,X209/O209/Z209,"")</f>
        <v>2.0823059540687034</v>
      </c>
      <c r="AB209" s="341">
        <f t="shared" ref="AB209:AB272" si="120">IF(H209&gt;0,W209/(1-AA209),"")</f>
        <v>-3.3893014306771454E-3</v>
      </c>
      <c r="AC209" s="269">
        <f t="shared" si="74"/>
        <v>9.9069825908292553E-2</v>
      </c>
      <c r="AD209" s="269">
        <f t="shared" ref="AD209:AD272" si="121">IF(H209&gt;0,H209/AC209*K209,"")</f>
        <v>-0.2018778151332748</v>
      </c>
      <c r="AE209" s="269">
        <f t="shared" ref="AE209:AE272" si="122">IF(H209&gt;0,(AD209-AD208)/(AC209+AC208)*2,"")</f>
        <v>-8.5699829528414165E-2</v>
      </c>
      <c r="AF209" s="269">
        <f t="shared" ref="AF209:AF272" si="123">IF(H209&gt;0,B209-(AC209-N209),"")</f>
        <v>980.33193104013264</v>
      </c>
      <c r="AG209" s="269">
        <f t="shared" ref="AG209:AG272" si="124">IF(H209&gt;0,C209-AC209,"")</f>
        <v>958.92679570522932</v>
      </c>
      <c r="AH209" s="269">
        <f t="shared" ref="AH209:AH272" si="125">IF(H209&gt;0,$S$54*$S$53*$C$55*SQRT(AF209-AG209),"")</f>
        <v>7.7888297431916733</v>
      </c>
      <c r="AI209" s="269">
        <f t="shared" ref="AI209:AI272" si="126">IF(H209&gt;0,AC209/R209*1000000,"")</f>
        <v>17.453574259192806</v>
      </c>
      <c r="AJ209" s="269">
        <f t="shared" ref="AJ209:AJ272" si="127">IF(H209&gt;0,AJ208+AI209/3600,"")</f>
        <v>2.5970377676489926</v>
      </c>
      <c r="AK209" s="366">
        <f t="shared" ref="AK209:AK272" si="128">IF(H209&gt;0,AK208+AI208*G208/1000000,"")</f>
        <v>129.55636076916926</v>
      </c>
      <c r="AL209" s="134">
        <f t="shared" ref="AL209:AL272" si="129">IF(H209&gt;0,AL208+AI208*J208/1000000,"")</f>
        <v>0.93318823892771807</v>
      </c>
      <c r="AM209" s="5" cm="1">
        <f t="array" ref="AM209">Balance($B$8,$B$11,$B$12,$H$7,B209,AK209,AL209)</f>
        <v>3.0173839161872128E-2</v>
      </c>
      <c r="AN209" s="5" cm="1">
        <f t="array" ref="AN209">getStorageByWaterLevel(B208)</f>
        <v>37.814257172417179</v>
      </c>
      <c r="BA209" s="5"/>
    </row>
    <row r="210" spans="1:53" x14ac:dyDescent="0.25">
      <c r="A210" s="267"/>
      <c r="B210" s="269">
        <f t="shared" si="102"/>
        <v>980.33193104013264</v>
      </c>
      <c r="C210" s="269">
        <f t="shared" si="103"/>
        <v>958.92679570522932</v>
      </c>
      <c r="D210" s="269">
        <f t="shared" si="104"/>
        <v>7.7888297431916733</v>
      </c>
      <c r="E210" s="269">
        <f>IF(H210&gt;0,IF(AND(C210&lt;$B$6,C210&gt;$K$12),bb2wang($B$6,$K$12,C210,$H$8,$H$9,I210,$H$10,$H$11,$K$10,$K$11,$H$13),E209)," ")</f>
        <v>215.7084265703798</v>
      </c>
      <c r="F210" s="269">
        <f t="shared" si="105"/>
        <v>215.90753151701526</v>
      </c>
      <c r="G210" s="269">
        <f t="shared" si="106"/>
        <v>28582.969937850216</v>
      </c>
      <c r="H210" s="270">
        <f t="shared" si="68"/>
        <v>0.02</v>
      </c>
      <c r="I210" s="269">
        <f t="shared" si="107"/>
        <v>17.124108267922658</v>
      </c>
      <c r="J210" s="269">
        <f t="shared" si="69"/>
        <v>100</v>
      </c>
      <c r="K210" s="317">
        <f t="shared" si="108"/>
        <v>-1</v>
      </c>
      <c r="L210" s="318">
        <f t="shared" si="109"/>
        <v>7.7688297431916737</v>
      </c>
      <c r="M210" s="318">
        <f t="shared" si="110"/>
        <v>7.7788297431916735</v>
      </c>
      <c r="N210" s="269">
        <f t="shared" si="111"/>
        <v>-0.1062160441731379</v>
      </c>
      <c r="O210" s="269">
        <f t="shared" si="70"/>
        <v>2.3773592716140772</v>
      </c>
      <c r="P210" s="316">
        <f t="shared" si="72"/>
        <v>143.92729819603252</v>
      </c>
      <c r="Q210" s="269">
        <f t="shared" si="112"/>
        <v>28562.263244254933</v>
      </c>
      <c r="R210" s="338">
        <f>IF(H210&gt;0,rate1(1,$L$52,$L$51,$L$54,L210,$L$53,$L$50,P210),"")</f>
        <v>5668.0514154457032</v>
      </c>
      <c r="S210" s="318">
        <f t="shared" si="113"/>
        <v>2.1196493301095503</v>
      </c>
      <c r="T210" s="318">
        <f t="shared" si="114"/>
        <v>9.486545592158338E-2</v>
      </c>
      <c r="U210" s="269">
        <f t="shared" si="115"/>
        <v>7.7888297431916733</v>
      </c>
      <c r="V210" s="341">
        <f t="shared" si="116"/>
        <v>7.7888297431916733</v>
      </c>
      <c r="W210" s="269">
        <f t="shared" si="117"/>
        <v>3.6501051844624044E-3</v>
      </c>
      <c r="X210" s="269">
        <f t="shared" si="118"/>
        <v>28699.503138975964</v>
      </c>
      <c r="Y210" s="269">
        <f t="shared" si="73"/>
        <v>144.29758476902575</v>
      </c>
      <c r="Z210" s="349">
        <f>IF(H210&gt;0,rate1(1,$L$52,$L$51,$L$54,U210,$L$53,$L$50,Y210),"")</f>
        <v>5674.359231531389</v>
      </c>
      <c r="AA210" s="341">
        <f t="shared" si="119"/>
        <v>2.1274665149770984</v>
      </c>
      <c r="AB210" s="341">
        <f t="shared" si="120"/>
        <v>-3.237439991321203E-3</v>
      </c>
      <c r="AC210" s="269">
        <f t="shared" si="74"/>
        <v>9.486545592158338E-2</v>
      </c>
      <c r="AD210" s="269">
        <f t="shared" si="121"/>
        <v>-0.21082489727907044</v>
      </c>
      <c r="AE210" s="269">
        <f t="shared" si="122"/>
        <v>-9.2268741008603217E-2</v>
      </c>
      <c r="AF210" s="269">
        <f t="shared" si="123"/>
        <v>980.13084954003796</v>
      </c>
      <c r="AG210" s="269">
        <f t="shared" si="124"/>
        <v>958.83193024930779</v>
      </c>
      <c r="AH210" s="269">
        <f t="shared" si="125"/>
        <v>7.7694809391374173</v>
      </c>
      <c r="AI210" s="269">
        <f t="shared" si="126"/>
        <v>16.736872863056714</v>
      </c>
      <c r="AJ210" s="269">
        <f t="shared" si="127"/>
        <v>2.6016868989998416</v>
      </c>
      <c r="AK210" s="366">
        <f t="shared" si="128"/>
        <v>130.0598900113996</v>
      </c>
      <c r="AL210" s="134">
        <f t="shared" si="129"/>
        <v>0.93493359635363738</v>
      </c>
      <c r="AM210" s="5" cm="1">
        <f t="array" ref="AM210">Balance($B$8,$B$11,$B$12,$H$7,B210,AK210,AL210)</f>
        <v>3.0212699926890109E-2</v>
      </c>
      <c r="AN210" s="5" cm="1">
        <f t="array" ref="AN210">getStorageByWaterLevel(B209)</f>
        <v>38.156253381889528</v>
      </c>
    </row>
    <row r="211" spans="1:53" x14ac:dyDescent="0.25">
      <c r="A211" s="267"/>
      <c r="B211" s="269">
        <f t="shared" si="102"/>
        <v>980.13084954003796</v>
      </c>
      <c r="C211" s="269">
        <f t="shared" si="103"/>
        <v>958.83193024930779</v>
      </c>
      <c r="D211" s="269">
        <f t="shared" si="104"/>
        <v>7.7694809391374173</v>
      </c>
      <c r="E211" s="269">
        <f>IF(H211&gt;0,IF(AND(C211&lt;$B$6,C211&gt;$K$12),bb2wang($B$6,$K$12,C211,$H$8,$H$9,I211,$H$10,$H$11,$K$10,$K$11,$H$13),E210)," ")</f>
        <v>215.30286502060909</v>
      </c>
      <c r="F211" s="269">
        <f t="shared" si="105"/>
        <v>215.50564579549444</v>
      </c>
      <c r="G211" s="269">
        <f t="shared" si="106"/>
        <v>28317.129981222071</v>
      </c>
      <c r="H211" s="270">
        <f t="shared" si="68"/>
        <v>0.02</v>
      </c>
      <c r="I211" s="269">
        <f t="shared" si="107"/>
        <v>17.039135432584136</v>
      </c>
      <c r="J211" s="269">
        <f t="shared" si="69"/>
        <v>100</v>
      </c>
      <c r="K211" s="317">
        <f t="shared" si="108"/>
        <v>-1</v>
      </c>
      <c r="L211" s="318">
        <f t="shared" si="109"/>
        <v>7.7494809391374178</v>
      </c>
      <c r="M211" s="318">
        <f t="shared" si="110"/>
        <v>7.7594809391374175</v>
      </c>
      <c r="N211" s="269">
        <f t="shared" si="111"/>
        <v>-0.10596105474903794</v>
      </c>
      <c r="O211" s="269">
        <f t="shared" si="70"/>
        <v>2.3081947950046349</v>
      </c>
      <c r="P211" s="316">
        <f t="shared" si="72"/>
        <v>143.44961881715295</v>
      </c>
      <c r="Q211" s="269">
        <f t="shared" si="112"/>
        <v>28295.426227011892</v>
      </c>
      <c r="R211" s="338">
        <f>IF(H211&gt;0,rate1(1,$L$52,$L$51,$L$54,L211,$L$53,$L$50,P211),"")</f>
        <v>5659.8869426843485</v>
      </c>
      <c r="S211" s="318">
        <f t="shared" si="113"/>
        <v>2.1658881579345444</v>
      </c>
      <c r="T211" s="318">
        <f t="shared" si="114"/>
        <v>9.0884407760651459E-2</v>
      </c>
      <c r="U211" s="269">
        <f t="shared" si="115"/>
        <v>7.7694809391374173</v>
      </c>
      <c r="V211" s="341">
        <f t="shared" si="116"/>
        <v>7.7694809391374173</v>
      </c>
      <c r="W211" s="269">
        <f t="shared" si="117"/>
        <v>3.6319927209049752E-3</v>
      </c>
      <c r="X211" s="269">
        <f t="shared" si="118"/>
        <v>28432.198716485815</v>
      </c>
      <c r="Y211" s="269">
        <f t="shared" si="73"/>
        <v>143.81959731185916</v>
      </c>
      <c r="Z211" s="349">
        <f>IF(H211&gt;0,rate1(1,$L$52,$L$51,$L$54,U211,$L$53,$L$50,Y211),"")</f>
        <v>5666.2132804171579</v>
      </c>
      <c r="AA211" s="341">
        <f t="shared" si="119"/>
        <v>2.1739275722753404</v>
      </c>
      <c r="AB211" s="341">
        <f t="shared" si="120"/>
        <v>-3.0938814341546998E-3</v>
      </c>
      <c r="AC211" s="269">
        <f t="shared" si="74"/>
        <v>9.0884407760651459E-2</v>
      </c>
      <c r="AD211" s="269">
        <f t="shared" si="121"/>
        <v>-0.2200597494420713</v>
      </c>
      <c r="AE211" s="269">
        <f t="shared" si="122"/>
        <v>-9.9433205278675788E-2</v>
      </c>
      <c r="AF211" s="269">
        <f t="shared" si="123"/>
        <v>979.93400407752824</v>
      </c>
      <c r="AG211" s="269">
        <f t="shared" si="124"/>
        <v>958.74104584154713</v>
      </c>
      <c r="AH211" s="269">
        <f t="shared" si="125"/>
        <v>7.7501304532954594</v>
      </c>
      <c r="AI211" s="269">
        <f t="shared" si="126"/>
        <v>16.057636606703518</v>
      </c>
      <c r="AJ211" s="269">
        <f t="shared" si="127"/>
        <v>2.606147353612815</v>
      </c>
      <c r="AK211" s="366">
        <f t="shared" si="128"/>
        <v>130.53827954529797</v>
      </c>
      <c r="AL211" s="134">
        <f t="shared" si="129"/>
        <v>0.93660728363994306</v>
      </c>
      <c r="AM211" s="5" cm="1">
        <f t="array" ref="AM211">Balance($B$8,$B$11,$B$12,$H$7,B211,AK211,AL211)</f>
        <v>3.0250467523121834E-2</v>
      </c>
      <c r="AN211" s="5" cm="1">
        <f t="array" ref="AN211">getStorageByWaterLevel(B210)</f>
        <v>38.492082087435179</v>
      </c>
    </row>
    <row r="212" spans="1:53" x14ac:dyDescent="0.25">
      <c r="A212" s="267"/>
      <c r="B212" s="269">
        <f t="shared" si="102"/>
        <v>979.93400407752824</v>
      </c>
      <c r="C212" s="269">
        <f t="shared" si="103"/>
        <v>958.74104584154713</v>
      </c>
      <c r="D212" s="269">
        <f t="shared" si="104"/>
        <v>7.7501304532954594</v>
      </c>
      <c r="E212" s="269">
        <f>IF(H212&gt;0,IF(AND(C212&lt;$B$6,C212&gt;$K$12),bb2wang($B$6,$K$12,C212,$H$8,$H$9,I212,$H$10,$H$11,$K$10,$K$11,$H$13),E211)," ")</f>
        <v>214.89042293708326</v>
      </c>
      <c r="F212" s="269">
        <f t="shared" si="105"/>
        <v>215.09664397884617</v>
      </c>
      <c r="G212" s="269">
        <f t="shared" si="106"/>
        <v>28052.193920674934</v>
      </c>
      <c r="H212" s="270">
        <f t="shared" si="68"/>
        <v>0.02</v>
      </c>
      <c r="I212" s="269">
        <f t="shared" si="107"/>
        <v>16.95436658878489</v>
      </c>
      <c r="J212" s="269">
        <f t="shared" si="69"/>
        <v>100</v>
      </c>
      <c r="K212" s="317">
        <f t="shared" si="108"/>
        <v>-1</v>
      </c>
      <c r="L212" s="318">
        <f t="shared" si="109"/>
        <v>7.7301304532954598</v>
      </c>
      <c r="M212" s="318">
        <f t="shared" si="110"/>
        <v>7.7401304532954596</v>
      </c>
      <c r="N212" s="269">
        <f t="shared" si="111"/>
        <v>-0.10570599810506565</v>
      </c>
      <c r="O212" s="269">
        <f t="shared" si="70"/>
        <v>2.2405308702227726</v>
      </c>
      <c r="P212" s="316">
        <f t="shared" si="72"/>
        <v>142.97229589847106</v>
      </c>
      <c r="Q212" s="269">
        <f t="shared" si="112"/>
        <v>28029.529812832279</v>
      </c>
      <c r="R212" s="338">
        <f>IF(H212&gt;0,rate1(1,$L$52,$L$51,$L$54,L212,$L$53,$L$50,P212),"")</f>
        <v>5651.6977636101356</v>
      </c>
      <c r="S212" s="318">
        <f t="shared" si="113"/>
        <v>2.2135327486240119</v>
      </c>
      <c r="T212" s="318">
        <f t="shared" si="114"/>
        <v>8.7106011951405909E-2</v>
      </c>
      <c r="U212" s="269">
        <f t="shared" si="115"/>
        <v>7.7501304532954594</v>
      </c>
      <c r="V212" s="341">
        <f t="shared" si="116"/>
        <v>7.7501304532954594</v>
      </c>
      <c r="W212" s="269">
        <f t="shared" si="117"/>
        <v>3.6139237393442158E-3</v>
      </c>
      <c r="X212" s="269">
        <f t="shared" si="118"/>
        <v>28165.797537868646</v>
      </c>
      <c r="Y212" s="269">
        <f t="shared" si="73"/>
        <v>143.34196577566337</v>
      </c>
      <c r="Z212" s="349">
        <f>IF(H212&gt;0,rate1(1,$L$52,$L$51,$L$54,U212,$L$53,$L$50,Y212),"")</f>
        <v>5658.0426909055404</v>
      </c>
      <c r="AA212" s="341">
        <f t="shared" si="119"/>
        <v>2.2217996865190832</v>
      </c>
      <c r="AB212" s="341">
        <f t="shared" si="120"/>
        <v>-2.9578692638564286E-3</v>
      </c>
      <c r="AC212" s="269">
        <f t="shared" si="74"/>
        <v>8.7106011951405909E-2</v>
      </c>
      <c r="AD212" s="269">
        <f t="shared" si="121"/>
        <v>-0.22960527697166827</v>
      </c>
      <c r="AE212" s="269">
        <f t="shared" si="122"/>
        <v>-0.10725889118121278</v>
      </c>
      <c r="AF212" s="269">
        <f t="shared" si="123"/>
        <v>979.74119206747173</v>
      </c>
      <c r="AG212" s="269">
        <f t="shared" si="124"/>
        <v>958.65393982959574</v>
      </c>
      <c r="AH212" s="269">
        <f t="shared" si="125"/>
        <v>7.7307782853587339</v>
      </c>
      <c r="AI212" s="269">
        <f t="shared" si="126"/>
        <v>15.412362018411471</v>
      </c>
      <c r="AJ212" s="269">
        <f t="shared" si="127"/>
        <v>2.6104285652845958</v>
      </c>
      <c r="AK212" s="366">
        <f t="shared" si="128"/>
        <v>130.99298572828121</v>
      </c>
      <c r="AL212" s="134">
        <f t="shared" si="129"/>
        <v>0.93821304730061339</v>
      </c>
      <c r="AM212" s="5" cm="1">
        <f t="array" ref="AM212">Balance($B$8,$B$11,$B$12,$H$7,B212,AK212,AL212)</f>
        <v>3.0287312115671369E-2</v>
      </c>
      <c r="AN212" s="5" cm="1">
        <f t="array" ref="AN212">getStorageByWaterLevel(B211)</f>
        <v>38.822048601256647</v>
      </c>
    </row>
    <row r="213" spans="1:53" x14ac:dyDescent="0.25">
      <c r="A213" s="267"/>
      <c r="B213" s="269">
        <f t="shared" si="102"/>
        <v>979.74119206747173</v>
      </c>
      <c r="C213" s="269">
        <f t="shared" si="103"/>
        <v>958.65393982959574</v>
      </c>
      <c r="D213" s="269">
        <f t="shared" si="104"/>
        <v>7.7307782853587339</v>
      </c>
      <c r="E213" s="269">
        <f>IF(H213&gt;0,IF(AND(C213&lt;$B$6,C213&gt;$K$12),bb2wang($B$6,$K$12,C213,$H$8,$H$9,I213,$H$10,$H$11,$K$10,$K$11,$H$13),E212)," ")</f>
        <v>214.47152785839566</v>
      </c>
      <c r="F213" s="269">
        <f t="shared" si="105"/>
        <v>214.68097539773947</v>
      </c>
      <c r="G213" s="269">
        <f t="shared" si="106"/>
        <v>27788.23258870178</v>
      </c>
      <c r="H213" s="270">
        <f t="shared" si="68"/>
        <v>0.02</v>
      </c>
      <c r="I213" s="269">
        <f t="shared" si="107"/>
        <v>16.869801790300791</v>
      </c>
      <c r="J213" s="269">
        <f t="shared" si="69"/>
        <v>100</v>
      </c>
      <c r="K213" s="317">
        <f t="shared" si="108"/>
        <v>-1</v>
      </c>
      <c r="L213" s="318">
        <f t="shared" si="109"/>
        <v>7.7107782853587343</v>
      </c>
      <c r="M213" s="318">
        <f t="shared" si="110"/>
        <v>7.7207782853587341</v>
      </c>
      <c r="N213" s="269">
        <f t="shared" si="111"/>
        <v>-0.10545087422537591</v>
      </c>
      <c r="O213" s="269">
        <f t="shared" si="70"/>
        <v>2.1742923720882539</v>
      </c>
      <c r="P213" s="316">
        <f t="shared" si="72"/>
        <v>142.49533019910743</v>
      </c>
      <c r="Q213" s="269">
        <f t="shared" si="112"/>
        <v>27764.641521570564</v>
      </c>
      <c r="R213" s="338">
        <f>IF(H213&gt;0,rate1(1,$L$52,$L$51,$L$54,L213,$L$53,$L$50,P213),"")</f>
        <v>5643.4837858879</v>
      </c>
      <c r="S213" s="318">
        <f t="shared" si="113"/>
        <v>2.2626993216085363</v>
      </c>
      <c r="T213" s="318">
        <f t="shared" si="114"/>
        <v>8.3512260140476996E-2</v>
      </c>
      <c r="U213" s="269">
        <f t="shared" si="115"/>
        <v>7.7307782853587339</v>
      </c>
      <c r="V213" s="341">
        <f t="shared" si="116"/>
        <v>7.7307782853587339</v>
      </c>
      <c r="W213" s="269">
        <f t="shared" si="117"/>
        <v>3.5958982512980242E-3</v>
      </c>
      <c r="X213" s="269">
        <f t="shared" si="118"/>
        <v>27900.37097161547</v>
      </c>
      <c r="Y213" s="269">
        <f t="shared" si="73"/>
        <v>142.86469091728259</v>
      </c>
      <c r="Z213" s="349">
        <f>IF(H213&gt;0,rate1(1,$L$52,$L$51,$L$54,U213,$L$53,$L$50,Y213),"")</f>
        <v>5649.8473709014852</v>
      </c>
      <c r="AA213" s="341">
        <f t="shared" si="119"/>
        <v>2.2711996884015155</v>
      </c>
      <c r="AB213" s="341">
        <f t="shared" si="120"/>
        <v>-2.8287438111471905E-3</v>
      </c>
      <c r="AC213" s="269">
        <f t="shared" si="74"/>
        <v>8.3512260140476996E-2</v>
      </c>
      <c r="AD213" s="269">
        <f t="shared" si="121"/>
        <v>-0.23948579485644089</v>
      </c>
      <c r="AE213" s="269">
        <f t="shared" si="122"/>
        <v>-0.11582016115427163</v>
      </c>
      <c r="AF213" s="269">
        <f t="shared" si="123"/>
        <v>979.55222893310588</v>
      </c>
      <c r="AG213" s="269">
        <f t="shared" si="124"/>
        <v>958.57042756945532</v>
      </c>
      <c r="AH213" s="269">
        <f t="shared" si="125"/>
        <v>7.7114244350189134</v>
      </c>
      <c r="AI213" s="269">
        <f t="shared" si="126"/>
        <v>14.797997710086069</v>
      </c>
      <c r="AJ213" s="269">
        <f t="shared" si="127"/>
        <v>2.6145391202040642</v>
      </c>
      <c r="AK213" s="366">
        <f t="shared" si="128"/>
        <v>131.42533629639735</v>
      </c>
      <c r="AL213" s="134">
        <f t="shared" si="129"/>
        <v>0.93975428350245449</v>
      </c>
      <c r="AM213" s="5" cm="1">
        <f t="array" ref="AM213">Balance($B$8,$B$11,$B$12,$H$7,B213,AK213,AL213)</f>
        <v>3.0323377109059711E-2</v>
      </c>
      <c r="AN213" s="5" cm="1">
        <f t="array" ref="AN213">getStorageByWaterLevel(B212)</f>
        <v>39.146427903563698</v>
      </c>
    </row>
    <row r="214" spans="1:53" x14ac:dyDescent="0.25">
      <c r="A214" s="267"/>
      <c r="B214" s="269">
        <f t="shared" si="102"/>
        <v>979.55222893310588</v>
      </c>
      <c r="C214" s="269">
        <f t="shared" si="103"/>
        <v>958.57042756945532</v>
      </c>
      <c r="D214" s="269">
        <f t="shared" si="104"/>
        <v>7.7114244350189134</v>
      </c>
      <c r="E214" s="269">
        <f>IF(H214&gt;0,IF(AND(C214&lt;$B$6,C214&gt;$K$12),bb2wang($B$6,$K$12,C214,$H$8,$H$9,I214,$H$10,$H$11,$K$10,$K$11,$H$13),E213)," ")</f>
        <v>214.04656934873378</v>
      </c>
      <c r="F214" s="269">
        <f t="shared" si="105"/>
        <v>214.25904860356474</v>
      </c>
      <c r="G214" s="269">
        <f t="shared" si="106"/>
        <v>27525.30964270969</v>
      </c>
      <c r="H214" s="270">
        <f t="shared" si="68"/>
        <v>0.02</v>
      </c>
      <c r="I214" s="269">
        <f t="shared" si="107"/>
        <v>16.78544109092045</v>
      </c>
      <c r="J214" s="269">
        <f t="shared" si="69"/>
        <v>100</v>
      </c>
      <c r="K214" s="317">
        <f t="shared" si="108"/>
        <v>-1</v>
      </c>
      <c r="L214" s="318">
        <f t="shared" si="109"/>
        <v>7.6914244350189138</v>
      </c>
      <c r="M214" s="318">
        <f t="shared" si="110"/>
        <v>7.7014244350189136</v>
      </c>
      <c r="N214" s="269">
        <f t="shared" si="111"/>
        <v>-0.1051956830942089</v>
      </c>
      <c r="O214" s="269">
        <f t="shared" si="70"/>
        <v>2.1094111307042369</v>
      </c>
      <c r="P214" s="316">
        <f t="shared" si="72"/>
        <v>142.0187224813011</v>
      </c>
      <c r="Q214" s="269">
        <f t="shared" si="112"/>
        <v>27500.822127533491</v>
      </c>
      <c r="R214" s="338">
        <f>IF(H214&gt;0,rate1(1,$L$52,$L$51,$L$54,L214,$L$53,$L$50,P214),"")</f>
        <v>5635.2449168469366</v>
      </c>
      <c r="S214" s="318">
        <f t="shared" si="113"/>
        <v>2.3135114213002583</v>
      </c>
      <c r="T214" s="318">
        <f t="shared" si="114"/>
        <v>8.0087376012364347E-2</v>
      </c>
      <c r="U214" s="269">
        <f t="shared" si="115"/>
        <v>7.7114244350189134</v>
      </c>
      <c r="V214" s="341">
        <f t="shared" si="116"/>
        <v>7.7114244350189134</v>
      </c>
      <c r="W214" s="269">
        <f t="shared" si="117"/>
        <v>3.5779162681492949E-3</v>
      </c>
      <c r="X214" s="269">
        <f t="shared" si="118"/>
        <v>27635.983161748311</v>
      </c>
      <c r="Y214" s="269">
        <f t="shared" si="73"/>
        <v>142.38777349666395</v>
      </c>
      <c r="Z214" s="349">
        <f>IF(H214&gt;0,rate1(1,$L$52,$L$51,$L$54,U214,$L$53,$L$50,Y214),"")</f>
        <v>5641.6272279744971</v>
      </c>
      <c r="AA214" s="341">
        <f t="shared" si="119"/>
        <v>2.3222517532904168</v>
      </c>
      <c r="AB214" s="341">
        <f t="shared" si="120"/>
        <v>-2.705926658252234E-3</v>
      </c>
      <c r="AC214" s="269">
        <f t="shared" si="74"/>
        <v>8.0087376012364347E-2</v>
      </c>
      <c r="AD214" s="269">
        <f t="shared" si="121"/>
        <v>-0.24972724786128947</v>
      </c>
      <c r="AE214" s="269">
        <f t="shared" si="122"/>
        <v>-0.12520141542711746</v>
      </c>
      <c r="AF214" s="269">
        <f t="shared" si="123"/>
        <v>979.36694587399927</v>
      </c>
      <c r="AG214" s="269">
        <f t="shared" si="124"/>
        <v>958.49034019344299</v>
      </c>
      <c r="AH214" s="269">
        <f t="shared" si="125"/>
        <v>7.692068901966354</v>
      </c>
      <c r="AI214" s="269">
        <f t="shared" si="126"/>
        <v>14.211871390529604</v>
      </c>
      <c r="AJ214" s="269">
        <f t="shared" si="127"/>
        <v>2.6184868622569892</v>
      </c>
      <c r="AK214" s="366">
        <f t="shared" si="128"/>
        <v>131.83654649861231</v>
      </c>
      <c r="AL214" s="134">
        <f t="shared" si="129"/>
        <v>0.94123408327346314</v>
      </c>
      <c r="AM214" s="5" cm="1">
        <f t="array" ref="AM214">Balance($B$8,$B$11,$B$12,$H$7,B214,AK214,AL214)</f>
        <v>3.0358783796284421E-2</v>
      </c>
      <c r="AN214" s="5" cm="1">
        <f t="array" ref="AN214">getStorageByWaterLevel(B213)</f>
        <v>39.465468768162374</v>
      </c>
    </row>
    <row r="215" spans="1:53" x14ac:dyDescent="0.25">
      <c r="A215" s="267"/>
      <c r="B215" s="269">
        <f t="shared" si="102"/>
        <v>979.36694587399927</v>
      </c>
      <c r="C215" s="269">
        <f t="shared" si="103"/>
        <v>958.49034019344299</v>
      </c>
      <c r="D215" s="269">
        <f t="shared" si="104"/>
        <v>7.692068901966354</v>
      </c>
      <c r="E215" s="269">
        <f>IF(H215&gt;0,IF(AND(C215&lt;$B$6,C215&gt;$K$12),bb2wang($B$6,$K$12,C215,$H$8,$H$9,I215,$H$10,$H$11,$K$10,$K$11,$H$13),E214)," ")</f>
        <v>213.61590370332792</v>
      </c>
      <c r="F215" s="269">
        <f t="shared" si="105"/>
        <v>213.83123652603086</v>
      </c>
      <c r="G215" s="269">
        <f t="shared" si="106"/>
        <v>27263.482442218025</v>
      </c>
      <c r="H215" s="270">
        <f t="shared" si="68"/>
        <v>0.02</v>
      </c>
      <c r="I215" s="269">
        <f t="shared" si="107"/>
        <v>16.701284544445027</v>
      </c>
      <c r="J215" s="269">
        <f t="shared" si="69"/>
        <v>100</v>
      </c>
      <c r="K215" s="317">
        <f t="shared" si="108"/>
        <v>-1</v>
      </c>
      <c r="L215" s="318">
        <f t="shared" si="109"/>
        <v>7.6720689019663544</v>
      </c>
      <c r="M215" s="318">
        <f t="shared" si="110"/>
        <v>7.6820689019663542</v>
      </c>
      <c r="N215" s="269">
        <f t="shared" si="111"/>
        <v>-0.10494042469573373</v>
      </c>
      <c r="O215" s="269">
        <f t="shared" si="70"/>
        <v>2.0458250359901289</v>
      </c>
      <c r="P215" s="316">
        <f t="shared" si="72"/>
        <v>141.54247351042949</v>
      </c>
      <c r="Q215" s="269">
        <f t="shared" si="112"/>
        <v>27238.126467109247</v>
      </c>
      <c r="R215" s="338">
        <f>IF(H215&gt;0,rate1(1,$L$52,$L$51,$L$54,L215,$L$53,$L$50,P215),"")</f>
        <v>5626.9810634807491</v>
      </c>
      <c r="S215" s="318">
        <f t="shared" si="113"/>
        <v>2.3661010557998674</v>
      </c>
      <c r="T215" s="318">
        <f t="shared" si="114"/>
        <v>7.6817468407774522E-2</v>
      </c>
      <c r="U215" s="269">
        <f t="shared" si="115"/>
        <v>7.692068901966354</v>
      </c>
      <c r="V215" s="341">
        <f t="shared" si="116"/>
        <v>7.692068901966354</v>
      </c>
      <c r="W215" s="269">
        <f t="shared" si="117"/>
        <v>3.5599778014088201E-3</v>
      </c>
      <c r="X215" s="269">
        <f t="shared" si="118"/>
        <v>27372.691911110342</v>
      </c>
      <c r="Y215" s="269">
        <f t="shared" si="73"/>
        <v>141.91121427687736</v>
      </c>
      <c r="Z215" s="349">
        <f>IF(H215&gt;0,rate1(1,$L$52,$L$51,$L$54,U215,$L$53,$L$50,Y215),"")</f>
        <v>5633.3821693583586</v>
      </c>
      <c r="AA215" s="341">
        <f t="shared" si="119"/>
        <v>2.3750885470879028</v>
      </c>
      <c r="AB215" s="341">
        <f t="shared" si="120"/>
        <v>-2.5889080444659158E-3</v>
      </c>
      <c r="AC215" s="269">
        <f t="shared" si="74"/>
        <v>7.6817468407774522E-2</v>
      </c>
      <c r="AD215" s="269">
        <f t="shared" si="121"/>
        <v>-0.26035744752525386</v>
      </c>
      <c r="AE215" s="269">
        <f t="shared" si="122"/>
        <v>-0.13549868014910055</v>
      </c>
      <c r="AF215" s="269">
        <f t="shared" si="123"/>
        <v>979.18518798089576</v>
      </c>
      <c r="AG215" s="269">
        <f t="shared" si="124"/>
        <v>958.41352272503525</v>
      </c>
      <c r="AH215" s="269">
        <f t="shared" si="125"/>
        <v>7.672711685890123</v>
      </c>
      <c r="AI215" s="269">
        <f t="shared" si="126"/>
        <v>13.651630872959899</v>
      </c>
      <c r="AJ215" s="269">
        <f t="shared" si="127"/>
        <v>2.6222789819439227</v>
      </c>
      <c r="AK215" s="366">
        <f t="shared" si="128"/>
        <v>132.227732659239</v>
      </c>
      <c r="AL215" s="134">
        <f t="shared" si="129"/>
        <v>0.94265527041251607</v>
      </c>
      <c r="AM215" s="5" cm="1">
        <f t="array" ref="AM215">Balance($B$8,$B$11,$B$12,$H$7,B215,AK215,AL215)</f>
        <v>3.0393635087483824E-2</v>
      </c>
      <c r="AN215" s="5" cm="1">
        <f t="array" ref="AN215">getStorageByWaterLevel(B214)</f>
        <v>39.779397191266959</v>
      </c>
    </row>
    <row r="216" spans="1:53" x14ac:dyDescent="0.25">
      <c r="A216" s="267"/>
      <c r="B216" s="269">
        <f t="shared" si="102"/>
        <v>979.18518798089576</v>
      </c>
      <c r="C216" s="269">
        <f t="shared" si="103"/>
        <v>958.41352272503525</v>
      </c>
      <c r="D216" s="269">
        <f t="shared" si="104"/>
        <v>7.672711685890123</v>
      </c>
      <c r="E216" s="269">
        <f>IF(H216&gt;0,IF(AND(C216&lt;$B$6,C216&gt;$K$12),bb2wang($B$6,$K$12,C216,$H$8,$H$9,I216,$H$10,$H$11,$K$10,$K$11,$H$13),E215)," ")</f>
        <v>213.17985792280825</v>
      </c>
      <c r="F216" s="269">
        <f t="shared" si="105"/>
        <v>213.39788081306807</v>
      </c>
      <c r="G216" s="269">
        <f t="shared" si="106"/>
        <v>27002.802789772915</v>
      </c>
      <c r="H216" s="270">
        <f t="shared" si="68"/>
        <v>0.02</v>
      </c>
      <c r="I216" s="269">
        <f t="shared" si="107"/>
        <v>16.61733220468841</v>
      </c>
      <c r="J216" s="269">
        <f t="shared" si="69"/>
        <v>100</v>
      </c>
      <c r="K216" s="317">
        <f t="shared" si="108"/>
        <v>-1</v>
      </c>
      <c r="L216" s="318">
        <f t="shared" si="109"/>
        <v>7.6527116858901234</v>
      </c>
      <c r="M216" s="318">
        <f t="shared" si="110"/>
        <v>7.6627116858901232</v>
      </c>
      <c r="N216" s="269">
        <f t="shared" si="111"/>
        <v>-0.10468509901407685</v>
      </c>
      <c r="O216" s="269">
        <f t="shared" si="70"/>
        <v>1.9834772866007546</v>
      </c>
      <c r="P216" s="316">
        <f t="shared" si="72"/>
        <v>141.0665840550308</v>
      </c>
      <c r="Q216" s="269">
        <f t="shared" si="112"/>
        <v>26976.604123472109</v>
      </c>
      <c r="R216" s="338">
        <f>IF(H216&gt;0,rate1(1,$L$52,$L$51,$L$54,L216,$L$53,$L$50,P216),"")</f>
        <v>5618.6921324468531</v>
      </c>
      <c r="S216" s="318">
        <f t="shared" si="113"/>
        <v>2.420609932189886</v>
      </c>
      <c r="T216" s="318">
        <f t="shared" si="114"/>
        <v>7.3690248562956057E-2</v>
      </c>
      <c r="U216" s="269">
        <f t="shared" si="115"/>
        <v>7.672711685890123</v>
      </c>
      <c r="V216" s="341">
        <f t="shared" si="116"/>
        <v>7.672711685890123</v>
      </c>
      <c r="W216" s="269">
        <f t="shared" si="117"/>
        <v>3.5420828625447598E-3</v>
      </c>
      <c r="X216" s="269">
        <f t="shared" si="118"/>
        <v>27110.549427418646</v>
      </c>
      <c r="Y216" s="269">
        <f t="shared" si="73"/>
        <v>141.43501402413773</v>
      </c>
      <c r="Z216" s="349">
        <f>IF(H216&gt;0,rate1(1,$L$52,$L$51,$L$54,U216,$L$53,$L$50,Y216),"")</f>
        <v>5625.1121019509228</v>
      </c>
      <c r="AA216" s="341">
        <f t="shared" si="119"/>
        <v>2.429852468696339</v>
      </c>
      <c r="AB216" s="341">
        <f t="shared" si="120"/>
        <v>-2.47723659614634E-3</v>
      </c>
      <c r="AC216" s="269">
        <f t="shared" si="74"/>
        <v>7.3690248562956057E-2</v>
      </c>
      <c r="AD216" s="269">
        <f t="shared" si="121"/>
        <v>-0.27140633109567175</v>
      </c>
      <c r="AE216" s="269">
        <f t="shared" si="122"/>
        <v>-0.14682148919402691</v>
      </c>
      <c r="AF216" s="269">
        <f t="shared" si="123"/>
        <v>979.00681263331876</v>
      </c>
      <c r="AG216" s="269">
        <f t="shared" si="124"/>
        <v>958.33983247647234</v>
      </c>
      <c r="AH216" s="269">
        <f t="shared" si="125"/>
        <v>7.6533527864779529</v>
      </c>
      <c r="AI216" s="269">
        <f t="shared" si="126"/>
        <v>13.115195996842258</v>
      </c>
      <c r="AJ216" s="269">
        <f t="shared" si="127"/>
        <v>2.6259220919430457</v>
      </c>
      <c r="AK216" s="366">
        <f t="shared" si="128"/>
        <v>132.59992365785158</v>
      </c>
      <c r="AL216" s="134">
        <f t="shared" si="129"/>
        <v>0.94402043349981202</v>
      </c>
      <c r="AM216" s="5" cm="1">
        <f t="array" ref="AM216">Balance($B$8,$B$11,$B$12,$H$7,B216,AK216,AL216)</f>
        <v>3.0428018523635705E-2</v>
      </c>
      <c r="AN216" s="5" cm="1">
        <f t="array" ref="AN216">getStorageByWaterLevel(B215)</f>
        <v>40.088419262845534</v>
      </c>
    </row>
    <row r="217" spans="1:53" x14ac:dyDescent="0.25">
      <c r="A217" s="267"/>
      <c r="B217" s="269">
        <f t="shared" si="102"/>
        <v>979.00681263331876</v>
      </c>
      <c r="C217" s="269">
        <f t="shared" si="103"/>
        <v>958.33983247647234</v>
      </c>
      <c r="D217" s="269">
        <f t="shared" si="104"/>
        <v>7.6533527864779529</v>
      </c>
      <c r="E217" s="269">
        <f>IF(H217&gt;0,IF(AND(C217&lt;$B$6,C217&gt;$K$12),bb2wang($B$6,$K$12,C217,$H$8,$H$9,I217,$H$10,$H$11,$K$10,$K$11,$H$13),E216)," ")</f>
        <v>212.73873309157429</v>
      </c>
      <c r="F217" s="269">
        <f t="shared" si="105"/>
        <v>212.95929550719126</v>
      </c>
      <c r="G217" s="269">
        <f t="shared" si="106"/>
        <v>26743.317560950978</v>
      </c>
      <c r="H217" s="270">
        <f t="shared" si="68"/>
        <v>0.02</v>
      </c>
      <c r="I217" s="269">
        <f t="shared" si="107"/>
        <v>16.533584125477137</v>
      </c>
      <c r="J217" s="269">
        <f t="shared" si="69"/>
        <v>100</v>
      </c>
      <c r="K217" s="317">
        <f t="shared" si="108"/>
        <v>-1</v>
      </c>
      <c r="L217" s="318">
        <f t="shared" si="109"/>
        <v>7.6333527864779533</v>
      </c>
      <c r="M217" s="318">
        <f t="shared" si="110"/>
        <v>7.6433527864779531</v>
      </c>
      <c r="N217" s="269">
        <f t="shared" si="111"/>
        <v>-0.10442970603332924</v>
      </c>
      <c r="O217" s="269">
        <f t="shared" si="70"/>
        <v>1.9223157555714239</v>
      </c>
      <c r="P217" s="316">
        <f t="shared" si="72"/>
        <v>140.59105488682431</v>
      </c>
      <c r="Q217" s="269">
        <f t="shared" si="112"/>
        <v>26716.300010792453</v>
      </c>
      <c r="R217" s="338">
        <f>IF(H217&gt;0,rate1(1,$L$52,$L$51,$L$54,L217,$L$53,$L$50,P217),"")</f>
        <v>5610.3780300665612</v>
      </c>
      <c r="S217" s="318">
        <f t="shared" si="113"/>
        <v>2.4771908147923729</v>
      </c>
      <c r="T217" s="318">
        <f t="shared" si="114"/>
        <v>7.0694797847092886E-2</v>
      </c>
      <c r="U217" s="269">
        <f t="shared" si="115"/>
        <v>7.6533527864779529</v>
      </c>
      <c r="V217" s="341">
        <f t="shared" si="116"/>
        <v>7.6533527864779529</v>
      </c>
      <c r="W217" s="269">
        <f t="shared" si="117"/>
        <v>3.5242314630181681E-3</v>
      </c>
      <c r="X217" s="269">
        <f t="shared" si="118"/>
        <v>26849.602957631076</v>
      </c>
      <c r="Y217" s="269">
        <f t="shared" si="73"/>
        <v>140.95917350782503</v>
      </c>
      <c r="Z217" s="349">
        <f>IF(H217&gt;0,rate1(1,$L$52,$L$51,$L$54,U217,$L$53,$L$50,Y217),"")</f>
        <v>5616.8169323138873</v>
      </c>
      <c r="AA217" s="341">
        <f t="shared" si="119"/>
        <v>2.4866970156763557</v>
      </c>
      <c r="AB217" s="341">
        <f t="shared" si="120"/>
        <v>-2.3705108881347014E-3</v>
      </c>
      <c r="AC217" s="269">
        <f t="shared" si="74"/>
        <v>7.0694797847092886E-2</v>
      </c>
      <c r="AD217" s="269">
        <f t="shared" si="121"/>
        <v>-0.28290624782969714</v>
      </c>
      <c r="AE217" s="269">
        <f t="shared" si="122"/>
        <v>-0.15929512120480949</v>
      </c>
      <c r="AF217" s="269">
        <f t="shared" si="123"/>
        <v>978.83168812943836</v>
      </c>
      <c r="AG217" s="269">
        <f t="shared" si="124"/>
        <v>958.26913767862527</v>
      </c>
      <c r="AH217" s="269">
        <f t="shared" si="125"/>
        <v>7.6339922034162564</v>
      </c>
      <c r="AI217" s="269">
        <f t="shared" si="126"/>
        <v>12.600719143742648</v>
      </c>
      <c r="AJ217" s="269">
        <f t="shared" si="127"/>
        <v>2.6294222917051964</v>
      </c>
      <c r="AK217" s="366">
        <f t="shared" si="128"/>
        <v>132.95407070890352</v>
      </c>
      <c r="AL217" s="134">
        <f t="shared" si="129"/>
        <v>0.94533195309949625</v>
      </c>
      <c r="AM217" s="5" cm="1">
        <f t="array" ref="AM217">Balance($B$8,$B$11,$B$12,$H$7,B217,AK217,AL217)</f>
        <v>3.0462008729755258E-2</v>
      </c>
      <c r="AN217" s="5" cm="1">
        <f t="array" ref="AN217">getStorageByWaterLevel(B216)</f>
        <v>40.39272358790322</v>
      </c>
    </row>
    <row r="218" spans="1:53" x14ac:dyDescent="0.25">
      <c r="A218" s="267"/>
      <c r="B218" s="269">
        <f t="shared" si="102"/>
        <v>978.83168812943836</v>
      </c>
      <c r="C218" s="269">
        <f t="shared" si="103"/>
        <v>958.26913767862527</v>
      </c>
      <c r="D218" s="269">
        <f t="shared" si="104"/>
        <v>7.6339922034162564</v>
      </c>
      <c r="E218" s="269">
        <f>IF(H218&gt;0,IF(AND(C218&lt;$B$6,C218&gt;$K$12),bb2wang($B$6,$K$12,C218,$H$8,$H$9,I218,$H$10,$H$11,$K$10,$K$11,$H$13),E217)," ")</f>
        <v>212.29280726659624</v>
      </c>
      <c r="F218" s="269">
        <f t="shared" si="105"/>
        <v>212.51577017908528</v>
      </c>
      <c r="G218" s="269">
        <f t="shared" si="106"/>
        <v>26485.06924337801</v>
      </c>
      <c r="H218" s="270">
        <f t="shared" si="68"/>
        <v>0.02</v>
      </c>
      <c r="I218" s="269">
        <f t="shared" si="107"/>
        <v>16.450040360650473</v>
      </c>
      <c r="J218" s="269">
        <f t="shared" si="69"/>
        <v>100</v>
      </c>
      <c r="K218" s="317">
        <f t="shared" si="108"/>
        <v>-1</v>
      </c>
      <c r="L218" s="318">
        <f t="shared" si="109"/>
        <v>7.6139922034162568</v>
      </c>
      <c r="M218" s="318">
        <f t="shared" si="110"/>
        <v>7.6239922034162566</v>
      </c>
      <c r="N218" s="269">
        <f t="shared" si="111"/>
        <v>-0.10417424573763157</v>
      </c>
      <c r="O218" s="269">
        <f t="shared" si="70"/>
        <v>1.8622924511117627</v>
      </c>
      <c r="P218" s="316">
        <f t="shared" si="72"/>
        <v>140.11588678073278</v>
      </c>
      <c r="Q218" s="269">
        <f t="shared" si="112"/>
        <v>26457.254875662758</v>
      </c>
      <c r="R218" s="338">
        <f>IF(H218&gt;0,rate1(1,$L$52,$L$51,$L$54,L218,$L$53,$L$50,P218),"")</f>
        <v>5602.0386623248414</v>
      </c>
      <c r="S218" s="318">
        <f t="shared" si="113"/>
        <v>2.5360090352282896</v>
      </c>
      <c r="T218" s="318">
        <f t="shared" si="114"/>
        <v>6.7821375622408794E-2</v>
      </c>
      <c r="U218" s="269">
        <f t="shared" si="115"/>
        <v>7.6339922034162564</v>
      </c>
      <c r="V218" s="341">
        <f t="shared" si="116"/>
        <v>7.6339922034162564</v>
      </c>
      <c r="W218" s="269">
        <f t="shared" si="117"/>
        <v>3.5064236143256267E-3</v>
      </c>
      <c r="X218" s="269">
        <f t="shared" si="118"/>
        <v>26589.895330692998</v>
      </c>
      <c r="Y218" s="269">
        <f t="shared" si="73"/>
        <v>140.48369350050675</v>
      </c>
      <c r="Z218" s="349">
        <f>IF(H218&gt;0,rate1(1,$L$52,$L$51,$L$54,U218,$L$53,$L$50,Y218),"")</f>
        <v>5608.4965666726139</v>
      </c>
      <c r="AA218" s="341">
        <f t="shared" si="119"/>
        <v>2.5457883021302141</v>
      </c>
      <c r="AB218" s="341">
        <f t="shared" si="120"/>
        <v>-2.268372460506725E-3</v>
      </c>
      <c r="AC218" s="269">
        <f t="shared" si="74"/>
        <v>6.7821375622408794E-2</v>
      </c>
      <c r="AD218" s="269">
        <f t="shared" si="121"/>
        <v>-0.29489227867256379</v>
      </c>
      <c r="AE218" s="269">
        <f t="shared" si="122"/>
        <v>-0.17306326824723781</v>
      </c>
      <c r="AF218" s="269">
        <f t="shared" si="123"/>
        <v>978.65969250807836</v>
      </c>
      <c r="AG218" s="269">
        <f t="shared" si="124"/>
        <v>958.20131630300284</v>
      </c>
      <c r="AH218" s="269">
        <f t="shared" si="125"/>
        <v>7.6146299363900951</v>
      </c>
      <c r="AI218" s="269">
        <f t="shared" si="126"/>
        <v>12.106552580317784</v>
      </c>
      <c r="AJ218" s="269">
        <f t="shared" si="127"/>
        <v>2.6327852229775068</v>
      </c>
      <c r="AK218" s="366">
        <f t="shared" si="128"/>
        <v>133.29105574246097</v>
      </c>
      <c r="AL218" s="134">
        <f t="shared" si="129"/>
        <v>0.94659202501387052</v>
      </c>
      <c r="AM218" s="5" cm="1">
        <f t="array" ref="AM218">Balance($B$8,$B$11,$B$12,$H$7,B218,AK218,AL218)</f>
        <v>3.0495669425015196E-2</v>
      </c>
      <c r="AN218" s="5" cm="1">
        <f t="array" ref="AN218">getStorageByWaterLevel(B217)</f>
        <v>40.69248334138257</v>
      </c>
    </row>
    <row r="219" spans="1:53" x14ac:dyDescent="0.25">
      <c r="A219" s="267"/>
      <c r="B219" s="269">
        <f t="shared" si="102"/>
        <v>978.65969250807836</v>
      </c>
      <c r="C219" s="269">
        <f t="shared" si="103"/>
        <v>958.20131630300284</v>
      </c>
      <c r="D219" s="269">
        <f t="shared" si="104"/>
        <v>7.6146299363900951</v>
      </c>
      <c r="E219" s="269">
        <f>IF(H219&gt;0,IF(AND(C219&lt;$B$6,C219&gt;$K$12),bb2wang($B$6,$K$12,C219,$H$8,$H$9,I219,$H$10,$H$11,$K$10,$K$11,$H$13),E218)," ")</f>
        <v>211.84233796119503</v>
      </c>
      <c r="F219" s="269">
        <f t="shared" si="105"/>
        <v>212.06757261389563</v>
      </c>
      <c r="G219" s="269">
        <f t="shared" si="106"/>
        <v>26228.096400554015</v>
      </c>
      <c r="H219" s="270">
        <f t="shared" si="68"/>
        <v>0.02</v>
      </c>
      <c r="I219" s="269">
        <f t="shared" si="107"/>
        <v>16.366700964060421</v>
      </c>
      <c r="J219" s="269">
        <f t="shared" si="69"/>
        <v>100</v>
      </c>
      <c r="K219" s="317">
        <f t="shared" si="108"/>
        <v>-1</v>
      </c>
      <c r="L219" s="318">
        <f t="shared" si="109"/>
        <v>7.5946299363900955</v>
      </c>
      <c r="M219" s="318">
        <f t="shared" si="110"/>
        <v>7.6046299363900953</v>
      </c>
      <c r="N219" s="269">
        <f t="shared" si="111"/>
        <v>-0.10391871811103215</v>
      </c>
      <c r="O219" s="269">
        <f t="shared" si="70"/>
        <v>1.803363055556009</v>
      </c>
      <c r="P219" s="316">
        <f t="shared" si="72"/>
        <v>139.64108051490373</v>
      </c>
      <c r="Q219" s="269">
        <f t="shared" si="112"/>
        <v>26199.505729841974</v>
      </c>
      <c r="R219" s="338">
        <f>IF(H219&gt;0,rate1(1,$L$52,$L$51,$L$54,L219,$L$53,$L$50,P219),"")</f>
        <v>5593.6739348701494</v>
      </c>
      <c r="S219" s="318">
        <f t="shared" si="113"/>
        <v>2.5972441867268348</v>
      </c>
      <c r="T219" s="318">
        <f t="shared" si="114"/>
        <v>6.5061259245518616E-2</v>
      </c>
      <c r="U219" s="269">
        <f t="shared" si="115"/>
        <v>7.6146299363900951</v>
      </c>
      <c r="V219" s="341">
        <f t="shared" si="116"/>
        <v>7.6146299363900951</v>
      </c>
      <c r="W219" s="269">
        <f t="shared" si="117"/>
        <v>3.4886593279210842E-3</v>
      </c>
      <c r="X219" s="269">
        <f t="shared" si="118"/>
        <v>26331.465424565198</v>
      </c>
      <c r="Y219" s="269">
        <f t="shared" si="73"/>
        <v>140.00857477795884</v>
      </c>
      <c r="Z219" s="349">
        <f>IF(H219&gt;0,rate1(1,$L$52,$L$51,$L$54,U219,$L$53,$L$50,Y219),"")</f>
        <v>5600.1509109159642</v>
      </c>
      <c r="AA219" s="341">
        <f t="shared" si="119"/>
        <v>2.6073067614545158</v>
      </c>
      <c r="AB219" s="341">
        <f t="shared" si="120"/>
        <v>-2.1705000013588307E-3</v>
      </c>
      <c r="AC219" s="269">
        <f t="shared" si="74"/>
        <v>6.5061259245518616E-2</v>
      </c>
      <c r="AD219" s="269">
        <f t="shared" si="121"/>
        <v>-0.30740259613677229</v>
      </c>
      <c r="AE219" s="269">
        <f t="shared" si="122"/>
        <v>-0.18829123123036437</v>
      </c>
      <c r="AF219" s="269">
        <f t="shared" si="123"/>
        <v>978.49071253072179</v>
      </c>
      <c r="AG219" s="269">
        <f t="shared" si="124"/>
        <v>958.13625504375727</v>
      </c>
      <c r="AH219" s="269">
        <f t="shared" si="125"/>
        <v>7.595265985083155</v>
      </c>
      <c r="AI219" s="269">
        <f t="shared" si="126"/>
        <v>11.63122126943013</v>
      </c>
      <c r="AJ219" s="269">
        <f t="shared" si="127"/>
        <v>2.6360161177745707</v>
      </c>
      <c r="AK219" s="366">
        <f t="shared" si="128"/>
        <v>133.61169862584927</v>
      </c>
      <c r="AL219" s="134">
        <f t="shared" si="129"/>
        <v>0.94780268027190229</v>
      </c>
      <c r="AM219" s="5" cm="1">
        <f t="array" ref="AM219">Balance($B$8,$B$11,$B$12,$H$7,B219,AK219,AL219)</f>
        <v>3.0529055079857967E-2</v>
      </c>
      <c r="AN219" s="5" cm="1">
        <f t="array" ref="AN219">getStorageByWaterLevel(B218)</f>
        <v>40.987858022498855</v>
      </c>
    </row>
    <row r="220" spans="1:53" x14ac:dyDescent="0.25">
      <c r="A220" s="267"/>
      <c r="B220" s="269">
        <f t="shared" si="102"/>
        <v>978.49071253072179</v>
      </c>
      <c r="C220" s="269">
        <f t="shared" si="103"/>
        <v>958.13625504375727</v>
      </c>
      <c r="D220" s="269">
        <f t="shared" si="104"/>
        <v>7.595265985083155</v>
      </c>
      <c r="E220" s="269">
        <f>IF(H220&gt;0,IF(AND(C220&lt;$B$6,C220&gt;$K$12),bb2wang($B$6,$K$12,C220,$H$8,$H$9,I220,$H$10,$H$11,$K$10,$K$11,$H$13),E219)," ")</f>
        <v>211.38756429154282</v>
      </c>
      <c r="F220" s="269">
        <f t="shared" si="105"/>
        <v>211.61495112636891</v>
      </c>
      <c r="G220" s="269">
        <f t="shared" si="106"/>
        <v>25972.434073106502</v>
      </c>
      <c r="H220" s="270">
        <f t="shared" si="68"/>
        <v>0.02</v>
      </c>
      <c r="I220" s="269">
        <f t="shared" si="107"/>
        <v>16.283565989571617</v>
      </c>
      <c r="J220" s="269">
        <f t="shared" si="69"/>
        <v>100</v>
      </c>
      <c r="K220" s="317">
        <f t="shared" si="108"/>
        <v>-1</v>
      </c>
      <c r="L220" s="318">
        <f t="shared" si="109"/>
        <v>7.5752659850831554</v>
      </c>
      <c r="M220" s="318">
        <f t="shared" si="110"/>
        <v>7.5852659850831552</v>
      </c>
      <c r="N220" s="269">
        <f t="shared" si="111"/>
        <v>-0.10366312313755088</v>
      </c>
      <c r="O220" s="269">
        <f t="shared" si="70"/>
        <v>1.7454865289683699</v>
      </c>
      <c r="P220" s="316">
        <f t="shared" si="72"/>
        <v>139.16663687073128</v>
      </c>
      <c r="Q220" s="269">
        <f t="shared" si="112"/>
        <v>25943.08622564394</v>
      </c>
      <c r="R220" s="338">
        <f>IF(H220&gt;0,rate1(1,$L$52,$L$51,$L$54,L220,$L$53,$L$50,P220),"")</f>
        <v>5585.2837530143133</v>
      </c>
      <c r="S220" s="318">
        <f t="shared" si="113"/>
        <v>2.6610920400081053</v>
      </c>
      <c r="T220" s="318">
        <f t="shared" si="114"/>
        <v>6.2406610013642026E-2</v>
      </c>
      <c r="U220" s="269">
        <f t="shared" si="115"/>
        <v>7.595265985083155</v>
      </c>
      <c r="V220" s="341">
        <f t="shared" si="116"/>
        <v>7.595265985083155</v>
      </c>
      <c r="W220" s="269">
        <f t="shared" si="117"/>
        <v>3.4709386153082278E-3</v>
      </c>
      <c r="X220" s="269">
        <f t="shared" si="118"/>
        <v>26074.348570244554</v>
      </c>
      <c r="Y220" s="269">
        <f t="shared" si="73"/>
        <v>139.53381811918743</v>
      </c>
      <c r="Z220" s="349">
        <f>IF(H220&gt;0,rate1(1,$L$52,$L$51,$L$54,U220,$L$53,$L$50,Y220),"")</f>
        <v>5591.779870596155</v>
      </c>
      <c r="AA220" s="341">
        <f t="shared" si="119"/>
        <v>2.6714490714908963</v>
      </c>
      <c r="AB220" s="341">
        <f t="shared" si="120"/>
        <v>-2.0766044712401711E-3</v>
      </c>
      <c r="AC220" s="269">
        <f t="shared" si="74"/>
        <v>6.2406610013642026E-2</v>
      </c>
      <c r="AD220" s="269">
        <f t="shared" si="121"/>
        <v>-0.3204788722801642</v>
      </c>
      <c r="AE220" s="269">
        <f t="shared" si="122"/>
        <v>-0.20516976112318852</v>
      </c>
      <c r="AF220" s="269">
        <f t="shared" si="123"/>
        <v>978.32464279757062</v>
      </c>
      <c r="AG220" s="269">
        <f t="shared" si="124"/>
        <v>958.07384843374359</v>
      </c>
      <c r="AH220" s="269">
        <f t="shared" si="125"/>
        <v>7.5759003491777763</v>
      </c>
      <c r="AI220" s="269">
        <f t="shared" si="126"/>
        <v>11.173400094482558</v>
      </c>
      <c r="AJ220" s="269">
        <f t="shared" si="127"/>
        <v>2.6391198400230382</v>
      </c>
      <c r="AK220" s="366">
        <f t="shared" si="128"/>
        <v>133.91676341856007</v>
      </c>
      <c r="AL220" s="134">
        <f t="shared" si="129"/>
        <v>0.94896580239884532</v>
      </c>
      <c r="AM220" s="5" cm="1">
        <f t="array" ref="AM220">Balance($B$8,$B$11,$B$12,$H$7,B220,AK220,AL220)</f>
        <v>3.0562212289824611E-2</v>
      </c>
      <c r="AN220" s="5" cm="1">
        <f t="array" ref="AN220">getStorageByWaterLevel(B219)</f>
        <v>41.278994960745834</v>
      </c>
    </row>
    <row r="221" spans="1:53" x14ac:dyDescent="0.25">
      <c r="A221" s="267"/>
      <c r="B221" s="269">
        <f t="shared" si="102"/>
        <v>978.32464279757062</v>
      </c>
      <c r="C221" s="269">
        <f t="shared" si="103"/>
        <v>958.07384843374359</v>
      </c>
      <c r="D221" s="269">
        <f t="shared" si="104"/>
        <v>7.5759003491777763</v>
      </c>
      <c r="E221" s="269">
        <f>IF(H221&gt;0,IF(AND(C221&lt;$B$6,C221&gt;$K$12),bb2wang($B$6,$K$12,C221,$H$8,$H$9,I221,$H$10,$H$11,$K$10,$K$11,$H$13),E220)," ")</f>
        <v>210.92870884056231</v>
      </c>
      <c r="F221" s="269">
        <f t="shared" si="105"/>
        <v>211.15813656605258</v>
      </c>
      <c r="G221" s="269">
        <f t="shared" si="106"/>
        <v>25718.114127643716</v>
      </c>
      <c r="H221" s="270">
        <f t="shared" si="68"/>
        <v>0.02</v>
      </c>
      <c r="I221" s="269">
        <f t="shared" si="107"/>
        <v>16.200635491061622</v>
      </c>
      <c r="J221" s="269">
        <f t="shared" si="69"/>
        <v>100</v>
      </c>
      <c r="K221" s="317">
        <f t="shared" si="108"/>
        <v>-1</v>
      </c>
      <c r="L221" s="318">
        <f t="shared" si="109"/>
        <v>7.5559003491777768</v>
      </c>
      <c r="M221" s="318">
        <f t="shared" si="110"/>
        <v>7.5659003491777765</v>
      </c>
      <c r="N221" s="269">
        <f t="shared" si="111"/>
        <v>-0.10340746080132845</v>
      </c>
      <c r="O221" s="269">
        <f t="shared" si="70"/>
        <v>1.6886247665878837</v>
      </c>
      <c r="P221" s="316">
        <f t="shared" si="72"/>
        <v>138.69255663287919</v>
      </c>
      <c r="Q221" s="269">
        <f t="shared" si="112"/>
        <v>25688.026983133586</v>
      </c>
      <c r="R221" s="338">
        <f>IF(H221&gt;0,rate1(1,$L$52,$L$51,$L$54,L221,$L$53,$L$50,P221),"")</f>
        <v>5576.8680217324563</v>
      </c>
      <c r="S221" s="318">
        <f t="shared" si="113"/>
        <v>2.727766724390408</v>
      </c>
      <c r="T221" s="318">
        <f t="shared" si="114"/>
        <v>5.9850360202887198E-2</v>
      </c>
      <c r="U221" s="269">
        <f t="shared" si="115"/>
        <v>7.5759003491777763</v>
      </c>
      <c r="V221" s="341">
        <f t="shared" si="116"/>
        <v>7.5759003491777763</v>
      </c>
      <c r="W221" s="269">
        <f t="shared" si="117"/>
        <v>3.4532614879623225E-3</v>
      </c>
      <c r="X221" s="269">
        <f t="shared" si="118"/>
        <v>25818.576903019908</v>
      </c>
      <c r="Y221" s="269">
        <f t="shared" si="73"/>
        <v>139.05942430645183</v>
      </c>
      <c r="Z221" s="349">
        <f>IF(H221&gt;0,rate1(1,$L$52,$L$51,$L$54,U221,$L$53,$L$50,Y221),"")</f>
        <v>5583.3833509286533</v>
      </c>
      <c r="AA221" s="341">
        <f t="shared" si="119"/>
        <v>2.7384303459503578</v>
      </c>
      <c r="AB221" s="341">
        <f t="shared" si="120"/>
        <v>-1.9864249931017559E-3</v>
      </c>
      <c r="AC221" s="269">
        <f t="shared" si="74"/>
        <v>5.9850360202887198E-2</v>
      </c>
      <c r="AD221" s="269">
        <f t="shared" si="121"/>
        <v>-0.33416674406305735</v>
      </c>
      <c r="AE221" s="269">
        <f t="shared" si="122"/>
        <v>-0.22391969568116366</v>
      </c>
      <c r="AF221" s="269">
        <f t="shared" si="123"/>
        <v>978.16138497656641</v>
      </c>
      <c r="AG221" s="269">
        <f t="shared" si="124"/>
        <v>958.01399807354073</v>
      </c>
      <c r="AH221" s="269">
        <f t="shared" si="125"/>
        <v>7.5565330283548642</v>
      </c>
      <c r="AI221" s="269">
        <f t="shared" si="126"/>
        <v>10.731894670925826</v>
      </c>
      <c r="AJ221" s="269">
        <f t="shared" si="127"/>
        <v>2.6421009218760734</v>
      </c>
      <c r="AK221" s="366">
        <f t="shared" si="128"/>
        <v>134.20696381588647</v>
      </c>
      <c r="AL221" s="134">
        <f t="shared" si="129"/>
        <v>0.95008314240829361</v>
      </c>
      <c r="AM221" s="5" cm="1">
        <f t="array" ref="AM221">Balance($B$8,$B$11,$B$12,$H$7,B221,AK221,AL221)</f>
        <v>3.0595180920542312E-2</v>
      </c>
      <c r="AN221" s="5" cm="1">
        <f t="array" ref="AN221">getStorageByWaterLevel(B220)</f>
        <v>41.566030615367737</v>
      </c>
    </row>
    <row r="222" spans="1:53" x14ac:dyDescent="0.25">
      <c r="A222" s="267"/>
      <c r="B222" s="269">
        <f t="shared" si="102"/>
        <v>978.16138497656641</v>
      </c>
      <c r="C222" s="269">
        <f t="shared" si="103"/>
        <v>958.01399807354073</v>
      </c>
      <c r="D222" s="269">
        <f t="shared" si="104"/>
        <v>7.5565330283548642</v>
      </c>
      <c r="E222" s="269">
        <f>IF(H222&gt;0,IF(AND(C222&lt;$B$6,C222&gt;$K$12),bb2wang($B$6,$K$12,C222,$H$8,$H$9,I222,$H$10,$H$11,$K$10,$K$11,$H$13),E221)," ")</f>
        <v>210.46597928368061</v>
      </c>
      <c r="F222" s="269">
        <f t="shared" si="105"/>
        <v>210.69734406212146</v>
      </c>
      <c r="G222" s="269">
        <f t="shared" si="106"/>
        <v>25465.165561462098</v>
      </c>
      <c r="H222" s="270">
        <f t="shared" si="68"/>
        <v>0.02</v>
      </c>
      <c r="I222" s="269">
        <f t="shared" si="107"/>
        <v>16.117909522420543</v>
      </c>
      <c r="J222" s="269">
        <f t="shared" si="69"/>
        <v>100</v>
      </c>
      <c r="K222" s="317">
        <f t="shared" si="108"/>
        <v>-1</v>
      </c>
      <c r="L222" s="318">
        <f t="shared" si="109"/>
        <v>7.5365330283548646</v>
      </c>
      <c r="M222" s="318">
        <f t="shared" si="110"/>
        <v>7.5465330283548644</v>
      </c>
      <c r="N222" s="269">
        <f t="shared" si="111"/>
        <v>-0.10315173108625686</v>
      </c>
      <c r="O222" s="269">
        <f t="shared" si="70"/>
        <v>1.6327423013825131</v>
      </c>
      <c r="P222" s="316">
        <f t="shared" si="72"/>
        <v>138.21884058930158</v>
      </c>
      <c r="Q222" s="269">
        <f t="shared" si="112"/>
        <v>25434.355876596182</v>
      </c>
      <c r="R222" s="338">
        <f>IF(H222&gt;0,rate1(1,$L$52,$L$51,$L$54,L222,$L$53,$L$50,P222),"")</f>
        <v>5568.4266456628884</v>
      </c>
      <c r="S222" s="318">
        <f t="shared" si="113"/>
        <v>2.797503225837001</v>
      </c>
      <c r="T222" s="318">
        <f t="shared" si="114"/>
        <v>5.7386117367452638E-2</v>
      </c>
      <c r="U222" s="269">
        <f t="shared" si="115"/>
        <v>7.5565330283548642</v>
      </c>
      <c r="V222" s="341">
        <f t="shared" si="116"/>
        <v>7.5565330283548642</v>
      </c>
      <c r="W222" s="269">
        <f t="shared" si="117"/>
        <v>3.4356279573657389E-3</v>
      </c>
      <c r="X222" s="269">
        <f t="shared" si="118"/>
        <v>25564.179669274286</v>
      </c>
      <c r="Y222" s="269">
        <f t="shared" si="73"/>
        <v>138.58539412528498</v>
      </c>
      <c r="Z222" s="349">
        <f>IF(H222&gt;0,rate1(1,$L$52,$L$51,$L$54,U222,$L$53,$L$50,Y222),"")</f>
        <v>5574.9612567920658</v>
      </c>
      <c r="AA222" s="341">
        <f t="shared" si="119"/>
        <v>2.8084866440793581</v>
      </c>
      <c r="AB222" s="341">
        <f t="shared" si="120"/>
        <v>-1.8997253690611056E-3</v>
      </c>
      <c r="AC222" s="269">
        <f t="shared" si="74"/>
        <v>5.7386117367452638E-2</v>
      </c>
      <c r="AD222" s="269">
        <f t="shared" si="121"/>
        <v>-0.34851634711469937</v>
      </c>
      <c r="AE222" s="269">
        <f t="shared" si="122"/>
        <v>-0.2447975809070603</v>
      </c>
      <c r="AF222" s="269">
        <f t="shared" si="123"/>
        <v>978.0008471281127</v>
      </c>
      <c r="AG222" s="269">
        <f t="shared" si="124"/>
        <v>957.95661195617333</v>
      </c>
      <c r="AH222" s="269">
        <f t="shared" si="125"/>
        <v>7.5371640222939718</v>
      </c>
      <c r="AI222" s="269">
        <f t="shared" si="126"/>
        <v>10.305625092888542</v>
      </c>
      <c r="AJ222" s="269">
        <f t="shared" si="127"/>
        <v>2.6449635955129867</v>
      </c>
      <c r="AK222" s="366">
        <f t="shared" si="128"/>
        <v>134.4829679078392</v>
      </c>
      <c r="AL222" s="134">
        <f t="shared" si="129"/>
        <v>0.95115633187538617</v>
      </c>
      <c r="AM222" s="5" cm="1">
        <f t="array" ref="AM222">Balance($B$8,$B$11,$B$12,$H$7,B222,AK222,AL222)</f>
        <v>3.0627995066661376E-2</v>
      </c>
      <c r="AN222" s="5" cm="1">
        <f t="array" ref="AN222">getStorageByWaterLevel(B221)</f>
        <v>41.849091701997693</v>
      </c>
    </row>
    <row r="223" spans="1:53" x14ac:dyDescent="0.25">
      <c r="A223" s="267"/>
      <c r="B223" s="269">
        <f t="shared" si="102"/>
        <v>978.0008471281127</v>
      </c>
      <c r="C223" s="269">
        <f t="shared" si="103"/>
        <v>957.95661195617333</v>
      </c>
      <c r="D223" s="269">
        <f t="shared" si="104"/>
        <v>7.5371640222939718</v>
      </c>
      <c r="E223" s="269">
        <f>IF(H223&gt;0,IF(AND(C223&lt;$B$6,C223&gt;$K$12),bb2wang($B$6,$K$12,C223,$H$8,$H$9,I223,$H$10,$H$11,$K$10,$K$11,$H$13),E222)," ")</f>
        <v>209.99956981282185</v>
      </c>
      <c r="F223" s="269">
        <f t="shared" si="105"/>
        <v>210.23277454825123</v>
      </c>
      <c r="G223" s="269">
        <f t="shared" si="106"/>
        <v>25213.614769856315</v>
      </c>
      <c r="H223" s="270">
        <f t="shared" si="68"/>
        <v>0.02</v>
      </c>
      <c r="I223" s="269">
        <f t="shared" si="107"/>
        <v>16.03538813755149</v>
      </c>
      <c r="J223" s="269">
        <f t="shared" si="69"/>
        <v>100</v>
      </c>
      <c r="K223" s="317">
        <f t="shared" si="108"/>
        <v>-1</v>
      </c>
      <c r="L223" s="318">
        <f t="shared" si="109"/>
        <v>7.5171640222939722</v>
      </c>
      <c r="M223" s="318">
        <f t="shared" si="110"/>
        <v>7.527164022293972</v>
      </c>
      <c r="N223" s="269">
        <f t="shared" si="111"/>
        <v>-0.10289593397639862</v>
      </c>
      <c r="O223" s="269">
        <f t="shared" si="70"/>
        <v>1.5778060446145969</v>
      </c>
      <c r="P223" s="316">
        <f t="shared" si="72"/>
        <v>137.74548953126796</v>
      </c>
      <c r="Q223" s="269">
        <f t="shared" si="112"/>
        <v>25182.098286407261</v>
      </c>
      <c r="R223" s="338">
        <f>IF(H223&gt;0,rate1(1,$L$52,$L$51,$L$54,L223,$L$53,$L$50,P223),"")</f>
        <v>5559.9595291071118</v>
      </c>
      <c r="S223" s="318">
        <f t="shared" si="113"/>
        <v>2.8705602638485526</v>
      </c>
      <c r="T223" s="318">
        <f t="shared" si="114"/>
        <v>5.5008082853581594E-2</v>
      </c>
      <c r="U223" s="269">
        <f t="shared" si="115"/>
        <v>7.5371640222939718</v>
      </c>
      <c r="V223" s="341">
        <f t="shared" si="116"/>
        <v>7.5371640222939718</v>
      </c>
      <c r="W223" s="269">
        <f t="shared" si="117"/>
        <v>3.4180380350008477E-3</v>
      </c>
      <c r="X223" s="269">
        <f t="shared" si="118"/>
        <v>25311.183495631358</v>
      </c>
      <c r="Y223" s="269">
        <f t="shared" si="73"/>
        <v>138.11172836451826</v>
      </c>
      <c r="Z223" s="349">
        <f>IF(H223&gt;0,rate1(1,$L$52,$L$51,$L$54,U223,$L$53,$L$50,Y223),"")</f>
        <v>5566.5134927281097</v>
      </c>
      <c r="AA223" s="341">
        <f t="shared" si="119"/>
        <v>2.8818778607674846</v>
      </c>
      <c r="AB223" s="341">
        <f t="shared" si="120"/>
        <v>-1.81629111339185E-3</v>
      </c>
      <c r="AC223" s="269">
        <f t="shared" si="74"/>
        <v>5.5008082853581594E-2</v>
      </c>
      <c r="AD223" s="269">
        <f t="shared" si="121"/>
        <v>-0.36358293113459766</v>
      </c>
      <c r="AE223" s="269">
        <f t="shared" si="122"/>
        <v>-0.26810251757240822</v>
      </c>
      <c r="AF223" s="269">
        <f t="shared" si="123"/>
        <v>977.84294311128269</v>
      </c>
      <c r="AG223" s="269">
        <f t="shared" si="124"/>
        <v>957.9016038733198</v>
      </c>
      <c r="AH223" s="269">
        <f t="shared" si="125"/>
        <v>7.5177933306732134</v>
      </c>
      <c r="AI223" s="269">
        <f t="shared" si="126"/>
        <v>9.8936120965642154</v>
      </c>
      <c r="AJ223" s="269">
        <f t="shared" si="127"/>
        <v>2.6477118210953656</v>
      </c>
      <c r="AK223" s="366">
        <f t="shared" si="128"/>
        <v>134.74540235704396</v>
      </c>
      <c r="AL223" s="134">
        <f t="shared" si="129"/>
        <v>0.95218689438467508</v>
      </c>
      <c r="AM223" s="5" cm="1">
        <f t="array" ref="AM223">Balance($B$8,$B$11,$B$12,$H$7,B223,AK223,AL223)</f>
        <v>3.0660683858675212E-2</v>
      </c>
      <c r="AN223" s="5" cm="1">
        <f t="array" ref="AN223">getStorageByWaterLevel(B222)</f>
        <v>42.128296173831593</v>
      </c>
    </row>
    <row r="224" spans="1:53" x14ac:dyDescent="0.25">
      <c r="A224" s="267"/>
      <c r="B224" s="269">
        <f t="shared" si="102"/>
        <v>977.84294311128269</v>
      </c>
      <c r="C224" s="269">
        <f t="shared" si="103"/>
        <v>957.9016038733198</v>
      </c>
      <c r="D224" s="269">
        <f t="shared" si="104"/>
        <v>7.5177933306732134</v>
      </c>
      <c r="E224" s="269">
        <f>IF(H224&gt;0,IF(AND(C224&lt;$B$6,C224&gt;$K$12),bb2wang($B$6,$K$12,C224,$H$8,$H$9,I224,$H$10,$H$11,$K$10,$K$11,$H$13),E223)," ")</f>
        <v>209.52966238859864</v>
      </c>
      <c r="F224" s="269">
        <f t="shared" si="105"/>
        <v>209.76461610071024</v>
      </c>
      <c r="G224" s="269">
        <f t="shared" si="106"/>
        <v>24963.485781581498</v>
      </c>
      <c r="H224" s="270">
        <f t="shared" si="68"/>
        <v>0.02</v>
      </c>
      <c r="I224" s="269">
        <f t="shared" si="107"/>
        <v>15.953071390370315</v>
      </c>
      <c r="J224" s="269">
        <f t="shared" si="69"/>
        <v>100</v>
      </c>
      <c r="K224" s="317">
        <f t="shared" si="108"/>
        <v>-1</v>
      </c>
      <c r="L224" s="318">
        <f t="shared" si="109"/>
        <v>7.4977933306732139</v>
      </c>
      <c r="M224" s="318">
        <f t="shared" si="110"/>
        <v>7.5077933306732136</v>
      </c>
      <c r="N224" s="269">
        <f t="shared" si="111"/>
        <v>-0.10264006945567417</v>
      </c>
      <c r="O224" s="269">
        <f t="shared" si="70"/>
        <v>1.5237850586099222</v>
      </c>
      <c r="P224" s="316">
        <f t="shared" si="72"/>
        <v>137.27250425338411</v>
      </c>
      <c r="Q224" s="269">
        <f t="shared" si="112"/>
        <v>24931.277321355916</v>
      </c>
      <c r="R224" s="338">
        <f>IF(H224&gt;0,rate1(1,$L$52,$L$51,$L$54,L224,$L$53,$L$50,P224),"")</f>
        <v>5551.4665760297703</v>
      </c>
      <c r="S224" s="318">
        <f t="shared" si="113"/>
        <v>2.9472236219484205</v>
      </c>
      <c r="T224" s="318">
        <f t="shared" si="114"/>
        <v>5.2710982086880707E-2</v>
      </c>
      <c r="U224" s="269">
        <f t="shared" si="115"/>
        <v>7.5177933306732134</v>
      </c>
      <c r="V224" s="341">
        <f t="shared" si="116"/>
        <v>7.5177933306732134</v>
      </c>
      <c r="W224" s="269">
        <f t="shared" si="117"/>
        <v>3.4004917324139683E-3</v>
      </c>
      <c r="X224" s="269">
        <f t="shared" si="118"/>
        <v>25059.61262603162</v>
      </c>
      <c r="Y224" s="269">
        <f t="shared" si="73"/>
        <v>137.6384278163024</v>
      </c>
      <c r="Z224" s="349">
        <f>IF(H224&gt;0,rate1(1,$L$52,$L$51,$L$54,U224,$L$53,$L$50,Y224),"")</f>
        <v>5558.0399629415451</v>
      </c>
      <c r="AA224" s="341">
        <f t="shared" si="119"/>
        <v>2.9588910721902186</v>
      </c>
      <c r="AB224" s="341">
        <f t="shared" si="120"/>
        <v>-1.7359269132876842E-3</v>
      </c>
      <c r="AC224" s="269">
        <f t="shared" si="74"/>
        <v>5.2710982086880707E-2</v>
      </c>
      <c r="AD224" s="269">
        <f t="shared" si="121"/>
        <v>-0.37942757293034429</v>
      </c>
      <c r="AE224" s="269">
        <f t="shared" si="122"/>
        <v>-0.29418454021122747</v>
      </c>
      <c r="AF224" s="269">
        <f t="shared" si="123"/>
        <v>977.68759205974015</v>
      </c>
      <c r="AG224" s="269">
        <f t="shared" si="124"/>
        <v>957.84889289123294</v>
      </c>
      <c r="AH224" s="269">
        <f t="shared" si="125"/>
        <v>7.4984209531692896</v>
      </c>
      <c r="AI224" s="269">
        <f t="shared" si="126"/>
        <v>9.4949652249510432</v>
      </c>
      <c r="AJ224" s="269">
        <f t="shared" si="127"/>
        <v>2.65034931143563</v>
      </c>
      <c r="AK224" s="366">
        <f t="shared" si="128"/>
        <v>134.99485608112911</v>
      </c>
      <c r="AL224" s="134">
        <f t="shared" si="129"/>
        <v>0.9531762555943315</v>
      </c>
      <c r="AM224" s="5" cm="1">
        <f t="array" ref="AM224">Balance($B$8,$B$11,$B$12,$H$7,B224,AK224,AL224)</f>
        <v>3.0693272144662356E-2</v>
      </c>
      <c r="AN224" s="5" cm="1">
        <f t="array" ref="AN224">getStorageByWaterLevel(B223)</f>
        <v>42.403754079707014</v>
      </c>
    </row>
    <row r="225" spans="1:40" x14ac:dyDescent="0.25">
      <c r="A225" s="267"/>
      <c r="B225" s="269">
        <f t="shared" si="102"/>
        <v>977.68759205974015</v>
      </c>
      <c r="C225" s="269">
        <f t="shared" si="103"/>
        <v>957.84889289123294</v>
      </c>
      <c r="D225" s="269">
        <f t="shared" si="104"/>
        <v>7.4984209531692896</v>
      </c>
      <c r="E225" s="269">
        <f>IF(H225&gt;0,IF(AND(C225&lt;$B$6,C225&gt;$K$12),bb2wang($B$6,$K$12,C225,$H$8,$H$9,I225,$H$10,$H$11,$K$10,$K$11,$H$13),E224)," ")</f>
        <v>209.05642784551964</v>
      </c>
      <c r="F225" s="269">
        <f t="shared" si="105"/>
        <v>209.29304511705914</v>
      </c>
      <c r="G225" s="269">
        <f t="shared" si="106"/>
        <v>24714.800467061348</v>
      </c>
      <c r="H225" s="270">
        <f t="shared" si="68"/>
        <v>0.02</v>
      </c>
      <c r="I225" s="269">
        <f t="shared" si="107"/>
        <v>15.870959334805775</v>
      </c>
      <c r="J225" s="269">
        <f t="shared" si="69"/>
        <v>100</v>
      </c>
      <c r="K225" s="317">
        <f t="shared" si="108"/>
        <v>-1</v>
      </c>
      <c r="L225" s="318">
        <f t="shared" si="109"/>
        <v>7.47842095316929</v>
      </c>
      <c r="M225" s="318">
        <f t="shared" si="110"/>
        <v>7.4884209531692898</v>
      </c>
      <c r="N225" s="269">
        <f t="shared" si="111"/>
        <v>-0.10238413750803943</v>
      </c>
      <c r="O225" s="269">
        <f t="shared" si="70"/>
        <v>1.4706503569466263</v>
      </c>
      <c r="P225" s="316">
        <f t="shared" si="72"/>
        <v>136.79988555361609</v>
      </c>
      <c r="Q225" s="269">
        <f t="shared" si="112"/>
        <v>24681.914015620681</v>
      </c>
      <c r="R225" s="338">
        <f>IF(H225&gt;0,rate1(1,$L$52,$L$51,$L$54,L225,$L$53,$L$50,P225),"")</f>
        <v>5542.9476900586715</v>
      </c>
      <c r="S225" s="318">
        <f t="shared" si="113"/>
        <v>3.0278100227076594</v>
      </c>
      <c r="T225" s="318">
        <f t="shared" si="114"/>
        <v>5.0490004665885657E-2</v>
      </c>
      <c r="U225" s="269">
        <f t="shared" si="115"/>
        <v>7.4984209531692896</v>
      </c>
      <c r="V225" s="341">
        <f t="shared" si="116"/>
        <v>7.4984209531692896</v>
      </c>
      <c r="W225" s="269">
        <f t="shared" si="117"/>
        <v>3.3829890610022062E-3</v>
      </c>
      <c r="X225" s="269">
        <f t="shared" si="118"/>
        <v>24809.489131366434</v>
      </c>
      <c r="Y225" s="269">
        <f t="shared" si="73"/>
        <v>137.1654932761312</v>
      </c>
      <c r="Z225" s="349">
        <f>IF(H225&gt;0,rate1(1,$L$52,$L$51,$L$54,U225,$L$53,$L$50,Y225),"")</f>
        <v>5549.5405713001801</v>
      </c>
      <c r="AA225" s="341">
        <f t="shared" si="119"/>
        <v>3.0398444283490713</v>
      </c>
      <c r="AB225" s="341">
        <f t="shared" si="120"/>
        <v>-1.6584544458325169E-3</v>
      </c>
      <c r="AC225" s="269">
        <f t="shared" si="74"/>
        <v>5.0490004665885657E-2</v>
      </c>
      <c r="AD225" s="269">
        <f t="shared" si="121"/>
        <v>-0.39611800657077983</v>
      </c>
      <c r="AE225" s="269">
        <f t="shared" si="122"/>
        <v>-0.32345492355455885</v>
      </c>
      <c r="AF225" s="269">
        <f t="shared" si="123"/>
        <v>977.53471791756624</v>
      </c>
      <c r="AG225" s="269">
        <f t="shared" si="124"/>
        <v>957.79840288656703</v>
      </c>
      <c r="AH225" s="269">
        <f t="shared" si="125"/>
        <v>7.4790468894574342</v>
      </c>
      <c r="AI225" s="269">
        <f t="shared" si="126"/>
        <v>9.1088726592964164</v>
      </c>
      <c r="AJ225" s="269">
        <f t="shared" si="127"/>
        <v>2.6528795538409899</v>
      </c>
      <c r="AK225" s="366">
        <f t="shared" si="128"/>
        <v>135.2318835105188</v>
      </c>
      <c r="AL225" s="134">
        <f t="shared" si="129"/>
        <v>0.9541257521168266</v>
      </c>
      <c r="AM225" s="5" cm="1">
        <f t="array" ref="AM225">Balance($B$8,$B$11,$B$12,$H$7,B225,AK225,AL225)</f>
        <v>3.0725781068663791E-2</v>
      </c>
      <c r="AN225" s="5" cm="1">
        <f t="array" ref="AN225">getStorageByWaterLevel(B224)</f>
        <v>42.675568317495099</v>
      </c>
    </row>
    <row r="226" spans="1:40" x14ac:dyDescent="0.25">
      <c r="A226" s="267"/>
      <c r="B226" s="269">
        <f t="shared" si="102"/>
        <v>977.53471791756624</v>
      </c>
      <c r="C226" s="269">
        <f t="shared" si="103"/>
        <v>957.79840288656703</v>
      </c>
      <c r="D226" s="269">
        <f t="shared" si="104"/>
        <v>7.4790468894574342</v>
      </c>
      <c r="E226" s="269">
        <f>IF(H226&gt;0,IF(AND(C226&lt;$B$6,C226&gt;$K$12),bb2wang($B$6,$K$12,C226,$H$8,$H$9,I226,$H$10,$H$11,$K$10,$K$11,$H$13),E225)," ")</f>
        <v>208.5800268708864</v>
      </c>
      <c r="F226" s="269">
        <f t="shared" si="105"/>
        <v>208.81822735820302</v>
      </c>
      <c r="G226" s="269">
        <f t="shared" si="106"/>
        <v>24467.578723165054</v>
      </c>
      <c r="H226" s="270">
        <f t="shared" si="68"/>
        <v>0.02</v>
      </c>
      <c r="I226" s="269">
        <f t="shared" si="107"/>
        <v>15.789052024799368</v>
      </c>
      <c r="J226" s="269">
        <f t="shared" si="69"/>
        <v>100</v>
      </c>
      <c r="K226" s="317">
        <f t="shared" si="108"/>
        <v>-1</v>
      </c>
      <c r="L226" s="318">
        <f t="shared" si="109"/>
        <v>7.4590468894574347</v>
      </c>
      <c r="M226" s="318">
        <f t="shared" si="110"/>
        <v>7.4690468894574344</v>
      </c>
      <c r="N226" s="269">
        <f t="shared" si="111"/>
        <v>-0.10212813811742194</v>
      </c>
      <c r="O226" s="269">
        <f t="shared" si="70"/>
        <v>1.418374728102562</v>
      </c>
      <c r="P226" s="316">
        <f t="shared" si="72"/>
        <v>136.32763423331292</v>
      </c>
      <c r="Q226" s="269">
        <f t="shared" si="112"/>
        <v>24434.027503900776</v>
      </c>
      <c r="R226" s="338">
        <f>IF(H226&gt;0,rate1(1,$L$52,$L$51,$L$54,L226,$L$53,$L$50,P226),"")</f>
        <v>5534.4027744848208</v>
      </c>
      <c r="S226" s="318">
        <f t="shared" si="113"/>
        <v>3.1126716587394849</v>
      </c>
      <c r="T226" s="318">
        <f t="shared" si="114"/>
        <v>4.8340752664972175E-2</v>
      </c>
      <c r="U226" s="269">
        <f t="shared" si="115"/>
        <v>7.4790468894574342</v>
      </c>
      <c r="V226" s="341">
        <f t="shared" si="116"/>
        <v>7.4790468894574342</v>
      </c>
      <c r="W226" s="269">
        <f t="shared" si="117"/>
        <v>3.3655300323687243E-3</v>
      </c>
      <c r="X226" s="269">
        <f t="shared" si="118"/>
        <v>24560.833095518406</v>
      </c>
      <c r="Y226" s="269">
        <f t="shared" si="73"/>
        <v>136.69292554286397</v>
      </c>
      <c r="Z226" s="349">
        <f>IF(H226&gt;0,rate1(1,$L$52,$L$51,$L$54,U226,$L$53,$L$50,Y226),"")</f>
        <v>5541.0152213348729</v>
      </c>
      <c r="AA226" s="341">
        <f t="shared" si="119"/>
        <v>3.1250917044425957</v>
      </c>
      <c r="AB226" s="341">
        <f t="shared" si="120"/>
        <v>-1.5837104936850203E-3</v>
      </c>
      <c r="AC226" s="269">
        <f t="shared" si="74"/>
        <v>4.8340752664972175E-2</v>
      </c>
      <c r="AD226" s="269">
        <f t="shared" si="121"/>
        <v>-0.41372959454336439</v>
      </c>
      <c r="AE226" s="269">
        <f t="shared" si="122"/>
        <v>-0.35639892778775062</v>
      </c>
      <c r="AF226" s="269">
        <f t="shared" si="123"/>
        <v>977.38424902678389</v>
      </c>
      <c r="AG226" s="269">
        <f t="shared" si="124"/>
        <v>957.75006213390202</v>
      </c>
      <c r="AH226" s="269">
        <f t="shared" si="125"/>
        <v>7.4596711392114239</v>
      </c>
      <c r="AI226" s="269">
        <f t="shared" si="126"/>
        <v>8.7345924456089215</v>
      </c>
      <c r="AJ226" s="269">
        <f t="shared" si="127"/>
        <v>2.6553058295203256</v>
      </c>
      <c r="AK226" s="366">
        <f t="shared" si="128"/>
        <v>135.45700748077317</v>
      </c>
      <c r="AL226" s="134">
        <f t="shared" si="129"/>
        <v>0.95503663938275629</v>
      </c>
      <c r="AM226" s="5" cm="1">
        <f t="array" ref="AM226">Balance($B$8,$B$11,$B$12,$H$7,B226,AK226,AL226)</f>
        <v>3.075822856322204E-2</v>
      </c>
      <c r="AN226" s="5" cm="1">
        <f t="array" ref="AN226">getStorageByWaterLevel(B225)</f>
        <v>42.94383529803153</v>
      </c>
    </row>
    <row r="227" spans="1:40" x14ac:dyDescent="0.25">
      <c r="A227" s="267"/>
      <c r="B227" s="269">
        <f t="shared" si="102"/>
        <v>977.38424902678389</v>
      </c>
      <c r="C227" s="269">
        <f t="shared" si="103"/>
        <v>957.75006213390202</v>
      </c>
      <c r="D227" s="269">
        <f t="shared" si="104"/>
        <v>7.4596711392114239</v>
      </c>
      <c r="E227" s="269">
        <f>IF(H227&gt;0,IF(AND(C227&lt;$B$6,C227&gt;$K$12),bb2wang($B$6,$K$12,C227,$H$8,$H$9,I227,$H$10,$H$11,$K$10,$K$11,$H$13),E226)," ")</f>
        <v>208.10061087468725</v>
      </c>
      <c r="F227" s="269">
        <f t="shared" si="105"/>
        <v>208.34031887278684</v>
      </c>
      <c r="G227" s="269">
        <f t="shared" si="106"/>
        <v>24221.838637753455</v>
      </c>
      <c r="H227" s="270">
        <f t="shared" si="68"/>
        <v>0.02</v>
      </c>
      <c r="I227" s="269">
        <f t="shared" si="107"/>
        <v>15.707349514305498</v>
      </c>
      <c r="J227" s="269">
        <f t="shared" si="69"/>
        <v>100</v>
      </c>
      <c r="K227" s="317">
        <f t="shared" si="108"/>
        <v>-1</v>
      </c>
      <c r="L227" s="318">
        <f t="shared" si="109"/>
        <v>7.4396711392114243</v>
      </c>
      <c r="M227" s="318">
        <f t="shared" si="110"/>
        <v>7.4496711392114241</v>
      </c>
      <c r="N227" s="269">
        <f t="shared" si="111"/>
        <v>-0.1018720712677208</v>
      </c>
      <c r="O227" s="269">
        <f t="shared" si="70"/>
        <v>1.3669325792610401</v>
      </c>
      <c r="P227" s="316">
        <f t="shared" si="72"/>
        <v>135.85575109723018</v>
      </c>
      <c r="Q227" s="269">
        <f t="shared" si="112"/>
        <v>24187.635177644315</v>
      </c>
      <c r="R227" s="338">
        <f>IF(H227&gt;0,rate1(1,$L$52,$L$51,$L$54,L227,$L$53,$L$50,P227),"")</f>
        <v>5525.8317322624853</v>
      </c>
      <c r="S227" s="318">
        <f t="shared" si="113"/>
        <v>3.2022015171120763</v>
      </c>
      <c r="T227" s="318">
        <f t="shared" si="114"/>
        <v>4.6259195843854392E-2</v>
      </c>
      <c r="U227" s="269">
        <f t="shared" si="115"/>
        <v>7.4596711392114239</v>
      </c>
      <c r="V227" s="341">
        <f t="shared" si="116"/>
        <v>7.4596711392114239</v>
      </c>
      <c r="W227" s="269">
        <f t="shared" si="117"/>
        <v>3.3481146579390497E-3</v>
      </c>
      <c r="X227" s="269">
        <f t="shared" si="118"/>
        <v>24313.662781030591</v>
      </c>
      <c r="Y227" s="269">
        <f t="shared" si="73"/>
        <v>136.22072541874923</v>
      </c>
      <c r="Z227" s="349">
        <f>IF(H227&gt;0,rate1(1,$L$52,$L$51,$L$54,U227,$L$53,$L$50,Y227),"")</f>
        <v>5532.463816239584</v>
      </c>
      <c r="AA227" s="341">
        <f t="shared" si="119"/>
        <v>3.2150276491344121</v>
      </c>
      <c r="AB227" s="341">
        <f t="shared" si="120"/>
        <v>-1.5115453115212467E-3</v>
      </c>
      <c r="AC227" s="269">
        <f t="shared" si="74"/>
        <v>4.6259195843854392E-2</v>
      </c>
      <c r="AD227" s="269">
        <f t="shared" si="121"/>
        <v>-0.43234646939192378</v>
      </c>
      <c r="AE227" s="269">
        <f t="shared" si="122"/>
        <v>-0.39359164866400248</v>
      </c>
      <c r="AF227" s="269">
        <f t="shared" si="123"/>
        <v>977.23611775967231</v>
      </c>
      <c r="AG227" s="269">
        <f t="shared" si="124"/>
        <v>957.70380293805817</v>
      </c>
      <c r="AH227" s="269">
        <f t="shared" si="125"/>
        <v>7.440293702103526</v>
      </c>
      <c r="AI227" s="269">
        <f t="shared" si="126"/>
        <v>8.3714448946700237</v>
      </c>
      <c r="AJ227" s="269">
        <f t="shared" si="127"/>
        <v>2.6576312308799563</v>
      </c>
      <c r="AK227" s="366">
        <f t="shared" si="128"/>
        <v>135.67072180905086</v>
      </c>
      <c r="AL227" s="134">
        <f t="shared" si="129"/>
        <v>0.95591009862731713</v>
      </c>
      <c r="AM227" s="5" cm="1">
        <f t="array" ref="AM227">Balance($B$8,$B$11,$B$12,$H$7,B227,AK227,AL227)</f>
        <v>3.0790629770320356E-2</v>
      </c>
      <c r="AN227" s="5" cm="1">
        <f t="array" ref="AN227">getStorageByWaterLevel(B226)</f>
        <v>43.208645532259212</v>
      </c>
    </row>
    <row r="228" spans="1:40" x14ac:dyDescent="0.25">
      <c r="A228" s="267"/>
      <c r="B228" s="269">
        <f t="shared" si="102"/>
        <v>977.23611775967231</v>
      </c>
      <c r="C228" s="269">
        <f t="shared" si="103"/>
        <v>957.70380293805817</v>
      </c>
      <c r="D228" s="269">
        <f t="shared" si="104"/>
        <v>7.440293702103526</v>
      </c>
      <c r="E228" s="269">
        <f>IF(H228&gt;0,IF(AND(C228&lt;$B$6,C228&gt;$K$12),bb2wang($B$6,$K$12,C228,$H$8,$H$9,I228,$H$10,$H$11,$K$10,$K$11,$H$13),E227)," ")</f>
        <v>207.61832276504339</v>
      </c>
      <c r="F228" s="269">
        <f t="shared" si="105"/>
        <v>207.8594668198653</v>
      </c>
      <c r="G228" s="269">
        <f t="shared" si="106"/>
        <v>23977.596636683073</v>
      </c>
      <c r="H228" s="270">
        <f t="shared" si="68"/>
        <v>0.02</v>
      </c>
      <c r="I228" s="269">
        <f t="shared" si="107"/>
        <v>15.625851857291309</v>
      </c>
      <c r="J228" s="269">
        <f t="shared" si="69"/>
        <v>100</v>
      </c>
      <c r="K228" s="317">
        <f t="shared" si="108"/>
        <v>-1</v>
      </c>
      <c r="L228" s="318">
        <f t="shared" si="109"/>
        <v>7.4202937021035265</v>
      </c>
      <c r="M228" s="318">
        <f t="shared" si="110"/>
        <v>7.4302937021035262</v>
      </c>
      <c r="N228" s="269">
        <f t="shared" si="111"/>
        <v>-0.10161593694279247</v>
      </c>
      <c r="O228" s="269">
        <f t="shared" si="70"/>
        <v>1.3162997975127795</v>
      </c>
      <c r="P228" s="316">
        <f t="shared" si="72"/>
        <v>135.38423695355317</v>
      </c>
      <c r="Q228" s="269">
        <f t="shared" si="112"/>
        <v>23942.752824850799</v>
      </c>
      <c r="R228" s="338">
        <f>IF(H228&gt;0,rate1(1,$L$52,$L$51,$L$54,L228,$L$53,$L$50,P228),"")</f>
        <v>5517.2344660092804</v>
      </c>
      <c r="S228" s="318">
        <f t="shared" si="113"/>
        <v>3.296839667844083</v>
      </c>
      <c r="T228" s="318">
        <f t="shared" si="114"/>
        <v>4.4241632694446524E-2</v>
      </c>
      <c r="U228" s="269">
        <f t="shared" si="115"/>
        <v>7.440293702103526</v>
      </c>
      <c r="V228" s="341">
        <f t="shared" si="116"/>
        <v>7.440293702103526</v>
      </c>
      <c r="W228" s="269">
        <f t="shared" si="117"/>
        <v>3.330742949259502E-3</v>
      </c>
      <c r="X228" s="269">
        <f t="shared" si="118"/>
        <v>24067.994777113014</v>
      </c>
      <c r="Y228" s="269">
        <f t="shared" si="73"/>
        <v>135.74889370944732</v>
      </c>
      <c r="Z228" s="349">
        <f>IF(H228&gt;0,rate1(1,$L$52,$L$51,$L$54,U228,$L$53,$L$50,Y228),"")</f>
        <v>5523.8862588714355</v>
      </c>
      <c r="AA228" s="341">
        <f t="shared" si="119"/>
        <v>3.3100943011459365</v>
      </c>
      <c r="AB228" s="341">
        <f t="shared" si="120"/>
        <v>-1.4418212051374986E-3</v>
      </c>
      <c r="AC228" s="269">
        <f t="shared" si="74"/>
        <v>4.4241632694446524E-2</v>
      </c>
      <c r="AD228" s="269">
        <f t="shared" si="121"/>
        <v>-0.45206288244670773</v>
      </c>
      <c r="AE228" s="269">
        <f t="shared" si="122"/>
        <v>-0.43571784641595296</v>
      </c>
      <c r="AF228" s="269">
        <f t="shared" si="123"/>
        <v>977.09026019003511</v>
      </c>
      <c r="AG228" s="269">
        <f t="shared" si="124"/>
        <v>957.6595613053637</v>
      </c>
      <c r="AH228" s="269">
        <f t="shared" si="125"/>
        <v>7.4209145778045782</v>
      </c>
      <c r="AI228" s="269">
        <f t="shared" si="126"/>
        <v>8.0188059737195339</v>
      </c>
      <c r="AJ228" s="269">
        <f t="shared" si="127"/>
        <v>2.6598586769837675</v>
      </c>
      <c r="AK228" s="366">
        <f t="shared" si="128"/>
        <v>135.87349359645441</v>
      </c>
      <c r="AL228" s="134">
        <f t="shared" si="129"/>
        <v>0.95674724311678416</v>
      </c>
      <c r="AM228" s="5" cm="1">
        <f t="array" ref="AM228">Balance($B$8,$B$11,$B$12,$H$7,B228,AK228,AL228)</f>
        <v>3.0822997402324113E-2</v>
      </c>
      <c r="AN228" s="5" cm="1">
        <f t="array" ref="AN228">getStorageByWaterLevel(B227)</f>
        <v>43.470084152178423</v>
      </c>
    </row>
    <row r="229" spans="1:40" x14ac:dyDescent="0.25">
      <c r="A229" s="267"/>
      <c r="B229" s="269">
        <f t="shared" si="102"/>
        <v>977.09026019003511</v>
      </c>
      <c r="C229" s="269">
        <f t="shared" si="103"/>
        <v>957.6595613053637</v>
      </c>
      <c r="D229" s="269">
        <f t="shared" si="104"/>
        <v>7.4209145778045782</v>
      </c>
      <c r="E229" s="269">
        <f>IF(H229&gt;0,IF(AND(C229&lt;$B$6,C229&gt;$K$12),bb2wang($B$6,$K$12,C229,$H$8,$H$9,I229,$H$10,$H$11,$K$10,$K$11,$H$13),E228)," ")</f>
        <v>207.13329764152172</v>
      </c>
      <c r="F229" s="269">
        <f t="shared" si="105"/>
        <v>207.37581020328255</v>
      </c>
      <c r="G229" s="269">
        <f t="shared" si="106"/>
        <v>23734.867615544266</v>
      </c>
      <c r="H229" s="270">
        <f t="shared" si="68"/>
        <v>0.02</v>
      </c>
      <c r="I229" s="269">
        <f t="shared" si="107"/>
        <v>15.544559107737133</v>
      </c>
      <c r="J229" s="269">
        <f t="shared" si="69"/>
        <v>100</v>
      </c>
      <c r="K229" s="317">
        <f t="shared" si="108"/>
        <v>-1</v>
      </c>
      <c r="L229" s="318">
        <f t="shared" si="109"/>
        <v>7.4009145778045786</v>
      </c>
      <c r="M229" s="318">
        <f t="shared" si="110"/>
        <v>7.4109145778045784</v>
      </c>
      <c r="N229" s="269">
        <f t="shared" si="111"/>
        <v>-0.10135973512649343</v>
      </c>
      <c r="O229" s="269">
        <f t="shared" si="70"/>
        <v>1.2664536261297328</v>
      </c>
      <c r="P229" s="316">
        <f t="shared" si="72"/>
        <v>134.91309261392294</v>
      </c>
      <c r="Q229" s="269">
        <f t="shared" si="112"/>
        <v>23699.394755551162</v>
      </c>
      <c r="R229" s="338">
        <f>IF(H229&gt;0,rate1(1,$L$52,$L$51,$L$54,L229,$L$53,$L$50,P229),"")</f>
        <v>5508.6108780063369</v>
      </c>
      <c r="S229" s="318">
        <f t="shared" si="113"/>
        <v>3.3970807298141561</v>
      </c>
      <c r="T229" s="318">
        <f t="shared" si="114"/>
        <v>4.2284656443069307E-2</v>
      </c>
      <c r="U229" s="269">
        <f t="shared" si="115"/>
        <v>7.4209145778045782</v>
      </c>
      <c r="V229" s="341">
        <f t="shared" si="116"/>
        <v>7.4209145778045782</v>
      </c>
      <c r="W229" s="269">
        <f t="shared" si="117"/>
        <v>3.3134149177982408E-3</v>
      </c>
      <c r="X229" s="269">
        <f t="shared" si="118"/>
        <v>23823.844132277412</v>
      </c>
      <c r="Y229" s="269">
        <f t="shared" si="73"/>
        <v>135.27743122405664</v>
      </c>
      <c r="Z229" s="349">
        <f>IF(H229&gt;0,rate1(1,$L$52,$L$51,$L$54,U229,$L$53,$L$50,Y229),"")</f>
        <v>5515.2824517508525</v>
      </c>
      <c r="AA229" s="341">
        <f t="shared" si="119"/>
        <v>3.4107884884561752</v>
      </c>
      <c r="AB229" s="341">
        <f t="shared" si="120"/>
        <v>-1.3744112906064567E-3</v>
      </c>
      <c r="AC229" s="269">
        <f t="shared" si="74"/>
        <v>4.2284656443069307E-2</v>
      </c>
      <c r="AD229" s="269">
        <f t="shared" si="121"/>
        <v>-0.47298480542055138</v>
      </c>
      <c r="AE229" s="269">
        <f t="shared" si="122"/>
        <v>-0.48359690869424754</v>
      </c>
      <c r="AF229" s="269">
        <f t="shared" si="123"/>
        <v>976.94661579846559</v>
      </c>
      <c r="AG229" s="269">
        <f t="shared" si="124"/>
        <v>957.61727664892067</v>
      </c>
      <c r="AH229" s="269">
        <f t="shared" si="125"/>
        <v>7.4015337659838485</v>
      </c>
      <c r="AI229" s="269">
        <f t="shared" si="126"/>
        <v>7.6761015398446277</v>
      </c>
      <c r="AJ229" s="269">
        <f t="shared" si="127"/>
        <v>2.6619909274115021</v>
      </c>
      <c r="AK229" s="366">
        <f t="shared" si="128"/>
        <v>136.06576529160009</v>
      </c>
      <c r="AL229" s="134">
        <f t="shared" si="129"/>
        <v>0.95754912371415613</v>
      </c>
      <c r="AM229" s="5" cm="1">
        <f t="array" ref="AM229">Balance($B$8,$B$11,$B$12,$H$7,B229,AK229,AL229)</f>
        <v>3.0855342052466459E-2</v>
      </c>
      <c r="AN229" s="5" cm="1">
        <f t="array" ref="AN229">getStorageByWaterLevel(B228)</f>
        <v>43.728231374512603</v>
      </c>
    </row>
    <row r="230" spans="1:40" x14ac:dyDescent="0.25">
      <c r="A230" s="267"/>
      <c r="B230" s="269">
        <f t="shared" si="102"/>
        <v>976.94661579846559</v>
      </c>
      <c r="C230" s="269">
        <f t="shared" si="103"/>
        <v>957.61727664892067</v>
      </c>
      <c r="D230" s="269">
        <f t="shared" si="104"/>
        <v>7.4015337659838485</v>
      </c>
      <c r="E230" s="269">
        <f>IF(H230&gt;0,IF(AND(C230&lt;$B$6,C230&gt;$K$12),bb2wang($B$6,$K$12,C230,$H$8,$H$9,I230,$H$10,$H$11,$K$10,$K$11,$H$13),E229)," ")</f>
        <v>206.64566341674944</v>
      </c>
      <c r="F230" s="269">
        <f t="shared" si="105"/>
        <v>206.8894805291356</v>
      </c>
      <c r="G230" s="269">
        <f t="shared" si="106"/>
        <v>23493.665058059527</v>
      </c>
      <c r="H230" s="270">
        <f t="shared" si="68"/>
        <v>0.02</v>
      </c>
      <c r="I230" s="269">
        <f t="shared" si="107"/>
        <v>15.463471319635937</v>
      </c>
      <c r="J230" s="269">
        <f t="shared" si="69"/>
        <v>100</v>
      </c>
      <c r="K230" s="317">
        <f t="shared" si="108"/>
        <v>-1</v>
      </c>
      <c r="L230" s="318">
        <f t="shared" si="109"/>
        <v>7.3815337659838489</v>
      </c>
      <c r="M230" s="318">
        <f t="shared" si="110"/>
        <v>7.3915337659838487</v>
      </c>
      <c r="N230" s="269">
        <f t="shared" si="111"/>
        <v>-0.10110346580260909</v>
      </c>
      <c r="O230" s="269">
        <f t="shared" si="70"/>
        <v>1.2173725539468145</v>
      </c>
      <c r="P230" s="316">
        <f t="shared" si="72"/>
        <v>134.44231889345781</v>
      </c>
      <c r="Q230" s="269">
        <f t="shared" si="112"/>
        <v>23457.573914747401</v>
      </c>
      <c r="R230" s="338">
        <f>IF(H230&gt;0,rate1(1,$L$52,$L$51,$L$54,L230,$L$53,$L$50,P230),"")</f>
        <v>5499.9608701984043</v>
      </c>
      <c r="S230" s="318">
        <f t="shared" si="113"/>
        <v>3.5034827825807211</v>
      </c>
      <c r="T230" s="318">
        <f t="shared" si="114"/>
        <v>4.0385125276710052E-2</v>
      </c>
      <c r="U230" s="269">
        <f t="shared" si="115"/>
        <v>7.4015337659838485</v>
      </c>
      <c r="V230" s="341">
        <f t="shared" si="116"/>
        <v>7.4015337659838485</v>
      </c>
      <c r="W230" s="269">
        <f t="shared" si="117"/>
        <v>3.2961305751015857E-3</v>
      </c>
      <c r="X230" s="269">
        <f t="shared" si="118"/>
        <v>23581.224473540282</v>
      </c>
      <c r="Y230" s="269">
        <f t="shared" si="73"/>
        <v>134.80633877513466</v>
      </c>
      <c r="Z230" s="349">
        <f>IF(H230&gt;0,rate1(1,$L$52,$L$51,$L$54,U230,$L$53,$L$50,Y230),"")</f>
        <v>5506.6522970616452</v>
      </c>
      <c r="AA230" s="341">
        <f t="shared" si="119"/>
        <v>3.5176707797999218</v>
      </c>
      <c r="AB230" s="341">
        <f t="shared" si="120"/>
        <v>-1.3091984073324821E-3</v>
      </c>
      <c r="AC230" s="269">
        <f t="shared" si="74"/>
        <v>4.0385125276710052E-2</v>
      </c>
      <c r="AD230" s="269">
        <f t="shared" si="121"/>
        <v>-0.49523184249062918</v>
      </c>
      <c r="AE230" s="269">
        <f t="shared" si="122"/>
        <v>-0.53821448677552353</v>
      </c>
      <c r="AF230" s="269">
        <f t="shared" si="123"/>
        <v>976.80512720738625</v>
      </c>
      <c r="AG230" s="269">
        <f t="shared" si="124"/>
        <v>957.57689152364401</v>
      </c>
      <c r="AH230" s="269">
        <f t="shared" si="125"/>
        <v>7.3821512663091129</v>
      </c>
      <c r="AI230" s="269">
        <f t="shared" si="126"/>
        <v>7.3428022907466994</v>
      </c>
      <c r="AJ230" s="269">
        <f t="shared" si="127"/>
        <v>2.6640305947144873</v>
      </c>
      <c r="AK230" s="366">
        <f t="shared" si="128"/>
        <v>136.24795654545179</v>
      </c>
      <c r="AL230" s="134">
        <f t="shared" si="129"/>
        <v>0.95831673386814054</v>
      </c>
      <c r="AM230" s="5" cm="1">
        <f t="array" ref="AM230">Balance($B$8,$B$11,$B$12,$H$7,B230,AK230,AL230)</f>
        <v>3.0887672462712876E-2</v>
      </c>
      <c r="AN230" s="5" cm="1">
        <f t="array" ref="AN230">getStorageByWaterLevel(B229)</f>
        <v>43.983162914608698</v>
      </c>
    </row>
    <row r="231" spans="1:40" x14ac:dyDescent="0.25">
      <c r="A231" s="267"/>
      <c r="B231" s="269">
        <f t="shared" si="102"/>
        <v>976.80512720738625</v>
      </c>
      <c r="C231" s="269">
        <f t="shared" si="103"/>
        <v>957.57689152364401</v>
      </c>
      <c r="D231" s="269">
        <f t="shared" si="104"/>
        <v>7.3821512663091129</v>
      </c>
      <c r="E231" s="269">
        <f>IF(H231&gt;0,IF(AND(C231&lt;$B$6,C231&gt;$K$12),bb2wang($B$6,$K$12,C231,$H$8,$H$9,I231,$H$10,$H$11,$K$10,$K$11,$H$13),E230)," ")</f>
        <v>206.15554137525066</v>
      </c>
      <c r="F231" s="269">
        <f t="shared" si="105"/>
        <v>206.40060239600007</v>
      </c>
      <c r="G231" s="269">
        <f t="shared" si="106"/>
        <v>23254.001142791218</v>
      </c>
      <c r="H231" s="270">
        <f t="shared" si="68"/>
        <v>0.02</v>
      </c>
      <c r="I231" s="269">
        <f t="shared" si="107"/>
        <v>15.382588546993794</v>
      </c>
      <c r="J231" s="269">
        <f t="shared" si="69"/>
        <v>100</v>
      </c>
      <c r="K231" s="317">
        <f t="shared" si="108"/>
        <v>-1</v>
      </c>
      <c r="L231" s="318">
        <f t="shared" si="109"/>
        <v>7.3621512663091133</v>
      </c>
      <c r="M231" s="318">
        <f t="shared" si="110"/>
        <v>7.3721512663091131</v>
      </c>
      <c r="N231" s="269">
        <f t="shared" si="111"/>
        <v>-0.10084712895498882</v>
      </c>
      <c r="O231" s="269">
        <f t="shared" si="70"/>
        <v>1.1690362161836698</v>
      </c>
      <c r="P231" s="316">
        <f t="shared" si="72"/>
        <v>133.97191661077949</v>
      </c>
      <c r="Q231" s="269">
        <f t="shared" si="112"/>
        <v>23217.301984344547</v>
      </c>
      <c r="R231" s="338">
        <f>IF(H231&gt;0,rate1(1,$L$52,$L$51,$L$54,L231,$L$53,$L$50,P231),"")</f>
        <v>5491.2843441940704</v>
      </c>
      <c r="S231" s="318">
        <f t="shared" si="113"/>
        <v>3.6166780644631373</v>
      </c>
      <c r="T231" s="318">
        <f t="shared" si="114"/>
        <v>3.8540136184341642E-2</v>
      </c>
      <c r="U231" s="269">
        <f t="shared" si="115"/>
        <v>7.3821512663091129</v>
      </c>
      <c r="V231" s="341">
        <f t="shared" si="116"/>
        <v>7.3821512663091129</v>
      </c>
      <c r="W231" s="269">
        <f t="shared" si="117"/>
        <v>3.2788899326661181E-3</v>
      </c>
      <c r="X231" s="269">
        <f t="shared" si="118"/>
        <v>23340.148113855019</v>
      </c>
      <c r="Y231" s="269">
        <f t="shared" si="73"/>
        <v>134.33561717872428</v>
      </c>
      <c r="Z231" s="349">
        <f>IF(H231&gt;0,rate1(1,$L$52,$L$51,$L$54,U231,$L$53,$L$50,Y231),"")</f>
        <v>5497.9956966512073</v>
      </c>
      <c r="AA231" s="341">
        <f t="shared" si="119"/>
        <v>3.6313762303280996</v>
      </c>
      <c r="AB231" s="341">
        <f t="shared" si="120"/>
        <v>-1.2460741625903041E-3</v>
      </c>
      <c r="AC231" s="269">
        <f t="shared" si="74"/>
        <v>3.8540136184341642E-2</v>
      </c>
      <c r="AD231" s="269">
        <f t="shared" si="121"/>
        <v>-0.51893952590976422</v>
      </c>
      <c r="AE231" s="269">
        <f t="shared" si="122"/>
        <v>-0.60076287313496923</v>
      </c>
      <c r="AF231" s="269">
        <f t="shared" si="123"/>
        <v>976.66573994224689</v>
      </c>
      <c r="AG231" s="269">
        <f t="shared" si="124"/>
        <v>957.53835138745967</v>
      </c>
      <c r="AH231" s="269">
        <f t="shared" si="125"/>
        <v>7.3627670784466179</v>
      </c>
      <c r="AI231" s="269">
        <f t="shared" si="126"/>
        <v>7.0184193293669255</v>
      </c>
      <c r="AJ231" s="269">
        <f t="shared" si="127"/>
        <v>2.6659801556393115</v>
      </c>
      <c r="AK231" s="366">
        <f t="shared" si="128"/>
        <v>136.42046588305814</v>
      </c>
      <c r="AL231" s="134">
        <f t="shared" si="129"/>
        <v>0.95905101409721516</v>
      </c>
      <c r="AM231" s="5" cm="1">
        <f t="array" ref="AM231">Balance($B$8,$B$11,$B$12,$H$7,B231,AK231,AL231)</f>
        <v>3.0919995755519014E-2</v>
      </c>
      <c r="AN231" s="5" cm="1">
        <f t="array" ref="AN231">getStorageByWaterLevel(B230)</f>
        <v>44.234950356952488</v>
      </c>
    </row>
    <row r="232" spans="1:40" x14ac:dyDescent="0.25">
      <c r="A232" s="267"/>
      <c r="B232" s="269">
        <f t="shared" si="102"/>
        <v>976.66573994224689</v>
      </c>
      <c r="C232" s="269">
        <f t="shared" si="103"/>
        <v>957.53835138745967</v>
      </c>
      <c r="D232" s="269">
        <f t="shared" si="104"/>
        <v>7.3627670784466179</v>
      </c>
      <c r="E232" s="269">
        <f>IF(H232&gt;0,IF(AND(C232&lt;$B$6,C232&gt;$K$12),bb2wang($B$6,$K$12,C232,$H$8,$H$9,I232,$H$10,$H$11,$K$10,$K$11,$H$13),E231)," ")</f>
        <v>205.66304667711546</v>
      </c>
      <c r="F232" s="269">
        <f t="shared" si="105"/>
        <v>205.90929402618306</v>
      </c>
      <c r="G232" s="269">
        <f t="shared" si="106"/>
        <v>23015.886839564821</v>
      </c>
      <c r="H232" s="270">
        <f t="shared" si="68"/>
        <v>0.02</v>
      </c>
      <c r="I232" s="269">
        <f t="shared" si="107"/>
        <v>15.301910843829774</v>
      </c>
      <c r="J232" s="269">
        <f t="shared" si="69"/>
        <v>100</v>
      </c>
      <c r="K232" s="317">
        <f t="shared" si="108"/>
        <v>-1</v>
      </c>
      <c r="L232" s="318">
        <f t="shared" si="109"/>
        <v>7.3427670784466184</v>
      </c>
      <c r="M232" s="318">
        <f t="shared" si="110"/>
        <v>7.3527670784466181</v>
      </c>
      <c r="N232" s="269">
        <f t="shared" si="111"/>
        <v>-0.1005907245673896</v>
      </c>
      <c r="O232" s="269">
        <f t="shared" si="70"/>
        <v>1.1214253052854728</v>
      </c>
      <c r="P232" s="316">
        <f t="shared" si="72"/>
        <v>133.50188658803765</v>
      </c>
      <c r="Q232" s="269">
        <f t="shared" si="112"/>
        <v>22978.589475380111</v>
      </c>
      <c r="R232" s="338">
        <f>IF(H232&gt;0,rate1(1,$L$52,$L$51,$L$54,L232,$L$53,$L$50,P232),"")</f>
        <v>5482.5812012659826</v>
      </c>
      <c r="S232" s="318">
        <f t="shared" si="113"/>
        <v>3.7373858915503457</v>
      </c>
      <c r="T232" s="318">
        <f t="shared" si="114"/>
        <v>3.6747001903490867E-2</v>
      </c>
      <c r="U232" s="269">
        <f t="shared" si="115"/>
        <v>7.3627670784466179</v>
      </c>
      <c r="V232" s="341">
        <f t="shared" si="116"/>
        <v>7.3627670784466179</v>
      </c>
      <c r="W232" s="269">
        <f t="shared" si="117"/>
        <v>3.2616930019955248E-3</v>
      </c>
      <c r="X232" s="269">
        <f t="shared" si="118"/>
        <v>23100.626149188287</v>
      </c>
      <c r="Y232" s="269">
        <f t="shared" si="73"/>
        <v>133.86526725437764</v>
      </c>
      <c r="Z232" s="349">
        <f>IF(H232&gt;0,rate1(1,$L$52,$L$51,$L$54,U232,$L$53,$L$50,Y232),"")</f>
        <v>5489.3125520307003</v>
      </c>
      <c r="AA232" s="341">
        <f t="shared" si="119"/>
        <v>3.7526273580270137</v>
      </c>
      <c r="AB232" s="341">
        <f t="shared" si="120"/>
        <v>-1.18493808923464E-3</v>
      </c>
      <c r="AC232" s="269">
        <f t="shared" si="74"/>
        <v>3.6747001903490867E-2</v>
      </c>
      <c r="AD232" s="269">
        <f t="shared" si="121"/>
        <v>-0.54426208844265067</v>
      </c>
      <c r="AE232" s="269">
        <f t="shared" si="122"/>
        <v>-0.67269292407806225</v>
      </c>
      <c r="AF232" s="269">
        <f t="shared" si="123"/>
        <v>976.52840221577605</v>
      </c>
      <c r="AG232" s="269">
        <f t="shared" si="124"/>
        <v>957.50160438555622</v>
      </c>
      <c r="AH232" s="269">
        <f t="shared" si="125"/>
        <v>7.3433812020610381</v>
      </c>
      <c r="AI232" s="269">
        <f t="shared" si="126"/>
        <v>6.7025002557199915</v>
      </c>
      <c r="AJ232" s="269">
        <f t="shared" si="127"/>
        <v>2.6678419612659003</v>
      </c>
      <c r="AK232" s="366">
        <f t="shared" si="128"/>
        <v>136.58367221416384</v>
      </c>
      <c r="AL232" s="134">
        <f t="shared" si="129"/>
        <v>0.95975285603015181</v>
      </c>
      <c r="AM232" s="5" cm="1">
        <f t="array" ref="AM232">Balance($B$8,$B$11,$B$12,$H$7,B232,AK232,AL232)</f>
        <v>3.0952317634873286E-2</v>
      </c>
      <c r="AN232" s="5" cm="1">
        <f t="array" ref="AN232">getStorageByWaterLevel(B231)</f>
        <v>44.483661487728519</v>
      </c>
    </row>
    <row r="233" spans="1:40" x14ac:dyDescent="0.25">
      <c r="A233" s="267"/>
      <c r="B233" s="269">
        <f t="shared" si="102"/>
        <v>976.52840221577605</v>
      </c>
      <c r="C233" s="269">
        <f t="shared" si="103"/>
        <v>957.50160438555622</v>
      </c>
      <c r="D233" s="269">
        <f t="shared" si="104"/>
        <v>7.3433812020610381</v>
      </c>
      <c r="E233" s="269">
        <f>IF(H233&gt;0,IF(AND(C233&lt;$B$6,C233&gt;$K$12),bb2wang($B$6,$K$12,C233,$H$8,$H$9,I233,$H$10,$H$11,$K$10,$K$11,$H$13),E232)," ")</f>
        <v>205.16828881305457</v>
      </c>
      <c r="F233" s="269">
        <f t="shared" si="105"/>
        <v>205.41566774508502</v>
      </c>
      <c r="G233" s="269">
        <f t="shared" si="106"/>
        <v>22779.331996817298</v>
      </c>
      <c r="H233" s="270">
        <f t="shared" si="68"/>
        <v>0.02</v>
      </c>
      <c r="I233" s="269">
        <f t="shared" si="107"/>
        <v>15.221438264175868</v>
      </c>
      <c r="J233" s="269">
        <f t="shared" si="69"/>
        <v>100</v>
      </c>
      <c r="K233" s="317">
        <f t="shared" si="108"/>
        <v>-1</v>
      </c>
      <c r="L233" s="318">
        <f t="shared" si="109"/>
        <v>7.3233812020610385</v>
      </c>
      <c r="M233" s="318">
        <f t="shared" si="110"/>
        <v>7.3333812020610383</v>
      </c>
      <c r="N233" s="269">
        <f t="shared" si="111"/>
        <v>-0.10033425262357554</v>
      </c>
      <c r="O233" s="269">
        <f t="shared" si="70"/>
        <v>1.0745214905660776</v>
      </c>
      <c r="P233" s="316">
        <f t="shared" si="72"/>
        <v>133.03222965093417</v>
      </c>
      <c r="Q233" s="269">
        <f t="shared" si="112"/>
        <v>22741.445811680089</v>
      </c>
      <c r="R233" s="338">
        <f>IF(H233&gt;0,rate1(1,$L$52,$L$51,$L$54,L233,$L$53,$L$50,P233),"")</f>
        <v>5473.8513423510785</v>
      </c>
      <c r="S233" s="318">
        <f t="shared" si="113"/>
        <v>3.866428357158465</v>
      </c>
      <c r="T233" s="318">
        <f t="shared" si="114"/>
        <v>3.5003230544034404E-2</v>
      </c>
      <c r="U233" s="269">
        <f t="shared" si="115"/>
        <v>7.3433812020610381</v>
      </c>
      <c r="V233" s="341">
        <f t="shared" si="116"/>
        <v>7.3433812020610381</v>
      </c>
      <c r="W233" s="269">
        <f t="shared" si="117"/>
        <v>3.24453979462902E-3</v>
      </c>
      <c r="X233" s="269">
        <f t="shared" si="118"/>
        <v>22862.668546459648</v>
      </c>
      <c r="Y233" s="269">
        <f t="shared" si="73"/>
        <v>133.39528982518064</v>
      </c>
      <c r="Z233" s="349">
        <f>IF(H233&gt;0,rate1(1,$L$52,$L$51,$L$54,U233,$L$53,$L$50,Y233),"")</f>
        <v>5480.602764375275</v>
      </c>
      <c r="AA233" s="341">
        <f t="shared" si="119"/>
        <v>3.882249912901464</v>
      </c>
      <c r="AB233" s="341">
        <f t="shared" si="120"/>
        <v>-1.1256969009196191E-3</v>
      </c>
      <c r="AC233" s="269">
        <f t="shared" si="74"/>
        <v>3.5003230544034404E-2</v>
      </c>
      <c r="AD233" s="269">
        <f t="shared" si="121"/>
        <v>-0.57137583272034864</v>
      </c>
      <c r="AE233" s="269">
        <f t="shared" si="122"/>
        <v>-0.75578136412387753</v>
      </c>
      <c r="AF233" s="269">
        <f t="shared" si="123"/>
        <v>976.39306473260842</v>
      </c>
      <c r="AG233" s="269">
        <f t="shared" si="124"/>
        <v>957.4666011550122</v>
      </c>
      <c r="AH233" s="269">
        <f t="shared" si="125"/>
        <v>7.3239936368154543</v>
      </c>
      <c r="AI233" s="269">
        <f t="shared" si="126"/>
        <v>6.3946257132003401</v>
      </c>
      <c r="AJ233" s="269">
        <f t="shared" si="127"/>
        <v>2.6696182461862339</v>
      </c>
      <c r="AK233" s="366">
        <f t="shared" si="128"/>
        <v>136.73793620159165</v>
      </c>
      <c r="AL233" s="134">
        <f t="shared" si="129"/>
        <v>0.96042310605572379</v>
      </c>
      <c r="AM233" s="5" cm="1">
        <f t="array" ref="AM233">Balance($B$8,$B$11,$B$12,$H$7,B233,AK233,AL233)</f>
        <v>3.0984642561135655E-2</v>
      </c>
      <c r="AN233" s="5" cm="1">
        <f t="array" ref="AN233">getStorageByWaterLevel(B232)</f>
        <v>44.729360594070251</v>
      </c>
    </row>
    <row r="234" spans="1:40" x14ac:dyDescent="0.25">
      <c r="A234" s="267"/>
      <c r="B234" s="269">
        <f t="shared" si="102"/>
        <v>976.39306473260842</v>
      </c>
      <c r="C234" s="269">
        <f t="shared" si="103"/>
        <v>957.4666011550122</v>
      </c>
      <c r="D234" s="269">
        <f t="shared" si="104"/>
        <v>7.3239936368154543</v>
      </c>
      <c r="E234" s="269">
        <f>IF(H234&gt;0,IF(AND(C234&lt;$B$6,C234&gt;$K$12),bb2wang($B$6,$K$12,C234,$H$8,$H$9,I234,$H$10,$H$11,$K$10,$K$11,$H$13),E233)," ")</f>
        <v>204.67137201648234</v>
      </c>
      <c r="F234" s="269">
        <f t="shared" si="105"/>
        <v>204.91983041476846</v>
      </c>
      <c r="G234" s="269">
        <f t="shared" si="106"/>
        <v>22544.345420915506</v>
      </c>
      <c r="H234" s="270">
        <f t="shared" si="68"/>
        <v>0.02</v>
      </c>
      <c r="I234" s="269">
        <f t="shared" si="107"/>
        <v>15.141170862076979</v>
      </c>
      <c r="J234" s="269">
        <f t="shared" si="69"/>
        <v>100</v>
      </c>
      <c r="K234" s="317">
        <f t="shared" si="108"/>
        <v>-1</v>
      </c>
      <c r="L234" s="318">
        <f t="shared" si="109"/>
        <v>7.3039936368154548</v>
      </c>
      <c r="M234" s="318">
        <f t="shared" si="110"/>
        <v>7.3139936368154546</v>
      </c>
      <c r="N234" s="269">
        <f t="shared" si="111"/>
        <v>-0.10007771310723967</v>
      </c>
      <c r="O234" s="269">
        <f t="shared" si="70"/>
        <v>1.0283073456086425</v>
      </c>
      <c r="P234" s="316">
        <f t="shared" si="72"/>
        <v>132.56294662874777</v>
      </c>
      <c r="Q234" s="269">
        <f t="shared" si="112"/>
        <v>22505.879405916025</v>
      </c>
      <c r="R234" s="338">
        <f>IF(H234&gt;0,rate1(1,$L$52,$L$51,$L$54,L234,$L$53,$L$50,P234),"")</f>
        <v>5465.0946680508714</v>
      </c>
      <c r="S234" s="318">
        <f t="shared" si="113"/>
        <v>4.0047495380246936</v>
      </c>
      <c r="T234" s="318">
        <f t="shared" si="114"/>
        <v>3.3306507527755616E-2</v>
      </c>
      <c r="U234" s="269">
        <f t="shared" si="115"/>
        <v>7.3239936368154543</v>
      </c>
      <c r="V234" s="341">
        <f t="shared" si="116"/>
        <v>7.3239936368154543</v>
      </c>
      <c r="W234" s="269">
        <f t="shared" si="117"/>
        <v>3.2274303220702905E-3</v>
      </c>
      <c r="X234" s="269">
        <f t="shared" si="118"/>
        <v>22626.284223395694</v>
      </c>
      <c r="Y234" s="269">
        <f t="shared" si="73"/>
        <v>132.92568571777736</v>
      </c>
      <c r="Z234" s="349">
        <f>IF(H234&gt;0,rate1(1,$L$52,$L$51,$L$54,U234,$L$53,$L$50,Y234),"")</f>
        <v>5471.8662345243229</v>
      </c>
      <c r="AA234" s="341">
        <f t="shared" si="119"/>
        <v>4.0211921684318828</v>
      </c>
      <c r="AB234" s="341">
        <f t="shared" si="120"/>
        <v>-1.0682638316732607E-3</v>
      </c>
      <c r="AC234" s="269">
        <f t="shared" si="74"/>
        <v>3.3306507527755616E-2</v>
      </c>
      <c r="AD234" s="269">
        <f t="shared" si="121"/>
        <v>-0.60048325341025977</v>
      </c>
      <c r="AE234" s="269">
        <f t="shared" si="122"/>
        <v>-0.8522187761668979</v>
      </c>
      <c r="AF234" s="269">
        <f t="shared" si="123"/>
        <v>976.25968051197344</v>
      </c>
      <c r="AG234" s="269">
        <f t="shared" si="124"/>
        <v>957.43329464748444</v>
      </c>
      <c r="AH234" s="269">
        <f t="shared" si="125"/>
        <v>7.3046043823713935</v>
      </c>
      <c r="AI234" s="269">
        <f t="shared" si="126"/>
        <v>6.0944063279391276</v>
      </c>
      <c r="AJ234" s="269">
        <f t="shared" si="127"/>
        <v>2.6713111368328835</v>
      </c>
      <c r="AK234" s="366">
        <f t="shared" si="128"/>
        <v>136.88360150370804</v>
      </c>
      <c r="AL234" s="134">
        <f t="shared" si="129"/>
        <v>0.96106256862704387</v>
      </c>
      <c r="AM234" s="5" cm="1">
        <f t="array" ref="AM234">Balance($B$8,$B$11,$B$12,$H$7,B234,AK234,AL234)</f>
        <v>3.1016973903449308E-2</v>
      </c>
      <c r="AN234" s="5" cm="1">
        <f t="array" ref="AN234">getStorageByWaterLevel(B233)</f>
        <v>44.972108733985863</v>
      </c>
    </row>
    <row r="235" spans="1:40" x14ac:dyDescent="0.25">
      <c r="A235" s="267"/>
      <c r="B235" s="269">
        <f t="shared" si="102"/>
        <v>976.25968051197344</v>
      </c>
      <c r="C235" s="269">
        <f t="shared" si="103"/>
        <v>957.43329464748444</v>
      </c>
      <c r="D235" s="269">
        <f t="shared" si="104"/>
        <v>7.3046043823713935</v>
      </c>
      <c r="E235" s="269">
        <f>IF(H235&gt;0,IF(AND(C235&lt;$B$6,C235&gt;$K$12),bb2wang($B$6,$K$12,C235,$H$8,$H$9,I235,$H$10,$H$11,$K$10,$K$11,$H$13),E234)," ")</f>
        <v>204.1723956375136</v>
      </c>
      <c r="F235" s="269">
        <f t="shared" si="105"/>
        <v>204.42188382699797</v>
      </c>
      <c r="G235" s="269">
        <f t="shared" si="106"/>
        <v>22310.934948347669</v>
      </c>
      <c r="H235" s="270">
        <f t="shared" si="68"/>
        <v>0.02</v>
      </c>
      <c r="I235" s="269">
        <f t="shared" si="107"/>
        <v>15.061108691591199</v>
      </c>
      <c r="J235" s="269">
        <f t="shared" si="69"/>
        <v>100</v>
      </c>
      <c r="K235" s="317">
        <f t="shared" si="108"/>
        <v>-1</v>
      </c>
      <c r="L235" s="318">
        <f t="shared" si="109"/>
        <v>7.284604382371394</v>
      </c>
      <c r="M235" s="318">
        <f t="shared" si="110"/>
        <v>7.2946043823713937</v>
      </c>
      <c r="N235" s="269">
        <f t="shared" si="111"/>
        <v>-9.9821106002096371E-2</v>
      </c>
      <c r="O235" s="269">
        <f t="shared" si="70"/>
        <v>0.98276628252273424</v>
      </c>
      <c r="P235" s="316">
        <f t="shared" si="72"/>
        <v>132.09403835436112</v>
      </c>
      <c r="Q235" s="269">
        <f t="shared" si="112"/>
        <v>22271.897728908327</v>
      </c>
      <c r="R235" s="338">
        <f>IF(H235&gt;0,rate1(1,$L$52,$L$51,$L$54,L235,$L$53,$L$50,P235),"")</f>
        <v>5456.3110786317948</v>
      </c>
      <c r="S235" s="318">
        <f t="shared" si="113"/>
        <v>4.1534391584334065</v>
      </c>
      <c r="T235" s="318">
        <f t="shared" si="114"/>
        <v>3.1654679537780075E-2</v>
      </c>
      <c r="U235" s="269">
        <f t="shared" si="115"/>
        <v>7.3046043823713935</v>
      </c>
      <c r="V235" s="341">
        <f t="shared" si="116"/>
        <v>7.3046043823713935</v>
      </c>
      <c r="W235" s="269">
        <f t="shared" si="117"/>
        <v>3.2103645958301286E-3</v>
      </c>
      <c r="X235" s="269">
        <f t="shared" si="118"/>
        <v>22391.481121208635</v>
      </c>
      <c r="Y235" s="269">
        <f t="shared" si="73"/>
        <v>132.45645576239679</v>
      </c>
      <c r="Z235" s="349">
        <f>IF(H235&gt;0,rate1(1,$L$52,$L$51,$L$54,U235,$L$53,$L$50,Y235),"")</f>
        <v>5463.1028629817902</v>
      </c>
      <c r="AA235" s="341">
        <f t="shared" si="119"/>
        <v>4.1705486907211293</v>
      </c>
      <c r="AB235" s="341">
        <f t="shared" si="120"/>
        <v>-1.0125580487773374E-3</v>
      </c>
      <c r="AC235" s="269">
        <f t="shared" si="74"/>
        <v>3.1654679537780075E-2</v>
      </c>
      <c r="AD235" s="269">
        <f t="shared" si="121"/>
        <v>-0.6318181163745431</v>
      </c>
      <c r="AE235" s="269">
        <f t="shared" si="122"/>
        <v>-0.96472568866918507</v>
      </c>
      <c r="AF235" s="269">
        <f t="shared" si="123"/>
        <v>976.12820472643352</v>
      </c>
      <c r="AG235" s="269">
        <f t="shared" si="124"/>
        <v>957.40163996794672</v>
      </c>
      <c r="AH235" s="269">
        <f t="shared" si="125"/>
        <v>7.2852134383887286</v>
      </c>
      <c r="AI235" s="269">
        <f t="shared" si="126"/>
        <v>5.801479989245351</v>
      </c>
      <c r="AJ235" s="269">
        <f t="shared" si="127"/>
        <v>2.6729226590521185</v>
      </c>
      <c r="AK235" s="366">
        <f t="shared" si="128"/>
        <v>137.02099590510051</v>
      </c>
      <c r="AL235" s="134">
        <f t="shared" si="129"/>
        <v>0.96167200925983776</v>
      </c>
      <c r="AM235" s="5" cm="1">
        <f t="array" ref="AM235">Balance($B$8,$B$11,$B$12,$H$7,B235,AK235,AL235)</f>
        <v>3.1049314072908285E-2</v>
      </c>
      <c r="AN235" s="5" cm="1">
        <f t="array" ref="AN235">getStorageByWaterLevel(B234)</f>
        <v>45.211963980393662</v>
      </c>
    </row>
    <row r="236" spans="1:40" x14ac:dyDescent="0.25">
      <c r="A236" s="267"/>
      <c r="B236" s="269">
        <f t="shared" si="102"/>
        <v>976.12820472643352</v>
      </c>
      <c r="C236" s="269">
        <f t="shared" si="103"/>
        <v>957.40163996794672</v>
      </c>
      <c r="D236" s="269">
        <f t="shared" si="104"/>
        <v>7.2852134383887286</v>
      </c>
      <c r="E236" s="269">
        <f>IF(H236&gt;0,IF(AND(C236&lt;$B$6,C236&gt;$K$12),bb2wang($B$6,$K$12,C236,$H$8,$H$9,I236,$H$10,$H$11,$K$10,$K$11,$H$13),E235)," ")</f>
        <v>203.67145448310845</v>
      </c>
      <c r="F236" s="269">
        <f t="shared" si="105"/>
        <v>203.92192506031103</v>
      </c>
      <c r="G236" s="269">
        <f t="shared" si="106"/>
        <v>22079.107511570481</v>
      </c>
      <c r="H236" s="270">
        <f t="shared" si="68"/>
        <v>0.02</v>
      </c>
      <c r="I236" s="269">
        <f t="shared" si="107"/>
        <v>14.981251806789443</v>
      </c>
      <c r="J236" s="269">
        <f t="shared" si="69"/>
        <v>100</v>
      </c>
      <c r="K236" s="317">
        <f t="shared" si="108"/>
        <v>-1</v>
      </c>
      <c r="L236" s="318">
        <f t="shared" si="109"/>
        <v>7.265213438388729</v>
      </c>
      <c r="M236" s="318">
        <f t="shared" si="110"/>
        <v>7.2752134383887288</v>
      </c>
      <c r="N236" s="269">
        <f t="shared" si="111"/>
        <v>-9.9564431291824462E-2</v>
      </c>
      <c r="O236" s="269">
        <f t="shared" si="70"/>
        <v>0.93788249227906351</v>
      </c>
      <c r="P236" s="316">
        <f t="shared" si="72"/>
        <v>131.62550566428439</v>
      </c>
      <c r="Q236" s="269">
        <f t="shared" si="112"/>
        <v>22039.507372908345</v>
      </c>
      <c r="R236" s="338">
        <f>IF(H236&gt;0,rate1(1,$L$52,$L$51,$L$54,L236,$L$53,$L$50,P236),"")</f>
        <v>5447.5004740255154</v>
      </c>
      <c r="S236" s="318">
        <f t="shared" si="113"/>
        <v>4.3137619699349461</v>
      </c>
      <c r="T236" s="318">
        <f t="shared" si="114"/>
        <v>3.0045740217659343E-2</v>
      </c>
      <c r="U236" s="269">
        <f t="shared" si="115"/>
        <v>7.2852134383887286</v>
      </c>
      <c r="V236" s="341">
        <f t="shared" si="116"/>
        <v>7.2852134383887286</v>
      </c>
      <c r="W236" s="269">
        <f t="shared" si="117"/>
        <v>3.1933426274832755E-3</v>
      </c>
      <c r="X236" s="269">
        <f t="shared" si="118"/>
        <v>22158.266270886794</v>
      </c>
      <c r="Y236" s="269">
        <f t="shared" si="73"/>
        <v>131.98760079287621</v>
      </c>
      <c r="Z236" s="349">
        <f>IF(H236&gt;0,rate1(1,$L$52,$L$51,$L$54,U236,$L$53,$L$50,Y236),"")</f>
        <v>5454.3125499164726</v>
      </c>
      <c r="AA236" s="341">
        <f t="shared" si="119"/>
        <v>4.3315898485699682</v>
      </c>
      <c r="AB236" s="341">
        <f t="shared" si="120"/>
        <v>-9.585041294485775E-4</v>
      </c>
      <c r="AC236" s="269">
        <f t="shared" si="74"/>
        <v>3.0045740217659343E-2</v>
      </c>
      <c r="AD236" s="269">
        <f t="shared" si="121"/>
        <v>-0.66565176477978827</v>
      </c>
      <c r="AE236" s="269">
        <f t="shared" si="122"/>
        <v>-1.096707236007497</v>
      </c>
      <c r="AF236" s="269">
        <f t="shared" si="123"/>
        <v>975.99859455492401</v>
      </c>
      <c r="AG236" s="269">
        <f t="shared" si="124"/>
        <v>957.37159422772902</v>
      </c>
      <c r="AH236" s="269">
        <f t="shared" si="125"/>
        <v>7.2658208045257773</v>
      </c>
      <c r="AI236" s="269">
        <f t="shared" si="126"/>
        <v>5.515509426923753</v>
      </c>
      <c r="AJ236" s="269">
        <f t="shared" si="127"/>
        <v>2.6744547450040419</v>
      </c>
      <c r="AK236" s="366">
        <f t="shared" si="128"/>
        <v>137.1504323477447</v>
      </c>
      <c r="AL236" s="134">
        <f t="shared" si="129"/>
        <v>0.96225215725876234</v>
      </c>
      <c r="AM236" s="5" cm="1">
        <f t="array" ref="AM236">Balance($B$8,$B$11,$B$12,$H$7,B236,AK236,AL236)</f>
        <v>3.1081664639143955E-2</v>
      </c>
      <c r="AN236" s="5" cm="1">
        <f t="array" ref="AN236">getStorageByWaterLevel(B235)</f>
        <v>45.448981642231701</v>
      </c>
    </row>
    <row r="237" spans="1:40" x14ac:dyDescent="0.25">
      <c r="A237" s="267"/>
      <c r="B237" s="269">
        <f t="shared" si="102"/>
        <v>975.99859455492401</v>
      </c>
      <c r="C237" s="269">
        <f t="shared" si="103"/>
        <v>957.37159422772902</v>
      </c>
      <c r="D237" s="269">
        <f t="shared" si="104"/>
        <v>7.2658208045257773</v>
      </c>
      <c r="E237" s="269">
        <f>IF(H237&gt;0,IF(AND(C237&lt;$B$6,C237&gt;$K$12),bb2wang($B$6,$K$12,C237,$H$8,$H$9,I237,$H$10,$H$11,$K$10,$K$11,$H$13),E236)," ")</f>
        <v>203.16863912705924</v>
      </c>
      <c r="F237" s="269">
        <f t="shared" si="105"/>
        <v>203.42004680508384</v>
      </c>
      <c r="G237" s="269">
        <f t="shared" si="106"/>
        <v>21848.869199197805</v>
      </c>
      <c r="H237" s="270">
        <f t="shared" si="68"/>
        <v>0.02</v>
      </c>
      <c r="I237" s="269">
        <f t="shared" si="107"/>
        <v>14.901600261755995</v>
      </c>
      <c r="J237" s="269">
        <f t="shared" si="69"/>
        <v>100</v>
      </c>
      <c r="K237" s="317">
        <f t="shared" si="108"/>
        <v>-1</v>
      </c>
      <c r="L237" s="318">
        <f t="shared" si="109"/>
        <v>7.2458208045257777</v>
      </c>
      <c r="M237" s="318">
        <f t="shared" si="110"/>
        <v>7.2558208045257775</v>
      </c>
      <c r="N237" s="269">
        <f t="shared" si="111"/>
        <v>-9.9307688960074358E-2</v>
      </c>
      <c r="O237" s="269">
        <f t="shared" si="70"/>
        <v>0.8936408904448806</v>
      </c>
      <c r="P237" s="316">
        <f t="shared" si="72"/>
        <v>131.15734939868372</v>
      </c>
      <c r="Q237" s="269">
        <f t="shared" si="112"/>
        <v>21808.71410950409</v>
      </c>
      <c r="R237" s="338">
        <f>IF(H237&gt;0,rate1(1,$L$52,$L$51,$L$54,L237,$L$53,$L$50,P237),"")</f>
        <v>5438.6627538293715</v>
      </c>
      <c r="S237" s="318">
        <f t="shared" si="113"/>
        <v>4.4871945265822006</v>
      </c>
      <c r="T237" s="318">
        <f t="shared" si="114"/>
        <v>2.8477817398218339E-2</v>
      </c>
      <c r="U237" s="269">
        <f t="shared" si="115"/>
        <v>7.2658208045257773</v>
      </c>
      <c r="V237" s="341">
        <f t="shared" si="116"/>
        <v>7.2658208045257773</v>
      </c>
      <c r="W237" s="269">
        <f t="shared" si="117"/>
        <v>3.1763644284978909E-3</v>
      </c>
      <c r="X237" s="269">
        <f t="shared" si="118"/>
        <v>21926.645853788206</v>
      </c>
      <c r="Y237" s="269">
        <f t="shared" si="73"/>
        <v>131.5191216466898</v>
      </c>
      <c r="Z237" s="349">
        <f>IF(H237&gt;0,rate1(1,$L$52,$L$51,$L$54,U237,$L$53,$L$50,Y237),"")</f>
        <v>5445.4951951624234</v>
      </c>
      <c r="AA237" s="341">
        <f t="shared" si="119"/>
        <v>4.5057987518570073</v>
      </c>
      <c r="AB237" s="341">
        <f t="shared" si="120"/>
        <v>-9.0603159317555909E-4</v>
      </c>
      <c r="AC237" s="269">
        <f t="shared" si="74"/>
        <v>2.8477817398218339E-2</v>
      </c>
      <c r="AD237" s="269">
        <f t="shared" si="121"/>
        <v>-0.7023010127612962</v>
      </c>
      <c r="AE237" s="269">
        <f t="shared" si="122"/>
        <v>-1.2524613839116585</v>
      </c>
      <c r="AF237" s="269">
        <f t="shared" si="123"/>
        <v>975.87080904856577</v>
      </c>
      <c r="AG237" s="269">
        <f t="shared" si="124"/>
        <v>957.34311641033082</v>
      </c>
      <c r="AH237" s="269">
        <f t="shared" si="125"/>
        <v>7.2464264804391538</v>
      </c>
      <c r="AI237" s="269">
        <f t="shared" si="126"/>
        <v>5.2361800477823452</v>
      </c>
      <c r="AJ237" s="269">
        <f t="shared" si="127"/>
        <v>2.6759092394617592</v>
      </c>
      <c r="AK237" s="366">
        <f t="shared" si="128"/>
        <v>137.27220987336284</v>
      </c>
      <c r="AL237" s="134">
        <f t="shared" si="129"/>
        <v>0.96280370820145467</v>
      </c>
      <c r="AM237" s="5" cm="1">
        <f t="array" ref="AM237">Balance($B$8,$B$11,$B$12,$H$7,B237,AK237,AL237)</f>
        <v>3.1114026432621684E-2</v>
      </c>
      <c r="AN237" s="5" cm="1">
        <f t="array" ref="AN237">getStorageByWaterLevel(B236)</f>
        <v>45.683214465218221</v>
      </c>
    </row>
    <row r="238" spans="1:40" x14ac:dyDescent="0.25">
      <c r="A238" s="267"/>
      <c r="B238" s="269">
        <f t="shared" si="102"/>
        <v>975.87080904856577</v>
      </c>
      <c r="C238" s="269">
        <f t="shared" si="103"/>
        <v>957.34311641033082</v>
      </c>
      <c r="D238" s="269">
        <f t="shared" si="104"/>
        <v>7.2464264804391538</v>
      </c>
      <c r="E238" s="269">
        <f>IF(H238&gt;0,IF(AND(C238&lt;$B$6,C238&gt;$K$12),bb2wang($B$6,$K$12,C238,$H$8,$H$9,I238,$H$10,$H$11,$K$10,$K$11,$H$13),E237)," ")</f>
        <v>202.66403619303532</v>
      </c>
      <c r="F238" s="269">
        <f t="shared" si="105"/>
        <v>202.91633766004728</v>
      </c>
      <c r="G238" s="269">
        <f t="shared" si="106"/>
        <v>21620.225311124363</v>
      </c>
      <c r="H238" s="270">
        <f t="shared" si="68"/>
        <v>0.02</v>
      </c>
      <c r="I238" s="269">
        <f t="shared" si="107"/>
        <v>14.822154110587963</v>
      </c>
      <c r="J238" s="269">
        <f t="shared" si="69"/>
        <v>100</v>
      </c>
      <c r="K238" s="317">
        <f t="shared" si="108"/>
        <v>-1</v>
      </c>
      <c r="L238" s="318">
        <f t="shared" si="109"/>
        <v>7.2264264804391543</v>
      </c>
      <c r="M238" s="318">
        <f t="shared" si="110"/>
        <v>7.236426480439154</v>
      </c>
      <c r="N238" s="269">
        <f t="shared" si="111"/>
        <v>-9.9050878990460944E-2</v>
      </c>
      <c r="O238" s="269">
        <f t="shared" si="70"/>
        <v>0.85002706773192982</v>
      </c>
      <c r="P238" s="316">
        <f t="shared" si="72"/>
        <v>130.68957040140458</v>
      </c>
      <c r="Q238" s="269">
        <f t="shared" si="112"/>
        <v>21579.522942705655</v>
      </c>
      <c r="R238" s="338">
        <f>IF(H238&gt;0,rate1(1,$L$52,$L$51,$L$54,L238,$L$53,$L$50,P238),"")</f>
        <v>5429.7978173067495</v>
      </c>
      <c r="S238" s="318">
        <f t="shared" si="113"/>
        <v>4.675471624387594</v>
      </c>
      <c r="T238" s="318">
        <f t="shared" si="114"/>
        <v>2.6949161662202948E-2</v>
      </c>
      <c r="U238" s="269">
        <f t="shared" si="115"/>
        <v>7.2464264804391538</v>
      </c>
      <c r="V238" s="341">
        <f t="shared" si="116"/>
        <v>7.2464264804391538</v>
      </c>
      <c r="W238" s="269">
        <f t="shared" si="117"/>
        <v>3.1594300104273998E-3</v>
      </c>
      <c r="X238" s="269">
        <f t="shared" si="118"/>
        <v>21696.625257134201</v>
      </c>
      <c r="Y238" s="269">
        <f t="shared" si="73"/>
        <v>131.05101916497114</v>
      </c>
      <c r="Z238" s="349">
        <f>IF(H238&gt;0,rate1(1,$L$52,$L$51,$L$54,U238,$L$53,$L$50,Y238),"")</f>
        <v>5436.6506982192877</v>
      </c>
      <c r="AA238" s="341">
        <f t="shared" si="119"/>
        <v>4.6949178969873975</v>
      </c>
      <c r="AB238" s="341">
        <f t="shared" si="120"/>
        <v>-8.5507448298198974E-4</v>
      </c>
      <c r="AC238" s="269">
        <f t="shared" si="74"/>
        <v>2.6949161662202948E-2</v>
      </c>
      <c r="AD238" s="269">
        <f t="shared" si="121"/>
        <v>-0.74213811363381421</v>
      </c>
      <c r="AE238" s="269">
        <f t="shared" si="122"/>
        <v>-1.4374624613436482</v>
      </c>
      <c r="AF238" s="269">
        <f t="shared" si="123"/>
        <v>975.74480900791309</v>
      </c>
      <c r="AG238" s="269">
        <f t="shared" si="124"/>
        <v>957.31616724866865</v>
      </c>
      <c r="AH238" s="269">
        <f t="shared" si="125"/>
        <v>7.2270304657838125</v>
      </c>
      <c r="AI238" s="269">
        <f t="shared" si="126"/>
        <v>4.9631979990684227</v>
      </c>
      <c r="AJ238" s="269">
        <f t="shared" si="127"/>
        <v>2.6772879055726113</v>
      </c>
      <c r="AK238" s="366">
        <f t="shared" si="128"/>
        <v>137.38661448633027</v>
      </c>
      <c r="AL238" s="134">
        <f t="shared" si="129"/>
        <v>0.96332732620623285</v>
      </c>
      <c r="AM238" s="5" cm="1">
        <f t="array" ref="AM238">Balance($B$8,$B$11,$B$12,$H$7,B238,AK238,AL238)</f>
        <v>3.1146399634550414E-2</v>
      </c>
      <c r="AN238" s="5" cm="1">
        <f t="array" ref="AN238">getStorageByWaterLevel(B237)</f>
        <v>45.914712814496696</v>
      </c>
    </row>
    <row r="239" spans="1:40" x14ac:dyDescent="0.25">
      <c r="A239" s="267"/>
      <c r="B239" s="269">
        <f t="shared" si="102"/>
        <v>975.74480900791309</v>
      </c>
      <c r="C239" s="269">
        <f t="shared" si="103"/>
        <v>957.31616724866865</v>
      </c>
      <c r="D239" s="269">
        <f t="shared" si="104"/>
        <v>7.2270304657838125</v>
      </c>
      <c r="E239" s="269">
        <f>IF(H239&gt;0,IF(AND(C239&lt;$B$6,C239&gt;$K$12),bb2wang($B$6,$K$12,C239,$H$8,$H$9,I239,$H$10,$H$11,$K$10,$K$11,$H$13),E238)," ")</f>
        <v>202.15772861351169</v>
      </c>
      <c r="F239" s="269">
        <f t="shared" si="105"/>
        <v>202.41088240327349</v>
      </c>
      <c r="G239" s="269">
        <f t="shared" si="106"/>
        <v>21393.180409110457</v>
      </c>
      <c r="H239" s="270">
        <f t="shared" si="68"/>
        <v>0.02</v>
      </c>
      <c r="I239" s="269">
        <f t="shared" si="107"/>
        <v>14.742913407395555</v>
      </c>
      <c r="J239" s="269">
        <f t="shared" si="69"/>
        <v>100</v>
      </c>
      <c r="K239" s="317">
        <f t="shared" si="108"/>
        <v>-1</v>
      </c>
      <c r="L239" s="318">
        <f t="shared" si="109"/>
        <v>7.2070304657838129</v>
      </c>
      <c r="M239" s="318">
        <f t="shared" si="110"/>
        <v>7.2170304657838127</v>
      </c>
      <c r="N239" s="269">
        <f t="shared" si="111"/>
        <v>-9.8794001366563577E-2</v>
      </c>
      <c r="O239" s="269">
        <f t="shared" si="70"/>
        <v>0.80702724484238331</v>
      </c>
      <c r="P239" s="316">
        <f t="shared" si="72"/>
        <v>130.22216951999923</v>
      </c>
      <c r="Q239" s="269">
        <f t="shared" si="112"/>
        <v>21351.938157707544</v>
      </c>
      <c r="R239" s="338">
        <f>IF(H239&gt;0,rate1(1,$L$52,$L$51,$L$54,L239,$L$53,$L$50,P239),"")</f>
        <v>5420.9055633875541</v>
      </c>
      <c r="S239" s="318">
        <f t="shared" si="113"/>
        <v>4.8806455053225886</v>
      </c>
      <c r="T239" s="318">
        <f t="shared" si="114"/>
        <v>2.5458136083561459E-2</v>
      </c>
      <c r="U239" s="269">
        <f t="shared" si="115"/>
        <v>7.2270304657838125</v>
      </c>
      <c r="V239" s="341">
        <f t="shared" si="116"/>
        <v>7.2270304657838125</v>
      </c>
      <c r="W239" s="269">
        <f t="shared" si="117"/>
        <v>3.1425393848323324E-3</v>
      </c>
      <c r="X239" s="269">
        <f t="shared" si="118"/>
        <v>21468.209124933499</v>
      </c>
      <c r="Y239" s="269">
        <f t="shared" si="73"/>
        <v>130.58329419254133</v>
      </c>
      <c r="Z239" s="349">
        <f>IF(H239&gt;0,rate1(1,$L$52,$L$51,$L$54,U239,$L$53,$L$50,Y239),"")</f>
        <v>5427.7789582527766</v>
      </c>
      <c r="AA239" s="341">
        <f t="shared" si="119"/>
        <v>4.9010086334812568</v>
      </c>
      <c r="AB239" s="341">
        <f t="shared" si="120"/>
        <v>-8.0557098947713242E-4</v>
      </c>
      <c r="AC239" s="269">
        <f t="shared" si="74"/>
        <v>2.5458136083561459E-2</v>
      </c>
      <c r="AD239" s="269">
        <f t="shared" si="121"/>
        <v>-0.7856034681546924</v>
      </c>
      <c r="AE239" s="269">
        <f t="shared" si="122"/>
        <v>-1.658751982662227</v>
      </c>
      <c r="AF239" s="269">
        <f t="shared" si="123"/>
        <v>975.62055687046302</v>
      </c>
      <c r="AG239" s="269">
        <f t="shared" si="124"/>
        <v>957.29070911258509</v>
      </c>
      <c r="AH239" s="269">
        <f t="shared" si="125"/>
        <v>7.2076327602130874</v>
      </c>
      <c r="AI239" s="269">
        <f t="shared" si="126"/>
        <v>4.6962884311256161</v>
      </c>
      <c r="AJ239" s="269">
        <f t="shared" si="127"/>
        <v>2.6785924301368129</v>
      </c>
      <c r="AK239" s="366">
        <f t="shared" si="128"/>
        <v>137.49391994533386</v>
      </c>
      <c r="AL239" s="134">
        <f t="shared" si="129"/>
        <v>0.96382364600613968</v>
      </c>
      <c r="AM239" s="5" cm="1">
        <f t="array" ref="AM239">Balance($B$8,$B$11,$B$12,$H$7,B239,AK239,AL239)</f>
        <v>3.1178783856063732E-2</v>
      </c>
      <c r="AN239" s="5" cm="1">
        <f t="array" ref="AN239">getStorageByWaterLevel(B238)</f>
        <v>46.143524841120744</v>
      </c>
    </row>
    <row r="240" spans="1:40" x14ac:dyDescent="0.25">
      <c r="A240" s="267"/>
      <c r="B240" s="269">
        <f t="shared" si="102"/>
        <v>975.62055687046302</v>
      </c>
      <c r="C240" s="269">
        <f t="shared" si="103"/>
        <v>957.29070911258509</v>
      </c>
      <c r="D240" s="269">
        <f t="shared" si="104"/>
        <v>7.2076327602130874</v>
      </c>
      <c r="E240" s="269">
        <f>IF(H240&gt;0,IF(AND(C240&lt;$B$6,C240&gt;$K$12),bb2wang($B$6,$K$12,C240,$H$8,$H$9,I240,$H$10,$H$11,$K$10,$K$11,$H$13),E239)," ")</f>
        <v>201.64979586706005</v>
      </c>
      <c r="F240" s="269">
        <f t="shared" si="105"/>
        <v>201.90376224028586</v>
      </c>
      <c r="G240" s="269">
        <f t="shared" si="106"/>
        <v>21167.73836328691</v>
      </c>
      <c r="H240" s="270">
        <f t="shared" si="68"/>
        <v>0.02</v>
      </c>
      <c r="I240" s="269">
        <f t="shared" si="107"/>
        <v>14.663878206302343</v>
      </c>
      <c r="J240" s="269">
        <f t="shared" si="69"/>
        <v>100</v>
      </c>
      <c r="K240" s="317">
        <f t="shared" si="108"/>
        <v>-1</v>
      </c>
      <c r="L240" s="318">
        <f t="shared" si="109"/>
        <v>7.1876327602130878</v>
      </c>
      <c r="M240" s="318">
        <f t="shared" si="110"/>
        <v>7.1976327602130876</v>
      </c>
      <c r="N240" s="269">
        <f t="shared" si="111"/>
        <v>-9.8537056071997142E-2</v>
      </c>
      <c r="O240" s="269">
        <f t="shared" si="70"/>
        <v>0.76462823116275502</v>
      </c>
      <c r="P240" s="316">
        <f t="shared" si="72"/>
        <v>129.75514760575507</v>
      </c>
      <c r="Q240" s="269">
        <f t="shared" si="112"/>
        <v>21125.96336575942</v>
      </c>
      <c r="R240" s="338">
        <f>IF(H240&gt;0,rate1(1,$L$52,$L$51,$L$54,L240,$L$53,$L$50,P240),"")</f>
        <v>5411.9858906687532</v>
      </c>
      <c r="S240" s="318">
        <f t="shared" si="113"/>
        <v>5.1051621172344959</v>
      </c>
      <c r="T240" s="318">
        <f t="shared" si="114"/>
        <v>2.4003207000842665E-2</v>
      </c>
      <c r="U240" s="269">
        <f t="shared" si="115"/>
        <v>7.2076327602130874</v>
      </c>
      <c r="V240" s="341">
        <f t="shared" si="116"/>
        <v>7.2076327602130874</v>
      </c>
      <c r="W240" s="269">
        <f t="shared" si="117"/>
        <v>3.1256925632092702E-3</v>
      </c>
      <c r="X240" s="269">
        <f t="shared" si="118"/>
        <v>21241.401404798253</v>
      </c>
      <c r="Y240" s="269">
        <f t="shared" si="73"/>
        <v>130.1159475779364</v>
      </c>
      <c r="Z240" s="349">
        <f>IF(H240&gt;0,rate1(1,$L$52,$L$51,$L$54,U240,$L$53,$L$50,Y240),"")</f>
        <v>5418.8798740951434</v>
      </c>
      <c r="AA240" s="341">
        <f t="shared" si="119"/>
        <v>5.1265277621074201</v>
      </c>
      <c r="AB240" s="341">
        <f t="shared" si="120"/>
        <v>-7.5746311267102138E-4</v>
      </c>
      <c r="AC240" s="269">
        <f t="shared" si="74"/>
        <v>2.4003207000842665E-2</v>
      </c>
      <c r="AD240" s="269">
        <f t="shared" si="121"/>
        <v>-0.83322199401512775</v>
      </c>
      <c r="AE240" s="269">
        <f t="shared" si="122"/>
        <v>-1.9254845457461975</v>
      </c>
      <c r="AF240" s="269">
        <f t="shared" si="123"/>
        <v>975.49801660739013</v>
      </c>
      <c r="AG240" s="269">
        <f t="shared" si="124"/>
        <v>957.26670590558422</v>
      </c>
      <c r="AH240" s="269">
        <f t="shared" si="125"/>
        <v>7.18823336337854</v>
      </c>
      <c r="AI240" s="269">
        <f t="shared" si="126"/>
        <v>4.4351939354144578</v>
      </c>
      <c r="AJ240" s="269">
        <f t="shared" si="127"/>
        <v>2.6798244284522057</v>
      </c>
      <c r="AK240" s="366">
        <f t="shared" si="128"/>
        <v>137.59438849099413</v>
      </c>
      <c r="AL240" s="134">
        <f t="shared" si="129"/>
        <v>0.9642932748492522</v>
      </c>
      <c r="AM240" s="5" cm="1">
        <f t="array" ref="AM240">Balance($B$8,$B$11,$B$12,$H$7,B240,AK240,AL240)</f>
        <v>3.1211178208067375E-2</v>
      </c>
      <c r="AN240" s="5" cm="1">
        <f t="array" ref="AN240">getStorageByWaterLevel(B239)</f>
        <v>46.369696634085564</v>
      </c>
    </row>
    <row r="241" spans="1:40" x14ac:dyDescent="0.25">
      <c r="A241" s="267"/>
      <c r="B241" s="269">
        <f t="shared" si="102"/>
        <v>975.49801660739013</v>
      </c>
      <c r="C241" s="269">
        <f t="shared" si="103"/>
        <v>957.26670590558422</v>
      </c>
      <c r="D241" s="269">
        <f t="shared" si="104"/>
        <v>7.18823336337854</v>
      </c>
      <c r="E241" s="269">
        <f>IF(H241&gt;0,IF(AND(C241&lt;$B$6,C241&gt;$K$12),bb2wang($B$6,$K$12,C241,$H$8,$H$9,I241,$H$10,$H$11,$K$10,$K$11,$H$13),E240)," ")</f>
        <v>201.14031419617254</v>
      </c>
      <c r="F241" s="269">
        <f t="shared" si="105"/>
        <v>201.39505503161629</v>
      </c>
      <c r="G241" s="269">
        <f t="shared" si="106"/>
        <v>20943.90239498252</v>
      </c>
      <c r="H241" s="270">
        <f t="shared" si="68"/>
        <v>0.02</v>
      </c>
      <c r="I241" s="269">
        <f t="shared" si="107"/>
        <v>14.585048561444729</v>
      </c>
      <c r="J241" s="269">
        <f t="shared" si="69"/>
        <v>100</v>
      </c>
      <c r="K241" s="317">
        <f t="shared" si="108"/>
        <v>-1</v>
      </c>
      <c r="L241" s="318">
        <f t="shared" si="109"/>
        <v>7.1682333633785404</v>
      </c>
      <c r="M241" s="318">
        <f t="shared" si="110"/>
        <v>7.1782333633785402</v>
      </c>
      <c r="N241" s="269">
        <f t="shared" si="111"/>
        <v>-9.8280043090255731E-2</v>
      </c>
      <c r="O241" s="269">
        <f t="shared" si="70"/>
        <v>0.7228173869108061</v>
      </c>
      <c r="P241" s="316">
        <f t="shared" si="72"/>
        <v>129.28850551371821</v>
      </c>
      <c r="Q241" s="269">
        <f t="shared" si="112"/>
        <v>20901.601545525024</v>
      </c>
      <c r="R241" s="338">
        <f>IF(H241&gt;0,rate1(1,$L$52,$L$51,$L$54,L241,$L$53,$L$50,P241),"")</f>
        <v>5403.0386974148323</v>
      </c>
      <c r="S241" s="318">
        <f t="shared" si="113"/>
        <v>5.3519604528769458</v>
      </c>
      <c r="T241" s="318">
        <f t="shared" si="114"/>
        <v>2.2582935703215283E-2</v>
      </c>
      <c r="U241" s="269">
        <f t="shared" si="115"/>
        <v>7.18823336337854</v>
      </c>
      <c r="V241" s="341">
        <f t="shared" si="116"/>
        <v>7.18823336337854</v>
      </c>
      <c r="W241" s="269">
        <f t="shared" si="117"/>
        <v>3.1088895571400599E-3</v>
      </c>
      <c r="X241" s="269">
        <f t="shared" si="118"/>
        <v>21016.205391057782</v>
      </c>
      <c r="Y241" s="269">
        <f t="shared" si="73"/>
        <v>129.64898017343106</v>
      </c>
      <c r="Z241" s="349">
        <f>IF(H241&gt;0,rate1(1,$L$52,$L$51,$L$54,U241,$L$53,$L$50,Y241),"")</f>
        <v>5409.9533442456404</v>
      </c>
      <c r="AA241" s="341">
        <f t="shared" si="119"/>
        <v>5.3744273144690604</v>
      </c>
      <c r="AB241" s="341">
        <f t="shared" si="120"/>
        <v>-7.106963571795904E-4</v>
      </c>
      <c r="AC241" s="269">
        <f t="shared" si="74"/>
        <v>2.2582935703215283E-2</v>
      </c>
      <c r="AD241" s="269">
        <f t="shared" si="121"/>
        <v>-0.88562444948875563</v>
      </c>
      <c r="AE241" s="269">
        <f t="shared" si="122"/>
        <v>-2.2497014104180506</v>
      </c>
      <c r="AF241" s="269">
        <f t="shared" si="123"/>
        <v>975.3771536285966</v>
      </c>
      <c r="AG241" s="269">
        <f t="shared" si="124"/>
        <v>957.244122969881</v>
      </c>
      <c r="AH241" s="269">
        <f t="shared" si="125"/>
        <v>7.1688322749300637</v>
      </c>
      <c r="AI241" s="269">
        <f t="shared" si="126"/>
        <v>4.17967313727004</v>
      </c>
      <c r="AJ241" s="269">
        <f t="shared" si="127"/>
        <v>2.680985448768114</v>
      </c>
      <c r="AK241" s="366">
        <f t="shared" si="128"/>
        <v>137.68827151580942</v>
      </c>
      <c r="AL241" s="134">
        <f t="shared" si="129"/>
        <v>0.96473679424279368</v>
      </c>
      <c r="AM241" s="5" cm="1">
        <f t="array" ref="AM241">Balance($B$8,$B$11,$B$12,$H$7,B241,AK241,AL241)</f>
        <v>3.1243581362948754E-2</v>
      </c>
      <c r="AN241" s="5" cm="1">
        <f t="array" ref="AN241">getStorageByWaterLevel(B240)</f>
        <v>46.593272359403038</v>
      </c>
    </row>
    <row r="242" spans="1:40" x14ac:dyDescent="0.25">
      <c r="A242" s="267"/>
      <c r="B242" s="269">
        <f t="shared" si="102"/>
        <v>975.3771536285966</v>
      </c>
      <c r="C242" s="269">
        <f t="shared" si="103"/>
        <v>957.244122969881</v>
      </c>
      <c r="D242" s="269">
        <f t="shared" si="104"/>
        <v>7.1688322749300637</v>
      </c>
      <c r="E242" s="269">
        <f>IF(H242&gt;0,IF(AND(C242&lt;$B$6,C242&gt;$K$12),bb2wang($B$6,$K$12,C242,$H$8,$H$9,I242,$H$10,$H$11,$K$10,$K$11,$H$13),E241)," ")</f>
        <v>200.62935680755743</v>
      </c>
      <c r="F242" s="269">
        <f t="shared" si="105"/>
        <v>200.88483550186498</v>
      </c>
      <c r="G242" s="269">
        <f t="shared" si="106"/>
        <v>20721.675116236187</v>
      </c>
      <c r="H242" s="270">
        <f t="shared" si="68"/>
        <v>0.02</v>
      </c>
      <c r="I242" s="269">
        <f t="shared" si="107"/>
        <v>14.506424526972479</v>
      </c>
      <c r="J242" s="269">
        <f t="shared" si="69"/>
        <v>100</v>
      </c>
      <c r="K242" s="317">
        <f t="shared" si="108"/>
        <v>-1</v>
      </c>
      <c r="L242" s="318">
        <f t="shared" si="109"/>
        <v>7.1488322749300641</v>
      </c>
      <c r="M242" s="318">
        <f t="shared" si="110"/>
        <v>7.1588322749300639</v>
      </c>
      <c r="N242" s="269">
        <f t="shared" si="111"/>
        <v>-9.802296240490449E-2</v>
      </c>
      <c r="O242" s="269">
        <f t="shared" si="70"/>
        <v>0.68158258838677788</v>
      </c>
      <c r="P242" s="316">
        <f t="shared" si="72"/>
        <v>128.8222441027236</v>
      </c>
      <c r="Q242" s="269">
        <f t="shared" si="112"/>
        <v>20678.855081272803</v>
      </c>
      <c r="R242" s="338">
        <f>IF(H242&gt;0,rate1(1,$L$52,$L$51,$L$54,L242,$L$53,$L$50,P242),"")</f>
        <v>5394.0638815584462</v>
      </c>
      <c r="S242" s="318">
        <f t="shared" si="113"/>
        <v>5.6246035511363592</v>
      </c>
      <c r="T242" s="318">
        <f t="shared" si="114"/>
        <v>2.1195970923998071E-2</v>
      </c>
      <c r="U242" s="269">
        <f t="shared" si="115"/>
        <v>7.1688322749300637</v>
      </c>
      <c r="V242" s="341">
        <f t="shared" si="116"/>
        <v>7.1688322749300637</v>
      </c>
      <c r="W242" s="269">
        <f t="shared" si="117"/>
        <v>3.0921303781354936E-3</v>
      </c>
      <c r="X242" s="269">
        <f t="shared" si="118"/>
        <v>20792.623764534295</v>
      </c>
      <c r="Y242" s="269">
        <f t="shared" si="73"/>
        <v>129.18239283506858</v>
      </c>
      <c r="Z242" s="349">
        <f>IF(H242&gt;0,rate1(1,$L$52,$L$51,$L$54,U242,$L$53,$L$50,Y242),"")</f>
        <v>5400.9992668711211</v>
      </c>
      <c r="AA242" s="341">
        <f t="shared" si="119"/>
        <v>5.6482861351850859</v>
      </c>
      <c r="AB242" s="341">
        <f t="shared" si="120"/>
        <v>-6.6521945685092188E-4</v>
      </c>
      <c r="AC242" s="269">
        <f t="shared" si="74"/>
        <v>2.1195970923998071E-2</v>
      </c>
      <c r="AD242" s="269">
        <f t="shared" si="121"/>
        <v>-0.94357555366128609</v>
      </c>
      <c r="AE242" s="269">
        <f t="shared" si="122"/>
        <v>-2.6474441066331953</v>
      </c>
      <c r="AF242" s="269">
        <f t="shared" si="123"/>
        <v>975.25793469526775</v>
      </c>
      <c r="AG242" s="269">
        <f t="shared" si="124"/>
        <v>957.22292699895695</v>
      </c>
      <c r="AH242" s="269">
        <f t="shared" si="125"/>
        <v>7.149429494515843</v>
      </c>
      <c r="AI242" s="269">
        <f t="shared" si="126"/>
        <v>3.9294994255563314</v>
      </c>
      <c r="AJ242" s="269">
        <f t="shared" si="127"/>
        <v>2.6820769763863241</v>
      </c>
      <c r="AK242" s="366">
        <f t="shared" si="128"/>
        <v>137.77581018203932</v>
      </c>
      <c r="AL242" s="134">
        <f t="shared" si="129"/>
        <v>0.96515476155652069</v>
      </c>
      <c r="AM242" s="5" cm="1">
        <f t="array" ref="AM242">Balance($B$8,$B$11,$B$12,$H$7,B242,AK242,AL242)</f>
        <v>3.1275991609189882E-2</v>
      </c>
      <c r="AN242" s="5" cm="1">
        <f t="array" ref="AN242">getStorageByWaterLevel(B241)</f>
        <v>46.814294387542063</v>
      </c>
    </row>
    <row r="243" spans="1:40" x14ac:dyDescent="0.25">
      <c r="A243" s="267"/>
      <c r="B243" s="269">
        <f t="shared" si="102"/>
        <v>975.25793469526775</v>
      </c>
      <c r="C243" s="269">
        <f t="shared" si="103"/>
        <v>957.22292699895695</v>
      </c>
      <c r="D243" s="269">
        <f t="shared" si="104"/>
        <v>7.149429494515843</v>
      </c>
      <c r="E243" s="269">
        <f>IF(H243&gt;0,IF(AND(C243&lt;$B$6,C243&gt;$K$12),bb2wang($B$6,$K$12,C243,$H$8,$H$9,I243,$H$10,$H$11,$K$10,$K$11,$H$13),E242)," ")</f>
        <v>200.11699405659968</v>
      </c>
      <c r="F243" s="269">
        <f t="shared" si="105"/>
        <v>200.37317543207854</v>
      </c>
      <c r="G243" s="269">
        <f t="shared" si="106"/>
        <v>20501.058566307263</v>
      </c>
      <c r="H243" s="270">
        <f t="shared" si="68"/>
        <v>0.02</v>
      </c>
      <c r="I243" s="269">
        <f t="shared" si="107"/>
        <v>14.428006157048641</v>
      </c>
      <c r="J243" s="269">
        <f t="shared" si="69"/>
        <v>100</v>
      </c>
      <c r="K243" s="317">
        <f t="shared" si="108"/>
        <v>-1</v>
      </c>
      <c r="L243" s="318">
        <f t="shared" si="109"/>
        <v>7.1294294945158434</v>
      </c>
      <c r="M243" s="318">
        <f t="shared" si="110"/>
        <v>7.1394294945158432</v>
      </c>
      <c r="N243" s="269">
        <f t="shared" si="111"/>
        <v>-9.7765813999401985E-2</v>
      </c>
      <c r="O243" s="269">
        <f t="shared" si="70"/>
        <v>0.64091219602275662</v>
      </c>
      <c r="P243" s="316">
        <f t="shared" si="72"/>
        <v>128.35636423542203</v>
      </c>
      <c r="Q243" s="269">
        <f t="shared" si="112"/>
        <v>20457.725798193704</v>
      </c>
      <c r="R243" s="338">
        <f>IF(H243&gt;0,rate1(1,$L$52,$L$51,$L$54,L243,$L$53,$L$50,P243),"")</f>
        <v>5385.0613407010114</v>
      </c>
      <c r="S243" s="318">
        <f t="shared" si="113"/>
        <v>5.9274535960543542</v>
      </c>
      <c r="T243" s="318">
        <f t="shared" si="114"/>
        <v>1.9841042050134719E-2</v>
      </c>
      <c r="U243" s="269">
        <f t="shared" si="115"/>
        <v>7.149429494515843</v>
      </c>
      <c r="V243" s="341">
        <f t="shared" si="116"/>
        <v>7.149429494515843</v>
      </c>
      <c r="W243" s="269">
        <f t="shared" si="117"/>
        <v>3.075415037741891E-3</v>
      </c>
      <c r="X243" s="269">
        <f t="shared" si="118"/>
        <v>20570.658629296464</v>
      </c>
      <c r="Y243" s="269">
        <f t="shared" si="73"/>
        <v>128.71618642268751</v>
      </c>
      <c r="Z243" s="349">
        <f>IF(H243&gt;0,rate1(1,$L$52,$L$51,$L$54,U243,$L$53,$L$50,Y243),"")</f>
        <v>5392.0175398066076</v>
      </c>
      <c r="AA243" s="341">
        <f t="shared" si="119"/>
        <v>5.9524857574128962</v>
      </c>
      <c r="AB243" s="341">
        <f t="shared" si="120"/>
        <v>-6.2098412562592437E-4</v>
      </c>
      <c r="AC243" s="269">
        <f t="shared" si="74"/>
        <v>1.9841042050134719E-2</v>
      </c>
      <c r="AD243" s="269">
        <f t="shared" si="121"/>
        <v>-1.0080115726514578</v>
      </c>
      <c r="AE243" s="269">
        <f t="shared" si="122"/>
        <v>-3.1403854384230265</v>
      </c>
      <c r="AF243" s="269">
        <f t="shared" si="123"/>
        <v>975.14032783921823</v>
      </c>
      <c r="AG243" s="269">
        <f t="shared" si="124"/>
        <v>957.20308595690676</v>
      </c>
      <c r="AH243" s="269">
        <f t="shared" si="125"/>
        <v>7.1300250217822372</v>
      </c>
      <c r="AI243" s="269">
        <f t="shared" si="126"/>
        <v>3.6844598036745615</v>
      </c>
      <c r="AJ243" s="269">
        <f t="shared" si="127"/>
        <v>2.6831004374429006</v>
      </c>
      <c r="AK243" s="366">
        <f t="shared" si="128"/>
        <v>137.85723599250514</v>
      </c>
      <c r="AL243" s="134">
        <f t="shared" si="129"/>
        <v>0.96554771149907637</v>
      </c>
      <c r="AM243" s="5" cm="1">
        <f t="array" ref="AM243">Balance($B$8,$B$11,$B$12,$H$7,B243,AK243,AL243)</f>
        <v>3.1308406899763261E-2</v>
      </c>
      <c r="AN243" s="5" cm="1">
        <f t="array" ref="AN243">getStorageByWaterLevel(B242)</f>
        <v>47.032803410391416</v>
      </c>
    </row>
    <row r="244" spans="1:40" x14ac:dyDescent="0.25">
      <c r="A244" s="267"/>
      <c r="B244" s="269">
        <f t="shared" si="102"/>
        <v>975.14032783921823</v>
      </c>
      <c r="C244" s="269">
        <f t="shared" si="103"/>
        <v>957.20308595690676</v>
      </c>
      <c r="D244" s="269">
        <f t="shared" si="104"/>
        <v>7.1300250217822372</v>
      </c>
      <c r="E244" s="269">
        <f>IF(H244&gt;0,IF(AND(C244&lt;$B$6,C244&gt;$K$12),bb2wang($B$6,$K$12,C244,$H$8,$H$9,I244,$H$10,$H$11,$K$10,$K$11,$H$13),E243)," ")</f>
        <v>199.60329361749456</v>
      </c>
      <c r="F244" s="269">
        <f t="shared" si="105"/>
        <v>199.86014383704713</v>
      </c>
      <c r="G244" s="269">
        <f t="shared" si="106"/>
        <v>20282.054245465435</v>
      </c>
      <c r="H244" s="270">
        <f t="shared" si="68"/>
        <v>0.02</v>
      </c>
      <c r="I244" s="269">
        <f t="shared" si="107"/>
        <v>14.349793505849176</v>
      </c>
      <c r="J244" s="269">
        <f t="shared" si="69"/>
        <v>100</v>
      </c>
      <c r="K244" s="317">
        <f t="shared" si="108"/>
        <v>-1</v>
      </c>
      <c r="L244" s="318">
        <f t="shared" si="109"/>
        <v>7.1100250217822376</v>
      </c>
      <c r="M244" s="318">
        <f t="shared" si="110"/>
        <v>7.1200250217822374</v>
      </c>
      <c r="N244" s="269">
        <f t="shared" si="111"/>
        <v>-9.7508597857192569E-2</v>
      </c>
      <c r="O244" s="269">
        <f t="shared" si="70"/>
        <v>0.60079502495759785</v>
      </c>
      <c r="P244" s="316">
        <f t="shared" si="72"/>
        <v>127.89086677830561</v>
      </c>
      <c r="Q244" s="269">
        <f t="shared" si="112"/>
        <v>20238.214995113016</v>
      </c>
      <c r="R244" s="338">
        <f>IF(H244&gt;0,rate1(1,$L$52,$L$51,$L$54,L244,$L$53,$L$50,P244),"")</f>
        <v>5376.0309721133253</v>
      </c>
      <c r="S244" s="318">
        <f t="shared" si="113"/>
        <v>6.2659094628186214</v>
      </c>
      <c r="T244" s="318">
        <f t="shared" si="114"/>
        <v>1.851695296808242E-2</v>
      </c>
      <c r="U244" s="269">
        <f t="shared" si="115"/>
        <v>7.1300250217822372</v>
      </c>
      <c r="V244" s="341">
        <f t="shared" si="116"/>
        <v>7.1300250217822372</v>
      </c>
      <c r="W244" s="269">
        <f t="shared" si="117"/>
        <v>3.0587435475197822E-3</v>
      </c>
      <c r="X244" s="269">
        <f t="shared" si="118"/>
        <v>20350.311546673951</v>
      </c>
      <c r="Y244" s="269">
        <f t="shared" si="73"/>
        <v>128.25036179994697</v>
      </c>
      <c r="Z244" s="349">
        <f>IF(H244&gt;0,rate1(1,$L$52,$L$51,$L$54,U244,$L$53,$L$50,Y244),"")</f>
        <v>5383.0080605558805</v>
      </c>
      <c r="AA244" s="341">
        <f t="shared" si="119"/>
        <v>6.2924490022537665</v>
      </c>
      <c r="AB244" s="341">
        <f t="shared" si="120"/>
        <v>-5.7794483163035285E-4</v>
      </c>
      <c r="AC244" s="269">
        <f t="shared" si="74"/>
        <v>1.851695296808242E-2</v>
      </c>
      <c r="AD244" s="269">
        <f t="shared" si="121"/>
        <v>-1.0800913106208079</v>
      </c>
      <c r="AE244" s="269">
        <f t="shared" si="122"/>
        <v>-3.7582641081796719</v>
      </c>
      <c r="AF244" s="269">
        <f t="shared" si="123"/>
        <v>975.02430228839296</v>
      </c>
      <c r="AG244" s="269">
        <f t="shared" si="124"/>
        <v>957.18456900393869</v>
      </c>
      <c r="AH244" s="269">
        <f t="shared" si="125"/>
        <v>7.1106188563738675</v>
      </c>
      <c r="AI244" s="269">
        <f t="shared" si="126"/>
        <v>3.4443538484309326</v>
      </c>
      <c r="AJ244" s="269">
        <f t="shared" si="127"/>
        <v>2.684057202400798</v>
      </c>
      <c r="AK244" s="366">
        <f t="shared" si="128"/>
        <v>137.93277131872549</v>
      </c>
      <c r="AL244" s="134">
        <f t="shared" si="129"/>
        <v>0.96591615747944382</v>
      </c>
      <c r="AM244" s="5" cm="1">
        <f t="array" ref="AM244">Balance($B$8,$B$11,$B$12,$H$7,B244,AK244,AL244)</f>
        <v>3.134082489507653E-2</v>
      </c>
      <c r="AN244" s="5" cm="1">
        <f t="array" ref="AN244">getStorageByWaterLevel(B243)</f>
        <v>47.248838548777108</v>
      </c>
    </row>
    <row r="245" spans="1:40" x14ac:dyDescent="0.25">
      <c r="A245" s="267"/>
      <c r="B245" s="269">
        <f t="shared" si="102"/>
        <v>975.02430228839296</v>
      </c>
      <c r="C245" s="269">
        <f t="shared" si="103"/>
        <v>957.18456900393869</v>
      </c>
      <c r="D245" s="269">
        <f t="shared" si="104"/>
        <v>7.1106188563738675</v>
      </c>
      <c r="E245" s="269">
        <f>IF(H245&gt;0,IF(AND(C245&lt;$B$6,C245&gt;$K$12),bb2wang($B$6,$K$12,C245,$H$8,$H$9,I245,$H$10,$H$11,$K$10,$K$11,$H$13),E244)," ")</f>
        <v>199.08832064040945</v>
      </c>
      <c r="F245" s="269">
        <f t="shared" si="105"/>
        <v>199.345807128952</v>
      </c>
      <c r="G245" s="269">
        <f t="shared" si="106"/>
        <v>20064.663146313036</v>
      </c>
      <c r="H245" s="270">
        <f t="shared" si="68"/>
        <v>0.02</v>
      </c>
      <c r="I245" s="269">
        <f t="shared" si="107"/>
        <v>14.271786627563415</v>
      </c>
      <c r="J245" s="269">
        <f t="shared" si="69"/>
        <v>100</v>
      </c>
      <c r="K245" s="317">
        <f t="shared" si="108"/>
        <v>-1</v>
      </c>
      <c r="L245" s="318">
        <f t="shared" si="109"/>
        <v>7.0906188563738679</v>
      </c>
      <c r="M245" s="318">
        <f t="shared" si="110"/>
        <v>7.1006188563738677</v>
      </c>
      <c r="N245" s="269">
        <f t="shared" si="111"/>
        <v>-9.725131396174902E-2</v>
      </c>
      <c r="O245" s="269">
        <f t="shared" si="70"/>
        <v>0.5612203178969345</v>
      </c>
      <c r="P245" s="316">
        <f t="shared" si="72"/>
        <v>127.42575260173808</v>
      </c>
      <c r="Q245" s="269">
        <f t="shared" si="112"/>
        <v>20020.323474837463</v>
      </c>
      <c r="R245" s="338">
        <f>IF(H245&gt;0,rate1(1,$L$52,$L$51,$L$54,L245,$L$53,$L$50,P245),"")</f>
        <v>5366.9726727363122</v>
      </c>
      <c r="S245" s="318">
        <f t="shared" si="113"/>
        <v>6.6467343370246921</v>
      </c>
      <c r="T245" s="318">
        <f t="shared" si="114"/>
        <v>1.7222576476475692E-2</v>
      </c>
      <c r="U245" s="269">
        <f t="shared" si="115"/>
        <v>7.1106188563738675</v>
      </c>
      <c r="V245" s="341">
        <f t="shared" si="116"/>
        <v>7.1106188563738675</v>
      </c>
      <c r="W245" s="269">
        <f t="shared" si="117"/>
        <v>3.0421159190012759E-3</v>
      </c>
      <c r="X245" s="269">
        <f t="shared" si="118"/>
        <v>20131.583566787936</v>
      </c>
      <c r="Y245" s="269">
        <f t="shared" si="73"/>
        <v>127.78491983435686</v>
      </c>
      <c r="Z245" s="349">
        <f>IF(H245&gt;0,rate1(1,$L$52,$L$51,$L$54,U245,$L$53,$L$50,Y245),"")</f>
        <v>5373.9707262921884</v>
      </c>
      <c r="AA245" s="341">
        <f t="shared" si="119"/>
        <v>6.6749690508506569</v>
      </c>
      <c r="AB245" s="341">
        <f t="shared" si="120"/>
        <v>-5.3605859199272173E-4</v>
      </c>
      <c r="AC245" s="269">
        <f t="shared" si="74"/>
        <v>1.7222576476475692E-2</v>
      </c>
      <c r="AD245" s="269">
        <f t="shared" si="121"/>
        <v>-1.1612664357924605</v>
      </c>
      <c r="AE245" s="269">
        <f t="shared" si="122"/>
        <v>-4.5425961915686468</v>
      </c>
      <c r="AF245" s="269">
        <f t="shared" si="123"/>
        <v>974.9098283979547</v>
      </c>
      <c r="AG245" s="269">
        <f t="shared" si="124"/>
        <v>957.16734642746223</v>
      </c>
      <c r="AH245" s="269">
        <f t="shared" si="125"/>
        <v>7.0912109979335707</v>
      </c>
      <c r="AI245" s="269">
        <f t="shared" si="126"/>
        <v>3.208992764946367</v>
      </c>
      <c r="AJ245" s="269">
        <f t="shared" si="127"/>
        <v>2.6849485892799496</v>
      </c>
      <c r="AK245" s="366">
        <f t="shared" si="128"/>
        <v>138.00262989031995</v>
      </c>
      <c r="AL245" s="134">
        <f t="shared" si="129"/>
        <v>0.96626059286428689</v>
      </c>
      <c r="AM245" s="5" cm="1">
        <f t="array" ref="AM245">Balance($B$8,$B$11,$B$12,$H$7,B245,AK245,AL245)</f>
        <v>3.1373243001136246E-2</v>
      </c>
      <c r="AN245" s="5" cm="1">
        <f t="array" ref="AN245">getStorageByWaterLevel(B244)</f>
        <v>47.462437451441929</v>
      </c>
    </row>
    <row r="246" spans="1:40" x14ac:dyDescent="0.25">
      <c r="A246" s="267"/>
      <c r="B246" s="269">
        <f t="shared" si="102"/>
        <v>974.9098283979547</v>
      </c>
      <c r="C246" s="269">
        <f t="shared" si="103"/>
        <v>957.16734642746223</v>
      </c>
      <c r="D246" s="269">
        <f t="shared" si="104"/>
        <v>7.0912109979335707</v>
      </c>
      <c r="E246" s="269">
        <f>IF(H246&gt;0,IF(AND(C246&lt;$B$6,C246&gt;$K$12),bb2wang($B$6,$K$12,C246,$H$8,$H$9,I246,$H$10,$H$11,$K$10,$K$11,$H$13),E245)," ")</f>
        <v>198.57213789685383</v>
      </c>
      <c r="F246" s="269">
        <f t="shared" si="105"/>
        <v>198.83022926863163</v>
      </c>
      <c r="G246" s="269">
        <f t="shared" si="106"/>
        <v>19848.885782860656</v>
      </c>
      <c r="H246" s="270">
        <f t="shared" si="68"/>
        <v>0.02</v>
      </c>
      <c r="I246" s="269">
        <f t="shared" si="107"/>
        <v>14.19398557639397</v>
      </c>
      <c r="J246" s="269">
        <f t="shared" si="69"/>
        <v>100</v>
      </c>
      <c r="K246" s="317">
        <f t="shared" si="108"/>
        <v>-1</v>
      </c>
      <c r="L246" s="318">
        <f t="shared" si="109"/>
        <v>7.0712109979335711</v>
      </c>
      <c r="M246" s="318">
        <f t="shared" si="110"/>
        <v>7.0812109979335709</v>
      </c>
      <c r="N246" s="269">
        <f t="shared" si="111"/>
        <v>-9.6993962296451741E-2</v>
      </c>
      <c r="O246" s="269">
        <f t="shared" si="70"/>
        <v>0.52217772004423102</v>
      </c>
      <c r="P246" s="316">
        <f t="shared" si="72"/>
        <v>126.96102257998282</v>
      </c>
      <c r="Q246" s="269">
        <f t="shared" si="112"/>
        <v>19804.051572345063</v>
      </c>
      <c r="R246" s="338">
        <f>IF(H246&gt;0,rate1(1,$L$52,$L$51,$L$54,L246,$L$53,$L$50,P246),"")</f>
        <v>5357.8863391817495</v>
      </c>
      <c r="S246" s="318">
        <f t="shared" si="113"/>
        <v>7.0785159433741525</v>
      </c>
      <c r="T246" s="318">
        <f t="shared" si="114"/>
        <v>1.5956849204644991E-2</v>
      </c>
      <c r="U246" s="269">
        <f t="shared" si="115"/>
        <v>7.0912109979335707</v>
      </c>
      <c r="V246" s="341">
        <f t="shared" si="116"/>
        <v>7.0912109979335707</v>
      </c>
      <c r="W246" s="269">
        <f t="shared" si="117"/>
        <v>3.0255321637682187E-3</v>
      </c>
      <c r="X246" s="269">
        <f t="shared" si="118"/>
        <v>19914.475257819231</v>
      </c>
      <c r="Y246" s="269">
        <f t="shared" si="73"/>
        <v>127.31986139730547</v>
      </c>
      <c r="Z246" s="349">
        <f>IF(H246&gt;0,rate1(1,$L$52,$L$51,$L$54,U246,$L$53,$L$50,Y246),"")</f>
        <v>5364.9054338589394</v>
      </c>
      <c r="AA246" s="341">
        <f t="shared" si="119"/>
        <v>7.1086717139688345</v>
      </c>
      <c r="AB246" s="341">
        <f t="shared" si="120"/>
        <v>-4.9528478619168014E-4</v>
      </c>
      <c r="AC246" s="269">
        <f t="shared" si="74"/>
        <v>1.5956849204644991E-2</v>
      </c>
      <c r="AD246" s="269">
        <f t="shared" si="121"/>
        <v>-1.2533802722268041</v>
      </c>
      <c r="AE246" s="269">
        <f t="shared" si="122"/>
        <v>-5.5524672017910826</v>
      </c>
      <c r="AF246" s="269">
        <f t="shared" si="123"/>
        <v>974.79687758645355</v>
      </c>
      <c r="AG246" s="269">
        <f t="shared" si="124"/>
        <v>957.15138957825764</v>
      </c>
      <c r="AH246" s="269">
        <f t="shared" si="125"/>
        <v>7.0718014461023708</v>
      </c>
      <c r="AI246" s="269">
        <f t="shared" si="126"/>
        <v>2.9781985272725855</v>
      </c>
      <c r="AJ246" s="269">
        <f t="shared" si="127"/>
        <v>2.6857758666486364</v>
      </c>
      <c r="AK246" s="366">
        <f t="shared" si="128"/>
        <v>138.06701724918756</v>
      </c>
      <c r="AL246" s="134">
        <f t="shared" si="129"/>
        <v>0.96658149214078148</v>
      </c>
      <c r="AM246" s="5" cm="1">
        <f t="array" ref="AM246">Balance($B$8,$B$11,$B$12,$H$7,B246,AK246,AL246)</f>
        <v>3.140565840349694E-2</v>
      </c>
      <c r="AN246" s="5" cm="1">
        <f t="array" ref="AN246">getStorageByWaterLevel(B245)</f>
        <v>47.673636386295072</v>
      </c>
    </row>
    <row r="247" spans="1:40" x14ac:dyDescent="0.25">
      <c r="A247" s="267"/>
      <c r="B247" s="269">
        <f t="shared" si="102"/>
        <v>974.79687758645355</v>
      </c>
      <c r="C247" s="269">
        <f t="shared" si="103"/>
        <v>957.15138957825764</v>
      </c>
      <c r="D247" s="269">
        <f t="shared" si="104"/>
        <v>7.0718014461023708</v>
      </c>
      <c r="E247" s="269">
        <f>IF(H247&gt;0,IF(AND(C247&lt;$B$6,C247&gt;$K$12),bb2wang($B$6,$K$12,C247,$H$8,$H$9,I247,$H$10,$H$11,$K$10,$K$11,$H$13),E246)," ")</f>
        <v>198.05480591433437</v>
      </c>
      <c r="F247" s="269">
        <f t="shared" si="105"/>
        <v>198.3134719055941</v>
      </c>
      <c r="G247" s="269">
        <f t="shared" si="106"/>
        <v>19634.722217555558</v>
      </c>
      <c r="H247" s="270">
        <f t="shared" si="68"/>
        <v>0.02</v>
      </c>
      <c r="I247" s="269">
        <f t="shared" si="107"/>
        <v>14.11639040655673</v>
      </c>
      <c r="J247" s="269">
        <f t="shared" si="69"/>
        <v>100</v>
      </c>
      <c r="K247" s="317">
        <f t="shared" si="108"/>
        <v>-1</v>
      </c>
      <c r="L247" s="318">
        <f t="shared" si="109"/>
        <v>7.0518014461023713</v>
      </c>
      <c r="M247" s="318">
        <f t="shared" si="110"/>
        <v>7.061801446102371</v>
      </c>
      <c r="N247" s="269">
        <f t="shared" si="111"/>
        <v>-9.6736542844674034E-2</v>
      </c>
      <c r="O247" s="269">
        <f t="shared" si="70"/>
        <v>0.48365725591175579</v>
      </c>
      <c r="P247" s="316">
        <f t="shared" si="72"/>
        <v>126.49667759123088</v>
      </c>
      <c r="Q247" s="269">
        <f t="shared" si="112"/>
        <v>19589.399181009558</v>
      </c>
      <c r="R247" s="338">
        <f>IF(H247&gt;0,rate1(1,$L$52,$L$51,$L$54,L247,$L$53,$L$50,P247),"")</f>
        <v>5348.7718677330486</v>
      </c>
      <c r="S247" s="318">
        <f t="shared" si="113"/>
        <v>7.5723265374457966</v>
      </c>
      <c r="T247" s="318">
        <f t="shared" si="114"/>
        <v>1.4718766983581549E-2</v>
      </c>
      <c r="U247" s="269">
        <f t="shared" si="115"/>
        <v>7.0718014461023708</v>
      </c>
      <c r="V247" s="341">
        <f t="shared" si="116"/>
        <v>7.0718014461023708</v>
      </c>
      <c r="W247" s="269">
        <f t="shared" si="117"/>
        <v>3.00899229336693E-3</v>
      </c>
      <c r="X247" s="269">
        <f t="shared" si="118"/>
        <v>19698.986733215705</v>
      </c>
      <c r="Y247" s="269">
        <f t="shared" si="73"/>
        <v>126.85518736408741</v>
      </c>
      <c r="Z247" s="349">
        <f>IF(H247&gt;0,rate1(1,$L$52,$L$51,$L$54,U247,$L$53,$L$50,Y247),"")</f>
        <v>5355.812079770456</v>
      </c>
      <c r="AA247" s="341">
        <f t="shared" si="119"/>
        <v>7.6046783504846287</v>
      </c>
      <c r="AB247" s="341">
        <f t="shared" si="120"/>
        <v>-4.5558498592836703E-4</v>
      </c>
      <c r="AC247" s="269">
        <f t="shared" si="74"/>
        <v>1.4718766983581549E-2</v>
      </c>
      <c r="AD247" s="269">
        <f t="shared" si="121"/>
        <v>-1.3588094724449098</v>
      </c>
      <c r="AE247" s="269">
        <f t="shared" si="122"/>
        <v>-6.8738114058533508</v>
      </c>
      <c r="AF247" s="269">
        <f t="shared" si="123"/>
        <v>974.68542227662533</v>
      </c>
      <c r="AG247" s="269">
        <f t="shared" si="124"/>
        <v>957.13667081127403</v>
      </c>
      <c r="AH247" s="269">
        <f t="shared" si="125"/>
        <v>7.0523902005195014</v>
      </c>
      <c r="AI247" s="269">
        <f t="shared" si="126"/>
        <v>2.7518030956552564</v>
      </c>
      <c r="AJ247" s="269">
        <f t="shared" si="127"/>
        <v>2.6865402563974294</v>
      </c>
      <c r="AK247" s="366">
        <f t="shared" si="128"/>
        <v>138.12613117159407</v>
      </c>
      <c r="AL247" s="134">
        <f t="shared" si="129"/>
        <v>0.96687931199350874</v>
      </c>
      <c r="AM247" s="5" cm="1">
        <f t="array" ref="AM247">Balance($B$8,$B$11,$B$12,$H$7,B247,AK247,AL247)</f>
        <v>3.1438068097500667E-2</v>
      </c>
      <c r="AN247" s="5" cm="1">
        <f t="array" ref="AN247">getStorageByWaterLevel(B246)</f>
        <v>47.882470324653184</v>
      </c>
    </row>
    <row r="248" spans="1:40" x14ac:dyDescent="0.25">
      <c r="A248" s="267"/>
      <c r="B248" s="269">
        <f t="shared" si="102"/>
        <v>974.68542227662533</v>
      </c>
      <c r="C248" s="269">
        <f t="shared" si="103"/>
        <v>957.13667081127403</v>
      </c>
      <c r="D248" s="269">
        <f t="shared" si="104"/>
        <v>7.0523902005195014</v>
      </c>
      <c r="E248" s="269">
        <f>IF(H248&gt;0,IF(AND(C248&lt;$B$6,C248&gt;$K$12),bb2wang($B$6,$K$12,C248,$H$8,$H$9,I248,$H$10,$H$11,$K$10,$K$11,$H$13),E247)," ")</f>
        <v>197.5363831012458</v>
      </c>
      <c r="F248" s="269">
        <f t="shared" si="105"/>
        <v>197.7955945077901</v>
      </c>
      <c r="G248" s="269">
        <f t="shared" si="106"/>
        <v>19422.172086442672</v>
      </c>
      <c r="H248" s="270">
        <f t="shared" si="68"/>
        <v>0.02</v>
      </c>
      <c r="I248" s="269">
        <f t="shared" si="107"/>
        <v>14.039001172281042</v>
      </c>
      <c r="J248" s="269">
        <f t="shared" si="69"/>
        <v>100</v>
      </c>
      <c r="K248" s="317">
        <f t="shared" si="108"/>
        <v>-1</v>
      </c>
      <c r="L248" s="318">
        <f t="shared" si="109"/>
        <v>7.0323902005195018</v>
      </c>
      <c r="M248" s="318">
        <f t="shared" si="110"/>
        <v>7.0423902005195016</v>
      </c>
      <c r="N248" s="269">
        <f t="shared" si="111"/>
        <v>-9.6479055589796303E-2</v>
      </c>
      <c r="O248" s="269">
        <f t="shared" si="70"/>
        <v>0.4456493078416186</v>
      </c>
      <c r="P248" s="316">
        <f t="shared" si="72"/>
        <v>126.03271851763125</v>
      </c>
      <c r="Q248" s="269">
        <f t="shared" si="112"/>
        <v>19376.365777029278</v>
      </c>
      <c r="R248" s="338">
        <f>IF(H248&gt;0,rate1(1,$L$52,$L$51,$L$54,L248,$L$53,$L$50,P248),"")</f>
        <v>5339.6291543461084</v>
      </c>
      <c r="S248" s="318">
        <f t="shared" si="113"/>
        <v>8.1426917096476696</v>
      </c>
      <c r="T248" s="318">
        <f t="shared" si="114"/>
        <v>1.350738062227739E-2</v>
      </c>
      <c r="U248" s="269">
        <f t="shared" si="115"/>
        <v>7.0523902005195014</v>
      </c>
      <c r="V248" s="341">
        <f t="shared" si="116"/>
        <v>7.0523902005195014</v>
      </c>
      <c r="W248" s="269">
        <f t="shared" si="117"/>
        <v>2.992496319322413E-3</v>
      </c>
      <c r="X248" s="269">
        <f t="shared" si="118"/>
        <v>19485.117677019487</v>
      </c>
      <c r="Y248" s="269">
        <f t="shared" si="73"/>
        <v>126.39089861393371</v>
      </c>
      <c r="Z248" s="349">
        <f>IF(H248&gt;0,rate1(1,$L$52,$L$51,$L$54,U248,$L$53,$L$50,Y248),"")</f>
        <v>5346.6905602127854</v>
      </c>
      <c r="AA248" s="341">
        <f t="shared" si="119"/>
        <v>8.1775789674626278</v>
      </c>
      <c r="AB248" s="341">
        <f t="shared" si="120"/>
        <v>-4.1692279985883614E-4</v>
      </c>
      <c r="AC248" s="269">
        <f t="shared" si="74"/>
        <v>1.350738062227739E-2</v>
      </c>
      <c r="AD248" s="269">
        <f t="shared" si="121"/>
        <v>-1.4806719792151628</v>
      </c>
      <c r="AE248" s="269">
        <f t="shared" si="122"/>
        <v>-8.6347246866205598</v>
      </c>
      <c r="AF248" s="269">
        <f t="shared" si="123"/>
        <v>974.57543584041321</v>
      </c>
      <c r="AG248" s="269">
        <f t="shared" si="124"/>
        <v>957.12316343065174</v>
      </c>
      <c r="AH248" s="269">
        <f t="shared" si="125"/>
        <v>7.0329772608222454</v>
      </c>
      <c r="AI248" s="269">
        <f t="shared" si="126"/>
        <v>2.5296477024594988</v>
      </c>
      <c r="AJ248" s="269">
        <f t="shared" si="127"/>
        <v>2.6872429363147794</v>
      </c>
      <c r="AK248" s="366">
        <f t="shared" si="128"/>
        <v>138.18016206097468</v>
      </c>
      <c r="AL248" s="134">
        <f t="shared" si="129"/>
        <v>0.96715449230307426</v>
      </c>
      <c r="AM248" s="5" cm="1">
        <f t="array" ref="AM248">Balance($B$8,$B$11,$B$12,$H$7,B248,AK248,AL248)</f>
        <v>3.147046891523568E-2</v>
      </c>
      <c r="AN248" s="5" cm="1">
        <f t="array" ref="AN248">getStorageByWaterLevel(B247)</f>
        <v>48.088973019112331</v>
      </c>
    </row>
    <row r="249" spans="1:40" x14ac:dyDescent="0.25">
      <c r="A249" s="267"/>
      <c r="B249" s="269">
        <f t="shared" si="102"/>
        <v>974.57543584041321</v>
      </c>
      <c r="C249" s="269">
        <f t="shared" si="103"/>
        <v>957.12316343065174</v>
      </c>
      <c r="D249" s="269">
        <f t="shared" si="104"/>
        <v>7.0329772608222454</v>
      </c>
      <c r="E249" s="269">
        <f>IF(H249&gt;0,IF(AND(C249&lt;$B$6,C249&gt;$K$12),bb2wang($B$6,$K$12,C249,$H$8,$H$9,I249,$H$10,$H$11,$K$10,$K$11,$H$13),E248)," ")</f>
        <v>197.01692586284668</v>
      </c>
      <c r="F249" s="269">
        <f t="shared" si="105"/>
        <v>197.27665448204624</v>
      </c>
      <c r="G249" s="269">
        <f t="shared" si="106"/>
        <v>19211.234622615644</v>
      </c>
      <c r="H249" s="270">
        <f t="shared" si="68"/>
        <v>0.02</v>
      </c>
      <c r="I249" s="269">
        <f t="shared" si="107"/>
        <v>13.961817927809172</v>
      </c>
      <c r="J249" s="269">
        <f t="shared" si="69"/>
        <v>100</v>
      </c>
      <c r="K249" s="317">
        <f t="shared" si="108"/>
        <v>-1</v>
      </c>
      <c r="L249" s="318">
        <f t="shared" si="109"/>
        <v>7.0129772608222458</v>
      </c>
      <c r="M249" s="318">
        <f t="shared" si="110"/>
        <v>7.0229772608222456</v>
      </c>
      <c r="N249" s="269">
        <f t="shared" si="111"/>
        <v>-9.6221500515085268E-2</v>
      </c>
      <c r="O249" s="269">
        <f t="shared" si="70"/>
        <v>0.4081445960844241</v>
      </c>
      <c r="P249" s="316">
        <f t="shared" si="72"/>
        <v>125.5691462453164</v>
      </c>
      <c r="Q249" s="269">
        <f t="shared" si="112"/>
        <v>19164.950442210673</v>
      </c>
      <c r="R249" s="338">
        <f>IF(H249&gt;0,rate1(1,$L$52,$L$51,$L$54,L249,$L$53,$L$50,P249),"")</f>
        <v>5330.4580946501173</v>
      </c>
      <c r="S249" s="318">
        <f t="shared" si="113"/>
        <v>8.8090508377731886</v>
      </c>
      <c r="T249" s="318">
        <f t="shared" si="114"/>
        <v>1.232179204797232E-2</v>
      </c>
      <c r="U249" s="269">
        <f t="shared" si="115"/>
        <v>7.0329772608222454</v>
      </c>
      <c r="V249" s="341">
        <f t="shared" si="116"/>
        <v>7.0329772608222454</v>
      </c>
      <c r="W249" s="269">
        <f t="shared" si="117"/>
        <v>2.9760442532307252E-3</v>
      </c>
      <c r="X249" s="269">
        <f t="shared" si="118"/>
        <v>19272.867367472714</v>
      </c>
      <c r="Y249" s="269">
        <f t="shared" si="73"/>
        <v>125.92699603003693</v>
      </c>
      <c r="Z249" s="349">
        <f>IF(H249&gt;0,rate1(1,$L$52,$L$51,$L$54,U249,$L$53,$L$50,Y249),"")</f>
        <v>5337.5407710444715</v>
      </c>
      <c r="AA249" s="341">
        <f t="shared" si="119"/>
        <v>8.8468991490221747</v>
      </c>
      <c r="AB249" s="341">
        <f t="shared" si="120"/>
        <v>-3.7926373166164356E-4</v>
      </c>
      <c r="AC249" s="269">
        <f t="shared" si="74"/>
        <v>1.232179204797232E-2</v>
      </c>
      <c r="AD249" s="269">
        <f t="shared" si="121"/>
        <v>-1.6231405238892349</v>
      </c>
      <c r="AE249" s="269">
        <f t="shared" si="122"/>
        <v>-11.031599540016916</v>
      </c>
      <c r="AF249" s="269">
        <f t="shared" si="123"/>
        <v>974.46689254785019</v>
      </c>
      <c r="AG249" s="269">
        <f t="shared" si="124"/>
        <v>957.1108416386038</v>
      </c>
      <c r="AH249" s="269">
        <f t="shared" si="125"/>
        <v>7.0135626266461095</v>
      </c>
      <c r="AI249" s="269">
        <f t="shared" si="126"/>
        <v>2.3115821997248256</v>
      </c>
      <c r="AJ249" s="269">
        <f t="shared" si="127"/>
        <v>2.6878850424813696</v>
      </c>
      <c r="AK249" s="366">
        <f t="shared" si="128"/>
        <v>138.22929331396992</v>
      </c>
      <c r="AL249" s="134">
        <f t="shared" si="129"/>
        <v>0.96740745707332021</v>
      </c>
      <c r="AM249" s="5" cm="1">
        <f t="array" ref="AM249">Balance($B$8,$B$11,$B$12,$H$7,B249,AK249,AL249)</f>
        <v>3.1502857549600423E-2</v>
      </c>
      <c r="AN249" s="5" cm="1">
        <f t="array" ref="AN249">getStorageByWaterLevel(B248)</f>
        <v>48.293177075625323</v>
      </c>
    </row>
    <row r="250" spans="1:40" x14ac:dyDescent="0.25">
      <c r="A250" s="267"/>
      <c r="B250" s="269">
        <f t="shared" si="102"/>
        <v>974.46689254785019</v>
      </c>
      <c r="C250" s="269">
        <f t="shared" si="103"/>
        <v>957.1108416386038</v>
      </c>
      <c r="D250" s="269">
        <f t="shared" si="104"/>
        <v>7.0135626266461095</v>
      </c>
      <c r="E250" s="269">
        <f>IF(H250&gt;0,IF(AND(C250&lt;$B$6,C250&gt;$K$12),bb2wang($B$6,$K$12,C250,$H$8,$H$9,I250,$H$10,$H$11,$K$10,$K$11,$H$13),E249)," ")</f>
        <v>196.4964887091063</v>
      </c>
      <c r="F250" s="269">
        <f t="shared" si="105"/>
        <v>196.75670728597649</v>
      </c>
      <c r="G250" s="269">
        <f t="shared" si="106"/>
        <v>19001.908678106771</v>
      </c>
      <c r="H250" s="270">
        <f t="shared" si="68"/>
        <v>0.02</v>
      </c>
      <c r="I250" s="269">
        <f t="shared" si="107"/>
        <v>13.884840727397114</v>
      </c>
      <c r="J250" s="269">
        <f t="shared" si="69"/>
        <v>100</v>
      </c>
      <c r="K250" s="317">
        <f t="shared" si="108"/>
        <v>-1</v>
      </c>
      <c r="L250" s="318">
        <f t="shared" si="109"/>
        <v>6.9935626266461099</v>
      </c>
      <c r="M250" s="318">
        <f t="shared" si="110"/>
        <v>7.0035626266461097</v>
      </c>
      <c r="N250" s="269">
        <f t="shared" si="111"/>
        <v>-9.5963877603871595E-2</v>
      </c>
      <c r="O250" s="269">
        <f t="shared" si="70"/>
        <v>0.37113416029904389</v>
      </c>
      <c r="P250" s="316">
        <f t="shared" si="72"/>
        <v>125.10596166443661</v>
      </c>
      <c r="Q250" s="269">
        <f t="shared" si="112"/>
        <v>18955.151885249688</v>
      </c>
      <c r="R250" s="338">
        <f>IF(H250&gt;0,rate1(1,$L$52,$L$51,$L$54,L250,$L$53,$L$50,P250),"")</f>
        <v>5321.2585839485673</v>
      </c>
      <c r="S250" s="318">
        <f t="shared" si="113"/>
        <v>9.5980271702548823</v>
      </c>
      <c r="T250" s="318">
        <f t="shared" si="114"/>
        <v>1.1161150773733461E-2</v>
      </c>
      <c r="U250" s="269">
        <f t="shared" si="115"/>
        <v>7.0135626266461095</v>
      </c>
      <c r="V250" s="341">
        <f t="shared" si="116"/>
        <v>7.0135626266461095</v>
      </c>
      <c r="W250" s="269">
        <f t="shared" si="117"/>
        <v>2.9596361066808186E-3</v>
      </c>
      <c r="X250" s="269">
        <f t="shared" si="118"/>
        <v>19062.234699051809</v>
      </c>
      <c r="Y250" s="269">
        <f t="shared" si="73"/>
        <v>125.46348049958559</v>
      </c>
      <c r="Z250" s="349">
        <f>IF(H250&gt;0,rate1(1,$L$52,$L$51,$L$54,U250,$L$53,$L$50,Y250),"")</f>
        <v>5328.3626077975341</v>
      </c>
      <c r="AA250" s="341">
        <f t="shared" si="119"/>
        <v>9.6393802061595011</v>
      </c>
      <c r="AB250" s="341">
        <f t="shared" si="120"/>
        <v>-3.4257505006791197E-4</v>
      </c>
      <c r="AC250" s="269">
        <f t="shared" si="74"/>
        <v>1.1161150773733461E-2</v>
      </c>
      <c r="AD250" s="269">
        <f t="shared" si="121"/>
        <v>-1.7919299188277071</v>
      </c>
      <c r="AE250" s="269">
        <f t="shared" si="122"/>
        <v>-14.375489155682535</v>
      </c>
      <c r="AF250" s="269">
        <f t="shared" si="123"/>
        <v>974.3597675194726</v>
      </c>
      <c r="AG250" s="269">
        <f t="shared" si="124"/>
        <v>957.09968048783003</v>
      </c>
      <c r="AH250" s="269">
        <f t="shared" si="125"/>
        <v>6.9941462976246598</v>
      </c>
      <c r="AI250" s="269">
        <f t="shared" si="126"/>
        <v>2.0974644621482539</v>
      </c>
      <c r="AJ250" s="269">
        <f t="shared" si="127"/>
        <v>2.6884676714986329</v>
      </c>
      <c r="AK250" s="366">
        <f t="shared" si="128"/>
        <v>138.27370166195828</v>
      </c>
      <c r="AL250" s="134">
        <f t="shared" si="129"/>
        <v>0.96763861529329265</v>
      </c>
      <c r="AM250" s="5" cm="1">
        <f t="array" ref="AM250">Balance($B$8,$B$11,$B$12,$H$7,B250,AK250,AL250)</f>
        <v>3.1535230575798219E-2</v>
      </c>
      <c r="AN250" s="5" cm="1">
        <f t="array" ref="AN250">getStorageByWaterLevel(B249)</f>
        <v>48.495114020297841</v>
      </c>
    </row>
    <row r="251" spans="1:40" x14ac:dyDescent="0.25">
      <c r="A251" s="267"/>
      <c r="B251" s="269">
        <f t="shared" si="102"/>
        <v>974.3597675194726</v>
      </c>
      <c r="C251" s="269">
        <f t="shared" si="103"/>
        <v>957.09968048783003</v>
      </c>
      <c r="D251" s="269">
        <f t="shared" si="104"/>
        <v>6.9941462976246598</v>
      </c>
      <c r="E251" s="269">
        <f>IF(H251&gt;0,IF(AND(C251&lt;$B$6,C251&gt;$K$12),bb2wang($B$6,$K$12,C251,$H$8,$H$9,I251,$H$10,$H$11,$K$10,$K$11,$H$13),E250)," ")</f>
        <v>195.9751243550881</v>
      </c>
      <c r="F251" s="269">
        <f t="shared" si="105"/>
        <v>196.2358065320972</v>
      </c>
      <c r="G251" s="269">
        <f t="shared" si="106"/>
        <v>18794.19274434002</v>
      </c>
      <c r="H251" s="270">
        <f t="shared" si="68"/>
        <v>0.02</v>
      </c>
      <c r="I251" s="269">
        <f t="shared" si="107"/>
        <v>13.808069625314056</v>
      </c>
      <c r="J251" s="269">
        <f t="shared" si="69"/>
        <v>100</v>
      </c>
      <c r="K251" s="317">
        <f t="shared" si="108"/>
        <v>-1</v>
      </c>
      <c r="L251" s="318">
        <f t="shared" si="109"/>
        <v>6.9741462976246602</v>
      </c>
      <c r="M251" s="318">
        <f t="shared" si="110"/>
        <v>6.98414629762466</v>
      </c>
      <c r="N251" s="269">
        <f t="shared" si="111"/>
        <v>-9.5706186839400686E-2</v>
      </c>
      <c r="O251" s="269">
        <f t="shared" si="70"/>
        <v>0.33460934235159012</v>
      </c>
      <c r="P251" s="316">
        <f t="shared" si="72"/>
        <v>124.64316566918612</v>
      </c>
      <c r="Q251" s="269">
        <f t="shared" si="112"/>
        <v>18746.968461627053</v>
      </c>
      <c r="R251" s="338">
        <f>IF(H251&gt;0,rate1(1,$L$52,$L$51,$L$54,L251,$L$53,$L$50,P251),"")</f>
        <v>5312.0305172201543</v>
      </c>
      <c r="S251" s="318">
        <f t="shared" si="113"/>
        <v>10.5470844897318</v>
      </c>
      <c r="T251" s="318">
        <f t="shared" si="114"/>
        <v>1.0024650660873045E-2</v>
      </c>
      <c r="U251" s="269">
        <f t="shared" si="115"/>
        <v>6.9941462976246598</v>
      </c>
      <c r="V251" s="341">
        <f t="shared" si="116"/>
        <v>6.9941462976246598</v>
      </c>
      <c r="W251" s="269">
        <f t="shared" si="117"/>
        <v>2.9432718911905908E-3</v>
      </c>
      <c r="X251" s="269">
        <f t="shared" si="118"/>
        <v>18853.218203054668</v>
      </c>
      <c r="Y251" s="269">
        <f t="shared" si="73"/>
        <v>125.00035291378973</v>
      </c>
      <c r="Z251" s="349">
        <f>IF(H251&gt;0,rate1(1,$L$52,$L$51,$L$54,U251,$L$53,$L$50,Y251),"")</f>
        <v>5319.1559656783293</v>
      </c>
      <c r="AA251" s="341">
        <f t="shared" si="119"/>
        <v>10.592652055591765</v>
      </c>
      <c r="AB251" s="341">
        <f t="shared" si="120"/>
        <v>-3.0682566970360338E-4</v>
      </c>
      <c r="AC251" s="269">
        <f t="shared" si="74"/>
        <v>1.0024650660873045E-2</v>
      </c>
      <c r="AD251" s="269">
        <f t="shared" si="121"/>
        <v>-1.9950819910424893</v>
      </c>
      <c r="AE251" s="269">
        <f t="shared" si="122"/>
        <v>-19.17813426523842</v>
      </c>
      <c r="AF251" s="269">
        <f t="shared" si="123"/>
        <v>974.25403668197237</v>
      </c>
      <c r="AG251" s="269">
        <f t="shared" si="124"/>
        <v>957.08965583716918</v>
      </c>
      <c r="AH251" s="269">
        <f t="shared" si="125"/>
        <v>6.9747282733895419</v>
      </c>
      <c r="AI251" s="269">
        <f t="shared" si="126"/>
        <v>1.8871598399850795</v>
      </c>
      <c r="AJ251" s="269">
        <f t="shared" si="127"/>
        <v>2.6889918825652952</v>
      </c>
      <c r="AK251" s="366">
        <f t="shared" si="128"/>
        <v>138.3135574901236</v>
      </c>
      <c r="AL251" s="134">
        <f t="shared" si="129"/>
        <v>0.9678483617395075</v>
      </c>
      <c r="AM251" s="5" cm="1">
        <f t="array" ref="AM251">Balance($B$8,$B$11,$B$12,$H$7,B251,AK251,AL251)</f>
        <v>3.1567584470556256E-2</v>
      </c>
      <c r="AN251" s="5" cm="1">
        <f t="array" ref="AN251">getStorageByWaterLevel(B250)</f>
        <v>48.694814361360947</v>
      </c>
    </row>
    <row r="252" spans="1:40" x14ac:dyDescent="0.25">
      <c r="A252" s="267"/>
      <c r="B252" s="269">
        <f t="shared" si="102"/>
        <v>974.25403668197237</v>
      </c>
      <c r="C252" s="269">
        <f t="shared" si="103"/>
        <v>957.08965583716918</v>
      </c>
      <c r="D252" s="269">
        <f t="shared" si="104"/>
        <v>6.9747282733895419</v>
      </c>
      <c r="E252" s="269">
        <f>IF(H252&gt;0,IF(AND(C252&lt;$B$6,C252&gt;$K$12),bb2wang($B$6,$K$12,C252,$H$8,$H$9,I252,$H$10,$H$11,$K$10,$K$11,$H$13),E251)," ")</f>
        <v>195.45288381451016</v>
      </c>
      <c r="F252" s="269">
        <f t="shared" si="105"/>
        <v>195.71400408479911</v>
      </c>
      <c r="G252" s="269">
        <f t="shared" si="106"/>
        <v>18588.084971267468</v>
      </c>
      <c r="H252" s="270">
        <f t="shared" si="68"/>
        <v>0.02</v>
      </c>
      <c r="I252" s="269">
        <f t="shared" si="107"/>
        <v>13.731504675842553</v>
      </c>
      <c r="J252" s="269">
        <f t="shared" si="69"/>
        <v>100</v>
      </c>
      <c r="K252" s="317">
        <f t="shared" si="108"/>
        <v>-1</v>
      </c>
      <c r="L252" s="318">
        <f t="shared" si="109"/>
        <v>6.9547282733895424</v>
      </c>
      <c r="M252" s="318">
        <f t="shared" si="110"/>
        <v>6.9647282733895421</v>
      </c>
      <c r="N252" s="269">
        <f t="shared" si="111"/>
        <v>-9.5448428204917946E-2</v>
      </c>
      <c r="O252" s="269">
        <f t="shared" si="70"/>
        <v>0.29856177030252917</v>
      </c>
      <c r="P252" s="316">
        <f t="shared" si="72"/>
        <v>124.18075915783453</v>
      </c>
      <c r="Q252" s="269">
        <f t="shared" si="112"/>
        <v>18540.398192235043</v>
      </c>
      <c r="R252" s="338">
        <f>IF(H252&gt;0,rate1(1,$L$52,$L$51,$L$54,L252,$L$53,$L$50,P252),"")</f>
        <v>5302.7737891198158</v>
      </c>
      <c r="S252" s="318">
        <f t="shared" si="113"/>
        <v>11.710670434754988</v>
      </c>
      <c r="T252" s="318">
        <f t="shared" si="114"/>
        <v>8.9115269474820107E-3</v>
      </c>
      <c r="U252" s="269">
        <f t="shared" si="115"/>
        <v>6.9747282733895419</v>
      </c>
      <c r="V252" s="341">
        <f t="shared" si="116"/>
        <v>6.9747282733895419</v>
      </c>
      <c r="W252" s="269">
        <f t="shared" si="117"/>
        <v>2.9269516183347832E-3</v>
      </c>
      <c r="X252" s="269">
        <f t="shared" si="118"/>
        <v>18645.816066862961</v>
      </c>
      <c r="Y252" s="269">
        <f t="shared" si="73"/>
        <v>124.53761416791227</v>
      </c>
      <c r="Z252" s="349">
        <f>IF(H252&gt;0,rate1(1,$L$52,$L$51,$L$54,U252,$L$53,$L$50,Y252),"")</f>
        <v>5309.9207395685453</v>
      </c>
      <c r="AA252" s="341">
        <f t="shared" si="119"/>
        <v>11.761403783677723</v>
      </c>
      <c r="AB252" s="341">
        <f t="shared" si="120"/>
        <v>-2.719860417071437E-4</v>
      </c>
      <c r="AC252" s="269">
        <f t="shared" si="74"/>
        <v>8.9115269474820107E-3</v>
      </c>
      <c r="AD252" s="269">
        <f t="shared" si="121"/>
        <v>-2.2442842980630928</v>
      </c>
      <c r="AE252" s="269">
        <f t="shared" si="122"/>
        <v>-26.320233383388842</v>
      </c>
      <c r="AF252" s="269">
        <f t="shared" si="123"/>
        <v>974.14967672681996</v>
      </c>
      <c r="AG252" s="269">
        <f t="shared" si="124"/>
        <v>957.08074431022169</v>
      </c>
      <c r="AH252" s="269">
        <f t="shared" si="125"/>
        <v>6.9553085535704833</v>
      </c>
      <c r="AI252" s="269">
        <f t="shared" si="126"/>
        <v>1.6805406569985322</v>
      </c>
      <c r="AJ252" s="269">
        <f t="shared" si="127"/>
        <v>2.6894586994144616</v>
      </c>
      <c r="AK252" s="366">
        <f t="shared" si="128"/>
        <v>138.34902513589566</v>
      </c>
      <c r="AL252" s="134">
        <f t="shared" si="129"/>
        <v>0.968037077723506</v>
      </c>
      <c r="AM252" s="5" cm="1">
        <f t="array" ref="AM252">Balance($B$8,$B$11,$B$12,$H$7,B252,AK252,AL252)</f>
        <v>3.1599915629322059E-2</v>
      </c>
      <c r="AN252" s="5" cm="1">
        <f t="array" ref="AN252">getStorageByWaterLevel(B251)</f>
        <v>48.892307646738558</v>
      </c>
    </row>
    <row r="253" spans="1:40" x14ac:dyDescent="0.25">
      <c r="A253" s="267"/>
      <c r="B253" s="269">
        <f t="shared" si="102"/>
        <v>974.14967672681996</v>
      </c>
      <c r="C253" s="269">
        <f t="shared" si="103"/>
        <v>957.08074431022169</v>
      </c>
      <c r="D253" s="269">
        <f t="shared" si="104"/>
        <v>6.9553085535704833</v>
      </c>
      <c r="E253" s="269">
        <f>IF(H253&gt;0,IF(AND(C253&lt;$B$6,C253&gt;$K$12),bb2wang($B$6,$K$12,C253,$H$8,$H$9,I253,$H$10,$H$11,$K$10,$K$11,$H$13),E252)," ")</f>
        <v>194.92981648703699</v>
      </c>
      <c r="F253" s="269">
        <f t="shared" si="105"/>
        <v>195.19135015077359</v>
      </c>
      <c r="G253" s="269">
        <f t="shared" si="106"/>
        <v>18383.583185294123</v>
      </c>
      <c r="H253" s="270">
        <f t="shared" si="68"/>
        <v>0.02</v>
      </c>
      <c r="I253" s="269">
        <f t="shared" si="107"/>
        <v>13.655145933278618</v>
      </c>
      <c r="J253" s="269">
        <f t="shared" si="69"/>
        <v>100</v>
      </c>
      <c r="K253" s="317">
        <f t="shared" si="108"/>
        <v>-1</v>
      </c>
      <c r="L253" s="318">
        <f t="shared" si="109"/>
        <v>6.9353085535704837</v>
      </c>
      <c r="M253" s="318">
        <f t="shared" si="110"/>
        <v>6.9453085535704835</v>
      </c>
      <c r="N253" s="269">
        <f t="shared" si="111"/>
        <v>-9.519060168359772E-2</v>
      </c>
      <c r="O253" s="269">
        <f t="shared" si="70"/>
        <v>0.262983343483701</v>
      </c>
      <c r="P253" s="316">
        <f t="shared" si="72"/>
        <v>123.71874303275739</v>
      </c>
      <c r="Q253" s="269">
        <f t="shared" si="112"/>
        <v>18335.438780834695</v>
      </c>
      <c r="R253" s="338">
        <f>IF(H253&gt;0,rate1(1,$L$52,$L$51,$L$54,L253,$L$53,$L$50,P253),"")</f>
        <v>5293.4882939797981</v>
      </c>
      <c r="S253" s="318">
        <f t="shared" si="113"/>
        <v>13.171071514936074</v>
      </c>
      <c r="T253" s="318">
        <f t="shared" si="114"/>
        <v>7.8210535174969512E-3</v>
      </c>
      <c r="U253" s="269">
        <f t="shared" si="115"/>
        <v>6.9553085535704833</v>
      </c>
      <c r="V253" s="341">
        <f t="shared" si="116"/>
        <v>6.9553085535704833</v>
      </c>
      <c r="W253" s="269">
        <f t="shared" si="117"/>
        <v>2.9106752997449803E-3</v>
      </c>
      <c r="X253" s="269">
        <f t="shared" si="118"/>
        <v>18440.026151984399</v>
      </c>
      <c r="Y253" s="269">
        <f t="shared" si="73"/>
        <v>124.07526516129955</v>
      </c>
      <c r="Z253" s="349">
        <f>IF(H253&gt;0,rate1(1,$L$52,$L$51,$L$54,U253,$L$53,$L$50,Y253),"")</f>
        <v>5300.6568240262459</v>
      </c>
      <c r="AA253" s="341">
        <f t="shared" si="119"/>
        <v>13.228286797509432</v>
      </c>
      <c r="AB253" s="341">
        <f t="shared" si="120"/>
        <v>-2.3802805314787067E-4</v>
      </c>
      <c r="AC253" s="269">
        <f t="shared" si="74"/>
        <v>7.8210535174969512E-3</v>
      </c>
      <c r="AD253" s="269">
        <f t="shared" si="121"/>
        <v>-2.5572002486949863</v>
      </c>
      <c r="AE253" s="269">
        <f t="shared" si="122"/>
        <v>-37.401995620080456</v>
      </c>
      <c r="AF253" s="269">
        <f t="shared" si="123"/>
        <v>974.04666507161892</v>
      </c>
      <c r="AG253" s="269">
        <f t="shared" si="124"/>
        <v>957.07292325670414</v>
      </c>
      <c r="AH253" s="269">
        <f t="shared" si="125"/>
        <v>6.935887137795274</v>
      </c>
      <c r="AI253" s="269">
        <f t="shared" si="126"/>
        <v>1.4774857491215601</v>
      </c>
      <c r="AJ253" s="269">
        <f t="shared" si="127"/>
        <v>2.6898691121225511</v>
      </c>
      <c r="AK253" s="366">
        <f t="shared" si="128"/>
        <v>138.38026316842561</v>
      </c>
      <c r="AL253" s="134">
        <f t="shared" si="129"/>
        <v>0.96820513178920586</v>
      </c>
      <c r="AM253" s="5" cm="1">
        <f t="array" ref="AM253">Balance($B$8,$B$11,$B$12,$H$7,B253,AK253,AL253)</f>
        <v>3.1632220381662038E-2</v>
      </c>
      <c r="AN253" s="5" cm="1">
        <f t="array" ref="AN253">getStorageByWaterLevel(B252)</f>
        <v>49.087622517576847</v>
      </c>
    </row>
    <row r="254" spans="1:40" x14ac:dyDescent="0.25">
      <c r="A254" s="267"/>
      <c r="B254" s="269">
        <f t="shared" si="102"/>
        <v>974.04666507161892</v>
      </c>
      <c r="C254" s="269">
        <f t="shared" si="103"/>
        <v>957.07292325670414</v>
      </c>
      <c r="D254" s="269">
        <f t="shared" si="104"/>
        <v>6.935887137795274</v>
      </c>
      <c r="E254" s="269">
        <f>IF(H254&gt;0,IF(AND(C254&lt;$B$6,C254&gt;$K$12),bb2wang($B$6,$K$12,C254,$H$8,$H$9,I254,$H$10,$H$11,$K$10,$K$11,$H$13),E253)," ")</f>
        <v>194.4059702398107</v>
      </c>
      <c r="F254" s="269">
        <f t="shared" si="105"/>
        <v>194.66789336342384</v>
      </c>
      <c r="G254" s="269">
        <f t="shared" si="106"/>
        <v>18180.684906086601</v>
      </c>
      <c r="H254" s="270">
        <f t="shared" ref="H254:H317" si="130">dv(S253)</f>
        <v>0.02</v>
      </c>
      <c r="I254" s="269">
        <f t="shared" si="107"/>
        <v>13.578993451931821</v>
      </c>
      <c r="J254" s="269">
        <f t="shared" ref="J254:J317" si="131">$B$7</f>
        <v>100</v>
      </c>
      <c r="K254" s="317">
        <f t="shared" si="108"/>
        <v>-1</v>
      </c>
      <c r="L254" s="318">
        <f t="shared" si="109"/>
        <v>6.9158871377952744</v>
      </c>
      <c r="M254" s="318">
        <f t="shared" si="110"/>
        <v>6.9258871377952742</v>
      </c>
      <c r="N254" s="269">
        <f t="shared" si="111"/>
        <v>-9.4932707258621463E-2</v>
      </c>
      <c r="O254" s="269">
        <f t="shared" ref="O254:O317" si="132">IF(WH(B253,$F$51,$F$52,$F$53)&gt;0,WH(B253,$F$51,$F$52,$F$53),O253)</f>
        <v>0.22786621857491718</v>
      </c>
      <c r="P254" s="316">
        <f t="shared" si="72"/>
        <v>123.25711820046735</v>
      </c>
      <c r="Q254" s="269">
        <f t="shared" si="112"/>
        <v>18132.087630434991</v>
      </c>
      <c r="R254" s="338">
        <f>IF(H254&gt;0,rate1(1,$L$52,$L$51,$L$54,L254,$L$53,$L$50,P254),"")</f>
        <v>5284.1739258107837</v>
      </c>
      <c r="S254" s="318">
        <f t="shared" si="113"/>
        <v>15.058813692363433</v>
      </c>
      <c r="T254" s="318">
        <f t="shared" si="114"/>
        <v>6.7525403875426339E-3</v>
      </c>
      <c r="U254" s="269">
        <f t="shared" si="115"/>
        <v>6.935887137795274</v>
      </c>
      <c r="V254" s="341">
        <f t="shared" si="116"/>
        <v>6.935887137795274</v>
      </c>
      <c r="W254" s="269">
        <f t="shared" si="117"/>
        <v>2.8944429469390798E-3</v>
      </c>
      <c r="X254" s="269">
        <f t="shared" si="118"/>
        <v>18235.846010971247</v>
      </c>
      <c r="Y254" s="269">
        <f t="shared" si="73"/>
        <v>123.61330679741178</v>
      </c>
      <c r="Z254" s="349">
        <f>IF(H254&gt;0,rate1(1,$L$52,$L$51,$L$54,U254,$L$53,$L$50,Y254),"")</f>
        <v>5291.3641132869443</v>
      </c>
      <c r="AA254" s="341">
        <f t="shared" si="119"/>
        <v>15.124405871526031</v>
      </c>
      <c r="AB254" s="341">
        <f t="shared" si="120"/>
        <v>-2.0492493441965625E-4</v>
      </c>
      <c r="AC254" s="269">
        <f t="shared" si="74"/>
        <v>6.7525403875426339E-3</v>
      </c>
      <c r="AD254" s="269">
        <f t="shared" si="121"/>
        <v>-2.9618482603816525</v>
      </c>
      <c r="AE254" s="269">
        <f t="shared" si="122"/>
        <v>-55.531671092706645</v>
      </c>
      <c r="AF254" s="269">
        <f t="shared" si="123"/>
        <v>973.94497982397274</v>
      </c>
      <c r="AG254" s="269">
        <f t="shared" si="124"/>
        <v>957.06617071631661</v>
      </c>
      <c r="AH254" s="269">
        <f t="shared" si="125"/>
        <v>6.916464025689657</v>
      </c>
      <c r="AI254" s="269">
        <f t="shared" si="126"/>
        <v>1.2778800399736179</v>
      </c>
      <c r="AJ254" s="269">
        <f t="shared" si="127"/>
        <v>2.6902240788003215</v>
      </c>
      <c r="AK254" s="366">
        <f t="shared" si="128"/>
        <v>138.40742465059967</v>
      </c>
      <c r="AL254" s="134">
        <f t="shared" si="129"/>
        <v>0.96835288036411804</v>
      </c>
      <c r="AM254" s="5" cm="1">
        <f t="array" ref="AM254">Balance($B$8,$B$11,$B$12,$H$7,B254,AK254,AL254)</f>
        <v>3.1664495005056741E-2</v>
      </c>
      <c r="AN254" s="5" cm="1">
        <f t="array" ref="AN254">getStorageByWaterLevel(B253)</f>
        <v>49.280786758075664</v>
      </c>
    </row>
    <row r="255" spans="1:40" x14ac:dyDescent="0.25">
      <c r="A255" s="267"/>
      <c r="B255" s="269">
        <f t="shared" si="102"/>
        <v>973.94497982397274</v>
      </c>
      <c r="C255" s="269">
        <f t="shared" si="103"/>
        <v>957.06617071631661</v>
      </c>
      <c r="D255" s="269">
        <f t="shared" si="104"/>
        <v>6.916464025689657</v>
      </c>
      <c r="E255" s="269">
        <f>IF(H255&gt;0,IF(AND(C255&lt;$B$6,C255&gt;$K$12),bb2wang($B$6,$K$12,C255,$H$8,$H$9,I255,$H$10,$H$11,$K$10,$K$11,$H$13),E254)," ")</f>
        <v>193.88139148367634</v>
      </c>
      <c r="F255" s="269">
        <f t="shared" si="105"/>
        <v>194.14368086174352</v>
      </c>
      <c r="G255" s="269">
        <f t="shared" si="106"/>
        <v>17979.387362351161</v>
      </c>
      <c r="H255" s="270">
        <f t="shared" si="130"/>
        <v>0.02</v>
      </c>
      <c r="I255" s="269">
        <f t="shared" si="107"/>
        <v>13.503047286124911</v>
      </c>
      <c r="J255" s="269">
        <f t="shared" si="131"/>
        <v>100</v>
      </c>
      <c r="K255" s="317">
        <f t="shared" si="108"/>
        <v>-1</v>
      </c>
      <c r="L255" s="318">
        <f t="shared" si="109"/>
        <v>6.8964640256896574</v>
      </c>
      <c r="M255" s="318">
        <f t="shared" si="110"/>
        <v>6.9064640256896572</v>
      </c>
      <c r="N255" s="269">
        <f t="shared" si="111"/>
        <v>-9.46747449131351E-2</v>
      </c>
      <c r="O255" s="269">
        <f t="shared" si="132"/>
        <v>0.1932027965997658</v>
      </c>
      <c r="P255" s="316">
        <f t="shared" ref="P255:P318" si="133">IF(H255&gt;0,$C$54*$L$55*$L$55*M255*M255/(($B$19*(B255-C255))^0.333)*1000,"")</f>
        <v>122.79588557164273</v>
      </c>
      <c r="Q255" s="269">
        <f t="shared" si="112"/>
        <v>17930.341858676056</v>
      </c>
      <c r="R255" s="338">
        <f>IF(H255&gt;0,rate1(1,$L$52,$L$51,$L$54,L255,$L$53,$L$50,P255),"")</f>
        <v>5274.830578303</v>
      </c>
      <c r="S255" s="318">
        <f t="shared" si="113"/>
        <v>17.594083396910058</v>
      </c>
      <c r="T255" s="318">
        <f t="shared" si="114"/>
        <v>5.7053313912333505E-3</v>
      </c>
      <c r="U255" s="269">
        <f t="shared" si="115"/>
        <v>6.916464025689657</v>
      </c>
      <c r="V255" s="341">
        <f t="shared" si="116"/>
        <v>6.916464025689657</v>
      </c>
      <c r="W255" s="269">
        <f t="shared" si="117"/>
        <v>2.8782545714989283E-3</v>
      </c>
      <c r="X255" s="269">
        <f t="shared" si="118"/>
        <v>18033.272903301608</v>
      </c>
      <c r="Y255" s="269">
        <f t="shared" ref="Y255:Y318" si="134">IF(H255&gt;0,$C$54*$L$55*$L$55*V255*V255/(($B$19*(B255-C255))^0.333)*1000,"")</f>
        <v>123.15173998385178</v>
      </c>
      <c r="Z255" s="349">
        <f>IF(H255&gt;0,rate1(1,$L$52,$L$51,$L$54,U255,$L$53,$L$50,Y255),"")</f>
        <v>5282.0425012646847</v>
      </c>
      <c r="AA255" s="341">
        <f t="shared" si="119"/>
        <v>17.670923841903715</v>
      </c>
      <c r="AB255" s="341">
        <f t="shared" si="120"/>
        <v>-1.7265117391180221E-4</v>
      </c>
      <c r="AC255" s="269">
        <f t="shared" ref="AC255:AC318" si="135">IF(H255&gt;0,delta_z(N255,S255,H255,AE254,AB255),"")</f>
        <v>5.7053313912333505E-3</v>
      </c>
      <c r="AD255" s="269">
        <f t="shared" si="121"/>
        <v>-3.5054931306411805</v>
      </c>
      <c r="AE255" s="269">
        <f t="shared" si="122"/>
        <v>-87.277326322416599</v>
      </c>
      <c r="AF255" s="269">
        <f t="shared" si="123"/>
        <v>973.84459974766833</v>
      </c>
      <c r="AG255" s="269">
        <f t="shared" si="124"/>
        <v>957.06046538492535</v>
      </c>
      <c r="AH255" s="269">
        <f t="shared" si="125"/>
        <v>6.8970392168774346</v>
      </c>
      <c r="AI255" s="269">
        <f t="shared" si="126"/>
        <v>1.0816141497892147</v>
      </c>
      <c r="AJ255" s="269">
        <f t="shared" si="127"/>
        <v>2.6905245271752629</v>
      </c>
      <c r="AK255" s="366">
        <f t="shared" si="128"/>
        <v>138.4306573849542</v>
      </c>
      <c r="AL255" s="134">
        <f t="shared" si="129"/>
        <v>0.96848066836811542</v>
      </c>
      <c r="AM255" s="5" cm="1">
        <f t="array" ref="AM255">Balance($B$8,$B$11,$B$12,$H$7,B255,AK255,AL255)</f>
        <v>3.1696735737269291E-2</v>
      </c>
      <c r="AN255" s="5" cm="1">
        <f t="array" ref="AN255">getStorageByWaterLevel(B254)</f>
        <v>49.471827341922008</v>
      </c>
    </row>
    <row r="256" spans="1:40" x14ac:dyDescent="0.25">
      <c r="A256" s="267"/>
      <c r="B256" s="269">
        <f t="shared" si="102"/>
        <v>973.84459974766833</v>
      </c>
      <c r="C256" s="269">
        <f t="shared" si="103"/>
        <v>957.06046538492535</v>
      </c>
      <c r="D256" s="269">
        <f t="shared" si="104"/>
        <v>6.8970392168774346</v>
      </c>
      <c r="E256" s="269">
        <f>IF(H256&gt;0,IF(AND(C256&lt;$B$6,C256&gt;$K$12),bb2wang($B$6,$K$12,C256,$H$8,$H$9,I256,$H$10,$H$11,$K$10,$K$11,$H$13),E255)," ")</f>
        <v>193.35612524453228</v>
      </c>
      <c r="F256" s="269">
        <f t="shared" si="105"/>
        <v>193.61875836410431</v>
      </c>
      <c r="G256" s="269">
        <f t="shared" si="106"/>
        <v>17779.687506663315</v>
      </c>
      <c r="H256" s="270">
        <f t="shared" si="130"/>
        <v>0.02</v>
      </c>
      <c r="I256" s="269">
        <f t="shared" si="107"/>
        <v>13.42730749019438</v>
      </c>
      <c r="J256" s="269">
        <f t="shared" si="131"/>
        <v>100</v>
      </c>
      <c r="K256" s="317">
        <f t="shared" si="108"/>
        <v>-1</v>
      </c>
      <c r="L256" s="318">
        <f t="shared" si="109"/>
        <v>6.877039216877435</v>
      </c>
      <c r="M256" s="318">
        <f t="shared" si="110"/>
        <v>6.8870392168774348</v>
      </c>
      <c r="N256" s="269">
        <f t="shared" si="111"/>
        <v>-9.4416714630249032E-2</v>
      </c>
      <c r="O256" s="269">
        <f t="shared" si="132"/>
        <v>0.15898571076682844</v>
      </c>
      <c r="P256" s="316">
        <f t="shared" si="133"/>
        <v>122.33504606116227</v>
      </c>
      <c r="Q256" s="269">
        <f t="shared" si="112"/>
        <v>17730.198312295845</v>
      </c>
      <c r="R256" s="338">
        <f>IF(H256&gt;0,rate1(1,$L$52,$L$51,$L$54,L256,$L$53,$L$50,P256),"")</f>
        <v>5265.4581448275139</v>
      </c>
      <c r="S256" s="318">
        <f t="shared" si="113"/>
        <v>21.179677141042188</v>
      </c>
      <c r="T256" s="318">
        <f t="shared" si="114"/>
        <v>4.6788020427849545E-3</v>
      </c>
      <c r="U256" s="269">
        <f t="shared" si="115"/>
        <v>6.8970392168774346</v>
      </c>
      <c r="V256" s="341">
        <f t="shared" si="116"/>
        <v>6.8970392168774346</v>
      </c>
      <c r="W256" s="269">
        <f t="shared" si="117"/>
        <v>2.8621101850205832E-3</v>
      </c>
      <c r="X256" s="269">
        <f t="shared" si="118"/>
        <v>17832.303810305653</v>
      </c>
      <c r="Y256" s="269">
        <f t="shared" si="134"/>
        <v>122.69056563239933</v>
      </c>
      <c r="Z256" s="349">
        <f>IF(H256&gt;0,rate1(1,$L$52,$L$51,$L$54,U256,$L$53,$L$50,Y256),"")</f>
        <v>5272.6918815532827</v>
      </c>
      <c r="AA256" s="341">
        <f t="shared" si="119"/>
        <v>21.272423401007053</v>
      </c>
      <c r="AB256" s="341">
        <f t="shared" si="120"/>
        <v>-1.4118243923804419E-4</v>
      </c>
      <c r="AC256" s="269">
        <f t="shared" si="135"/>
        <v>4.6788020427849545E-3</v>
      </c>
      <c r="AD256" s="269">
        <f t="shared" si="121"/>
        <v>-4.2745984585608667</v>
      </c>
      <c r="AE256" s="269">
        <f t="shared" si="122"/>
        <v>-148.13086384273643</v>
      </c>
      <c r="AF256" s="269">
        <f t="shared" si="123"/>
        <v>973.74550423099527</v>
      </c>
      <c r="AG256" s="269">
        <f t="shared" si="124"/>
        <v>957.05578658288255</v>
      </c>
      <c r="AH256" s="269">
        <f t="shared" si="125"/>
        <v>6.8776127109803724</v>
      </c>
      <c r="AI256" s="269">
        <f t="shared" si="126"/>
        <v>0.88858403468293512</v>
      </c>
      <c r="AJ256" s="269">
        <f t="shared" si="127"/>
        <v>2.6907713560737858</v>
      </c>
      <c r="AK256" s="366">
        <f t="shared" si="128"/>
        <v>138.45010414472986</v>
      </c>
      <c r="AL256" s="134">
        <f t="shared" si="129"/>
        <v>0.96858882978309435</v>
      </c>
      <c r="AM256" s="5" cm="1">
        <f t="array" ref="AM256">Balance($B$8,$B$11,$B$12,$H$7,B256,AK256,AL256)</f>
        <v>3.172893878743873E-2</v>
      </c>
      <c r="AN256" s="5" cm="1">
        <f t="array" ref="AN256">getStorageByWaterLevel(B255)</f>
        <v>49.660770475602916</v>
      </c>
    </row>
    <row r="257" spans="1:40" x14ac:dyDescent="0.25">
      <c r="A257" s="267"/>
      <c r="B257" s="269">
        <f t="shared" si="102"/>
        <v>973.74550423099527</v>
      </c>
      <c r="C257" s="269">
        <f t="shared" si="103"/>
        <v>957.05578658288255</v>
      </c>
      <c r="D257" s="269">
        <f t="shared" si="104"/>
        <v>6.8776127109803724</v>
      </c>
      <c r="E257" s="269">
        <f>IF(H257&gt;0,IF(AND(C257&lt;$B$6,C257&gt;$K$12),bb2wang($B$6,$K$12,C257,$H$8,$H$9,I257,$H$10,$H$11,$K$10,$K$11,$H$13),E256)," ")</f>
        <v>192.83021523016362</v>
      </c>
      <c r="F257" s="269">
        <f t="shared" si="105"/>
        <v>193.09317023734795</v>
      </c>
      <c r="G257" s="269">
        <f t="shared" si="106"/>
        <v>17581.582029416757</v>
      </c>
      <c r="H257" s="270">
        <f t="shared" si="130"/>
        <v>0.02</v>
      </c>
      <c r="I257" s="269">
        <f t="shared" si="107"/>
        <v>13.351774118490177</v>
      </c>
      <c r="J257" s="269">
        <f t="shared" si="131"/>
        <v>100</v>
      </c>
      <c r="K257" s="317">
        <f t="shared" si="108"/>
        <v>-1</v>
      </c>
      <c r="L257" s="318">
        <f t="shared" si="109"/>
        <v>6.8576127109803728</v>
      </c>
      <c r="M257" s="318">
        <f t="shared" si="110"/>
        <v>6.8676127109803726</v>
      </c>
      <c r="N257" s="269">
        <f t="shared" si="111"/>
        <v>-9.4158616393016814E-2</v>
      </c>
      <c r="O257" s="269">
        <f t="shared" si="132"/>
        <v>0.12520781509039169</v>
      </c>
      <c r="P257" s="316">
        <f t="shared" si="133"/>
        <v>121.8746005881349</v>
      </c>
      <c r="Q257" s="269">
        <f t="shared" si="112"/>
        <v>17531.653580743627</v>
      </c>
      <c r="R257" s="338">
        <f>IF(H257&gt;0,rate1(1,$L$52,$L$51,$L$54,L257,$L$53,$L$50,P257),"")</f>
        <v>5256.0565184374591</v>
      </c>
      <c r="S257" s="318">
        <f t="shared" si="113"/>
        <v>26.639828028616165</v>
      </c>
      <c r="T257" s="318">
        <f t="shared" si="114"/>
        <v>3.6723575637062785E-3</v>
      </c>
      <c r="U257" s="269">
        <f t="shared" si="115"/>
        <v>6.8776127109803724</v>
      </c>
      <c r="V257" s="341">
        <f t="shared" si="116"/>
        <v>6.8776127109803724</v>
      </c>
      <c r="W257" s="269">
        <f t="shared" si="117"/>
        <v>2.8460097991214184E-3</v>
      </c>
      <c r="X257" s="269">
        <f t="shared" si="118"/>
        <v>17632.935449205313</v>
      </c>
      <c r="Y257" s="269">
        <f t="shared" si="134"/>
        <v>122.22978465904065</v>
      </c>
      <c r="Z257" s="349">
        <f>IF(H257&gt;0,rate1(1,$L$52,$L$51,$L$54,U257,$L$53,$L$50,Y257),"")</f>
        <v>5263.3121474275231</v>
      </c>
      <c r="AA257" s="341">
        <f t="shared" si="119"/>
        <v>26.756792668386876</v>
      </c>
      <c r="AB257" s="341">
        <f t="shared" si="120"/>
        <v>-1.1049550445830651E-4</v>
      </c>
      <c r="AC257" s="269">
        <f t="shared" si="135"/>
        <v>3.6723575637062785E-3</v>
      </c>
      <c r="AD257" s="269">
        <f t="shared" si="121"/>
        <v>-5.4460927763840248</v>
      </c>
      <c r="AE257" s="269">
        <f t="shared" si="122"/>
        <v>-280.55847882791579</v>
      </c>
      <c r="AF257" s="269">
        <f t="shared" si="123"/>
        <v>973.64767325703849</v>
      </c>
      <c r="AG257" s="269">
        <f t="shared" si="124"/>
        <v>957.05211422531886</v>
      </c>
      <c r="AH257" s="269">
        <f t="shared" si="125"/>
        <v>6.8581845076181631</v>
      </c>
      <c r="AI257" s="269">
        <f t="shared" si="126"/>
        <v>0.69869065350119386</v>
      </c>
      <c r="AJ257" s="269">
        <f t="shared" si="127"/>
        <v>2.6909654368108695</v>
      </c>
      <c r="AK257" s="366">
        <f t="shared" si="128"/>
        <v>138.46590289118993</v>
      </c>
      <c r="AL257" s="134">
        <f t="shared" si="129"/>
        <v>0.96867768818656264</v>
      </c>
      <c r="AM257" s="5" cm="1">
        <f t="array" ref="AM257">Balance($B$8,$B$11,$B$12,$H$7,B257,AK257,AL257)</f>
        <v>3.176110034603221E-2</v>
      </c>
      <c r="AN257" s="5" cm="1">
        <f t="array" ref="AN257">getStorageByWaterLevel(B256)</f>
        <v>49.847641638843093</v>
      </c>
    </row>
    <row r="258" spans="1:40" x14ac:dyDescent="0.25">
      <c r="A258" s="267"/>
      <c r="B258" s="269">
        <f t="shared" si="102"/>
        <v>973.64767325703849</v>
      </c>
      <c r="C258" s="269">
        <f t="shared" si="103"/>
        <v>957.05211422531886</v>
      </c>
      <c r="D258" s="269">
        <f t="shared" si="104"/>
        <v>6.8581845076181631</v>
      </c>
      <c r="E258" s="269">
        <f>IF(H258&gt;0,IF(AND(C258&lt;$B$6,C258&gt;$K$12),bb2wang($B$6,$K$12,C258,$H$8,$H$9,I258,$H$10,$H$11,$K$10,$K$11,$H$13),E257)," ")</f>
        <v>192.30370389291923</v>
      </c>
      <c r="F258" s="269">
        <f t="shared" si="105"/>
        <v>192.56695956154141</v>
      </c>
      <c r="G258" s="269">
        <f t="shared" si="106"/>
        <v>17385.067371958656</v>
      </c>
      <c r="H258" s="270">
        <f t="shared" si="130"/>
        <v>0.02</v>
      </c>
      <c r="I258" s="269">
        <f t="shared" si="107"/>
        <v>13.276447225375705</v>
      </c>
      <c r="J258" s="269">
        <f t="shared" si="131"/>
        <v>100</v>
      </c>
      <c r="K258" s="317">
        <f t="shared" si="108"/>
        <v>-1</v>
      </c>
      <c r="L258" s="318">
        <f t="shared" si="109"/>
        <v>6.8381845076181635</v>
      </c>
      <c r="M258" s="318">
        <f t="shared" si="110"/>
        <v>6.8481845076181633</v>
      </c>
      <c r="N258" s="269">
        <f t="shared" si="111"/>
        <v>-9.3900450184520423E-2</v>
      </c>
      <c r="O258" s="269">
        <f t="shared" si="132"/>
        <v>9.1862173729907015E-2</v>
      </c>
      <c r="P258" s="316">
        <f t="shared" si="133"/>
        <v>121.41455007593147</v>
      </c>
      <c r="Q258" s="269">
        <f t="shared" si="112"/>
        <v>17334.704009006698</v>
      </c>
      <c r="R258" s="338">
        <f>IF(H258&gt;0,rate1(1,$L$52,$L$51,$L$54,L258,$L$53,$L$50,P258),"")</f>
        <v>5246.625591869356</v>
      </c>
      <c r="S258" s="318">
        <f t="shared" si="113"/>
        <v>35.966621058818966</v>
      </c>
      <c r="T258" s="318">
        <f t="shared" si="114"/>
        <v>2.6854310579957426E-3</v>
      </c>
      <c r="U258" s="269">
        <f t="shared" si="115"/>
        <v>6.8581845076181631</v>
      </c>
      <c r="V258" s="341">
        <f t="shared" si="116"/>
        <v>6.8581845076181631</v>
      </c>
      <c r="W258" s="269">
        <f t="shared" si="117"/>
        <v>2.8299534253193315E-3</v>
      </c>
      <c r="X258" s="269">
        <f t="shared" si="118"/>
        <v>17435.164286334999</v>
      </c>
      <c r="Y258" s="269">
        <f t="shared" si="134"/>
        <v>121.76939798399995</v>
      </c>
      <c r="Z258" s="349">
        <f>IF(H258&gt;0,rate1(1,$L$52,$L$51,$L$54,U258,$L$53,$L$50,Y258),"")</f>
        <v>5253.9031918444307</v>
      </c>
      <c r="AA258" s="341">
        <f t="shared" si="119"/>
        <v>36.124950429758506</v>
      </c>
      <c r="AB258" s="341">
        <f t="shared" si="120"/>
        <v>-8.0568182750280625E-5</v>
      </c>
      <c r="AC258" s="269">
        <f t="shared" si="135"/>
        <v>2.6854310579957426E-3</v>
      </c>
      <c r="AD258" s="269">
        <f t="shared" si="121"/>
        <v>-7.447593912512092</v>
      </c>
      <c r="AE258" s="269">
        <f t="shared" si="122"/>
        <v>-629.62179311719626</v>
      </c>
      <c r="AF258" s="269">
        <f t="shared" si="123"/>
        <v>973.55108737579599</v>
      </c>
      <c r="AG258" s="269">
        <f t="shared" si="124"/>
        <v>957.04942879426085</v>
      </c>
      <c r="AH258" s="269">
        <f t="shared" si="125"/>
        <v>6.8387546064084743</v>
      </c>
      <c r="AI258" s="269">
        <f t="shared" si="126"/>
        <v>0.51183965979149126</v>
      </c>
      <c r="AJ258" s="269">
        <f t="shared" si="127"/>
        <v>2.691107614494145</v>
      </c>
      <c r="AK258" s="366">
        <f t="shared" si="128"/>
        <v>138.47818697822765</v>
      </c>
      <c r="AL258" s="134">
        <f t="shared" si="129"/>
        <v>0.96874755725191275</v>
      </c>
      <c r="AM258" s="5" cm="1">
        <f t="array" ref="AM258">Balance($B$8,$B$11,$B$12,$H$7,B258,AK258,AL258)</f>
        <v>3.1793216593779587E-2</v>
      </c>
      <c r="AN258" s="5" cm="1">
        <f t="array" ref="AN258">getStorageByWaterLevel(B257)</f>
        <v>50.032465622395364</v>
      </c>
    </row>
    <row r="259" spans="1:40" x14ac:dyDescent="0.25">
      <c r="A259" s="267"/>
      <c r="B259" s="269">
        <f t="shared" si="102"/>
        <v>973.55108737579599</v>
      </c>
      <c r="C259" s="269">
        <f t="shared" si="103"/>
        <v>957.04942879426085</v>
      </c>
      <c r="D259" s="269">
        <f t="shared" si="104"/>
        <v>6.8387546064084743</v>
      </c>
      <c r="E259" s="269">
        <f>IF(H259&gt;0,IF(AND(C259&lt;$B$6,C259&gt;$K$12),bb2wang($B$6,$K$12,C259,$H$8,$H$9,I259,$H$10,$H$11,$K$10,$K$11,$H$13),E258)," ")</f>
        <v>191.77663248853764</v>
      </c>
      <c r="F259" s="269">
        <f t="shared" si="105"/>
        <v>192.04016819072842</v>
      </c>
      <c r="G259" s="269">
        <f t="shared" si="106"/>
        <v>17190.139738971684</v>
      </c>
      <c r="H259" s="270">
        <f t="shared" si="130"/>
        <v>0.02</v>
      </c>
      <c r="I259" s="269">
        <f t="shared" si="107"/>
        <v>13.201326865228111</v>
      </c>
      <c r="J259" s="269">
        <f t="shared" si="131"/>
        <v>100</v>
      </c>
      <c r="K259" s="317">
        <f t="shared" si="108"/>
        <v>-1</v>
      </c>
      <c r="L259" s="318">
        <f t="shared" si="109"/>
        <v>6.8187546064084747</v>
      </c>
      <c r="M259" s="318">
        <f t="shared" si="110"/>
        <v>6.8287546064084745</v>
      </c>
      <c r="N259" s="269">
        <f t="shared" si="111"/>
        <v>-9.3642215987721045E-2</v>
      </c>
      <c r="O259" s="269">
        <f t="shared" si="132"/>
        <v>5.8942050993452177E-2</v>
      </c>
      <c r="P259" s="316">
        <f t="shared" si="133"/>
        <v>120.95489545221879</v>
      </c>
      <c r="Q259" s="269">
        <f t="shared" si="112"/>
        <v>17139.345709706828</v>
      </c>
      <c r="R259" s="338">
        <f>IF(H259&gt;0,rate1(1,$L$52,$L$51,$L$54,L259,$L$53,$L$50,P259),"")</f>
        <v>5237.1652575445232</v>
      </c>
      <c r="S259" s="318">
        <f t="shared" si="113"/>
        <v>55.522973545985607</v>
      </c>
      <c r="T259" s="318">
        <f t="shared" si="114"/>
        <v>1.7174818227538818E-3</v>
      </c>
      <c r="U259" s="269">
        <f t="shared" si="115"/>
        <v>6.8387546064084743</v>
      </c>
      <c r="V259" s="341">
        <f t="shared" si="116"/>
        <v>6.8387546064084743</v>
      </c>
      <c r="W259" s="269">
        <f t="shared" si="117"/>
        <v>2.8139410752672234E-3</v>
      </c>
      <c r="X259" s="269">
        <f t="shared" si="118"/>
        <v>17238.986549604015</v>
      </c>
      <c r="Y259" s="269">
        <f t="shared" si="134"/>
        <v>121.30940653177323</v>
      </c>
      <c r="Z259" s="349">
        <f>IF(H259&gt;0,rate1(1,$L$52,$L$51,$L$54,U259,$L$53,$L$50,Y259),"")</f>
        <v>5244.464907444647</v>
      </c>
      <c r="AA259" s="341">
        <f t="shared" si="119"/>
        <v>55.768029986250767</v>
      </c>
      <c r="AB259" s="341">
        <f t="shared" si="120"/>
        <v>-5.1379264070181978E-5</v>
      </c>
      <c r="AC259" s="269">
        <f t="shared" si="135"/>
        <v>1.7174818227538818E-3</v>
      </c>
      <c r="AD259" s="269">
        <f t="shared" si="121"/>
        <v>-11.644955850496961</v>
      </c>
      <c r="AE259" s="269">
        <f t="shared" si="122"/>
        <v>-1906.6295662294553</v>
      </c>
      <c r="AF259" s="269">
        <f t="shared" si="123"/>
        <v>973.45572767798546</v>
      </c>
      <c r="AG259" s="269">
        <f t="shared" si="124"/>
        <v>957.04771131243808</v>
      </c>
      <c r="AH259" s="269">
        <f t="shared" si="125"/>
        <v>6.8193230069668207</v>
      </c>
      <c r="AI259" s="269">
        <f t="shared" si="126"/>
        <v>0.32794111667179537</v>
      </c>
      <c r="AJ259" s="269">
        <f t="shared" si="127"/>
        <v>2.6911987092487761</v>
      </c>
      <c r="AK259" s="366">
        <f t="shared" si="128"/>
        <v>138.48708534519676</v>
      </c>
      <c r="AL259" s="134">
        <f t="shared" si="129"/>
        <v>0.96879874121789189</v>
      </c>
      <c r="AM259" s="5" cm="1">
        <f t="array" ref="AM259">Balance($B$8,$B$11,$B$12,$H$7,B259,AK259,AL259)</f>
        <v>3.1825283709690455E-2</v>
      </c>
      <c r="AN259" s="5" cm="1">
        <f t="array" ref="AN259">getStorageByWaterLevel(B258)</f>
        <v>50.215266563387885</v>
      </c>
    </row>
    <row r="260" spans="1:40" x14ac:dyDescent="0.25">
      <c r="A260" s="267"/>
      <c r="B260" s="269">
        <f t="shared" si="102"/>
        <v>973.45572767798546</v>
      </c>
      <c r="C260" s="269">
        <f t="shared" si="103"/>
        <v>957.04771131243808</v>
      </c>
      <c r="D260" s="269">
        <f t="shared" si="104"/>
        <v>6.8193230069668207</v>
      </c>
      <c r="E260" s="269">
        <f>IF(H260&gt;0,IF(AND(C260&lt;$B$6,C260&gt;$K$12),bb2wang($B$6,$K$12,C260,$H$8,$H$9,I260,$H$10,$H$11,$K$10,$K$11,$H$13),E259)," ")</f>
        <v>191.24904113140815</v>
      </c>
      <c r="F260" s="269">
        <f t="shared" si="105"/>
        <v>191.5128368099729</v>
      </c>
      <c r="G260" s="269">
        <f t="shared" si="106"/>
        <v>16996.79511015445</v>
      </c>
      <c r="H260" s="270">
        <f t="shared" si="130"/>
        <v>0.02</v>
      </c>
      <c r="I260" s="269">
        <f t="shared" si="107"/>
        <v>13.126413092437907</v>
      </c>
      <c r="J260" s="269">
        <f t="shared" si="131"/>
        <v>100</v>
      </c>
      <c r="K260" s="317">
        <f t="shared" si="108"/>
        <v>-1</v>
      </c>
      <c r="L260" s="318">
        <f t="shared" si="109"/>
        <v>6.7993230069668211</v>
      </c>
      <c r="M260" s="318">
        <f t="shared" si="110"/>
        <v>6.8093230069668209</v>
      </c>
      <c r="N260" s="269">
        <f t="shared" si="111"/>
        <v>-9.3383913785658024E-2</v>
      </c>
      <c r="O260" s="269">
        <f t="shared" si="132"/>
        <v>2.6440901955349538E-2</v>
      </c>
      <c r="P260" s="316">
        <f t="shared" si="133"/>
        <v>120.49563764898996</v>
      </c>
      <c r="Q260" s="269">
        <f t="shared" si="112"/>
        <v>16945.574574516711</v>
      </c>
      <c r="R260" s="338">
        <f>IF(H260&gt;0,rate1(1,$L$52,$L$51,$L$54,L260,$L$53,$L$50,P260),"")</f>
        <v>5227.675407570473</v>
      </c>
      <c r="S260" s="318">
        <f t="shared" si="113"/>
        <v>122.59462214001429</v>
      </c>
      <c r="T260" s="318">
        <f t="shared" si="114"/>
        <v>7.6799378247278006E-4</v>
      </c>
      <c r="U260" s="269">
        <f t="shared" si="115"/>
        <v>6.8193230069668207</v>
      </c>
      <c r="V260" s="341">
        <f t="shared" si="116"/>
        <v>6.8193230069668207</v>
      </c>
      <c r="W260" s="269">
        <f t="shared" si="117"/>
        <v>2.797972760518519E-3</v>
      </c>
      <c r="X260" s="269">
        <f t="shared" si="118"/>
        <v>17044.398240252638</v>
      </c>
      <c r="Y260" s="269">
        <f t="shared" si="134"/>
        <v>120.8498112311583</v>
      </c>
      <c r="Z260" s="349">
        <f>IF(H260&gt;0,rate1(1,$L$52,$L$51,$L$54,U260,$L$53,$L$50,Y260),"")</f>
        <v>5234.9971865537709</v>
      </c>
      <c r="AA260" s="341">
        <f t="shared" si="119"/>
        <v>123.137109409026</v>
      </c>
      <c r="AB260" s="341">
        <f t="shared" si="120"/>
        <v>-2.2908457339925775E-5</v>
      </c>
      <c r="AC260" s="269">
        <f t="shared" si="135"/>
        <v>7.6799378247278006E-4</v>
      </c>
      <c r="AD260" s="269">
        <f t="shared" si="121"/>
        <v>-26.041877494898678</v>
      </c>
      <c r="AE260" s="269">
        <f t="shared" si="122"/>
        <v>-11584.842445547798</v>
      </c>
      <c r="AF260" s="269">
        <f t="shared" si="123"/>
        <v>973.36157577041729</v>
      </c>
      <c r="AG260" s="269">
        <f t="shared" si="124"/>
        <v>957.04694331865562</v>
      </c>
      <c r="AH260" s="269">
        <f t="shared" si="125"/>
        <v>6.7998897089066288</v>
      </c>
      <c r="AI260" s="269">
        <f t="shared" si="126"/>
        <v>0.14690923261237829</v>
      </c>
      <c r="AJ260" s="269">
        <f t="shared" si="127"/>
        <v>2.6912395173689463</v>
      </c>
      <c r="AK260" s="366">
        <f t="shared" si="128"/>
        <v>138.49272269881851</v>
      </c>
      <c r="AL260" s="134">
        <f t="shared" si="129"/>
        <v>0.96883153532955912</v>
      </c>
      <c r="AM260" s="5" cm="1">
        <f t="array" ref="AM260">Balance($B$8,$B$11,$B$12,$H$7,B260,AK260,AL260)</f>
        <v>3.1857297878257189E-2</v>
      </c>
      <c r="AN260" s="5" cm="1">
        <f t="array" ref="AN260">getStorageByWaterLevel(B259)</f>
        <v>50.396067978414145</v>
      </c>
    </row>
    <row r="261" spans="1:40" x14ac:dyDescent="0.25">
      <c r="A261" s="267"/>
      <c r="B261" s="269">
        <f t="shared" si="102"/>
        <v>973.36157577041729</v>
      </c>
      <c r="C261" s="269">
        <f t="shared" si="103"/>
        <v>957.04694331865562</v>
      </c>
      <c r="D261" s="269">
        <f t="shared" si="104"/>
        <v>6.7998897089066288</v>
      </c>
      <c r="E261" s="269">
        <f>IF(H261&gt;0,IF(AND(C261&lt;$B$6,C261&gt;$K$12),bb2wang($B$6,$K$12,C261,$H$8,$H$9,I261,$H$10,$H$11,$K$10,$K$11,$H$13),E260)," ")</f>
        <v>190.72096884653001</v>
      </c>
      <c r="F261" s="269">
        <f t="shared" si="105"/>
        <v>190.98500498896908</v>
      </c>
      <c r="G261" s="269">
        <f t="shared" si="106"/>
        <v>16805.029251253512</v>
      </c>
      <c r="H261" s="270">
        <f t="shared" si="130"/>
        <v>0.02</v>
      </c>
      <c r="I261" s="269">
        <f t="shared" si="107"/>
        <v>13.051705961409334</v>
      </c>
      <c r="J261" s="269">
        <f t="shared" si="131"/>
        <v>100</v>
      </c>
      <c r="K261" s="317">
        <f t="shared" si="108"/>
        <v>-1</v>
      </c>
      <c r="L261" s="318">
        <f t="shared" si="109"/>
        <v>6.7798897089066292</v>
      </c>
      <c r="M261" s="318">
        <f t="shared" si="110"/>
        <v>6.789889708906629</v>
      </c>
      <c r="N261" s="269">
        <f t="shared" si="111"/>
        <v>-9.3125543561200175E-2</v>
      </c>
      <c r="O261" s="269">
        <f t="shared" si="132"/>
        <v>2.6440901955349538E-2</v>
      </c>
      <c r="P261" s="316">
        <f t="shared" si="133"/>
        <v>120.03677760259933</v>
      </c>
      <c r="Q261" s="269">
        <f t="shared" si="112"/>
        <v>16753.386284947494</v>
      </c>
      <c r="R261" s="338">
        <f>IF(H261&gt;0,rate1(1,$L$52,$L$51,$L$54,L261,$L$53,$L$50,P261),"")</f>
        <v>5218.1559337424378</v>
      </c>
      <c r="S261" s="318">
        <f t="shared" si="113"/>
        <v>121.42532749358294</v>
      </c>
      <c r="T261" s="318">
        <f t="shared" si="114"/>
        <v>7.733052963145358E-4</v>
      </c>
      <c r="U261" s="269">
        <f t="shared" si="115"/>
        <v>6.7998897089066288</v>
      </c>
      <c r="V261" s="341">
        <f t="shared" si="116"/>
        <v>6.7998897089066288</v>
      </c>
      <c r="W261" s="269">
        <f t="shared" si="117"/>
        <v>2.7820484927048028E-3</v>
      </c>
      <c r="X261" s="269">
        <f t="shared" si="118"/>
        <v>16851.395143955349</v>
      </c>
      <c r="Y261" s="269">
        <f t="shared" si="134"/>
        <v>120.39061301528947</v>
      </c>
      <c r="Z261" s="349">
        <f>IF(H261&gt;0,rate1(1,$L$52,$L$51,$L$54,U261,$L$53,$L$50,Y261),"")</f>
        <v>5225.4999211838522</v>
      </c>
      <c r="AA261" s="341">
        <f t="shared" si="119"/>
        <v>121.96402577506672</v>
      </c>
      <c r="AB261" s="341">
        <f t="shared" si="120"/>
        <v>-2.2998974074143643E-5</v>
      </c>
      <c r="AC261" s="269">
        <f t="shared" si="135"/>
        <v>7.733052963145358E-4</v>
      </c>
      <c r="AD261" s="269">
        <f t="shared" si="121"/>
        <v>-25.863006622762299</v>
      </c>
      <c r="AE261" s="269">
        <f t="shared" si="122"/>
        <v>232.10404080318196</v>
      </c>
      <c r="AF261" s="269">
        <f t="shared" si="123"/>
        <v>973.26767692155977</v>
      </c>
      <c r="AG261" s="269">
        <f t="shared" si="124"/>
        <v>957.0461700133593</v>
      </c>
      <c r="AH261" s="269">
        <f t="shared" si="125"/>
        <v>6.7804547118391989</v>
      </c>
      <c r="AI261" s="269">
        <f t="shared" si="126"/>
        <v>0.14819512987606809</v>
      </c>
      <c r="AJ261" s="269">
        <f t="shared" si="127"/>
        <v>2.6912806826828009</v>
      </c>
      <c r="AK261" s="366">
        <f t="shared" si="128"/>
        <v>138.49521968494503</v>
      </c>
      <c r="AL261" s="134">
        <f t="shared" si="129"/>
        <v>0.96884622625282035</v>
      </c>
      <c r="AM261" s="5" cm="1">
        <f t="array" ref="AM261">Balance($B$8,$B$11,$B$12,$H$7,B261,AK261,AL261)</f>
        <v>3.1889255295918691E-2</v>
      </c>
      <c r="AN261" s="5" cm="1">
        <f t="array" ref="AN261">getStorageByWaterLevel(B260)</f>
        <v>50.57489279453678</v>
      </c>
    </row>
    <row r="262" spans="1:40" x14ac:dyDescent="0.25">
      <c r="A262" s="267"/>
      <c r="B262" s="269">
        <f t="shared" si="102"/>
        <v>973.26767692155977</v>
      </c>
      <c r="C262" s="269">
        <f t="shared" si="103"/>
        <v>957.0461700133593</v>
      </c>
      <c r="D262" s="269">
        <f t="shared" si="104"/>
        <v>6.7804547118391989</v>
      </c>
      <c r="E262" s="269">
        <f>IF(H262&gt;0,IF(AND(C262&lt;$B$6,C262&gt;$K$12),bb2wang($B$6,$K$12,C262,$H$8,$H$9,I262,$H$10,$H$11,$K$10,$K$11,$H$13),E261)," ")</f>
        <v>190.19437241273005</v>
      </c>
      <c r="F262" s="269">
        <f t="shared" si="105"/>
        <v>190.45767062963003</v>
      </c>
      <c r="G262" s="269">
        <f t="shared" si="106"/>
        <v>16614.921419246191</v>
      </c>
      <c r="H262" s="270">
        <f t="shared" si="130"/>
        <v>0.02</v>
      </c>
      <c r="I262" s="269">
        <f t="shared" si="107"/>
        <v>12.977205526560375</v>
      </c>
      <c r="J262" s="269">
        <f t="shared" si="131"/>
        <v>100</v>
      </c>
      <c r="K262" s="317">
        <f t="shared" si="108"/>
        <v>-1</v>
      </c>
      <c r="L262" s="318">
        <f t="shared" si="109"/>
        <v>6.7604547118391993</v>
      </c>
      <c r="M262" s="318">
        <f t="shared" si="110"/>
        <v>6.7704547118391991</v>
      </c>
      <c r="N262" s="269">
        <f t="shared" si="111"/>
        <v>-9.2867105297337105E-2</v>
      </c>
      <c r="O262" s="269">
        <f t="shared" si="132"/>
        <v>2.6440901955349538E-2</v>
      </c>
      <c r="P262" s="316">
        <f t="shared" si="133"/>
        <v>119.57831625379566</v>
      </c>
      <c r="Q262" s="269">
        <f t="shared" si="112"/>
        <v>16562.944428275048</v>
      </c>
      <c r="R262" s="338">
        <f>IF(H262&gt;0,rate1(1,$L$52,$L$51,$L$54,L262,$L$53,$L$50,P262),"")</f>
        <v>5208.6067275449259</v>
      </c>
      <c r="S262" s="318">
        <f t="shared" si="113"/>
        <v>120.26512621663286</v>
      </c>
      <c r="T262" s="318">
        <f t="shared" si="114"/>
        <v>7.7866102391619101E-4</v>
      </c>
      <c r="U262" s="269">
        <f t="shared" si="115"/>
        <v>6.7804547118391989</v>
      </c>
      <c r="V262" s="341">
        <f t="shared" si="116"/>
        <v>6.7804547118391989</v>
      </c>
      <c r="W262" s="269">
        <f t="shared" si="117"/>
        <v>2.7661682833937107E-3</v>
      </c>
      <c r="X262" s="269">
        <f t="shared" si="118"/>
        <v>16660.057267167715</v>
      </c>
      <c r="Y262" s="269">
        <f t="shared" si="134"/>
        <v>119.93181282167053</v>
      </c>
      <c r="Z262" s="349">
        <f>IF(H262&gt;0,rate1(1,$L$52,$L$51,$L$54,U262,$L$53,$L$50,Y262),"")</f>
        <v>5215.9730030348919</v>
      </c>
      <c r="AA262" s="341">
        <f t="shared" si="119"/>
        <v>120.79943116822494</v>
      </c>
      <c r="AB262" s="341">
        <f t="shared" si="120"/>
        <v>-2.308999513953783E-5</v>
      </c>
      <c r="AC262" s="269">
        <f t="shared" si="135"/>
        <v>7.7866102391619101E-4</v>
      </c>
      <c r="AD262" s="269">
        <f t="shared" si="121"/>
        <v>-25.68511763875399</v>
      </c>
      <c r="AE262" s="269">
        <f t="shared" si="122"/>
        <v>229.24335623708973</v>
      </c>
      <c r="AF262" s="269">
        <f t="shared" si="123"/>
        <v>973.17403115523848</v>
      </c>
      <c r="AG262" s="269">
        <f t="shared" si="124"/>
        <v>957.0453913523354</v>
      </c>
      <c r="AH262" s="269">
        <f t="shared" si="125"/>
        <v>6.7610180153736135</v>
      </c>
      <c r="AI262" s="269">
        <f t="shared" si="126"/>
        <v>0.14949506934327761</v>
      </c>
      <c r="AJ262" s="269">
        <f t="shared" si="127"/>
        <v>2.6913222090909517</v>
      </c>
      <c r="AK262" s="366">
        <f t="shared" si="128"/>
        <v>138.4977101084375</v>
      </c>
      <c r="AL262" s="134">
        <f t="shared" si="129"/>
        <v>0.968861045765808</v>
      </c>
      <c r="AM262" s="5" cm="1">
        <f t="array" ref="AM262">Balance($B$8,$B$11,$B$12,$H$7,B262,AK262,AL262)</f>
        <v>3.1942576511782624E-2</v>
      </c>
      <c r="AN262" s="5" cm="1">
        <f t="array" ref="AN262">getStorageByWaterLevel(B261)</f>
        <v>50.75176337835881</v>
      </c>
    </row>
    <row r="263" spans="1:40" x14ac:dyDescent="0.25">
      <c r="A263" s="267"/>
      <c r="B263" s="269">
        <f t="shared" si="102"/>
        <v>973.17403115523848</v>
      </c>
      <c r="C263" s="269">
        <f t="shared" si="103"/>
        <v>957.0453913523354</v>
      </c>
      <c r="D263" s="269">
        <f t="shared" si="104"/>
        <v>6.7610180153736135</v>
      </c>
      <c r="E263" s="269">
        <f>IF(H263&gt;0,IF(AND(C263&lt;$B$6,C263&gt;$K$12),bb2wang($B$6,$K$12,C263,$H$8,$H$9,I263,$H$10,$H$11,$K$10,$K$11,$H$13),E262)," ")</f>
        <v>189.66925230382083</v>
      </c>
      <c r="F263" s="269">
        <f t="shared" si="105"/>
        <v>189.93181235827544</v>
      </c>
      <c r="G263" s="269">
        <f t="shared" si="106"/>
        <v>16426.546219120046</v>
      </c>
      <c r="H263" s="270">
        <f t="shared" si="130"/>
        <v>0.02</v>
      </c>
      <c r="I263" s="269">
        <f t="shared" si="107"/>
        <v>12.902911842322466</v>
      </c>
      <c r="J263" s="269">
        <f t="shared" si="131"/>
        <v>100</v>
      </c>
      <c r="K263" s="317">
        <f t="shared" si="108"/>
        <v>-1</v>
      </c>
      <c r="L263" s="318">
        <f t="shared" si="109"/>
        <v>6.7410180153736139</v>
      </c>
      <c r="M263" s="318">
        <f t="shared" si="110"/>
        <v>6.7510180153736137</v>
      </c>
      <c r="N263" s="269">
        <f t="shared" si="111"/>
        <v>-9.2608598976930523E-2</v>
      </c>
      <c r="O263" s="269">
        <f t="shared" si="132"/>
        <v>2.6440901955349538E-2</v>
      </c>
      <c r="P263" s="316">
        <f t="shared" si="133"/>
        <v>119.12025454775441</v>
      </c>
      <c r="Q263" s="269">
        <f t="shared" si="112"/>
        <v>16374.236793081262</v>
      </c>
      <c r="R263" s="338">
        <f>IF(H263&gt;0,rate1(1,$L$52,$L$51,$L$54,L263,$L$53,$L$50,P263),"")</f>
        <v>5199.0276801532955</v>
      </c>
      <c r="S263" s="318">
        <f t="shared" si="113"/>
        <v>119.11396217196322</v>
      </c>
      <c r="T263" s="318">
        <f t="shared" si="114"/>
        <v>7.8406140369841114E-4</v>
      </c>
      <c r="U263" s="269">
        <f t="shared" si="115"/>
        <v>6.7610180153736135</v>
      </c>
      <c r="V263" s="341">
        <f t="shared" si="116"/>
        <v>6.7610180153736135</v>
      </c>
      <c r="W263" s="269">
        <f t="shared" si="117"/>
        <v>2.7503321441955109E-3</v>
      </c>
      <c r="X263" s="269">
        <f t="shared" si="118"/>
        <v>16470.459932441572</v>
      </c>
      <c r="Y263" s="269">
        <f t="shared" si="134"/>
        <v>119.47341159220669</v>
      </c>
      <c r="Z263" s="349">
        <f>IF(H263&gt;0,rate1(1,$L$52,$L$51,$L$54,U263,$L$53,$L$50,Y263),"")</f>
        <v>5206.4163234963744</v>
      </c>
      <c r="AA263" s="341">
        <f t="shared" si="119"/>
        <v>119.64390194085928</v>
      </c>
      <c r="AB263" s="341">
        <f t="shared" si="120"/>
        <v>-2.3181403335558498E-5</v>
      </c>
      <c r="AC263" s="269">
        <f t="shared" si="135"/>
        <v>7.8406140369841114E-4</v>
      </c>
      <c r="AD263" s="269">
        <f t="shared" si="121"/>
        <v>-25.508206252291167</v>
      </c>
      <c r="AE263" s="269">
        <f t="shared" si="122"/>
        <v>226.41434375888144</v>
      </c>
      <c r="AF263" s="269">
        <f t="shared" si="123"/>
        <v>973.08063849485791</v>
      </c>
      <c r="AG263" s="269">
        <f t="shared" si="124"/>
        <v>957.04460729093171</v>
      </c>
      <c r="AH263" s="269">
        <f t="shared" si="125"/>
        <v>6.7415796191168189</v>
      </c>
      <c r="AI263" s="269">
        <f t="shared" si="126"/>
        <v>0.15080923817572225</v>
      </c>
      <c r="AJ263" s="269">
        <f t="shared" si="127"/>
        <v>2.6913641005460005</v>
      </c>
      <c r="AK263" s="366">
        <f t="shared" si="128"/>
        <v>138.50019395726721</v>
      </c>
      <c r="AL263" s="134">
        <f t="shared" si="129"/>
        <v>0.96887599527274237</v>
      </c>
      <c r="AM263" s="5" cm="1">
        <f t="array" ref="AM263">Balance($B$8,$B$11,$B$12,$H$7,B263,AK263,AL263)</f>
        <v>3.20170870736338E-2</v>
      </c>
      <c r="AN263" s="5" cm="1">
        <f t="array" ref="AN263">getStorageByWaterLevel(B262)</f>
        <v>50.928466046912938</v>
      </c>
    </row>
    <row r="264" spans="1:40" x14ac:dyDescent="0.25">
      <c r="A264" s="267"/>
      <c r="B264" s="269">
        <f t="shared" si="102"/>
        <v>973.08063849485791</v>
      </c>
      <c r="C264" s="269">
        <f t="shared" si="103"/>
        <v>957.04460729093171</v>
      </c>
      <c r="D264" s="269">
        <f t="shared" si="104"/>
        <v>6.7415796191168189</v>
      </c>
      <c r="E264" s="269">
        <f>IF(H264&gt;0,IF(AND(C264&lt;$B$6,C264&gt;$K$12),bb2wang($B$6,$K$12,C264,$H$8,$H$9,I264,$H$10,$H$11,$K$10,$K$11,$H$13),E263)," ")</f>
        <v>189.14560899458826</v>
      </c>
      <c r="F264" s="269">
        <f t="shared" si="105"/>
        <v>189.40743064920454</v>
      </c>
      <c r="G264" s="269">
        <f t="shared" si="106"/>
        <v>16239.891503685278</v>
      </c>
      <c r="H264" s="270">
        <f t="shared" si="130"/>
        <v>0.02</v>
      </c>
      <c r="I264" s="269">
        <f t="shared" si="107"/>
        <v>12.82882496314096</v>
      </c>
      <c r="J264" s="269">
        <f t="shared" si="131"/>
        <v>100</v>
      </c>
      <c r="K264" s="317">
        <f t="shared" si="108"/>
        <v>-1</v>
      </c>
      <c r="L264" s="318">
        <f t="shared" si="109"/>
        <v>6.7215796191168193</v>
      </c>
      <c r="M264" s="318">
        <f t="shared" si="110"/>
        <v>6.7315796191168191</v>
      </c>
      <c r="N264" s="269">
        <f t="shared" si="111"/>
        <v>-9.2350024582799506E-2</v>
      </c>
      <c r="O264" s="269">
        <f t="shared" si="132"/>
        <v>2.6440901955349538E-2</v>
      </c>
      <c r="P264" s="316">
        <f t="shared" si="133"/>
        <v>118.66259343411419</v>
      </c>
      <c r="Q264" s="269">
        <f t="shared" si="112"/>
        <v>16187.251227016923</v>
      </c>
      <c r="R264" s="338">
        <f>IF(H264&gt;0,rate1(1,$L$52,$L$51,$L$54,L264,$L$53,$L$50,P264),"")</f>
        <v>5189.4186824354847</v>
      </c>
      <c r="S264" s="318">
        <f t="shared" si="113"/>
        <v>117.97177946087051</v>
      </c>
      <c r="T264" s="318">
        <f t="shared" si="114"/>
        <v>7.8950687942378882E-4</v>
      </c>
      <c r="U264" s="269">
        <f t="shared" si="115"/>
        <v>6.7415796191168189</v>
      </c>
      <c r="V264" s="341">
        <f t="shared" si="116"/>
        <v>6.7415796191168189</v>
      </c>
      <c r="W264" s="269">
        <f t="shared" si="117"/>
        <v>2.7345400867417879E-3</v>
      </c>
      <c r="X264" s="269">
        <f t="shared" si="118"/>
        <v>16282.590956352926</v>
      </c>
      <c r="Y264" s="269">
        <f t="shared" si="134"/>
        <v>119.01541027324076</v>
      </c>
      <c r="Z264" s="349">
        <f>IF(H264&gt;0,rate1(1,$L$52,$L$51,$L$54,U264,$L$53,$L$50,Y264),"")</f>
        <v>5196.8297736489512</v>
      </c>
      <c r="AA264" s="341">
        <f t="shared" si="119"/>
        <v>118.49738207064925</v>
      </c>
      <c r="AB264" s="341">
        <f t="shared" si="120"/>
        <v>-2.3273200122004026E-5</v>
      </c>
      <c r="AC264" s="269">
        <f t="shared" si="135"/>
        <v>7.8950687942378882E-4</v>
      </c>
      <c r="AD264" s="269">
        <f t="shared" si="121"/>
        <v>-25.332268180610075</v>
      </c>
      <c r="AE264" s="269">
        <f t="shared" si="122"/>
        <v>223.61669788107781</v>
      </c>
      <c r="AF264" s="269">
        <f t="shared" si="123"/>
        <v>972.98749896339564</v>
      </c>
      <c r="AG264" s="269">
        <f t="shared" si="124"/>
        <v>957.04381778405229</v>
      </c>
      <c r="AH264" s="269">
        <f t="shared" si="125"/>
        <v>6.7221395226734675</v>
      </c>
      <c r="AI264" s="269">
        <f t="shared" si="126"/>
        <v>0.15213782655387126</v>
      </c>
      <c r="AJ264" s="269">
        <f t="shared" si="127"/>
        <v>2.6914063610533767</v>
      </c>
      <c r="AK264" s="366">
        <f t="shared" si="128"/>
        <v>138.50267123218839</v>
      </c>
      <c r="AL264" s="134">
        <f t="shared" si="129"/>
        <v>0.9688910761965599</v>
      </c>
      <c r="AM264" s="5" cm="1">
        <f t="array" ref="AM264">Balance($B$8,$B$11,$B$12,$H$7,B264,AK264,AL264)</f>
        <v>3.2112613082573953E-2</v>
      </c>
      <c r="AN264" s="5" cm="1">
        <f t="array" ref="AN264">getStorageByWaterLevel(B263)</f>
        <v>51.104998272665817</v>
      </c>
    </row>
    <row r="265" spans="1:40" x14ac:dyDescent="0.25">
      <c r="A265" s="267"/>
      <c r="B265" s="269">
        <f t="shared" si="102"/>
        <v>972.98749896339564</v>
      </c>
      <c r="C265" s="269">
        <f t="shared" si="103"/>
        <v>957.04381778405229</v>
      </c>
      <c r="D265" s="269">
        <f t="shared" si="104"/>
        <v>6.7221395226734675</v>
      </c>
      <c r="E265" s="269">
        <f>IF(H265&gt;0,IF(AND(C265&lt;$B$6,C265&gt;$K$12),bb2wang($B$6,$K$12,C265,$H$8,$H$9,I265,$H$10,$H$11,$K$10,$K$11,$H$13),E264)," ")</f>
        <v>188.62344296079834</v>
      </c>
      <c r="F265" s="269">
        <f t="shared" si="105"/>
        <v>188.8845259776933</v>
      </c>
      <c r="G265" s="269">
        <f t="shared" si="106"/>
        <v>16054.945184674918</v>
      </c>
      <c r="H265" s="270">
        <f t="shared" si="130"/>
        <v>0.02</v>
      </c>
      <c r="I265" s="269">
        <f t="shared" si="107"/>
        <v>12.754944943474676</v>
      </c>
      <c r="J265" s="269">
        <f t="shared" si="131"/>
        <v>100</v>
      </c>
      <c r="K265" s="317">
        <f t="shared" si="108"/>
        <v>-1</v>
      </c>
      <c r="L265" s="318">
        <f t="shared" si="109"/>
        <v>6.7021395226734679</v>
      </c>
      <c r="M265" s="318">
        <f t="shared" si="110"/>
        <v>6.7121395226734677</v>
      </c>
      <c r="N265" s="269">
        <f t="shared" si="111"/>
        <v>-9.2091382097787999E-2</v>
      </c>
      <c r="O265" s="269">
        <f t="shared" si="132"/>
        <v>2.6440901955349538E-2</v>
      </c>
      <c r="P265" s="316">
        <f t="shared" si="133"/>
        <v>118.20533386700808</v>
      </c>
      <c r="Q265" s="269">
        <f t="shared" si="112"/>
        <v>16001.975636666482</v>
      </c>
      <c r="R265" s="338">
        <f>IF(H265&gt;0,rate1(1,$L$52,$L$51,$L$54,L265,$L$53,$L$50,P265),"")</f>
        <v>5179.7796249536823</v>
      </c>
      <c r="S265" s="318">
        <f t="shared" si="113"/>
        <v>116.83852242265903</v>
      </c>
      <c r="T265" s="318">
        <f t="shared" si="114"/>
        <v>7.9499790028204052E-4</v>
      </c>
      <c r="U265" s="269">
        <f t="shared" si="115"/>
        <v>6.7221395226734675</v>
      </c>
      <c r="V265" s="341">
        <f t="shared" si="116"/>
        <v>6.7221395226734675</v>
      </c>
      <c r="W265" s="269">
        <f t="shared" si="117"/>
        <v>2.7187921226108358E-3</v>
      </c>
      <c r="X265" s="269">
        <f t="shared" si="118"/>
        <v>16096.438214486156</v>
      </c>
      <c r="Y265" s="269">
        <f t="shared" si="134"/>
        <v>118.55780981558429</v>
      </c>
      <c r="Z265" s="349">
        <f>IF(H265&gt;0,rate1(1,$L$52,$L$51,$L$54,U265,$L$53,$L$50,Y265),"")</f>
        <v>5187.2132442660632</v>
      </c>
      <c r="AA265" s="341">
        <f t="shared" si="119"/>
        <v>117.3598157735627</v>
      </c>
      <c r="AB265" s="341">
        <f t="shared" si="120"/>
        <v>-2.3365386964015404E-5</v>
      </c>
      <c r="AC265" s="269">
        <f t="shared" si="135"/>
        <v>7.9499790028204052E-4</v>
      </c>
      <c r="AD265" s="269">
        <f t="shared" si="121"/>
        <v>-25.157299148720547</v>
      </c>
      <c r="AE265" s="269">
        <f t="shared" si="122"/>
        <v>220.85011560774475</v>
      </c>
      <c r="AF265" s="269">
        <f t="shared" si="123"/>
        <v>972.89461258339759</v>
      </c>
      <c r="AG265" s="269">
        <f t="shared" si="124"/>
        <v>957.04302278615205</v>
      </c>
      <c r="AH265" s="269">
        <f t="shared" si="125"/>
        <v>6.7026977256460381</v>
      </c>
      <c r="AI265" s="269">
        <f t="shared" si="126"/>
        <v>0.15348102773564412</v>
      </c>
      <c r="AJ265" s="269">
        <f t="shared" si="127"/>
        <v>2.691448994672192</v>
      </c>
      <c r="AK265" s="366">
        <f t="shared" si="128"/>
        <v>138.50514193398524</v>
      </c>
      <c r="AL265" s="134">
        <f t="shared" si="129"/>
        <v>0.96890628997921524</v>
      </c>
      <c r="AM265" s="5" cm="1">
        <f t="array" ref="AM265">Balance($B$8,$B$11,$B$12,$H$7,B265,AK265,AL265)</f>
        <v>3.2228981104372369E-2</v>
      </c>
      <c r="AN265" s="5" cm="1">
        <f t="array" ref="AN265">getStorageByWaterLevel(B264)</f>
        <v>51.281357535260568</v>
      </c>
    </row>
    <row r="266" spans="1:40" x14ac:dyDescent="0.25">
      <c r="A266" s="267"/>
      <c r="B266" s="269">
        <f t="shared" si="102"/>
        <v>972.89461258339759</v>
      </c>
      <c r="C266" s="269">
        <f t="shared" si="103"/>
        <v>957.04302278615205</v>
      </c>
      <c r="D266" s="269">
        <f t="shared" si="104"/>
        <v>6.7026977256460381</v>
      </c>
      <c r="E266" s="269">
        <f>IF(H266&gt;0,IF(AND(C266&lt;$B$6,C266&gt;$K$12),bb2wang($B$6,$K$12,C266,$H$8,$H$9,I266,$H$10,$H$11,$K$10,$K$11,$H$13),E265)," ")</f>
        <v>188.10275467921218</v>
      </c>
      <c r="F266" s="269">
        <f t="shared" si="105"/>
        <v>188.36309882000526</v>
      </c>
      <c r="G266" s="269">
        <f t="shared" si="106"/>
        <v>15871.695232611915</v>
      </c>
      <c r="H266" s="270">
        <f t="shared" si="130"/>
        <v>0.02</v>
      </c>
      <c r="I266" s="269">
        <f t="shared" si="107"/>
        <v>12.68127183779643</v>
      </c>
      <c r="J266" s="269">
        <f t="shared" si="131"/>
        <v>100</v>
      </c>
      <c r="K266" s="317">
        <f t="shared" si="108"/>
        <v>-1</v>
      </c>
      <c r="L266" s="318">
        <f t="shared" si="109"/>
        <v>6.6826977256460385</v>
      </c>
      <c r="M266" s="318">
        <f t="shared" si="110"/>
        <v>6.6926977256460383</v>
      </c>
      <c r="N266" s="269">
        <f t="shared" si="111"/>
        <v>-9.1832671504644026E-2</v>
      </c>
      <c r="O266" s="269">
        <f t="shared" si="132"/>
        <v>2.6440901955349538E-2</v>
      </c>
      <c r="P266" s="316">
        <f t="shared" si="133"/>
        <v>117.74847680510204</v>
      </c>
      <c r="Q266" s="269">
        <f t="shared" si="112"/>
        <v>15818.397987415385</v>
      </c>
      <c r="R266" s="338">
        <f>IF(H266&gt;0,rate1(1,$L$52,$L$51,$L$54,L266,$L$53,$L$50,P266),"")</f>
        <v>5170.110397966193</v>
      </c>
      <c r="S266" s="318">
        <f t="shared" si="113"/>
        <v>115.71413563416748</v>
      </c>
      <c r="T266" s="318">
        <f t="shared" si="114"/>
        <v>8.0053492097526447E-4</v>
      </c>
      <c r="U266" s="269">
        <f t="shared" si="115"/>
        <v>6.7026977256460381</v>
      </c>
      <c r="V266" s="341">
        <f t="shared" si="116"/>
        <v>6.7026977256460381</v>
      </c>
      <c r="W266" s="269">
        <f t="shared" si="117"/>
        <v>2.7030882634200282E-3</v>
      </c>
      <c r="X266" s="269">
        <f t="shared" si="118"/>
        <v>15911.98964130107</v>
      </c>
      <c r="Y266" s="269">
        <f t="shared" si="134"/>
        <v>118.10061117455557</v>
      </c>
      <c r="Z266" s="349">
        <f>IF(H266&gt;0,rate1(1,$L$52,$L$51,$L$54,U266,$L$53,$L$50,Y266),"")</f>
        <v>5177.5666258157571</v>
      </c>
      <c r="AA266" s="341">
        <f t="shared" si="119"/>
        <v>116.23114750338023</v>
      </c>
      <c r="AB266" s="341">
        <f t="shared" si="120"/>
        <v>-2.3457965333034065E-5</v>
      </c>
      <c r="AC266" s="269">
        <f t="shared" si="135"/>
        <v>8.0053492097526447E-4</v>
      </c>
      <c r="AD266" s="269">
        <f t="shared" si="121"/>
        <v>-24.983294889415543</v>
      </c>
      <c r="AE266" s="269">
        <f t="shared" si="122"/>
        <v>218.11429634883484</v>
      </c>
      <c r="AF266" s="269">
        <f t="shared" si="123"/>
        <v>972.80197937697199</v>
      </c>
      <c r="AG266" s="269">
        <f t="shared" si="124"/>
        <v>957.04222225123112</v>
      </c>
      <c r="AH266" s="269">
        <f t="shared" si="125"/>
        <v>6.6832542276346976</v>
      </c>
      <c r="AI266" s="269">
        <f t="shared" si="126"/>
        <v>0.15483903811612557</v>
      </c>
      <c r="AJ266" s="269">
        <f t="shared" si="127"/>
        <v>2.6914920055161131</v>
      </c>
      <c r="AK266" s="366">
        <f t="shared" si="128"/>
        <v>138.50760606347242</v>
      </c>
      <c r="AL266" s="134">
        <f t="shared" si="129"/>
        <v>0.96892163808198883</v>
      </c>
      <c r="AM266" s="5" cm="1">
        <f t="array" ref="AM266">Balance($B$8,$B$11,$B$12,$H$7,B266,AK266,AL266)</f>
        <v>3.2366018169974489E-2</v>
      </c>
      <c r="AN266" s="5" cm="1">
        <f t="array" ref="AN266">getStorageByWaterLevel(B265)</f>
        <v>51.457541321536709</v>
      </c>
    </row>
    <row r="267" spans="1:40" x14ac:dyDescent="0.25">
      <c r="A267" s="267"/>
      <c r="B267" s="269">
        <f t="shared" si="102"/>
        <v>972.80197937697199</v>
      </c>
      <c r="C267" s="269">
        <f t="shared" si="103"/>
        <v>957.04222225123112</v>
      </c>
      <c r="D267" s="269">
        <f t="shared" si="104"/>
        <v>6.6832542276346976</v>
      </c>
      <c r="E267" s="269">
        <f>IF(H267&gt;0,IF(AND(C267&lt;$B$6,C267&gt;$K$12),bb2wang($B$6,$K$12,C267,$H$8,$H$9,I267,$H$10,$H$11,$K$10,$K$11,$H$13),E266)," ")</f>
        <v>187.58354462759456</v>
      </c>
      <c r="F267" s="269">
        <f t="shared" si="105"/>
        <v>187.84314965340337</v>
      </c>
      <c r="G267" s="269">
        <f t="shared" si="106"/>
        <v>15690.129676673861</v>
      </c>
      <c r="H267" s="270">
        <f t="shared" si="130"/>
        <v>0.02</v>
      </c>
      <c r="I267" s="269">
        <f t="shared" si="107"/>
        <v>12.60780570059269</v>
      </c>
      <c r="J267" s="269">
        <f t="shared" si="131"/>
        <v>100</v>
      </c>
      <c r="K267" s="317">
        <f t="shared" si="108"/>
        <v>-1</v>
      </c>
      <c r="L267" s="318">
        <f t="shared" si="109"/>
        <v>6.663254227634698</v>
      </c>
      <c r="M267" s="318">
        <f t="shared" si="110"/>
        <v>6.6732542276346978</v>
      </c>
      <c r="N267" s="269">
        <f t="shared" si="111"/>
        <v>-9.1573892786133371E-2</v>
      </c>
      <c r="O267" s="269">
        <f t="shared" si="132"/>
        <v>2.6440901955349538E-2</v>
      </c>
      <c r="P267" s="316">
        <f t="shared" si="133"/>
        <v>117.29202321162761</v>
      </c>
      <c r="Q267" s="269">
        <f t="shared" si="112"/>
        <v>15636.506303314722</v>
      </c>
      <c r="R267" s="338">
        <f>IF(H267&gt;0,rate1(1,$L$52,$L$51,$L$54,L267,$L$53,$L$50,P267),"")</f>
        <v>5160.4108914292619</v>
      </c>
      <c r="S267" s="318">
        <f t="shared" si="113"/>
        <v>114.59856390927935</v>
      </c>
      <c r="T267" s="318">
        <f t="shared" si="114"/>
        <v>8.0611840180712987E-4</v>
      </c>
      <c r="U267" s="269">
        <f t="shared" si="115"/>
        <v>6.6832542276346976</v>
      </c>
      <c r="V267" s="341">
        <f t="shared" si="116"/>
        <v>6.6832542276346976</v>
      </c>
      <c r="W267" s="269">
        <f t="shared" si="117"/>
        <v>2.6874285207831861E-3</v>
      </c>
      <c r="X267" s="269">
        <f t="shared" si="118"/>
        <v>15729.233229997917</v>
      </c>
      <c r="Y267" s="269">
        <f t="shared" si="134"/>
        <v>117.64381531001213</v>
      </c>
      <c r="Z267" s="349">
        <f>IF(H267&gt;0,rate1(1,$L$52,$L$51,$L$54,U267,$L$53,$L$50,Y267),"")</f>
        <v>5167.8898084624552</v>
      </c>
      <c r="AA267" s="341">
        <f t="shared" si="119"/>
        <v>115.11132195120821</v>
      </c>
      <c r="AB267" s="341">
        <f t="shared" si="120"/>
        <v>-2.355093670663353E-5</v>
      </c>
      <c r="AC267" s="269">
        <f t="shared" si="135"/>
        <v>8.0611840180712987E-4</v>
      </c>
      <c r="AD267" s="269">
        <f t="shared" si="121"/>
        <v>-24.810251143212529</v>
      </c>
      <c r="AE267" s="269">
        <f t="shared" si="122"/>
        <v>215.40894199046946</v>
      </c>
      <c r="AF267" s="269">
        <f t="shared" si="123"/>
        <v>972.70959936578402</v>
      </c>
      <c r="AG267" s="269">
        <f t="shared" si="124"/>
        <v>957.04141613282934</v>
      </c>
      <c r="AH267" s="269">
        <f t="shared" si="125"/>
        <v>6.6638090282373224</v>
      </c>
      <c r="AI267" s="269">
        <f t="shared" si="126"/>
        <v>0.156212057289078</v>
      </c>
      <c r="AJ267" s="269">
        <f t="shared" si="127"/>
        <v>2.6915353977542491</v>
      </c>
      <c r="AK267" s="366">
        <f t="shared" si="128"/>
        <v>138.5100636214955</v>
      </c>
      <c r="AL267" s="134">
        <f t="shared" si="129"/>
        <v>0.9689371219858004</v>
      </c>
      <c r="AM267" s="5" cm="1">
        <f t="array" ref="AM267">Balance($B$8,$B$11,$B$12,$H$7,B267,AK267,AL267)</f>
        <v>3.2523551776016076E-2</v>
      </c>
      <c r="AN267" s="5" cm="1">
        <f t="array" ref="AN267">getStorageByWaterLevel(B266)</f>
        <v>51.633547125548183</v>
      </c>
    </row>
    <row r="268" spans="1:40" x14ac:dyDescent="0.25">
      <c r="A268" s="267"/>
      <c r="B268" s="269">
        <f t="shared" si="102"/>
        <v>972.70959936578402</v>
      </c>
      <c r="C268" s="269">
        <f t="shared" si="103"/>
        <v>957.04141613282934</v>
      </c>
      <c r="D268" s="269">
        <f t="shared" si="104"/>
        <v>6.6638090282373224</v>
      </c>
      <c r="E268" s="269">
        <f>IF(H268&gt;0,IF(AND(C268&lt;$B$6,C268&gt;$K$12),bb2wang($B$6,$K$12,C268,$H$8,$H$9,I268,$H$10,$H$11,$K$10,$K$11,$H$13),E267)," ")</f>
        <v>187.06581328472589</v>
      </c>
      <c r="F268" s="269">
        <f t="shared" si="105"/>
        <v>187.32467895616023</v>
      </c>
      <c r="G268" s="269">
        <f t="shared" si="106"/>
        <v>15510.236604558813</v>
      </c>
      <c r="H268" s="270">
        <f t="shared" si="130"/>
        <v>0.02</v>
      </c>
      <c r="I268" s="269">
        <f t="shared" si="107"/>
        <v>12.53454658636374</v>
      </c>
      <c r="J268" s="269">
        <f t="shared" si="131"/>
        <v>100</v>
      </c>
      <c r="K268" s="317">
        <f t="shared" si="108"/>
        <v>-1</v>
      </c>
      <c r="L268" s="318">
        <f t="shared" si="109"/>
        <v>6.6438090282373228</v>
      </c>
      <c r="M268" s="318">
        <f t="shared" si="110"/>
        <v>6.6538090282373226</v>
      </c>
      <c r="N268" s="269">
        <f t="shared" si="111"/>
        <v>-9.1315045924943661E-2</v>
      </c>
      <c r="O268" s="269">
        <f t="shared" si="132"/>
        <v>2.6440901955349538E-2</v>
      </c>
      <c r="P268" s="316">
        <f t="shared" si="133"/>
        <v>116.83597405441822</v>
      </c>
      <c r="Q268" s="269">
        <f t="shared" si="112"/>
        <v>15456.288666947108</v>
      </c>
      <c r="R268" s="338">
        <f>IF(H268&gt;0,rate1(1,$L$52,$L$51,$L$54,L268,$L$53,$L$50,P268),"")</f>
        <v>5150.6809949990165</v>
      </c>
      <c r="S268" s="318">
        <f t="shared" si="113"/>
        <v>113.49175229844138</v>
      </c>
      <c r="T268" s="318">
        <f t="shared" si="114"/>
        <v>8.1174880877207974E-4</v>
      </c>
      <c r="U268" s="269">
        <f t="shared" si="115"/>
        <v>6.6638090282373224</v>
      </c>
      <c r="V268" s="341">
        <f t="shared" si="116"/>
        <v>6.6638090282373224</v>
      </c>
      <c r="W268" s="269">
        <f t="shared" si="117"/>
        <v>2.6718129063318941E-3</v>
      </c>
      <c r="X268" s="269">
        <f t="shared" si="118"/>
        <v>15548.15703238324</v>
      </c>
      <c r="Y268" s="269">
        <f t="shared" si="134"/>
        <v>117.18742318638682</v>
      </c>
      <c r="Z268" s="349">
        <f>IF(H268&gt;0,rate1(1,$L$52,$L$51,$L$54,U268,$L$53,$L$50,Y268),"")</f>
        <v>5158.182682068853</v>
      </c>
      <c r="AA268" s="341">
        <f t="shared" si="119"/>
        <v>114.00028404499669</v>
      </c>
      <c r="AB268" s="341">
        <f t="shared" si="120"/>
        <v>-2.3644302568903091E-5</v>
      </c>
      <c r="AC268" s="269">
        <f t="shared" si="135"/>
        <v>8.1174880877207974E-4</v>
      </c>
      <c r="AD268" s="269">
        <f t="shared" si="121"/>
        <v>-24.638163658353502</v>
      </c>
      <c r="AE268" s="269">
        <f t="shared" si="122"/>
        <v>212.73375680494607</v>
      </c>
      <c r="AF268" s="269">
        <f t="shared" si="123"/>
        <v>972.61747257105026</v>
      </c>
      <c r="AG268" s="269">
        <f t="shared" si="124"/>
        <v>957.04060438402053</v>
      </c>
      <c r="AH268" s="269">
        <f t="shared" si="125"/>
        <v>6.644362127049483</v>
      </c>
      <c r="AI268" s="269">
        <f t="shared" si="126"/>
        <v>0.15760028810952109</v>
      </c>
      <c r="AJ268" s="269">
        <f t="shared" si="127"/>
        <v>2.6915791756120573</v>
      </c>
      <c r="AK268" s="366">
        <f t="shared" si="128"/>
        <v>138.51251460893144</v>
      </c>
      <c r="AL268" s="134">
        <f t="shared" si="129"/>
        <v>0.96895274319152935</v>
      </c>
      <c r="AM268" s="5" cm="1">
        <f t="array" ref="AM268">Balance($B$8,$B$11,$B$12,$H$7,B268,AK268,AL268)</f>
        <v>3.2701409885337179E-2</v>
      </c>
      <c r="AN268" s="5" cm="1">
        <f t="array" ref="AN268">getStorageByWaterLevel(B267)</f>
        <v>51.809372448583773</v>
      </c>
    </row>
    <row r="269" spans="1:40" x14ac:dyDescent="0.25">
      <c r="A269" s="267"/>
      <c r="B269" s="269">
        <f t="shared" si="102"/>
        <v>972.61747257105026</v>
      </c>
      <c r="C269" s="269">
        <f t="shared" si="103"/>
        <v>957.04060438402053</v>
      </c>
      <c r="D269" s="269">
        <f t="shared" si="104"/>
        <v>6.644362127049483</v>
      </c>
      <c r="E269" s="269">
        <f>IF(H269&gt;0,IF(AND(C269&lt;$B$6,C269&gt;$K$12),bb2wang($B$6,$K$12,C269,$H$8,$H$9,I269,$H$10,$H$11,$K$10,$K$11,$H$13),E268)," ")</f>
        <v>186.54956113041527</v>
      </c>
      <c r="F269" s="269">
        <f t="shared" si="105"/>
        <v>186.80768720757058</v>
      </c>
      <c r="G269" s="269">
        <f t="shared" si="106"/>
        <v>15332.004162350706</v>
      </c>
      <c r="H269" s="270">
        <f t="shared" si="130"/>
        <v>0.02</v>
      </c>
      <c r="I269" s="269">
        <f t="shared" si="107"/>
        <v>12.461494549623787</v>
      </c>
      <c r="J269" s="269">
        <f t="shared" si="131"/>
        <v>100</v>
      </c>
      <c r="K269" s="317">
        <f t="shared" si="108"/>
        <v>-1</v>
      </c>
      <c r="L269" s="318">
        <f t="shared" si="109"/>
        <v>6.6243621270494835</v>
      </c>
      <c r="M269" s="318">
        <f t="shared" si="110"/>
        <v>6.6343621270494832</v>
      </c>
      <c r="N269" s="269">
        <f t="shared" si="111"/>
        <v>-9.1056130903762522E-2</v>
      </c>
      <c r="O269" s="269">
        <f t="shared" si="132"/>
        <v>2.6440901955349538E-2</v>
      </c>
      <c r="P269" s="316">
        <f t="shared" si="133"/>
        <v>116.38033030594592</v>
      </c>
      <c r="Q269" s="269">
        <f t="shared" si="112"/>
        <v>15277.733219292159</v>
      </c>
      <c r="R269" s="338">
        <f>IF(H269&gt;0,rate1(1,$L$52,$L$51,$L$54,L269,$L$53,$L$50,P269),"")</f>
        <v>5140.9205980334746</v>
      </c>
      <c r="S269" s="318">
        <f t="shared" si="113"/>
        <v>112.39364608817981</v>
      </c>
      <c r="T269" s="318">
        <f t="shared" si="114"/>
        <v>8.1742661364798128E-4</v>
      </c>
      <c r="U269" s="269">
        <f t="shared" si="115"/>
        <v>6.644362127049483</v>
      </c>
      <c r="V269" s="341">
        <f t="shared" si="116"/>
        <v>6.644362127049483</v>
      </c>
      <c r="W269" s="269">
        <f t="shared" si="117"/>
        <v>2.656241431669315E-3</v>
      </c>
      <c r="X269" s="269">
        <f t="shared" si="118"/>
        <v>15368.74915873538</v>
      </c>
      <c r="Y269" s="269">
        <f t="shared" si="134"/>
        <v>116.73143577272398</v>
      </c>
      <c r="Z269" s="349">
        <f>IF(H269&gt;0,rate1(1,$L$52,$L$51,$L$54,U269,$L$53,$L$50,Y269),"")</f>
        <v>5148.4451361978672</v>
      </c>
      <c r="AA269" s="341">
        <f t="shared" si="119"/>
        <v>112.8979789490561</v>
      </c>
      <c r="AB269" s="341">
        <f t="shared" si="120"/>
        <v>-2.3738064410248418E-5</v>
      </c>
      <c r="AC269" s="269">
        <f t="shared" si="135"/>
        <v>8.1742661364798128E-4</v>
      </c>
      <c r="AD269" s="269">
        <f t="shared" si="121"/>
        <v>-24.467028190756771</v>
      </c>
      <c r="AE269" s="269">
        <f t="shared" si="122"/>
        <v>210.08844749513503</v>
      </c>
      <c r="AF269" s="269">
        <f t="shared" si="123"/>
        <v>972.52559901353288</v>
      </c>
      <c r="AG269" s="269">
        <f t="shared" si="124"/>
        <v>957.03978695740693</v>
      </c>
      <c r="AH269" s="269">
        <f t="shared" si="125"/>
        <v>6.6249135236643601</v>
      </c>
      <c r="AI269" s="269">
        <f t="shared" si="126"/>
        <v>0.15900393675807142</v>
      </c>
      <c r="AJ269" s="269">
        <f t="shared" si="127"/>
        <v>2.6916233433722678</v>
      </c>
      <c r="AK269" s="366">
        <f t="shared" si="128"/>
        <v>138.51495902668896</v>
      </c>
      <c r="AL269" s="134">
        <f t="shared" si="129"/>
        <v>0.96896850322034034</v>
      </c>
      <c r="AM269" s="5" cm="1">
        <f t="array" ref="AM269">Balance($B$8,$B$11,$B$12,$H$7,B269,AK269,AL269)</f>
        <v>3.2899420927503135E-2</v>
      </c>
      <c r="AN269" s="5" cm="1">
        <f t="array" ref="AN269">getStorageByWaterLevel(B268)</f>
        <v>51.985014799186331</v>
      </c>
    </row>
    <row r="270" spans="1:40" x14ac:dyDescent="0.25">
      <c r="A270" s="267"/>
      <c r="B270" s="269">
        <f t="shared" si="102"/>
        <v>972.52559901353288</v>
      </c>
      <c r="C270" s="269">
        <f t="shared" si="103"/>
        <v>957.03978695740693</v>
      </c>
      <c r="D270" s="269">
        <f t="shared" si="104"/>
        <v>6.6249135236643601</v>
      </c>
      <c r="E270" s="269">
        <f>IF(H270&gt;0,IF(AND(C270&lt;$B$6,C270&gt;$K$12),bb2wang($B$6,$K$12,C270,$H$8,$H$9,I270,$H$10,$H$11,$K$10,$K$11,$H$13),E269)," ")</f>
        <v>186.03478864550863</v>
      </c>
      <c r="F270" s="269">
        <f t="shared" si="105"/>
        <v>186.29217488796195</v>
      </c>
      <c r="G270" s="269">
        <f t="shared" si="106"/>
        <v>15155.42055438388</v>
      </c>
      <c r="H270" s="270">
        <f t="shared" si="130"/>
        <v>0.02</v>
      </c>
      <c r="I270" s="269">
        <f t="shared" si="107"/>
        <v>12.388649644900761</v>
      </c>
      <c r="J270" s="269">
        <f t="shared" si="131"/>
        <v>100</v>
      </c>
      <c r="K270" s="317">
        <f t="shared" si="108"/>
        <v>-1</v>
      </c>
      <c r="L270" s="318">
        <f t="shared" si="109"/>
        <v>6.6049135236643606</v>
      </c>
      <c r="M270" s="318">
        <f t="shared" si="110"/>
        <v>6.6149135236643604</v>
      </c>
      <c r="N270" s="269">
        <f t="shared" si="111"/>
        <v>-9.079714770522429E-2</v>
      </c>
      <c r="O270" s="269">
        <f t="shared" si="132"/>
        <v>2.6440901955349538E-2</v>
      </c>
      <c r="P270" s="316">
        <f t="shared" si="133"/>
        <v>115.92509294335599</v>
      </c>
      <c r="Q270" s="269">
        <f t="shared" si="112"/>
        <v>15100.828159590881</v>
      </c>
      <c r="R270" s="338">
        <f>IF(H270&gt;0,rate1(1,$L$52,$L$51,$L$54,L270,$L$53,$L$50,P270),"")</f>
        <v>5131.1295895945814</v>
      </c>
      <c r="S270" s="318">
        <f t="shared" si="113"/>
        <v>111.30419080061012</v>
      </c>
      <c r="T270" s="318">
        <f t="shared" si="114"/>
        <v>8.2315229408964647E-4</v>
      </c>
      <c r="U270" s="269">
        <f t="shared" si="115"/>
        <v>6.6249135236643601</v>
      </c>
      <c r="V270" s="341">
        <f t="shared" si="116"/>
        <v>6.6249135236643601</v>
      </c>
      <c r="W270" s="269">
        <f t="shared" si="117"/>
        <v>2.6407141084199282E-3</v>
      </c>
      <c r="X270" s="269">
        <f t="shared" si="118"/>
        <v>15190.997777669163</v>
      </c>
      <c r="Y270" s="269">
        <f t="shared" si="134"/>
        <v>116.2758540427142</v>
      </c>
      <c r="Z270" s="349">
        <f>IF(H270&gt;0,rate1(1,$L$52,$L$51,$L$54,U270,$L$53,$L$50,Y270),"")</f>
        <v>5138.6770601146309</v>
      </c>
      <c r="AA270" s="341">
        <f t="shared" si="119"/>
        <v>111.80435206356867</v>
      </c>
      <c r="AB270" s="341">
        <f t="shared" si="120"/>
        <v>-2.3832223728044051E-5</v>
      </c>
      <c r="AC270" s="269">
        <f t="shared" si="135"/>
        <v>8.2315229408964647E-4</v>
      </c>
      <c r="AD270" s="269">
        <f t="shared" si="121"/>
        <v>-24.296840504002621</v>
      </c>
      <c r="AE270" s="269">
        <f t="shared" si="122"/>
        <v>207.47272313629949</v>
      </c>
      <c r="AF270" s="269">
        <f t="shared" si="123"/>
        <v>972.43397871353352</v>
      </c>
      <c r="AG270" s="269">
        <f t="shared" si="124"/>
        <v>957.03896380511287</v>
      </c>
      <c r="AH270" s="269">
        <f t="shared" si="125"/>
        <v>6.6054632176727628</v>
      </c>
      <c r="AI270" s="269">
        <f t="shared" si="126"/>
        <v>0.16042321280657523</v>
      </c>
      <c r="AJ270" s="269">
        <f t="shared" si="127"/>
        <v>2.6916679053758252</v>
      </c>
      <c r="AK270" s="366">
        <f t="shared" si="128"/>
        <v>138.51739687570915</v>
      </c>
      <c r="AL270" s="134">
        <f t="shared" si="129"/>
        <v>0.96898440361401617</v>
      </c>
      <c r="AM270" s="5" cm="1">
        <f t="array" ref="AM270">Balance($B$8,$B$11,$B$12,$H$7,B270,AK270,AL270)</f>
        <v>3.3117413799327977E-2</v>
      </c>
      <c r="AN270" s="5" cm="1">
        <f t="array" ref="AN270">getStorageByWaterLevel(B269)</f>
        <v>52.160471693172411</v>
      </c>
    </row>
    <row r="271" spans="1:40" x14ac:dyDescent="0.25">
      <c r="A271" s="267"/>
      <c r="B271" s="269">
        <f t="shared" si="102"/>
        <v>972.43397871353352</v>
      </c>
      <c r="C271" s="269">
        <f t="shared" si="103"/>
        <v>957.03896380511287</v>
      </c>
      <c r="D271" s="269">
        <f t="shared" si="104"/>
        <v>6.6054632176727628</v>
      </c>
      <c r="E271" s="269">
        <f>IF(H271&gt;0,IF(AND(C271&lt;$B$6,C271&gt;$K$12),bb2wang($B$6,$K$12,C271,$H$8,$H$9,I271,$H$10,$H$11,$K$10,$K$11,$H$13),E270)," ")</f>
        <v>185.52149631190488</v>
      </c>
      <c r="F271" s="269">
        <f t="shared" si="105"/>
        <v>185.77814247870674</v>
      </c>
      <c r="G271" s="269">
        <f t="shared" si="106"/>
        <v>14980.474043108256</v>
      </c>
      <c r="H271" s="270">
        <f t="shared" si="130"/>
        <v>0.02</v>
      </c>
      <c r="I271" s="269">
        <f t="shared" si="107"/>
        <v>12.31601192673652</v>
      </c>
      <c r="J271" s="269">
        <f t="shared" si="131"/>
        <v>100</v>
      </c>
      <c r="K271" s="317">
        <f t="shared" si="108"/>
        <v>-1</v>
      </c>
      <c r="L271" s="318">
        <f t="shared" si="109"/>
        <v>6.5854632176727632</v>
      </c>
      <c r="M271" s="318">
        <f t="shared" si="110"/>
        <v>6.595463217672763</v>
      </c>
      <c r="N271" s="269">
        <f t="shared" si="111"/>
        <v>-9.0538096311917116E-2</v>
      </c>
      <c r="O271" s="269">
        <f t="shared" si="132"/>
        <v>2.6440901955349538E-2</v>
      </c>
      <c r="P271" s="316">
        <f t="shared" si="133"/>
        <v>115.47026294850515</v>
      </c>
      <c r="Q271" s="269">
        <f t="shared" si="112"/>
        <v>14925.561745211178</v>
      </c>
      <c r="R271" s="338">
        <f>IF(H271&gt;0,rate1(1,$L$52,$L$51,$L$54,L271,$L$53,$L$50,P271),"")</f>
        <v>5121.3078584503728</v>
      </c>
      <c r="S271" s="318">
        <f t="shared" si="113"/>
        <v>110.2233321929544</v>
      </c>
      <c r="T271" s="318">
        <f t="shared" si="114"/>
        <v>8.2892633372485039E-4</v>
      </c>
      <c r="U271" s="269">
        <f t="shared" si="115"/>
        <v>6.6054632176727628</v>
      </c>
      <c r="V271" s="341">
        <f t="shared" si="116"/>
        <v>6.6054632176727628</v>
      </c>
      <c r="W271" s="269">
        <f t="shared" si="117"/>
        <v>2.6252309482188707E-3</v>
      </c>
      <c r="X271" s="269">
        <f t="shared" si="118"/>
        <v>15014.891116001201</v>
      </c>
      <c r="Y271" s="269">
        <f t="shared" si="134"/>
        <v>115.82067897473182</v>
      </c>
      <c r="Z271" s="349">
        <f>IF(H271&gt;0,rate1(1,$L$52,$L$51,$L$54,U271,$L$53,$L$50,Y271),"")</f>
        <v>5128.8783427885955</v>
      </c>
      <c r="AA271" s="341">
        <f t="shared" si="119"/>
        <v>110.71934902410433</v>
      </c>
      <c r="AB271" s="341">
        <f t="shared" si="120"/>
        <v>-2.3926782026770243E-5</v>
      </c>
      <c r="AC271" s="269">
        <f t="shared" si="135"/>
        <v>8.2892633372485039E-4</v>
      </c>
      <c r="AD271" s="269">
        <f t="shared" si="121"/>
        <v>-24.127596369303788</v>
      </c>
      <c r="AE271" s="269">
        <f t="shared" si="122"/>
        <v>204.88629517920984</v>
      </c>
      <c r="AF271" s="269">
        <f t="shared" si="123"/>
        <v>972.34261169088791</v>
      </c>
      <c r="AG271" s="269">
        <f t="shared" si="124"/>
        <v>957.03813487877915</v>
      </c>
      <c r="AH271" s="269">
        <f t="shared" si="125"/>
        <v>6.5860112086631348</v>
      </c>
      <c r="AI271" s="269">
        <f t="shared" si="126"/>
        <v>0.16185832928537719</v>
      </c>
      <c r="AJ271" s="269">
        <f t="shared" si="127"/>
        <v>2.6917128660228489</v>
      </c>
      <c r="AK271" s="366">
        <f t="shared" si="128"/>
        <v>138.51982815696593</v>
      </c>
      <c r="AL271" s="134">
        <f t="shared" si="129"/>
        <v>0.96900044593529677</v>
      </c>
      <c r="AM271" s="5" cm="1">
        <f t="array" ref="AM271">Balance($B$8,$B$11,$B$12,$H$7,B271,AK271,AL271)</f>
        <v>3.3355217865404088E-2</v>
      </c>
      <c r="AN271" s="5" cm="1">
        <f t="array" ref="AN271">getStorageByWaterLevel(B270)</f>
        <v>52.335740653652472</v>
      </c>
    </row>
    <row r="272" spans="1:40" x14ac:dyDescent="0.25">
      <c r="A272" s="267"/>
      <c r="B272" s="269">
        <f t="shared" si="102"/>
        <v>972.34261169088791</v>
      </c>
      <c r="C272" s="269">
        <f t="shared" si="103"/>
        <v>957.03813487877915</v>
      </c>
      <c r="D272" s="269">
        <f t="shared" si="104"/>
        <v>6.5860112086631348</v>
      </c>
      <c r="E272" s="269">
        <f>IF(H272&gt;0,IF(AND(C272&lt;$B$6,C272&gt;$K$12),bb2wang($B$6,$K$12,C272,$H$8,$H$9,I272,$H$10,$H$11,$K$10,$K$11,$H$13),E271)," ")</f>
        <v>185.0096846125665</v>
      </c>
      <c r="F272" s="269">
        <f t="shared" si="105"/>
        <v>185.26559046223571</v>
      </c>
      <c r="G272" s="269">
        <f t="shared" si="106"/>
        <v>14807.15294895435</v>
      </c>
      <c r="H272" s="270">
        <f t="shared" si="130"/>
        <v>0.02</v>
      </c>
      <c r="I272" s="269">
        <f t="shared" si="107"/>
        <v>12.243581449687008</v>
      </c>
      <c r="J272" s="269">
        <f t="shared" si="131"/>
        <v>100</v>
      </c>
      <c r="K272" s="317">
        <f t="shared" si="108"/>
        <v>-1</v>
      </c>
      <c r="L272" s="318">
        <f t="shared" si="109"/>
        <v>6.5660112086631353</v>
      </c>
      <c r="M272" s="318">
        <f t="shared" si="110"/>
        <v>6.576011208663135</v>
      </c>
      <c r="N272" s="269">
        <f t="shared" si="111"/>
        <v>-9.027897670641849E-2</v>
      </c>
      <c r="O272" s="269">
        <f t="shared" si="132"/>
        <v>2.6440901955349538E-2</v>
      </c>
      <c r="P272" s="316">
        <f t="shared" si="133"/>
        <v>115.01584130799939</v>
      </c>
      <c r="Q272" s="269">
        <f t="shared" si="112"/>
        <v>14751.922291512625</v>
      </c>
      <c r="R272" s="338">
        <f>IF(H272&gt;0,rate1(1,$L$52,$L$51,$L$54,L272,$L$53,$L$50,P272),"")</f>
        <v>5111.4552930772052</v>
      </c>
      <c r="S272" s="318">
        <f t="shared" si="113"/>
        <v>109.15101625705381</v>
      </c>
      <c r="T272" s="318">
        <f t="shared" si="114"/>
        <v>8.3474922225273431E-4</v>
      </c>
      <c r="U272" s="269">
        <f t="shared" si="115"/>
        <v>6.5860112086631348</v>
      </c>
      <c r="V272" s="341">
        <f t="shared" si="116"/>
        <v>6.5860112086631348</v>
      </c>
      <c r="W272" s="269">
        <f t="shared" si="117"/>
        <v>2.6097919626835164E-3</v>
      </c>
      <c r="X272" s="269">
        <f t="shared" si="118"/>
        <v>14840.417458614964</v>
      </c>
      <c r="Y272" s="269">
        <f t="shared" si="134"/>
        <v>115.36591155187257</v>
      </c>
      <c r="Z272" s="349">
        <f>IF(H272&gt;0,rate1(1,$L$52,$L$51,$L$54,U272,$L$53,$L$50,Y272),"")</f>
        <v>5119.0488728957016</v>
      </c>
      <c r="AA272" s="341">
        <f t="shared" si="119"/>
        <v>109.64291570113548</v>
      </c>
      <c r="AB272" s="341">
        <f t="shared" si="120"/>
        <v>-2.4021740817990952E-5</v>
      </c>
      <c r="AC272" s="269">
        <f t="shared" si="135"/>
        <v>8.3474922225273431E-4</v>
      </c>
      <c r="AD272" s="269">
        <f t="shared" si="121"/>
        <v>-23.959291565466909</v>
      </c>
      <c r="AE272" s="269">
        <f t="shared" si="122"/>
        <v>202.32887744507619</v>
      </c>
      <c r="AF272" s="269">
        <f t="shared" si="123"/>
        <v>972.25149796495919</v>
      </c>
      <c r="AG272" s="269">
        <f t="shared" si="124"/>
        <v>957.03730012955691</v>
      </c>
      <c r="AH272" s="269">
        <f t="shared" si="125"/>
        <v>6.5665574962213995</v>
      </c>
      <c r="AI272" s="269">
        <f t="shared" si="126"/>
        <v>0.16330950275223821</v>
      </c>
      <c r="AJ272" s="269">
        <f t="shared" si="127"/>
        <v>2.6917582297736136</v>
      </c>
      <c r="AK272" s="366">
        <f t="shared" si="128"/>
        <v>138.52225287146643</v>
      </c>
      <c r="AL272" s="134">
        <f t="shared" si="129"/>
        <v>0.96901663176822528</v>
      </c>
      <c r="AM272" s="5" cm="1">
        <f t="array" ref="AM272">Balance($B$8,$B$11,$B$12,$H$7,B272,AK272,AL272)</f>
        <v>3.3612662958631238E-2</v>
      </c>
      <c r="AN272" s="5" cm="1">
        <f t="array" ref="AN272">getStorageByWaterLevel(B271)</f>
        <v>52.510819211051704</v>
      </c>
    </row>
    <row r="273" spans="1:40" x14ac:dyDescent="0.25">
      <c r="A273" s="267"/>
      <c r="B273" s="269">
        <f t="shared" ref="B273:B292" si="136">IF(H273&gt;0,AF272,"")</f>
        <v>972.25149796495919</v>
      </c>
      <c r="C273" s="269">
        <f t="shared" ref="C273:C292" si="137">IF(H273&gt;0,AG272,"")</f>
        <v>957.03730012955691</v>
      </c>
      <c r="D273" s="269">
        <f t="shared" ref="D273:D292" si="138">IF(H273&gt;0,AH272,"")</f>
        <v>6.5665574962213995</v>
      </c>
      <c r="E273" s="269">
        <f>IF(H273&gt;0,IF(AND(C273&lt;$B$6,C273&gt;$K$12),bb2wang($B$6,$K$12,C273,$H$8,$H$9,I273,$H$10,$H$11,$K$10,$K$11,$H$13),E272)," ")</f>
        <v>184.49935403152983</v>
      </c>
      <c r="F273" s="269">
        <f t="shared" ref="F273:F292" si="139">IF(H273&gt;0,(E273+E272)/2,"")</f>
        <v>184.75451932204817</v>
      </c>
      <c r="G273" s="269">
        <f t="shared" ref="G273:G292" si="140">IF(H273&gt;0,F273*$S$53*$C$55*(B273-C273+N273)^1.5,"")</f>
        <v>14635.445650196589</v>
      </c>
      <c r="H273" s="270">
        <f t="shared" si="130"/>
        <v>0.02</v>
      </c>
      <c r="I273" s="269">
        <f t="shared" ref="I273:I292" si="141">IF(H273&gt;0,(B273-C273)*B$19,"")</f>
        <v>12.17135826832182</v>
      </c>
      <c r="J273" s="269">
        <f t="shared" si="131"/>
        <v>100</v>
      </c>
      <c r="K273" s="317">
        <f t="shared" ref="K273:K292" si="142">IF(H273&gt;0,IF((1-S272-0.015)&gt;0,1,-1),"")</f>
        <v>-1</v>
      </c>
      <c r="L273" s="318">
        <f t="shared" ref="L273:L292" si="143">IF(H273&gt;0,D273+K273*H273,"")</f>
        <v>6.5465574962213999</v>
      </c>
      <c r="M273" s="318">
        <f t="shared" ref="M273:M292" si="144">IF(H273&gt;0,(D273+L273)/2,"")</f>
        <v>6.5565574962213997</v>
      </c>
      <c r="N273" s="269">
        <f t="shared" ref="N273:N292" si="145">IF(H273&gt;0,2*($P$53*M273/$S$52/$S$51)^2-(B273-C273)*2,"")</f>
        <v>-9.0019788871234852E-2</v>
      </c>
      <c r="O273" s="269">
        <f t="shared" si="132"/>
        <v>2.6440901955349538E-2</v>
      </c>
      <c r="P273" s="316">
        <f t="shared" si="133"/>
        <v>114.56182901322838</v>
      </c>
      <c r="Q273" s="269">
        <f t="shared" ref="Q273:Q292" si="146">IF(H273&gt;0,M273/$S$54*(B273-C273+N273/2)*E273-J273,"")</f>
        <v>14579.898171709869</v>
      </c>
      <c r="R273" s="338">
        <f>IF(H273&gt;0,rate1(1,$L$52,$L$51,$L$54,L273,$L$53,$L$50,P273),"")</f>
        <v>5101.571781661959</v>
      </c>
      <c r="S273" s="318">
        <f t="shared" ref="S273:S292" si="147">IF(H273&gt;0,Q273/O273/R273,"")</f>
        <v>108.08718921887383</v>
      </c>
      <c r="T273" s="318">
        <f t="shared" ref="T273:T292" si="148">IF(H273&gt;0,N273/(1-S273),"")</f>
        <v>8.4062145554352733E-4</v>
      </c>
      <c r="U273" s="269">
        <f t="shared" ref="U273:U292" si="149">L273-K273*H273</f>
        <v>6.5665574962213995</v>
      </c>
      <c r="V273" s="341">
        <f t="shared" ref="V273:V292" si="150">IF(H273&gt;0,(D273+U273)/2,"")</f>
        <v>6.5665574962213995</v>
      </c>
      <c r="W273" s="269">
        <f t="shared" ref="W273:W292" si="151">IF(H273&gt;0,2*($P$53*V273/$S$52/$S$51)^2-(B273-C273)*2,"")</f>
        <v>2.5943971634596608E-3</v>
      </c>
      <c r="X273" s="269">
        <f t="shared" ref="X273:X292" si="152">IF(H273&gt;0,V273/$S$54*(B273-C273+W273/2)*F273-J273,"")</f>
        <v>14667.565148324273</v>
      </c>
      <c r="Y273" s="269">
        <f t="shared" si="134"/>
        <v>114.91155276198793</v>
      </c>
      <c r="Z273" s="349">
        <f>IF(H273&gt;0,rate1(1,$L$52,$L$51,$L$54,U273,$L$53,$L$50,Y273),"")</f>
        <v>5109.1885388205365</v>
      </c>
      <c r="AA273" s="341">
        <f t="shared" ref="AA273:AA292" si="153">IF(H273&gt;0,X273/O273/Z273,"")</f>
        <v>108.57499819954242</v>
      </c>
      <c r="AB273" s="341">
        <f t="shared" ref="AB273:AB292" si="154">IF(H273&gt;0,W273/(1-AA273),"")</f>
        <v>-2.411710162102235E-5</v>
      </c>
      <c r="AC273" s="269">
        <f t="shared" si="135"/>
        <v>8.4062145554352733E-4</v>
      </c>
      <c r="AD273" s="269">
        <f t="shared" ref="AD273:AD292" si="155">IF(H273&gt;0,H273/AC273*K273,"")</f>
        <v>-23.791921878877623</v>
      </c>
      <c r="AE273" s="269">
        <f t="shared" ref="AE273:AE292" si="156">IF(H273&gt;0,(AD273-AD272)/(AC273+AC272)*2,"")</f>
        <v>199.80018608113568</v>
      </c>
      <c r="AF273" s="269">
        <f t="shared" ref="AF273:AF292" si="157">IF(H273&gt;0,B273-(AC273-N273),"")</f>
        <v>972.16063755463244</v>
      </c>
      <c r="AG273" s="269">
        <f t="shared" ref="AG273:AG292" si="158">IF(H273&gt;0,C273-AC273,"")</f>
        <v>957.03645950810142</v>
      </c>
      <c r="AH273" s="269">
        <f t="shared" ref="AH273:AH292" si="159">IF(H273&gt;0,$S$54*$S$53*$C$55*SQRT(AF273-AG273),"")</f>
        <v>6.5471020799310926</v>
      </c>
      <c r="AI273" s="269">
        <f t="shared" ref="AI273:AI292" si="160">IF(H273&gt;0,AC273/R273*1000000,"")</f>
        <v>0.16477695336272907</v>
      </c>
      <c r="AJ273" s="269">
        <f t="shared" ref="AJ273:AJ292" si="161">IF(H273&gt;0,AJ272+AI273/3600,"")</f>
        <v>2.6918040011495479</v>
      </c>
      <c r="AK273" s="366">
        <f t="shared" ref="AK273:AK292" si="162">IF(H273&gt;0,AK272+AI272*G272/1000000,"")</f>
        <v>138.5246710202517</v>
      </c>
      <c r="AL273" s="134">
        <f t="shared" ref="AL273:AL292" si="163">IF(H273&gt;0,AL272+AI272*J272/1000000,"")</f>
        <v>0.96903296271850048</v>
      </c>
      <c r="AM273" s="5" cm="1">
        <f t="array" ref="AM273">Balance($B$8,$B$11,$B$12,$H$7,B273,AK273,AL273)</f>
        <v>3.3889579380755847E-2</v>
      </c>
      <c r="AN273" s="5" cm="1">
        <f t="array" ref="AN273">getStorageByWaterLevel(B272)</f>
        <v>52.685704903129427</v>
      </c>
    </row>
    <row r="274" spans="1:40" x14ac:dyDescent="0.25">
      <c r="A274" s="267"/>
      <c r="B274" s="269">
        <f t="shared" si="136"/>
        <v>972.16063755463244</v>
      </c>
      <c r="C274" s="269">
        <f t="shared" si="137"/>
        <v>957.03645950810142</v>
      </c>
      <c r="D274" s="269">
        <f t="shared" si="138"/>
        <v>6.5471020799310926</v>
      </c>
      <c r="E274" s="269">
        <f>IF(H274&gt;0,IF(AND(C274&lt;$B$6,C274&gt;$K$12),bb2wang($B$6,$K$12,C274,$H$8,$H$9,I274,$H$10,$H$11,$K$10,$K$11,$H$13),E273)," ")</f>
        <v>183.99050505392137</v>
      </c>
      <c r="F274" s="269">
        <f t="shared" si="139"/>
        <v>184.2449295427256</v>
      </c>
      <c r="G274" s="269">
        <f t="shared" si="140"/>
        <v>14465.340582818779</v>
      </c>
      <c r="H274" s="270">
        <f t="shared" si="130"/>
        <v>0.02</v>
      </c>
      <c r="I274" s="269">
        <f t="shared" si="141"/>
        <v>12.099342437224823</v>
      </c>
      <c r="J274" s="269">
        <f t="shared" si="131"/>
        <v>100</v>
      </c>
      <c r="K274" s="317">
        <f t="shared" si="142"/>
        <v>-1</v>
      </c>
      <c r="L274" s="318">
        <f t="shared" si="143"/>
        <v>6.527102079931093</v>
      </c>
      <c r="M274" s="318">
        <f t="shared" si="144"/>
        <v>6.5371020799310928</v>
      </c>
      <c r="N274" s="269">
        <f t="shared" si="145"/>
        <v>-8.9760532788865532E-2</v>
      </c>
      <c r="O274" s="269">
        <f t="shared" si="132"/>
        <v>2.6440901955349538E-2</v>
      </c>
      <c r="P274" s="316">
        <f t="shared" si="133"/>
        <v>114.1082270604077</v>
      </c>
      <c r="Q274" s="269">
        <f t="shared" si="146"/>
        <v>14409.477816738245</v>
      </c>
      <c r="R274" s="338">
        <f>IF(H274&gt;0,rate1(1,$L$52,$L$51,$L$54,L274,$L$53,$L$50,P274),"")</f>
        <v>5091.6572121044956</v>
      </c>
      <c r="S274" s="318">
        <f t="shared" si="147"/>
        <v>107.03179753802257</v>
      </c>
      <c r="T274" s="318">
        <f t="shared" si="148"/>
        <v>8.465435357415097E-4</v>
      </c>
      <c r="U274" s="269">
        <f t="shared" si="149"/>
        <v>6.5471020799310926</v>
      </c>
      <c r="V274" s="341">
        <f t="shared" si="150"/>
        <v>6.5471020799310926</v>
      </c>
      <c r="W274" s="269">
        <f t="shared" si="151"/>
        <v>2.5790465621646774E-3</v>
      </c>
      <c r="X274" s="269">
        <f t="shared" si="152"/>
        <v>14496.322585738828</v>
      </c>
      <c r="Y274" s="269">
        <f t="shared" si="134"/>
        <v>114.4576035977266</v>
      </c>
      <c r="Z274" s="349">
        <f>IF(H274&gt;0,rate1(1,$L$52,$L$51,$L$54,U274,$L$53,$L$50,Y274),"")</f>
        <v>5099.2972286587255</v>
      </c>
      <c r="AA274" s="341">
        <f t="shared" si="153"/>
        <v>107.51554285813118</v>
      </c>
      <c r="AB274" s="341">
        <f t="shared" si="154"/>
        <v>-2.4212865962667328E-5</v>
      </c>
      <c r="AC274" s="269">
        <f t="shared" si="135"/>
        <v>8.465435357415097E-4</v>
      </c>
      <c r="AD274" s="269">
        <f t="shared" si="155"/>
        <v>-23.625483103454894</v>
      </c>
      <c r="AE274" s="269">
        <f t="shared" si="156"/>
        <v>197.29993958203343</v>
      </c>
      <c r="AF274" s="269">
        <f t="shared" si="157"/>
        <v>972.07003047830779</v>
      </c>
      <c r="AG274" s="269">
        <f t="shared" si="158"/>
        <v>957.03561296456564</v>
      </c>
      <c r="AH274" s="269">
        <f t="shared" si="159"/>
        <v>6.5276449593732027</v>
      </c>
      <c r="AI274" s="269">
        <f t="shared" si="160"/>
        <v>0.16626090494250187</v>
      </c>
      <c r="AJ274" s="269">
        <f t="shared" si="161"/>
        <v>2.6918501847342542</v>
      </c>
      <c r="AK274" s="366">
        <f t="shared" si="162"/>
        <v>138.52708260439704</v>
      </c>
      <c r="AL274" s="134">
        <f t="shared" si="163"/>
        <v>0.96904944041383678</v>
      </c>
      <c r="AM274" s="5" cm="1">
        <f t="array" ref="AM274">Balance($B$8,$B$11,$B$12,$H$7,B274,AK274,AL274)</f>
        <v>3.4185797902909723E-2</v>
      </c>
      <c r="AN274" s="5" cm="1">
        <f t="array" ref="AN274">getStorageByWaterLevel(B273)</f>
        <v>52.860395275001181</v>
      </c>
    </row>
    <row r="275" spans="1:40" x14ac:dyDescent="0.25">
      <c r="A275" s="267"/>
      <c r="B275" s="269">
        <f t="shared" si="136"/>
        <v>972.07003047830779</v>
      </c>
      <c r="C275" s="269">
        <f t="shared" si="137"/>
        <v>957.03561296456564</v>
      </c>
      <c r="D275" s="269">
        <f t="shared" si="138"/>
        <v>6.5276449593732027</v>
      </c>
      <c r="E275" s="269">
        <f>IF(H275&gt;0,IF(AND(C275&lt;$B$6,C275&gt;$K$12),bb2wang($B$6,$K$12,C275,$H$8,$H$9,I275,$H$10,$H$11,$K$10,$K$11,$H$13),E274)," ")</f>
        <v>183.48313816596769</v>
      </c>
      <c r="F275" s="269">
        <f t="shared" si="139"/>
        <v>183.73682160994451</v>
      </c>
      <c r="G275" s="269">
        <f t="shared" si="140"/>
        <v>14296.826240377159</v>
      </c>
      <c r="H275" s="270">
        <f t="shared" si="130"/>
        <v>0.02</v>
      </c>
      <c r="I275" s="269">
        <f t="shared" si="141"/>
        <v>12.027534010993714</v>
      </c>
      <c r="J275" s="269">
        <f t="shared" si="131"/>
        <v>100</v>
      </c>
      <c r="K275" s="317">
        <f t="shared" si="142"/>
        <v>-1</v>
      </c>
      <c r="L275" s="318">
        <f t="shared" si="143"/>
        <v>6.5076449593732031</v>
      </c>
      <c r="M275" s="318">
        <f t="shared" si="144"/>
        <v>6.5176449593732029</v>
      </c>
      <c r="N275" s="269">
        <f t="shared" si="145"/>
        <v>-8.9501208441756575E-2</v>
      </c>
      <c r="O275" s="269">
        <f t="shared" si="132"/>
        <v>2.6440901955349538E-2</v>
      </c>
      <c r="P275" s="316">
        <f t="shared" si="133"/>
        <v>113.65503645061375</v>
      </c>
      <c r="Q275" s="269">
        <f t="shared" si="146"/>
        <v>14240.649715116717</v>
      </c>
      <c r="R275" s="338">
        <f>IF(H275&gt;0,rate1(1,$L$52,$L$51,$L$54,L275,$L$53,$L$50,P275),"")</f>
        <v>5081.7114720200107</v>
      </c>
      <c r="S275" s="318">
        <f t="shared" si="147"/>
        <v>105.98478790725345</v>
      </c>
      <c r="T275" s="318">
        <f t="shared" si="148"/>
        <v>8.5251597136934247E-4</v>
      </c>
      <c r="U275" s="269">
        <f t="shared" si="149"/>
        <v>6.5276449593732027</v>
      </c>
      <c r="V275" s="341">
        <f t="shared" si="150"/>
        <v>6.5276449593732027</v>
      </c>
      <c r="W275" s="269">
        <f t="shared" si="151"/>
        <v>2.56374017045502E-3</v>
      </c>
      <c r="X275" s="269">
        <f t="shared" si="152"/>
        <v>14326.678229127438</v>
      </c>
      <c r="Y275" s="269">
        <f t="shared" si="134"/>
        <v>114.00406505656954</v>
      </c>
      <c r="Z275" s="349">
        <f>IF(H275&gt;0,rate1(1,$L$52,$L$51,$L$54,U275,$L$53,$L$50,Y275),"")</f>
        <v>5089.3748302192271</v>
      </c>
      <c r="AA275" s="341">
        <f t="shared" si="153"/>
        <v>106.46449624913838</v>
      </c>
      <c r="AB275" s="341">
        <f t="shared" si="154"/>
        <v>-2.430903537811157E-5</v>
      </c>
      <c r="AC275" s="269">
        <f t="shared" si="135"/>
        <v>8.5251597136934247E-4</v>
      </c>
      <c r="AD275" s="269">
        <f t="shared" si="155"/>
        <v>-23.459971040630787</v>
      </c>
      <c r="AE275" s="269">
        <f t="shared" si="156"/>
        <v>194.82785874351123</v>
      </c>
      <c r="AF275" s="269">
        <f t="shared" si="157"/>
        <v>971.97967675389464</v>
      </c>
      <c r="AG275" s="269">
        <f t="shared" si="158"/>
        <v>957.03476044859428</v>
      </c>
      <c r="AH275" s="269">
        <f t="shared" si="159"/>
        <v>6.5081861341262055</v>
      </c>
      <c r="AI275" s="269">
        <f t="shared" si="160"/>
        <v>0.16776158506111766</v>
      </c>
      <c r="AJ275" s="269">
        <f t="shared" si="161"/>
        <v>2.6918967851745488</v>
      </c>
      <c r="AK275" s="366">
        <f t="shared" si="162"/>
        <v>138.52948762501265</v>
      </c>
      <c r="AL275" s="134">
        <f t="shared" si="163"/>
        <v>0.96906606650433103</v>
      </c>
      <c r="AM275" s="5" cm="1">
        <f t="array" ref="AM275">Balance($B$8,$B$11,$B$12,$H$7,B275,AK275,AL275)</f>
        <v>3.4501149766156161E-2</v>
      </c>
      <c r="AN275" s="5" cm="1">
        <f t="array" ref="AN275">getStorageByWaterLevel(B274)</f>
        <v>53.03488787915839</v>
      </c>
    </row>
    <row r="276" spans="1:40" x14ac:dyDescent="0.25">
      <c r="A276" s="267"/>
      <c r="B276" s="269">
        <f t="shared" si="136"/>
        <v>971.97967675389464</v>
      </c>
      <c r="C276" s="269">
        <f t="shared" si="137"/>
        <v>957.03476044859428</v>
      </c>
      <c r="D276" s="269">
        <f t="shared" si="138"/>
        <v>6.5081861341262055</v>
      </c>
      <c r="E276" s="269">
        <f>IF(H276&gt;0,IF(AND(C276&lt;$B$6,C276&gt;$K$12),bb2wang($B$6,$K$12,C276,$H$8,$H$9,I276,$H$10,$H$11,$K$10,$K$11,$H$13),E275)," ")</f>
        <v>182.97725385500902</v>
      </c>
      <c r="F276" s="269">
        <f t="shared" si="139"/>
        <v>183.23019601048836</v>
      </c>
      <c r="G276" s="269">
        <f t="shared" si="140"/>
        <v>14129.891173864591</v>
      </c>
      <c r="H276" s="270">
        <f t="shared" si="130"/>
        <v>0.02</v>
      </c>
      <c r="I276" s="269">
        <f t="shared" si="141"/>
        <v>11.955933044240282</v>
      </c>
      <c r="J276" s="269">
        <f t="shared" si="131"/>
        <v>100</v>
      </c>
      <c r="K276" s="317">
        <f t="shared" si="142"/>
        <v>-1</v>
      </c>
      <c r="L276" s="318">
        <f t="shared" si="143"/>
        <v>6.4881861341262059</v>
      </c>
      <c r="M276" s="318">
        <f t="shared" si="144"/>
        <v>6.4981861341262057</v>
      </c>
      <c r="N276" s="269">
        <f t="shared" si="145"/>
        <v>-8.9241815812300729E-2</v>
      </c>
      <c r="O276" s="269">
        <f t="shared" si="132"/>
        <v>2.6440901955349538E-2</v>
      </c>
      <c r="P276" s="316">
        <f t="shared" si="133"/>
        <v>113.20225818982438</v>
      </c>
      <c r="Q276" s="269">
        <f t="shared" si="146"/>
        <v>14073.402412812155</v>
      </c>
      <c r="R276" s="338">
        <f>IF(H276&gt;0,rate1(1,$L$52,$L$51,$L$54,L276,$L$53,$L$50,P276),"")</f>
        <v>5071.7344487415749</v>
      </c>
      <c r="S276" s="318">
        <f t="shared" si="147"/>
        <v>104.94610725197637</v>
      </c>
      <c r="T276" s="318">
        <f t="shared" si="148"/>
        <v>8.5853927743507617E-4</v>
      </c>
      <c r="U276" s="269">
        <f t="shared" si="149"/>
        <v>6.5081861341262055</v>
      </c>
      <c r="V276" s="341">
        <f t="shared" si="150"/>
        <v>6.5081861341262055</v>
      </c>
      <c r="W276" s="269">
        <f t="shared" si="151"/>
        <v>2.5484779999587204E-3</v>
      </c>
      <c r="X276" s="269">
        <f t="shared" si="152"/>
        <v>14158.620594282274</v>
      </c>
      <c r="Y276" s="269">
        <f t="shared" si="134"/>
        <v>113.55093814086993</v>
      </c>
      <c r="Z276" s="349">
        <f>IF(H276&gt;0,rate1(1,$L$52,$L$51,$L$54,U276,$L$53,$L$50,Y276),"")</f>
        <v>5079.4212310268249</v>
      </c>
      <c r="AA276" s="341">
        <f t="shared" si="153"/>
        <v>105.42180517774169</v>
      </c>
      <c r="AB276" s="341">
        <f t="shared" si="154"/>
        <v>-2.4405611410574887E-5</v>
      </c>
      <c r="AC276" s="269">
        <f t="shared" si="135"/>
        <v>8.5853927743507617E-4</v>
      </c>
      <c r="AD276" s="269">
        <f t="shared" si="155"/>
        <v>-23.295381499319262</v>
      </c>
      <c r="AE276" s="269">
        <f t="shared" si="156"/>
        <v>192.38366666012681</v>
      </c>
      <c r="AF276" s="269">
        <f t="shared" si="157"/>
        <v>971.88957639880493</v>
      </c>
      <c r="AG276" s="269">
        <f t="shared" si="158"/>
        <v>957.0339019093168</v>
      </c>
      <c r="AH276" s="269">
        <f t="shared" si="159"/>
        <v>6.4887256037660501</v>
      </c>
      <c r="AI276" s="269">
        <f t="shared" si="160"/>
        <v>0.16927922510771465</v>
      </c>
      <c r="AJ276" s="269">
        <f t="shared" si="161"/>
        <v>2.6919438071815232</v>
      </c>
      <c r="AK276" s="366">
        <f t="shared" si="162"/>
        <v>138.53188608324407</v>
      </c>
      <c r="AL276" s="134">
        <f t="shared" si="163"/>
        <v>0.96908284266283717</v>
      </c>
      <c r="AM276" s="5" cm="1">
        <f t="array" ref="AM276">Balance($B$8,$B$11,$B$12,$H$7,B276,AK276,AL276)</f>
        <v>3.4835466682037297E-2</v>
      </c>
      <c r="AN276" s="5" cm="1">
        <f t="array" ref="AN276">getStorageByWaterLevel(B275)</f>
        <v>53.209180275490979</v>
      </c>
    </row>
    <row r="277" spans="1:40" x14ac:dyDescent="0.25">
      <c r="A277" s="267"/>
      <c r="B277" s="269">
        <f t="shared" si="136"/>
        <v>971.88957639880493</v>
      </c>
      <c r="C277" s="269">
        <f t="shared" si="137"/>
        <v>957.0339019093168</v>
      </c>
      <c r="D277" s="269">
        <f t="shared" si="138"/>
        <v>6.4887256037660501</v>
      </c>
      <c r="E277" s="269">
        <f>IF(H277&gt;0,IF(AND(C277&lt;$B$6,C277&gt;$K$12),bb2wang($B$6,$K$12,C277,$H$8,$H$9,I277,$H$10,$H$11,$K$10,$K$11,$H$13),E276)," ")</f>
        <v>182.47285260951472</v>
      </c>
      <c r="F277" s="269">
        <f t="shared" si="139"/>
        <v>182.72505323226187</v>
      </c>
      <c r="G277" s="269">
        <f t="shared" si="140"/>
        <v>13964.523991574326</v>
      </c>
      <c r="H277" s="270">
        <f t="shared" si="130"/>
        <v>0.02</v>
      </c>
      <c r="I277" s="269">
        <f t="shared" si="141"/>
        <v>11.88453959159051</v>
      </c>
      <c r="J277" s="269">
        <f t="shared" si="131"/>
        <v>100</v>
      </c>
      <c r="K277" s="317">
        <f t="shared" si="142"/>
        <v>-1</v>
      </c>
      <c r="L277" s="318">
        <f t="shared" si="143"/>
        <v>6.4687256037660505</v>
      </c>
      <c r="M277" s="318">
        <f t="shared" si="144"/>
        <v>6.4787256037660503</v>
      </c>
      <c r="N277" s="269">
        <f t="shared" si="145"/>
        <v>-8.8982354882880088E-2</v>
      </c>
      <c r="O277" s="269">
        <f t="shared" si="132"/>
        <v>2.6440901955349538E-2</v>
      </c>
      <c r="P277" s="316">
        <f t="shared" si="133"/>
        <v>112.74989328895836</v>
      </c>
      <c r="Q277" s="269">
        <f t="shared" si="146"/>
        <v>13907.724513103196</v>
      </c>
      <c r="R277" s="338">
        <f>IF(H277&gt;0,rate1(1,$L$52,$L$51,$L$54,L277,$L$53,$L$50,P277),"")</f>
        <v>5061.72602932274</v>
      </c>
      <c r="S277" s="318">
        <f t="shared" si="147"/>
        <v>103.91570272976649</v>
      </c>
      <c r="T277" s="318">
        <f t="shared" si="148"/>
        <v>8.6461397554198072E-4</v>
      </c>
      <c r="U277" s="269">
        <f t="shared" si="149"/>
        <v>6.4887256037660501</v>
      </c>
      <c r="V277" s="341">
        <f t="shared" si="150"/>
        <v>6.4887256037660501</v>
      </c>
      <c r="W277" s="269">
        <f t="shared" si="151"/>
        <v>2.533260062321574E-3</v>
      </c>
      <c r="X277" s="269">
        <f t="shared" si="152"/>
        <v>13992.138254382769</v>
      </c>
      <c r="Y277" s="269">
        <f t="shared" si="134"/>
        <v>113.09822385789249</v>
      </c>
      <c r="Z277" s="349">
        <f>IF(H277&gt;0,rate1(1,$L$52,$L$51,$L$54,U277,$L$53,$L$50,Y277),"")</f>
        <v>5069.4363183246578</v>
      </c>
      <c r="AA277" s="341">
        <f t="shared" si="153"/>
        <v>104.38741668156909</v>
      </c>
      <c r="AB277" s="341">
        <f t="shared" si="154"/>
        <v>-2.450259561203621E-5</v>
      </c>
      <c r="AC277" s="269">
        <f t="shared" si="135"/>
        <v>8.6461397554198072E-4</v>
      </c>
      <c r="AD277" s="269">
        <f t="shared" si="155"/>
        <v>-23.13171029587286</v>
      </c>
      <c r="AE277" s="269">
        <f t="shared" si="156"/>
        <v>189.96708872368774</v>
      </c>
      <c r="AF277" s="269">
        <f t="shared" si="157"/>
        <v>971.79972942994652</v>
      </c>
      <c r="AG277" s="269">
        <f t="shared" si="158"/>
        <v>957.03303729534127</v>
      </c>
      <c r="AH277" s="269">
        <f t="shared" si="159"/>
        <v>6.4692633678660192</v>
      </c>
      <c r="AI277" s="269">
        <f t="shared" si="160"/>
        <v>0.17081406036858662</v>
      </c>
      <c r="AJ277" s="269">
        <f t="shared" si="161"/>
        <v>2.6919912555316254</v>
      </c>
      <c r="AK277" s="366">
        <f t="shared" si="162"/>
        <v>138.53427798027283</v>
      </c>
      <c r="AL277" s="134">
        <f t="shared" si="163"/>
        <v>0.96909977058534791</v>
      </c>
      <c r="AM277" s="5" cm="1">
        <f t="array" ref="AM277">Balance($B$8,$B$11,$B$12,$H$7,B277,AK277,AL277)</f>
        <v>3.51885808331295E-2</v>
      </c>
      <c r="AN277" s="5" cm="1">
        <f t="array" ref="AN277">getStorageByWaterLevel(B276)</f>
        <v>53.383270031307646</v>
      </c>
    </row>
    <row r="278" spans="1:40" x14ac:dyDescent="0.25">
      <c r="A278" s="267"/>
      <c r="B278" s="269">
        <f t="shared" si="136"/>
        <v>971.79972942994652</v>
      </c>
      <c r="C278" s="269">
        <f t="shared" si="137"/>
        <v>957.03303729534127</v>
      </c>
      <c r="D278" s="269">
        <f t="shared" si="138"/>
        <v>6.4692633678660192</v>
      </c>
      <c r="E278" s="269">
        <f>IF(H278&gt;0,IF(AND(C278&lt;$B$6,C278&gt;$K$12),bb2wang($B$6,$K$12,C278,$H$8,$H$9,I278,$H$10,$H$11,$K$10,$K$11,$H$13),E277)," ")</f>
        <v>181.96993491909157</v>
      </c>
      <c r="F278" s="269">
        <f t="shared" si="139"/>
        <v>182.22139376430314</v>
      </c>
      <c r="G278" s="269">
        <f t="shared" si="140"/>
        <v>13800.713358962477</v>
      </c>
      <c r="H278" s="270">
        <f t="shared" si="130"/>
        <v>0.02</v>
      </c>
      <c r="I278" s="269">
        <f t="shared" si="141"/>
        <v>11.8133537076842</v>
      </c>
      <c r="J278" s="269">
        <f t="shared" si="131"/>
        <v>100</v>
      </c>
      <c r="K278" s="317">
        <f t="shared" si="142"/>
        <v>-1</v>
      </c>
      <c r="L278" s="318">
        <f t="shared" si="143"/>
        <v>6.4492633678660196</v>
      </c>
      <c r="M278" s="318">
        <f t="shared" si="144"/>
        <v>6.4592633678660194</v>
      </c>
      <c r="N278" s="269">
        <f t="shared" si="145"/>
        <v>-8.8722825635848324E-2</v>
      </c>
      <c r="O278" s="269">
        <f t="shared" si="132"/>
        <v>2.6440901955349538E-2</v>
      </c>
      <c r="P278" s="316">
        <f t="shared" si="133"/>
        <v>112.29794276391269</v>
      </c>
      <c r="Q278" s="269">
        <f t="shared" si="146"/>
        <v>13743.604676442552</v>
      </c>
      <c r="R278" s="338">
        <f>IF(H278&gt;0,rate1(1,$L$52,$L$51,$L$54,L278,$L$53,$L$50,P278),"")</f>
        <v>5051.6861005401461</v>
      </c>
      <c r="S278" s="318">
        <f t="shared" si="147"/>
        <v>102.89352172986344</v>
      </c>
      <c r="T278" s="318">
        <f t="shared" si="148"/>
        <v>8.7074059400034474E-4</v>
      </c>
      <c r="U278" s="269">
        <f t="shared" si="149"/>
        <v>6.4692633678660192</v>
      </c>
      <c r="V278" s="341">
        <f t="shared" si="150"/>
        <v>6.4692633678660192</v>
      </c>
      <c r="W278" s="269">
        <f t="shared" si="151"/>
        <v>2.5180863691964817E-3</v>
      </c>
      <c r="X278" s="269">
        <f t="shared" si="152"/>
        <v>13827.21983985829</v>
      </c>
      <c r="Y278" s="269">
        <f t="shared" si="134"/>
        <v>112.64592321985049</v>
      </c>
      <c r="Z278" s="349">
        <f>IF(H278&gt;0,rate1(1,$L$52,$L$51,$L$54,U278,$L$53,$L$50,Y278),"")</f>
        <v>5059.4199790767725</v>
      </c>
      <c r="AA278" s="341">
        <f t="shared" si="153"/>
        <v>103.36127803020094</v>
      </c>
      <c r="AB278" s="341">
        <f t="shared" si="154"/>
        <v>-2.459998954344375E-5</v>
      </c>
      <c r="AC278" s="269">
        <f t="shared" si="135"/>
        <v>8.7074059400034474E-4</v>
      </c>
      <c r="AD278" s="269">
        <f t="shared" si="155"/>
        <v>-22.968953254052703</v>
      </c>
      <c r="AE278" s="269">
        <f t="shared" si="156"/>
        <v>187.5778525919138</v>
      </c>
      <c r="AF278" s="269">
        <f t="shared" si="157"/>
        <v>971.71013586371669</v>
      </c>
      <c r="AG278" s="269">
        <f t="shared" si="158"/>
        <v>957.03216655474728</v>
      </c>
      <c r="AH278" s="269">
        <f t="shared" si="159"/>
        <v>6.4497994259968419</v>
      </c>
      <c r="AI278" s="269">
        <f t="shared" si="160"/>
        <v>0.1723663301065444</v>
      </c>
      <c r="AJ278" s="269">
        <f t="shared" si="161"/>
        <v>2.6920391350677662</v>
      </c>
      <c r="AK278" s="366">
        <f t="shared" si="162"/>
        <v>138.53666331731694</v>
      </c>
      <c r="AL278" s="134">
        <f t="shared" si="163"/>
        <v>0.96911685199138475</v>
      </c>
      <c r="AM278" s="5" cm="1">
        <f t="array" ref="AM278">Balance($B$8,$B$11,$B$12,$H$7,B278,AK278,AL278)</f>
        <v>3.5560324873602611E-2</v>
      </c>
      <c r="AN278" s="5" cm="1">
        <f t="array" ref="AN278">getStorageByWaterLevel(B277)</f>
        <v>53.557154721358366</v>
      </c>
    </row>
    <row r="279" spans="1:40" x14ac:dyDescent="0.25">
      <c r="A279" s="267"/>
      <c r="B279" s="269">
        <f t="shared" si="136"/>
        <v>971.71013586371669</v>
      </c>
      <c r="C279" s="269">
        <f t="shared" si="137"/>
        <v>957.03216655474728</v>
      </c>
      <c r="D279" s="269">
        <f t="shared" si="138"/>
        <v>6.4497994259968419</v>
      </c>
      <c r="E279" s="269">
        <f>IF(H279&gt;0,IF(AND(C279&lt;$B$6,C279&gt;$K$12),bb2wang($B$6,$K$12,C279,$H$8,$H$9,I279,$H$10,$H$11,$K$10,$K$11,$H$13),E278)," ")</f>
        <v>181.46850127450304</v>
      </c>
      <c r="F279" s="269">
        <f t="shared" si="139"/>
        <v>181.71921809679731</v>
      </c>
      <c r="G279" s="269">
        <f t="shared" si="140"/>
        <v>13638.447998512298</v>
      </c>
      <c r="H279" s="270">
        <f t="shared" si="130"/>
        <v>0.02</v>
      </c>
      <c r="I279" s="269">
        <f t="shared" si="141"/>
        <v>11.742375447175528</v>
      </c>
      <c r="J279" s="269">
        <f t="shared" si="131"/>
        <v>100</v>
      </c>
      <c r="K279" s="317">
        <f t="shared" si="142"/>
        <v>-1</v>
      </c>
      <c r="L279" s="318">
        <f t="shared" si="143"/>
        <v>6.4297994259968423</v>
      </c>
      <c r="M279" s="318">
        <f t="shared" si="144"/>
        <v>6.4397994259968421</v>
      </c>
      <c r="N279" s="269">
        <f t="shared" si="145"/>
        <v>-8.8463228053463183E-2</v>
      </c>
      <c r="O279" s="269">
        <f t="shared" si="132"/>
        <v>2.6440901955349538E-2</v>
      </c>
      <c r="P279" s="316">
        <f t="shared" si="133"/>
        <v>111.84640763560593</v>
      </c>
      <c r="Q279" s="269">
        <f t="shared" si="146"/>
        <v>13581.031620321559</v>
      </c>
      <c r="R279" s="338">
        <f>IF(H279&gt;0,rate1(1,$L$52,$L$51,$L$54,L279,$L$53,$L$50,P279),"")</f>
        <v>5041.6145488963411</v>
      </c>
      <c r="S279" s="318">
        <f t="shared" si="147"/>
        <v>101.87951187268537</v>
      </c>
      <c r="T279" s="318">
        <f t="shared" si="148"/>
        <v>8.7691966794117609E-4</v>
      </c>
      <c r="U279" s="269">
        <f t="shared" si="149"/>
        <v>6.4497994259968419</v>
      </c>
      <c r="V279" s="341">
        <f t="shared" si="150"/>
        <v>6.4497994259968419</v>
      </c>
      <c r="W279" s="269">
        <f t="shared" si="151"/>
        <v>2.5029569322327916E-3</v>
      </c>
      <c r="X279" s="269">
        <f t="shared" si="152"/>
        <v>13663.854038252326</v>
      </c>
      <c r="Y279" s="269">
        <f t="shared" si="134"/>
        <v>112.19403724394864</v>
      </c>
      <c r="Z279" s="349">
        <f>IF(H279&gt;0,rate1(1,$L$52,$L$51,$L$54,U279,$L$53,$L$50,Y279),"")</f>
        <v>5049.3720999708867</v>
      </c>
      <c r="AA279" s="341">
        <f t="shared" si="153"/>
        <v>102.34333672468074</v>
      </c>
      <c r="AB279" s="341">
        <f t="shared" si="154"/>
        <v>-2.4697794774929999E-5</v>
      </c>
      <c r="AC279" s="269">
        <f t="shared" si="135"/>
        <v>8.7691966794117609E-4</v>
      </c>
      <c r="AD279" s="269">
        <f t="shared" si="155"/>
        <v>-22.807106205013984</v>
      </c>
      <c r="AE279" s="269">
        <f t="shared" si="156"/>
        <v>185.21568815545368</v>
      </c>
      <c r="AF279" s="269">
        <f t="shared" si="157"/>
        <v>971.62079571599531</v>
      </c>
      <c r="AG279" s="269">
        <f t="shared" si="158"/>
        <v>957.03128963507936</v>
      </c>
      <c r="AH279" s="269">
        <f t="shared" si="159"/>
        <v>6.4303337777265721</v>
      </c>
      <c r="AI279" s="269">
        <f t="shared" si="160"/>
        <v>0.17393627764207845</v>
      </c>
      <c r="AJ279" s="269">
        <f t="shared" si="161"/>
        <v>2.6920874507004444</v>
      </c>
      <c r="AK279" s="366">
        <f t="shared" si="162"/>
        <v>138.53904209563149</v>
      </c>
      <c r="AL279" s="134">
        <f t="shared" si="163"/>
        <v>0.96913408862439543</v>
      </c>
      <c r="AM279" s="5" cm="1">
        <f t="array" ref="AM279">Balance($B$8,$B$11,$B$12,$H$7,B279,AK279,AL279)</f>
        <v>3.5950531929780316E-2</v>
      </c>
      <c r="AN279" s="5" cm="1">
        <f t="array" ref="AN279">getStorageByWaterLevel(B278)</f>
        <v>53.730831927856485</v>
      </c>
    </row>
    <row r="280" spans="1:40" x14ac:dyDescent="0.25">
      <c r="A280" s="267"/>
      <c r="B280" s="269">
        <f t="shared" si="136"/>
        <v>971.62079571599531</v>
      </c>
      <c r="C280" s="269">
        <f t="shared" si="137"/>
        <v>957.03128963507936</v>
      </c>
      <c r="D280" s="269">
        <f t="shared" si="138"/>
        <v>6.4303337777265721</v>
      </c>
      <c r="E280" s="269">
        <f>IF(H280&gt;0,IF(AND(C280&lt;$B$6,C280&gt;$K$12),bb2wang($B$6,$K$12,C280,$H$8,$H$9,I280,$H$10,$H$11,$K$10,$K$11,$H$13),E279)," ")</f>
        <v>180.9685521676802</v>
      </c>
      <c r="F280" s="269">
        <f t="shared" si="139"/>
        <v>181.21852672109162</v>
      </c>
      <c r="G280" s="269">
        <f t="shared" si="140"/>
        <v>13477.716689596458</v>
      </c>
      <c r="H280" s="270">
        <f t="shared" si="130"/>
        <v>0.02</v>
      </c>
      <c r="I280" s="269">
        <f t="shared" si="141"/>
        <v>11.671604864732764</v>
      </c>
      <c r="J280" s="269">
        <f t="shared" si="131"/>
        <v>100</v>
      </c>
      <c r="K280" s="317">
        <f t="shared" si="142"/>
        <v>-1</v>
      </c>
      <c r="L280" s="318">
        <f t="shared" si="143"/>
        <v>6.4103337777265725</v>
      </c>
      <c r="M280" s="318">
        <f t="shared" si="144"/>
        <v>6.4203337777265723</v>
      </c>
      <c r="N280" s="269">
        <f t="shared" si="145"/>
        <v>-8.820356211798952E-2</v>
      </c>
      <c r="O280" s="269">
        <f t="shared" si="132"/>
        <v>2.6440901955349538E-2</v>
      </c>
      <c r="P280" s="316">
        <f t="shared" si="133"/>
        <v>111.39528893001689</v>
      </c>
      <c r="Q280" s="269">
        <f t="shared" si="146"/>
        <v>13419.994119132309</v>
      </c>
      <c r="R280" s="338">
        <f>IF(H280&gt;0,rate1(1,$L$52,$L$51,$L$54,L280,$L$53,$L$50,P280),"")</f>
        <v>5031.5112606225766</v>
      </c>
      <c r="S280" s="318">
        <f t="shared" si="147"/>
        <v>100.87362100932771</v>
      </c>
      <c r="T280" s="318">
        <f t="shared" si="148"/>
        <v>8.8315173943429709E-4</v>
      </c>
      <c r="U280" s="269">
        <f t="shared" si="149"/>
        <v>6.4303337777265721</v>
      </c>
      <c r="V280" s="341">
        <f t="shared" si="150"/>
        <v>6.4303337777265721</v>
      </c>
      <c r="W280" s="269">
        <f t="shared" si="151"/>
        <v>2.4878717630727465E-3</v>
      </c>
      <c r="X280" s="269">
        <f t="shared" si="152"/>
        <v>13502.029594085088</v>
      </c>
      <c r="Y280" s="269">
        <f t="shared" si="134"/>
        <v>111.74256695242147</v>
      </c>
      <c r="Z280" s="349">
        <f>IF(H280&gt;0,rate1(1,$L$52,$L$51,$L$54,U280,$L$53,$L$50,Y280),"")</f>
        <v>5039.2925674211065</v>
      </c>
      <c r="AA280" s="341">
        <f t="shared" si="153"/>
        <v>101.33354049701779</v>
      </c>
      <c r="AB280" s="341">
        <f t="shared" si="154"/>
        <v>-2.4796012886106551E-5</v>
      </c>
      <c r="AC280" s="269">
        <f t="shared" si="135"/>
        <v>8.8315173943429709E-4</v>
      </c>
      <c r="AD280" s="269">
        <f t="shared" si="155"/>
        <v>-22.646164987243303</v>
      </c>
      <c r="AE280" s="269">
        <f t="shared" si="156"/>
        <v>182.88032757792251</v>
      </c>
      <c r="AF280" s="269">
        <f t="shared" si="157"/>
        <v>971.53170900213786</v>
      </c>
      <c r="AG280" s="269">
        <f t="shared" si="158"/>
        <v>957.0304064833399</v>
      </c>
      <c r="AH280" s="269">
        <f t="shared" si="159"/>
        <v>6.410866422620578</v>
      </c>
      <c r="AI280" s="269">
        <f t="shared" si="160"/>
        <v>0.17552415043686495</v>
      </c>
      <c r="AJ280" s="269">
        <f t="shared" si="161"/>
        <v>2.692136207408899</v>
      </c>
      <c r="AK280" s="366">
        <f t="shared" si="162"/>
        <v>138.54141431650916</v>
      </c>
      <c r="AL280" s="134">
        <f t="shared" si="163"/>
        <v>0.96915148225215964</v>
      </c>
      <c r="AM280" s="5" cm="1">
        <f t="array" ref="AM280">Balance($B$8,$B$11,$B$12,$H$7,B280,AK280,AL280)</f>
        <v>3.6359035600709709E-2</v>
      </c>
      <c r="AN280" s="5" cm="1">
        <f t="array" ref="AN280">getStorageByWaterLevel(B279)</f>
        <v>53.904299240500691</v>
      </c>
    </row>
    <row r="281" spans="1:40" x14ac:dyDescent="0.25">
      <c r="A281" s="267"/>
      <c r="B281" s="269">
        <f t="shared" si="136"/>
        <v>971.53170900213786</v>
      </c>
      <c r="C281" s="269">
        <f t="shared" si="137"/>
        <v>957.0304064833399</v>
      </c>
      <c r="D281" s="269">
        <f t="shared" si="138"/>
        <v>6.410866422620578</v>
      </c>
      <c r="E281" s="269">
        <f>IF(H281&gt;0,IF(AND(C281&lt;$B$6,C281&gt;$K$12),bb2wang($B$6,$K$12,C281,$H$8,$H$9,I281,$H$10,$H$11,$K$10,$K$11,$H$13),E280)," ")</f>
        <v>180.47008809173613</v>
      </c>
      <c r="F281" s="269">
        <f t="shared" si="139"/>
        <v>180.71932012970817</v>
      </c>
      <c r="G281" s="269">
        <f t="shared" si="140"/>
        <v>13318.508268339907</v>
      </c>
      <c r="H281" s="270">
        <f t="shared" si="130"/>
        <v>0.02</v>
      </c>
      <c r="I281" s="269">
        <f t="shared" si="141"/>
        <v>11.601042015038367</v>
      </c>
      <c r="J281" s="269">
        <f t="shared" si="131"/>
        <v>100</v>
      </c>
      <c r="K281" s="317">
        <f t="shared" si="142"/>
        <v>-1</v>
      </c>
      <c r="L281" s="318">
        <f t="shared" si="143"/>
        <v>6.3908664226205785</v>
      </c>
      <c r="M281" s="318">
        <f t="shared" si="144"/>
        <v>6.4008664226205783</v>
      </c>
      <c r="N281" s="269">
        <f t="shared" si="145"/>
        <v>-8.7943827811624686E-2</v>
      </c>
      <c r="O281" s="269">
        <f t="shared" si="132"/>
        <v>2.6440901955349538E-2</v>
      </c>
      <c r="P281" s="316">
        <f t="shared" si="133"/>
        <v>110.94458767822604</v>
      </c>
      <c r="Q281" s="269">
        <f t="shared" si="146"/>
        <v>13260.481004030582</v>
      </c>
      <c r="R281" s="338">
        <f>IF(H281&gt;0,rate1(1,$L$52,$L$51,$L$54,L281,$L$53,$L$50,P281),"")</f>
        <v>5021.3761216817329</v>
      </c>
      <c r="S281" s="318">
        <f t="shared" si="147"/>
        <v>99.875797221067288</v>
      </c>
      <c r="T281" s="318">
        <f t="shared" si="148"/>
        <v>8.8943735760733424E-4</v>
      </c>
      <c r="U281" s="269">
        <f t="shared" si="149"/>
        <v>6.410866422620578</v>
      </c>
      <c r="V281" s="341">
        <f t="shared" si="150"/>
        <v>6.410866422620578</v>
      </c>
      <c r="W281" s="269">
        <f t="shared" si="151"/>
        <v>2.4728308733834581E-3</v>
      </c>
      <c r="X281" s="269">
        <f t="shared" si="152"/>
        <v>13341.735308716383</v>
      </c>
      <c r="Y281" s="269">
        <f t="shared" si="134"/>
        <v>111.2915133725744</v>
      </c>
      <c r="Z281" s="349">
        <f>IF(H281&gt;0,rate1(1,$L$52,$L$51,$L$54,U281,$L$53,$L$50,Y281),"")</f>
        <v>5029.1812675707988</v>
      </c>
      <c r="AA281" s="341">
        <f t="shared" si="153"/>
        <v>100.33183730969053</v>
      </c>
      <c r="AB281" s="341">
        <f t="shared" si="154"/>
        <v>-2.4894645466728077E-5</v>
      </c>
      <c r="AC281" s="269">
        <f t="shared" si="135"/>
        <v>8.8943735760733424E-4</v>
      </c>
      <c r="AD281" s="269">
        <f t="shared" si="155"/>
        <v>-22.486125446542726</v>
      </c>
      <c r="AE281" s="269">
        <f t="shared" si="156"/>
        <v>180.57150522664904</v>
      </c>
      <c r="AF281" s="269">
        <f t="shared" si="157"/>
        <v>971.44287573696863</v>
      </c>
      <c r="AG281" s="269">
        <f t="shared" si="158"/>
        <v>957.02951704598229</v>
      </c>
      <c r="AH281" s="269">
        <f t="shared" si="159"/>
        <v>6.3913973602415215</v>
      </c>
      <c r="AI281" s="269">
        <f t="shared" si="160"/>
        <v>0.17713020017895981</v>
      </c>
      <c r="AJ281" s="269">
        <f t="shared" si="161"/>
        <v>2.6921854102422822</v>
      </c>
      <c r="AK281" s="366">
        <f t="shared" si="162"/>
        <v>138.54377998128092</v>
      </c>
      <c r="AL281" s="134">
        <f t="shared" si="163"/>
        <v>0.96916903466720328</v>
      </c>
      <c r="AM281" s="5" cm="1">
        <f t="array" ref="AM281">Balance($B$8,$B$11,$B$12,$H$7,B281,AK281,AL281)</f>
        <v>3.6785669958734175E-2</v>
      </c>
      <c r="AN281" s="5" cm="1">
        <f t="array" ref="AN281">getStorageByWaterLevel(B280)</f>
        <v>54.077554256497685</v>
      </c>
    </row>
    <row r="282" spans="1:40" x14ac:dyDescent="0.25">
      <c r="A282" s="267"/>
      <c r="B282" s="269">
        <f t="shared" si="136"/>
        <v>971.44287573696863</v>
      </c>
      <c r="C282" s="269">
        <f t="shared" si="137"/>
        <v>957.02951704598229</v>
      </c>
      <c r="D282" s="269">
        <f t="shared" si="138"/>
        <v>6.3913973602415215</v>
      </c>
      <c r="E282" s="269">
        <f>IF(H282&gt;0,IF(AND(C282&lt;$B$6,C282&gt;$K$12),bb2wang($B$6,$K$12,C282,$H$8,$H$9,I282,$H$10,$H$11,$K$10,$K$11,$H$13),E281)," ")</f>
        <v>179.97310954098089</v>
      </c>
      <c r="F282" s="269">
        <f t="shared" si="139"/>
        <v>180.22159881635849</v>
      </c>
      <c r="G282" s="269">
        <f t="shared" si="140"/>
        <v>13160.811627482411</v>
      </c>
      <c r="H282" s="270">
        <f t="shared" si="130"/>
        <v>0.02</v>
      </c>
      <c r="I282" s="269">
        <f t="shared" si="141"/>
        <v>11.530686952789075</v>
      </c>
      <c r="J282" s="269">
        <f t="shared" si="131"/>
        <v>100</v>
      </c>
      <c r="K282" s="317">
        <f t="shared" si="142"/>
        <v>-1</v>
      </c>
      <c r="L282" s="318">
        <f t="shared" si="143"/>
        <v>6.3713973602415219</v>
      </c>
      <c r="M282" s="318">
        <f t="shared" si="144"/>
        <v>6.3813973602415217</v>
      </c>
      <c r="N282" s="269">
        <f t="shared" si="145"/>
        <v>-8.7684025116566033E-2</v>
      </c>
      <c r="O282" s="269">
        <f t="shared" si="132"/>
        <v>2.6440901955349538E-2</v>
      </c>
      <c r="P282" s="316">
        <f t="shared" si="133"/>
        <v>110.4943049164573</v>
      </c>
      <c r="Q282" s="269">
        <f t="shared" si="146"/>
        <v>13102.481162798495</v>
      </c>
      <c r="R282" s="338">
        <f>IF(H282&gt;0,rate1(1,$L$52,$L$51,$L$54,L282,$L$53,$L$50,P282),"")</f>
        <v>5011.2090177713335</v>
      </c>
      <c r="S282" s="318">
        <f t="shared" si="147"/>
        <v>98.88598881886513</v>
      </c>
      <c r="T282" s="318">
        <f t="shared" si="148"/>
        <v>8.9577707876887776E-4</v>
      </c>
      <c r="U282" s="269">
        <f t="shared" si="149"/>
        <v>6.3913973602415215</v>
      </c>
      <c r="V282" s="341">
        <f t="shared" si="150"/>
        <v>6.3913973602415215</v>
      </c>
      <c r="W282" s="269">
        <f t="shared" si="151"/>
        <v>2.4578342748178272E-3</v>
      </c>
      <c r="X282" s="269">
        <f t="shared" si="152"/>
        <v>13182.960040208351</v>
      </c>
      <c r="Y282" s="269">
        <f t="shared" si="134"/>
        <v>110.84087753682527</v>
      </c>
      <c r="Z282" s="349">
        <f>IF(H282&gt;0,rate1(1,$L$52,$L$51,$L$54,U282,$L$53,$L$50,Y282),"")</f>
        <v>5019.038086295529</v>
      </c>
      <c r="AA282" s="341">
        <f t="shared" si="153"/>
        <v>99.338175355150099</v>
      </c>
      <c r="AB282" s="341">
        <f t="shared" si="154"/>
        <v>-2.4993694116667453E-5</v>
      </c>
      <c r="AC282" s="269">
        <f t="shared" si="135"/>
        <v>8.9577707876887776E-4</v>
      </c>
      <c r="AD282" s="269">
        <f t="shared" si="155"/>
        <v>-22.326983435976334</v>
      </c>
      <c r="AE282" s="269">
        <f t="shared" si="156"/>
        <v>178.2889577001541</v>
      </c>
      <c r="AF282" s="269">
        <f t="shared" si="157"/>
        <v>971.35429593477329</v>
      </c>
      <c r="AG282" s="269">
        <f t="shared" si="158"/>
        <v>957.02862126890352</v>
      </c>
      <c r="AH282" s="269">
        <f t="shared" si="159"/>
        <v>6.3719265901492923</v>
      </c>
      <c r="AI282" s="269">
        <f t="shared" si="160"/>
        <v>0.17875468287037494</v>
      </c>
      <c r="AJ282" s="269">
        <f t="shared" si="161"/>
        <v>2.6922350643208572</v>
      </c>
      <c r="AK282" s="366">
        <f t="shared" si="162"/>
        <v>138.54613909131658</v>
      </c>
      <c r="AL282" s="134">
        <f t="shared" si="163"/>
        <v>0.96918674768722113</v>
      </c>
      <c r="AM282" s="5" cm="1">
        <f t="array" ref="AM282">Balance($B$8,$B$11,$B$12,$H$7,B282,AK282,AL282)</f>
        <v>3.7230269550070548E-2</v>
      </c>
      <c r="AN282" s="5" cm="1">
        <f t="array" ref="AN282">getStorageByWaterLevel(B281)</f>
        <v>54.250594580585336</v>
      </c>
    </row>
    <row r="283" spans="1:40" x14ac:dyDescent="0.25">
      <c r="A283" s="267"/>
      <c r="B283" s="269">
        <f t="shared" si="136"/>
        <v>971.35429593477329</v>
      </c>
      <c r="C283" s="269">
        <f t="shared" si="137"/>
        <v>957.02862126890352</v>
      </c>
      <c r="D283" s="269">
        <f t="shared" si="138"/>
        <v>6.3719265901492923</v>
      </c>
      <c r="E283" s="269">
        <f>IF(H283&gt;0,IF(AND(C283&lt;$B$6,C283&gt;$K$12),bb2wang($B$6,$K$12,C283,$H$8,$H$9,I283,$H$10,$H$11,$K$10,$K$11,$H$13),E282)," ")</f>
        <v>179.47761701093526</v>
      </c>
      <c r="F283" s="269">
        <f t="shared" si="139"/>
        <v>179.72536327595807</v>
      </c>
      <c r="G283" s="269">
        <f t="shared" si="140"/>
        <v>13004.615716240798</v>
      </c>
      <c r="H283" s="270">
        <f t="shared" si="130"/>
        <v>0.02</v>
      </c>
      <c r="I283" s="269">
        <f t="shared" si="141"/>
        <v>11.460539732695816</v>
      </c>
      <c r="J283" s="269">
        <f t="shared" si="131"/>
        <v>100</v>
      </c>
      <c r="K283" s="317">
        <f t="shared" si="142"/>
        <v>-1</v>
      </c>
      <c r="L283" s="318">
        <f t="shared" si="143"/>
        <v>6.3519265901492927</v>
      </c>
      <c r="M283" s="318">
        <f t="shared" si="144"/>
        <v>6.3619265901492925</v>
      </c>
      <c r="N283" s="269">
        <f t="shared" si="145"/>
        <v>-8.7424154014907884E-2</v>
      </c>
      <c r="O283" s="269">
        <f t="shared" si="132"/>
        <v>2.6440901955349538E-2</v>
      </c>
      <c r="P283" s="316">
        <f t="shared" si="133"/>
        <v>110.04444168611934</v>
      </c>
      <c r="Q283" s="269">
        <f t="shared" si="146"/>
        <v>12945.9835397066</v>
      </c>
      <c r="R283" s="338">
        <f>IF(H283&gt;0,rate1(1,$L$52,$L$51,$L$54,L283,$L$53,$L$50,P283),"")</f>
        <v>5001.00983432662</v>
      </c>
      <c r="S283" s="318">
        <f t="shared" si="147"/>
        <v>97.904144342865976</v>
      </c>
      <c r="T283" s="318">
        <f t="shared" si="148"/>
        <v>9.0217146653278301E-4</v>
      </c>
      <c r="U283" s="269">
        <f t="shared" si="149"/>
        <v>6.3719265901492923</v>
      </c>
      <c r="V283" s="341">
        <f t="shared" si="150"/>
        <v>6.3719265901492923</v>
      </c>
      <c r="W283" s="269">
        <f t="shared" si="151"/>
        <v>2.4428819790429657E-3</v>
      </c>
      <c r="X283" s="269">
        <f t="shared" si="152"/>
        <v>13025.692703187677</v>
      </c>
      <c r="Y283" s="269">
        <f t="shared" si="134"/>
        <v>110.39066048274512</v>
      </c>
      <c r="Z283" s="349">
        <f>IF(H283&gt;0,rate1(1,$L$52,$L$51,$L$54,U283,$L$53,$L$50,Y283),"")</f>
        <v>5008.8629092060755</v>
      </c>
      <c r="AA283" s="341">
        <f t="shared" si="153"/>
        <v>98.352503055320582</v>
      </c>
      <c r="AB283" s="341">
        <f t="shared" si="154"/>
        <v>-2.5093160446576267E-5</v>
      </c>
      <c r="AC283" s="269">
        <f t="shared" si="135"/>
        <v>9.0217146653278301E-4</v>
      </c>
      <c r="AD283" s="269">
        <f t="shared" si="155"/>
        <v>-22.168734815859136</v>
      </c>
      <c r="AE283" s="269">
        <f t="shared" si="156"/>
        <v>176.03242376510596</v>
      </c>
      <c r="AF283" s="269">
        <f t="shared" si="157"/>
        <v>971.2659696092918</v>
      </c>
      <c r="AG283" s="269">
        <f t="shared" si="158"/>
        <v>957.02771909743694</v>
      </c>
      <c r="AH283" s="269">
        <f t="shared" si="159"/>
        <v>6.3524541119010127</v>
      </c>
      <c r="AI283" s="269">
        <f t="shared" si="160"/>
        <v>0.18039785891648008</v>
      </c>
      <c r="AJ283" s="269">
        <f t="shared" si="161"/>
        <v>2.692285174837223</v>
      </c>
      <c r="AK283" s="366">
        <f t="shared" si="162"/>
        <v>138.54849164802536</v>
      </c>
      <c r="AL283" s="134">
        <f t="shared" si="163"/>
        <v>0.96920462315550815</v>
      </c>
      <c r="AM283" s="5" cm="1">
        <f t="array" ref="AM283">Balance($B$8,$B$11,$B$12,$H$7,B283,AK283,AL283)</f>
        <v>3.7692669395392099E-2</v>
      </c>
      <c r="AN283" s="5" cm="1">
        <f t="array" ref="AN283">getStorageByWaterLevel(B282)</f>
        <v>54.423417825055303</v>
      </c>
    </row>
    <row r="284" spans="1:40" x14ac:dyDescent="0.25">
      <c r="A284" s="267"/>
      <c r="B284" s="269">
        <f t="shared" si="136"/>
        <v>971.2659696092918</v>
      </c>
      <c r="C284" s="269">
        <f t="shared" si="137"/>
        <v>957.02771909743694</v>
      </c>
      <c r="D284" s="269">
        <f t="shared" si="138"/>
        <v>6.3524541119010127</v>
      </c>
      <c r="E284" s="269">
        <f>IF(H284&gt;0,IF(AND(C284&lt;$B$6,C284&gt;$K$12),bb2wang($B$6,$K$12,C284,$H$8,$H$9,I284,$H$10,$H$11,$K$10,$K$11,$H$13),E283)," ")</f>
        <v>178.98361099834659</v>
      </c>
      <c r="F284" s="269">
        <f t="shared" si="139"/>
        <v>179.23061400464093</v>
      </c>
      <c r="G284" s="269">
        <f t="shared" si="140"/>
        <v>12849.909540171122</v>
      </c>
      <c r="H284" s="270">
        <f t="shared" si="130"/>
        <v>0.02</v>
      </c>
      <c r="I284" s="269">
        <f t="shared" si="141"/>
        <v>11.390600409483888</v>
      </c>
      <c r="J284" s="269">
        <f t="shared" si="131"/>
        <v>100</v>
      </c>
      <c r="K284" s="317">
        <f t="shared" si="142"/>
        <v>-1</v>
      </c>
      <c r="L284" s="318">
        <f t="shared" si="143"/>
        <v>6.3324541119010131</v>
      </c>
      <c r="M284" s="318">
        <f t="shared" si="144"/>
        <v>6.3424541119010129</v>
      </c>
      <c r="N284" s="269">
        <f t="shared" si="145"/>
        <v>-8.7164214488751668E-2</v>
      </c>
      <c r="O284" s="269">
        <f t="shared" si="132"/>
        <v>2.6440901955349538E-2</v>
      </c>
      <c r="P284" s="316">
        <f t="shared" si="133"/>
        <v>109.59499903384892</v>
      </c>
      <c r="Q284" s="269">
        <f t="shared" si="146"/>
        <v>12790.977135376275</v>
      </c>
      <c r="R284" s="338">
        <f>IF(H284&gt;0,rate1(1,$L$52,$L$51,$L$54,L284,$L$53,$L$50,P284),"")</f>
        <v>4990.7784565237607</v>
      </c>
      <c r="S284" s="318">
        <f t="shared" si="147"/>
        <v>96.93021256189985</v>
      </c>
      <c r="T284" s="318">
        <f t="shared" si="148"/>
        <v>9.0862109194752552E-4</v>
      </c>
      <c r="U284" s="269">
        <f t="shared" si="149"/>
        <v>6.3524541119010127</v>
      </c>
      <c r="V284" s="341">
        <f t="shared" si="150"/>
        <v>6.3524541119010127</v>
      </c>
      <c r="W284" s="269">
        <f t="shared" si="151"/>
        <v>2.4279739977188797E-3</v>
      </c>
      <c r="X284" s="269">
        <f t="shared" si="152"/>
        <v>12869.922268708026</v>
      </c>
      <c r="Y284" s="269">
        <f t="shared" si="134"/>
        <v>109.94086325310133</v>
      </c>
      <c r="Z284" s="349">
        <f>IF(H284&gt;0,rate1(1,$L$52,$L$51,$L$54,U284,$L$53,$L$50,Y284),"")</f>
        <v>4998.6556216515655</v>
      </c>
      <c r="AA284" s="341">
        <f t="shared" si="153"/>
        <v>97.374769061100849</v>
      </c>
      <c r="AB284" s="341">
        <f t="shared" si="154"/>
        <v>-2.5193046078061811E-5</v>
      </c>
      <c r="AC284" s="269">
        <f t="shared" si="135"/>
        <v>9.0862109194752552E-4</v>
      </c>
      <c r="AD284" s="269">
        <f t="shared" si="155"/>
        <v>-22.011375453691358</v>
      </c>
      <c r="AE284" s="269">
        <f t="shared" si="156"/>
        <v>173.80164440242726</v>
      </c>
      <c r="AF284" s="269">
        <f t="shared" si="157"/>
        <v>971.17789677371115</v>
      </c>
      <c r="AG284" s="269">
        <f t="shared" si="158"/>
        <v>957.02681047634496</v>
      </c>
      <c r="AH284" s="269">
        <f t="shared" si="159"/>
        <v>6.3329799250509984</v>
      </c>
      <c r="AI284" s="269">
        <f t="shared" si="160"/>
        <v>0.18205999321805391</v>
      </c>
      <c r="AJ284" s="269">
        <f t="shared" si="161"/>
        <v>2.6923357470575615</v>
      </c>
      <c r="AK284" s="366">
        <f t="shared" si="162"/>
        <v>138.55083765285661</v>
      </c>
      <c r="AL284" s="134">
        <f t="shared" si="163"/>
        <v>0.9692226629413998</v>
      </c>
      <c r="AM284" s="5" cm="1">
        <f t="array" ref="AM284">Balance($B$8,$B$11,$B$12,$H$7,B284,AK284,AL284)</f>
        <v>3.8172704990417444E-2</v>
      </c>
      <c r="AN284" s="5" cm="1">
        <f t="array" ref="AN284">getStorageByWaterLevel(B283)</f>
        <v>54.596021609777175</v>
      </c>
    </row>
    <row r="285" spans="1:40" x14ac:dyDescent="0.25">
      <c r="A285" s="267"/>
      <c r="B285" s="269">
        <f t="shared" si="136"/>
        <v>971.17789677371115</v>
      </c>
      <c r="C285" s="269">
        <f t="shared" si="137"/>
        <v>957.02681047634496</v>
      </c>
      <c r="D285" s="269">
        <f t="shared" si="138"/>
        <v>6.3329799250509984</v>
      </c>
      <c r="E285" s="269">
        <f>IF(H285&gt;0,IF(AND(C285&lt;$B$6,C285&gt;$K$12),bb2wang($B$6,$K$12,C285,$H$8,$H$9,I285,$H$10,$H$11,$K$10,$K$11,$H$13),E284)," ")</f>
        <v>178.49109200120395</v>
      </c>
      <c r="F285" s="269">
        <f t="shared" si="139"/>
        <v>178.73735149977529</v>
      </c>
      <c r="G285" s="269">
        <f t="shared" si="140"/>
        <v>12696.682161030654</v>
      </c>
      <c r="H285" s="270">
        <f t="shared" si="130"/>
        <v>0.02</v>
      </c>
      <c r="I285" s="269">
        <f t="shared" si="141"/>
        <v>11.320869037892955</v>
      </c>
      <c r="J285" s="269">
        <f t="shared" si="131"/>
        <v>100</v>
      </c>
      <c r="K285" s="317">
        <f t="shared" si="142"/>
        <v>-1</v>
      </c>
      <c r="L285" s="318">
        <f t="shared" si="143"/>
        <v>6.3129799250509988</v>
      </c>
      <c r="M285" s="318">
        <f t="shared" si="144"/>
        <v>6.3229799250509986</v>
      </c>
      <c r="N285" s="269">
        <f t="shared" si="145"/>
        <v>-8.6904206520127758E-2</v>
      </c>
      <c r="O285" s="269">
        <f t="shared" si="132"/>
        <v>2.6440901955349538E-2</v>
      </c>
      <c r="P285" s="316">
        <f t="shared" si="133"/>
        <v>109.14597801155364</v>
      </c>
      <c r="Q285" s="269">
        <f t="shared" si="146"/>
        <v>12637.451006641622</v>
      </c>
      <c r="R285" s="338">
        <f>IF(H285&gt;0,rate1(1,$L$52,$L$51,$L$54,L285,$L$53,$L$50,P285),"")</f>
        <v>4980.5147692831179</v>
      </c>
      <c r="S285" s="318">
        <f t="shared" si="147"/>
        <v>95.964142472980853</v>
      </c>
      <c r="T285" s="318">
        <f t="shared" si="148"/>
        <v>9.1512653362666536E-4</v>
      </c>
      <c r="U285" s="269">
        <f t="shared" si="149"/>
        <v>6.3329799250509984</v>
      </c>
      <c r="V285" s="341">
        <f t="shared" si="150"/>
        <v>6.3329799250509984</v>
      </c>
      <c r="W285" s="269">
        <f t="shared" si="151"/>
        <v>2.4131103425162337E-3</v>
      </c>
      <c r="X285" s="269">
        <f t="shared" si="152"/>
        <v>12715.637764112067</v>
      </c>
      <c r="Y285" s="269">
        <f t="shared" si="134"/>
        <v>109.49148689589987</v>
      </c>
      <c r="Z285" s="349">
        <f>IF(H285&gt;0,rate1(1,$L$52,$L$51,$L$54,U285,$L$53,$L$50,Y285),"")</f>
        <v>4988.4161087226739</v>
      </c>
      <c r="AA285" s="341">
        <f t="shared" si="153"/>
        <v>96.404922251864363</v>
      </c>
      <c r="AB285" s="341">
        <f t="shared" si="154"/>
        <v>-2.5293352644276986E-5</v>
      </c>
      <c r="AC285" s="269">
        <f t="shared" si="135"/>
        <v>9.1512653362666536E-4</v>
      </c>
      <c r="AD285" s="269">
        <f t="shared" si="155"/>
        <v>-21.85490122413956</v>
      </c>
      <c r="AE285" s="269">
        <f t="shared" si="156"/>
        <v>171.59636273964477</v>
      </c>
      <c r="AF285" s="269">
        <f t="shared" si="157"/>
        <v>971.09007744065741</v>
      </c>
      <c r="AG285" s="269">
        <f t="shared" si="158"/>
        <v>957.02589534981132</v>
      </c>
      <c r="AH285" s="269">
        <f t="shared" si="159"/>
        <v>6.3135040291506552</v>
      </c>
      <c r="AI285" s="269">
        <f t="shared" si="160"/>
        <v>0.18374135526524826</v>
      </c>
      <c r="AJ285" s="269">
        <f t="shared" si="161"/>
        <v>2.692386786322913</v>
      </c>
      <c r="AK285" s="366">
        <f t="shared" si="162"/>
        <v>138.55317710730034</v>
      </c>
      <c r="AL285" s="134">
        <f t="shared" si="163"/>
        <v>0.96924086894072159</v>
      </c>
      <c r="AM285" s="5" cm="1">
        <f t="array" ref="AM285">Balance($B$8,$B$11,$B$12,$H$7,B285,AK285,AL285)</f>
        <v>3.867021230650091E-2</v>
      </c>
      <c r="AN285" s="5" cm="1">
        <f t="array" ref="AN285">getStorageByWaterLevel(B284)</f>
        <v>54.768403562221856</v>
      </c>
    </row>
    <row r="286" spans="1:40" x14ac:dyDescent="0.25">
      <c r="A286" s="267"/>
      <c r="B286" s="269">
        <f t="shared" si="136"/>
        <v>971.09007744065741</v>
      </c>
      <c r="C286" s="269">
        <f t="shared" si="137"/>
        <v>957.02589534981132</v>
      </c>
      <c r="D286" s="269">
        <f t="shared" si="138"/>
        <v>6.3135040291506552</v>
      </c>
      <c r="E286" s="269">
        <f>IF(H286&gt;0,IF(AND(C286&lt;$B$6,C286&gt;$K$12),bb2wang($B$6,$K$12,C286,$H$8,$H$9,I286,$H$10,$H$11,$K$10,$K$11,$H$13),E285)," ")</f>
        <v>178.0000605187513</v>
      </c>
      <c r="F286" s="269">
        <f t="shared" si="139"/>
        <v>178.24557625997761</v>
      </c>
      <c r="G286" s="269">
        <f t="shared" si="140"/>
        <v>12544.922696638989</v>
      </c>
      <c r="H286" s="270">
        <f t="shared" si="130"/>
        <v>0.02</v>
      </c>
      <c r="I286" s="269">
        <f t="shared" si="141"/>
        <v>11.251345672676871</v>
      </c>
      <c r="J286" s="269">
        <f t="shared" si="131"/>
        <v>100</v>
      </c>
      <c r="K286" s="317">
        <f t="shared" si="142"/>
        <v>-1</v>
      </c>
      <c r="L286" s="318">
        <f t="shared" si="143"/>
        <v>6.2935040291506557</v>
      </c>
      <c r="M286" s="318">
        <f t="shared" si="144"/>
        <v>6.3035040291506554</v>
      </c>
      <c r="N286" s="269">
        <f t="shared" si="145"/>
        <v>-8.6644130091045213E-2</v>
      </c>
      <c r="O286" s="269">
        <f t="shared" si="132"/>
        <v>2.6440901955349538E-2</v>
      </c>
      <c r="P286" s="316">
        <f t="shared" si="133"/>
        <v>108.69737967645375</v>
      </c>
      <c r="Q286" s="269">
        <f t="shared" si="146"/>
        <v>12485.394266410576</v>
      </c>
      <c r="R286" s="338">
        <f>IF(H286&gt;0,rate1(1,$L$52,$L$51,$L$54,L286,$L$53,$L$50,P286),"")</f>
        <v>4970.2186572725886</v>
      </c>
      <c r="S286" s="318">
        <f t="shared" si="147"/>
        <v>95.005883300801287</v>
      </c>
      <c r="T286" s="318">
        <f t="shared" si="148"/>
        <v>9.2168837788375612E-4</v>
      </c>
      <c r="U286" s="269">
        <f t="shared" si="149"/>
        <v>6.3135040291506552</v>
      </c>
      <c r="V286" s="341">
        <f t="shared" si="150"/>
        <v>6.3135040291506552</v>
      </c>
      <c r="W286" s="269">
        <f t="shared" si="151"/>
        <v>2.3982910251021394E-3</v>
      </c>
      <c r="X286" s="269">
        <f t="shared" si="152"/>
        <v>12562.828272892741</v>
      </c>
      <c r="Y286" s="269">
        <f t="shared" si="134"/>
        <v>109.0425324644269</v>
      </c>
      <c r="Z286" s="349">
        <f>IF(H286&gt;0,rate1(1,$L$52,$L$51,$L$54,U286,$L$53,$L$50,Y286),"")</f>
        <v>4978.144255254887</v>
      </c>
      <c r="AA286" s="341">
        <f t="shared" si="153"/>
        <v>95.442911734954308</v>
      </c>
      <c r="AB286" s="341">
        <f t="shared" si="154"/>
        <v>-2.5394081790200746E-5</v>
      </c>
      <c r="AC286" s="269">
        <f t="shared" si="135"/>
        <v>9.2168837788375612E-4</v>
      </c>
      <c r="AD286" s="269">
        <f t="shared" si="155"/>
        <v>-21.6993080089835</v>
      </c>
      <c r="AE286" s="269">
        <f t="shared" si="156"/>
        <v>169.41632407384444</v>
      </c>
      <c r="AF286" s="269">
        <f t="shared" si="157"/>
        <v>971.00251162218854</v>
      </c>
      <c r="AG286" s="269">
        <f t="shared" si="158"/>
        <v>957.02497366143348</v>
      </c>
      <c r="AH286" s="269">
        <f t="shared" si="159"/>
        <v>6.2940264237485453</v>
      </c>
      <c r="AI286" s="269">
        <f t="shared" si="160"/>
        <v>0.18544221923418019</v>
      </c>
      <c r="AJ286" s="269">
        <f t="shared" si="161"/>
        <v>2.6924382980504782</v>
      </c>
      <c r="AK286" s="366">
        <f t="shared" si="162"/>
        <v>138.55551001288799</v>
      </c>
      <c r="AL286" s="134">
        <f t="shared" si="163"/>
        <v>0.96925924307624811</v>
      </c>
      <c r="AM286" s="5" cm="1">
        <f t="array" ref="AM286">Balance($B$8,$B$11,$B$12,$H$7,B286,AK286,AL286)</f>
        <v>3.9185027791236011E-2</v>
      </c>
      <c r="AN286" s="5" cm="1">
        <f t="array" ref="AN286">getStorageByWaterLevel(B285)</f>
        <v>54.940561317485383</v>
      </c>
    </row>
    <row r="287" spans="1:40" x14ac:dyDescent="0.25">
      <c r="A287" s="267"/>
      <c r="B287" s="269">
        <f t="shared" si="136"/>
        <v>971.00251162218854</v>
      </c>
      <c r="C287" s="269">
        <f t="shared" si="137"/>
        <v>957.02497366143348</v>
      </c>
      <c r="D287" s="269">
        <f t="shared" si="138"/>
        <v>6.2940264237485453</v>
      </c>
      <c r="E287" s="269">
        <f>IF(H287&gt;0,IF(AND(C287&lt;$B$6,C287&gt;$K$12),bb2wang($B$6,$K$12,C287,$H$8,$H$9,I287,$H$10,$H$11,$K$10,$K$11,$H$13),E286)," ")</f>
        <v>177.51051705150599</v>
      </c>
      <c r="F287" s="269">
        <f t="shared" si="139"/>
        <v>177.75528878512864</v>
      </c>
      <c r="G287" s="269">
        <f t="shared" si="140"/>
        <v>12394.620320740187</v>
      </c>
      <c r="H287" s="270">
        <f t="shared" si="130"/>
        <v>0.02</v>
      </c>
      <c r="I287" s="269">
        <f t="shared" si="141"/>
        <v>11.182030368604046</v>
      </c>
      <c r="J287" s="269">
        <f t="shared" si="131"/>
        <v>100</v>
      </c>
      <c r="K287" s="317">
        <f t="shared" si="142"/>
        <v>-1</v>
      </c>
      <c r="L287" s="318">
        <f t="shared" si="143"/>
        <v>6.2740264237485457</v>
      </c>
      <c r="M287" s="318">
        <f t="shared" si="144"/>
        <v>6.2840264237485455</v>
      </c>
      <c r="N287" s="269">
        <f t="shared" si="145"/>
        <v>-8.6383985183449141E-2</v>
      </c>
      <c r="O287" s="269">
        <f t="shared" si="132"/>
        <v>2.6440901955349538E-2</v>
      </c>
      <c r="P287" s="316">
        <f t="shared" si="133"/>
        <v>108.24920509112862</v>
      </c>
      <c r="Q287" s="269">
        <f t="shared" si="146"/>
        <v>12334.796083527222</v>
      </c>
      <c r="R287" s="338">
        <f>IF(H287&gt;0,rate1(1,$L$52,$L$51,$L$54,L287,$L$53,$L$50,P287),"")</f>
        <v>4959.8900049111207</v>
      </c>
      <c r="S287" s="318">
        <f t="shared" si="147"/>
        <v>94.055384497233419</v>
      </c>
      <c r="T287" s="318">
        <f t="shared" si="148"/>
        <v>9.2830721886939685E-4</v>
      </c>
      <c r="U287" s="269">
        <f t="shared" si="149"/>
        <v>6.2940264237485453</v>
      </c>
      <c r="V287" s="341">
        <f t="shared" si="150"/>
        <v>6.2940264237485453</v>
      </c>
      <c r="W287" s="269">
        <f t="shared" si="151"/>
        <v>2.3835160571543668E-3</v>
      </c>
      <c r="X287" s="269">
        <f t="shared" si="152"/>
        <v>12411.482934555488</v>
      </c>
      <c r="Y287" s="269">
        <f t="shared" si="134"/>
        <v>108.59400101729464</v>
      </c>
      <c r="Z287" s="349">
        <f>IF(H287&gt;0,rate1(1,$L$52,$L$51,$L$54,U287,$L$53,$L$50,Y287),"")</f>
        <v>4967.8399458319509</v>
      </c>
      <c r="AA287" s="341">
        <f t="shared" si="153"/>
        <v>94.488686845184858</v>
      </c>
      <c r="AB287" s="341">
        <f t="shared" si="154"/>
        <v>-2.5495235173229197E-5</v>
      </c>
      <c r="AC287" s="269">
        <f t="shared" si="135"/>
        <v>9.2830721886939685E-4</v>
      </c>
      <c r="AD287" s="269">
        <f t="shared" si="155"/>
        <v>-21.544591697087505</v>
      </c>
      <c r="AE287" s="269">
        <f t="shared" si="156"/>
        <v>167.2612758295551</v>
      </c>
      <c r="AF287" s="269">
        <f t="shared" si="157"/>
        <v>970.91519932978622</v>
      </c>
      <c r="AG287" s="269">
        <f t="shared" si="158"/>
        <v>957.02404535421465</v>
      </c>
      <c r="AH287" s="269">
        <f t="shared" si="159"/>
        <v>6.2745471083902817</v>
      </c>
      <c r="AI287" s="269">
        <f t="shared" si="160"/>
        <v>0.18716286408573929</v>
      </c>
      <c r="AJ287" s="269">
        <f t="shared" si="161"/>
        <v>2.6924902877349464</v>
      </c>
      <c r="AK287" s="366">
        <f t="shared" si="162"/>
        <v>138.55783637119299</v>
      </c>
      <c r="AL287" s="134">
        <f t="shared" si="163"/>
        <v>0.96927778729817149</v>
      </c>
      <c r="AM287" s="5" cm="1">
        <f t="array" ref="AM287">Balance($B$8,$B$11,$B$12,$H$7,B287,AK287,AL287)</f>
        <v>3.9716988369055121E-2</v>
      </c>
      <c r="AN287" s="5" cm="1">
        <f t="array" ref="AN287">getStorageByWaterLevel(B286)</f>
        <v>55.112492518314262</v>
      </c>
    </row>
    <row r="288" spans="1:40" x14ac:dyDescent="0.25">
      <c r="A288" s="267"/>
      <c r="B288" s="269">
        <f t="shared" si="136"/>
        <v>970.91519932978622</v>
      </c>
      <c r="C288" s="269">
        <f t="shared" si="137"/>
        <v>957.02404535421465</v>
      </c>
      <c r="D288" s="269">
        <f t="shared" si="138"/>
        <v>6.2745471083902817</v>
      </c>
      <c r="E288" s="269">
        <f>IF(H288&gt;0,IF(AND(C288&lt;$B$6,C288&gt;$K$12),bb2wang($B$6,$K$12,C288,$H$8,$H$9,I288,$H$10,$H$11,$K$10,$K$11,$H$13),E287)," ")</f>
        <v>177.0224621012739</v>
      </c>
      <c r="F288" s="269">
        <f t="shared" si="139"/>
        <v>177.26648957638994</v>
      </c>
      <c r="G288" s="269">
        <f t="shared" si="140"/>
        <v>12245.764262863649</v>
      </c>
      <c r="H288" s="270">
        <f t="shared" si="130"/>
        <v>0.02</v>
      </c>
      <c r="I288" s="269">
        <f t="shared" si="141"/>
        <v>11.112923180457257</v>
      </c>
      <c r="J288" s="269">
        <f t="shared" si="131"/>
        <v>100</v>
      </c>
      <c r="K288" s="317">
        <f t="shared" si="142"/>
        <v>-1</v>
      </c>
      <c r="L288" s="318">
        <f t="shared" si="143"/>
        <v>6.2545471083902822</v>
      </c>
      <c r="M288" s="318">
        <f t="shared" si="144"/>
        <v>6.2645471083902819</v>
      </c>
      <c r="N288" s="269">
        <f t="shared" si="145"/>
        <v>-8.6123771779252678E-2</v>
      </c>
      <c r="O288" s="269">
        <f t="shared" si="132"/>
        <v>2.6440901955349538E-2</v>
      </c>
      <c r="P288" s="316">
        <f t="shared" si="133"/>
        <v>107.80145532355934</v>
      </c>
      <c r="Q288" s="269">
        <f t="shared" si="146"/>
        <v>12185.645682632567</v>
      </c>
      <c r="R288" s="338">
        <f>IF(H288&gt;0,rate1(1,$L$52,$L$51,$L$54,L288,$L$53,$L$50,P288),"")</f>
        <v>4949.5286963722401</v>
      </c>
      <c r="S288" s="318">
        <f t="shared" si="147"/>
        <v>93.112595740822115</v>
      </c>
      <c r="T288" s="318">
        <f t="shared" si="148"/>
        <v>9.3498365871242804E-4</v>
      </c>
      <c r="U288" s="269">
        <f t="shared" si="149"/>
        <v>6.2745471083902817</v>
      </c>
      <c r="V288" s="341">
        <f t="shared" si="150"/>
        <v>6.2745471083902817</v>
      </c>
      <c r="W288" s="269">
        <f t="shared" si="151"/>
        <v>2.3687854503542383E-3</v>
      </c>
      <c r="X288" s="269">
        <f t="shared" si="152"/>
        <v>12261.590944479241</v>
      </c>
      <c r="Y288" s="269">
        <f t="shared" si="134"/>
        <v>108.14589361848383</v>
      </c>
      <c r="Z288" s="349">
        <f>IF(H288&gt;0,rate1(1,$L$52,$L$51,$L$54,U288,$L$53,$L$50,Y288),"")</f>
        <v>4957.5030647893191</v>
      </c>
      <c r="AA288" s="341">
        <f t="shared" si="153"/>
        <v>93.542197144335333</v>
      </c>
      <c r="AB288" s="341">
        <f t="shared" si="154"/>
        <v>-2.5596814463565347E-5</v>
      </c>
      <c r="AC288" s="269">
        <f t="shared" si="135"/>
        <v>9.3498365871242804E-4</v>
      </c>
      <c r="AD288" s="269">
        <f t="shared" si="155"/>
        <v>-21.390748184350226</v>
      </c>
      <c r="AE288" s="269">
        <f t="shared" si="156"/>
        <v>165.13096756737883</v>
      </c>
      <c r="AF288" s="269">
        <f t="shared" si="157"/>
        <v>970.82814057434825</v>
      </c>
      <c r="AG288" s="269">
        <f t="shared" si="158"/>
        <v>957.02311037055597</v>
      </c>
      <c r="AH288" s="269">
        <f t="shared" si="159"/>
        <v>6.2550660826185371</v>
      </c>
      <c r="AI288" s="269">
        <f t="shared" si="160"/>
        <v>0.18890357366706953</v>
      </c>
      <c r="AJ288" s="269">
        <f t="shared" si="161"/>
        <v>2.6925427609498538</v>
      </c>
      <c r="AK288" s="366">
        <f t="shared" si="162"/>
        <v>138.56015618383148</v>
      </c>
      <c r="AL288" s="134">
        <f t="shared" si="163"/>
        <v>0.96929650358458008</v>
      </c>
      <c r="AM288" s="5" cm="1">
        <f t="array" ref="AM288">Balance($B$8,$B$11,$B$12,$H$7,B288,AK288,AL288)</f>
        <v>4.0265931441843615E-2</v>
      </c>
      <c r="AN288" s="5" cm="1">
        <f t="array" ref="AN288">getStorageByWaterLevel(B287)</f>
        <v>55.284194815129169</v>
      </c>
    </row>
    <row r="289" spans="1:40" x14ac:dyDescent="0.25">
      <c r="A289" s="267"/>
      <c r="B289" s="269">
        <f t="shared" si="136"/>
        <v>970.82814057434825</v>
      </c>
      <c r="C289" s="269">
        <f t="shared" si="137"/>
        <v>957.02311037055597</v>
      </c>
      <c r="D289" s="269">
        <f t="shared" si="138"/>
        <v>6.2550660826185371</v>
      </c>
      <c r="E289" s="269">
        <f>IF(H289&gt;0,IF(AND(C289&lt;$B$6,C289&gt;$K$12),bb2wang($B$6,$K$12,C289,$H$8,$H$9,I289,$H$10,$H$11,$K$10,$K$11,$H$13),E288)," ")</f>
        <v>176.53589617116484</v>
      </c>
      <c r="F289" s="269">
        <f t="shared" si="139"/>
        <v>176.77917913621937</v>
      </c>
      <c r="G289" s="269">
        <f t="shared" si="140"/>
        <v>12098.343808185351</v>
      </c>
      <c r="H289" s="270">
        <f t="shared" si="130"/>
        <v>0.02</v>
      </c>
      <c r="I289" s="269">
        <f t="shared" si="141"/>
        <v>11.044024163033829</v>
      </c>
      <c r="J289" s="269">
        <f t="shared" si="131"/>
        <v>100</v>
      </c>
      <c r="K289" s="317">
        <f t="shared" si="142"/>
        <v>-1</v>
      </c>
      <c r="L289" s="318">
        <f t="shared" si="143"/>
        <v>6.2350660826185376</v>
      </c>
      <c r="M289" s="318">
        <f t="shared" si="144"/>
        <v>6.2450660826185374</v>
      </c>
      <c r="N289" s="269">
        <f t="shared" si="145"/>
        <v>-8.586348986031922E-2</v>
      </c>
      <c r="O289" s="269">
        <f t="shared" si="132"/>
        <v>2.6440901955349538E-2</v>
      </c>
      <c r="P289" s="316">
        <f t="shared" si="133"/>
        <v>107.35413144717481</v>
      </c>
      <c r="Q289" s="269">
        <f t="shared" si="146"/>
        <v>12037.932344025823</v>
      </c>
      <c r="R289" s="338">
        <f>IF(H289&gt;0,rate1(1,$L$52,$L$51,$L$54,L289,$L$53,$L$50,P289),"")</f>
        <v>4939.1346155877354</v>
      </c>
      <c r="S289" s="318">
        <f t="shared" si="147"/>
        <v>92.177466936280524</v>
      </c>
      <c r="T289" s="318">
        <f t="shared" si="148"/>
        <v>9.4171830766394307E-4</v>
      </c>
      <c r="U289" s="269">
        <f t="shared" si="149"/>
        <v>6.2550660826185371</v>
      </c>
      <c r="V289" s="341">
        <f t="shared" si="150"/>
        <v>6.2550660826185371</v>
      </c>
      <c r="W289" s="269">
        <f t="shared" si="151"/>
        <v>2.3540992163759711E-3</v>
      </c>
      <c r="X289" s="269">
        <f t="shared" si="152"/>
        <v>12113.141553777796</v>
      </c>
      <c r="Y289" s="269">
        <f t="shared" si="134"/>
        <v>107.69821133738927</v>
      </c>
      <c r="Z289" s="349">
        <f>IF(H289&gt;0,rate1(1,$L$52,$L$51,$L$54,U289,$L$53,$L$50,Y289),"")</f>
        <v>4947.1334962177652</v>
      </c>
      <c r="AA289" s="341">
        <f t="shared" si="153"/>
        <v>92.6033924206465</v>
      </c>
      <c r="AB289" s="341">
        <f t="shared" si="154"/>
        <v>-2.5698821344583526E-5</v>
      </c>
      <c r="AC289" s="269">
        <f t="shared" si="135"/>
        <v>9.4171830766394307E-4</v>
      </c>
      <c r="AD289" s="269">
        <f t="shared" si="155"/>
        <v>-21.237773373666961</v>
      </c>
      <c r="AE289" s="269">
        <f t="shared" si="156"/>
        <v>163.02515095525396</v>
      </c>
      <c r="AF289" s="269">
        <f t="shared" si="157"/>
        <v>970.74133536618024</v>
      </c>
      <c r="AG289" s="269">
        <f t="shared" si="158"/>
        <v>957.0221686522483</v>
      </c>
      <c r="AH289" s="269">
        <f t="shared" si="159"/>
        <v>6.2355833459729695</v>
      </c>
      <c r="AI289" s="269">
        <f t="shared" si="160"/>
        <v>0.19066463681550877</v>
      </c>
      <c r="AJ289" s="269">
        <f t="shared" si="161"/>
        <v>2.692595723348969</v>
      </c>
      <c r="AK289" s="366">
        <f t="shared" si="162"/>
        <v>138.56246945246303</v>
      </c>
      <c r="AL289" s="134">
        <f t="shared" si="163"/>
        <v>0.96931539394194677</v>
      </c>
      <c r="AM289" s="5" cm="1">
        <f t="array" ref="AM289">Balance($B$8,$B$11,$B$12,$H$7,B289,AK289,AL289)</f>
        <v>4.0831694889551844E-2</v>
      </c>
      <c r="AN289" s="5" cm="1">
        <f t="array" ref="AN289">getStorageByWaterLevel(B288)</f>
        <v>55.455665866050822</v>
      </c>
    </row>
    <row r="290" spans="1:40" x14ac:dyDescent="0.25">
      <c r="A290" s="267"/>
      <c r="B290" s="269">
        <f t="shared" si="136"/>
        <v>970.74133536618024</v>
      </c>
      <c r="C290" s="269">
        <f t="shared" si="137"/>
        <v>957.0221686522483</v>
      </c>
      <c r="D290" s="269">
        <f t="shared" si="138"/>
        <v>6.2355833459729695</v>
      </c>
      <c r="E290" s="269">
        <f>IF(H290&gt;0,IF(AND(C290&lt;$B$6,C290&gt;$K$12),bb2wang($B$6,$K$12,C290,$H$8,$H$9,I290,$H$10,$H$11,$K$10,$K$11,$H$13),E289)," ")</f>
        <v>176.0508197656099</v>
      </c>
      <c r="F290" s="269">
        <f t="shared" si="139"/>
        <v>176.29335796838737</v>
      </c>
      <c r="G290" s="269">
        <f t="shared" si="140"/>
        <v>11952.348297388435</v>
      </c>
      <c r="H290" s="270">
        <f t="shared" si="130"/>
        <v>0.02</v>
      </c>
      <c r="I290" s="269">
        <f t="shared" si="141"/>
        <v>10.975333371145553</v>
      </c>
      <c r="J290" s="269">
        <f t="shared" si="131"/>
        <v>100</v>
      </c>
      <c r="K290" s="317">
        <f t="shared" si="142"/>
        <v>-1</v>
      </c>
      <c r="L290" s="318">
        <f t="shared" si="143"/>
        <v>6.2155833459729699</v>
      </c>
      <c r="M290" s="318">
        <f t="shared" si="144"/>
        <v>6.2255833459729697</v>
      </c>
      <c r="N290" s="269">
        <f t="shared" si="145"/>
        <v>-8.5603139408458873E-2</v>
      </c>
      <c r="O290" s="269">
        <f t="shared" si="132"/>
        <v>2.6440901955349538E-2</v>
      </c>
      <c r="P290" s="316">
        <f t="shared" si="133"/>
        <v>106.90723454089627</v>
      </c>
      <c r="Q290" s="269">
        <f t="shared" si="146"/>
        <v>11891.645403525086</v>
      </c>
      <c r="R290" s="338">
        <f>IF(H290&gt;0,rate1(1,$L$52,$L$51,$L$54,L290,$L$53,$L$50,P290),"")</f>
        <v>4928.7076462514069</v>
      </c>
      <c r="S290" s="318">
        <f t="shared" si="147"/>
        <v>91.249948213982378</v>
      </c>
      <c r="T290" s="318">
        <f t="shared" si="148"/>
        <v>9.4851178424495118E-4</v>
      </c>
      <c r="U290" s="269">
        <f t="shared" si="149"/>
        <v>6.2355833459729695</v>
      </c>
      <c r="V290" s="341">
        <f t="shared" si="150"/>
        <v>6.2355833459729695</v>
      </c>
      <c r="W290" s="269">
        <f t="shared" si="151"/>
        <v>2.3394573669044405E-3</v>
      </c>
      <c r="X290" s="269">
        <f t="shared" si="152"/>
        <v>11966.124069160509</v>
      </c>
      <c r="Y290" s="269">
        <f t="shared" si="134"/>
        <v>107.25095524886403</v>
      </c>
      <c r="Z290" s="349">
        <f>IF(H290&gt;0,rate1(1,$L$52,$L$51,$L$54,U290,$L$53,$L$50,Y290),"")</f>
        <v>4936.7311239670516</v>
      </c>
      <c r="AA290" s="341">
        <f t="shared" si="153"/>
        <v>91.672222688313184</v>
      </c>
      <c r="AB290" s="341">
        <f t="shared" si="154"/>
        <v>-2.5801257513520455E-5</v>
      </c>
      <c r="AC290" s="269">
        <f t="shared" si="135"/>
        <v>9.4851178424495118E-4</v>
      </c>
      <c r="AD290" s="269">
        <f t="shared" si="155"/>
        <v>-21.085663174886864</v>
      </c>
      <c r="AE290" s="269">
        <f t="shared" si="156"/>
        <v>160.94357975910188</v>
      </c>
      <c r="AF290" s="269">
        <f t="shared" si="157"/>
        <v>970.6547837149875</v>
      </c>
      <c r="AG290" s="269">
        <f t="shared" si="158"/>
        <v>957.02122014046404</v>
      </c>
      <c r="AH290" s="269">
        <f t="shared" si="159"/>
        <v>6.216098897990201</v>
      </c>
      <c r="AI290" s="269">
        <f t="shared" si="160"/>
        <v>0.19244634746521316</v>
      </c>
      <c r="AJ290" s="269">
        <f t="shared" si="161"/>
        <v>2.6926491806677095</v>
      </c>
      <c r="AK290" s="366">
        <f t="shared" si="162"/>
        <v>138.56477617879128</v>
      </c>
      <c r="AL290" s="134">
        <f t="shared" si="163"/>
        <v>0.96933446040562832</v>
      </c>
      <c r="AM290" s="5" cm="1">
        <f t="array" ref="AM290">Balance($B$8,$B$11,$B$12,$H$7,B290,AK290,AL290)</f>
        <v>4.141411707081858E-2</v>
      </c>
      <c r="AN290" s="5" cm="1">
        <f t="array" ref="AN290">getStorageByWaterLevel(B289)</f>
        <v>55.626903336924769</v>
      </c>
    </row>
    <row r="291" spans="1:40" x14ac:dyDescent="0.25">
      <c r="A291" s="267"/>
      <c r="B291" s="269">
        <f t="shared" si="136"/>
        <v>970.6547837149875</v>
      </c>
      <c r="C291" s="269">
        <f t="shared" si="137"/>
        <v>957.02122014046404</v>
      </c>
      <c r="D291" s="269">
        <f t="shared" si="138"/>
        <v>6.216098897990201</v>
      </c>
      <c r="E291" s="269">
        <f>IF(H291&gt;0,IF(AND(C291&lt;$B$6,C291&gt;$K$12),bb2wang($B$6,$K$12,C291,$H$8,$H$9,I291,$H$10,$H$11,$K$10,$K$11,$H$13),E290)," ")</f>
        <v>175.56723339037796</v>
      </c>
      <c r="F291" s="269">
        <f t="shared" si="139"/>
        <v>175.80902657799393</v>
      </c>
      <c r="G291" s="269">
        <f t="shared" si="140"/>
        <v>11807.767126523921</v>
      </c>
      <c r="H291" s="270">
        <f t="shared" si="130"/>
        <v>0.02</v>
      </c>
      <c r="I291" s="269">
        <f t="shared" si="141"/>
        <v>10.906850859618771</v>
      </c>
      <c r="J291" s="269">
        <f t="shared" si="131"/>
        <v>100</v>
      </c>
      <c r="K291" s="317">
        <f t="shared" si="142"/>
        <v>-1</v>
      </c>
      <c r="L291" s="318">
        <f t="shared" si="143"/>
        <v>6.1960988979902014</v>
      </c>
      <c r="M291" s="318">
        <f t="shared" si="144"/>
        <v>6.2060988979902012</v>
      </c>
      <c r="N291" s="269">
        <f t="shared" si="145"/>
        <v>-8.5342720405463979E-2</v>
      </c>
      <c r="O291" s="269">
        <f t="shared" si="132"/>
        <v>2.6440901955349538E-2</v>
      </c>
      <c r="P291" s="316">
        <f t="shared" si="133"/>
        <v>106.4607656891837</v>
      </c>
      <c r="Q291" s="269">
        <f t="shared" si="146"/>
        <v>11746.774252328025</v>
      </c>
      <c r="R291" s="338">
        <f>IF(H291&gt;0,rate1(1,$L$52,$L$51,$L$54,L291,$L$53,$L$50,P291),"")</f>
        <v>4918.2476718229318</v>
      </c>
      <c r="S291" s="318">
        <f t="shared" si="147"/>
        <v>90.329989929454683</v>
      </c>
      <c r="T291" s="318">
        <f t="shared" si="148"/>
        <v>9.5536471539804809E-4</v>
      </c>
      <c r="U291" s="269">
        <f t="shared" si="149"/>
        <v>6.216098897990201</v>
      </c>
      <c r="V291" s="341">
        <f t="shared" si="150"/>
        <v>6.216098897990201</v>
      </c>
      <c r="W291" s="269">
        <f t="shared" si="151"/>
        <v>2.3248599136209691E-3</v>
      </c>
      <c r="X291" s="269">
        <f t="shared" si="152"/>
        <v>11820.527852793142</v>
      </c>
      <c r="Y291" s="269">
        <f t="shared" si="134"/>
        <v>106.80412643326549</v>
      </c>
      <c r="Z291" s="349">
        <f>IF(H291&gt;0,rate1(1,$L$52,$L$51,$L$54,U291,$L$53,$L$50,Y291),"")</f>
        <v>4926.2958316497215</v>
      </c>
      <c r="AA291" s="341">
        <f t="shared" si="153"/>
        <v>90.748638186977857</v>
      </c>
      <c r="AB291" s="341">
        <f t="shared" si="154"/>
        <v>-2.5904124681841648E-5</v>
      </c>
      <c r="AC291" s="269">
        <f t="shared" si="135"/>
        <v>9.5536471539804809E-4</v>
      </c>
      <c r="AD291" s="269">
        <f t="shared" si="155"/>
        <v>-20.934413504759906</v>
      </c>
      <c r="AE291" s="269">
        <f t="shared" si="156"/>
        <v>158.88600983868389</v>
      </c>
      <c r="AF291" s="269">
        <f t="shared" si="157"/>
        <v>970.56848562986659</v>
      </c>
      <c r="AG291" s="269">
        <f t="shared" si="158"/>
        <v>957.02026477574861</v>
      </c>
      <c r="AH291" s="269">
        <f t="shared" si="159"/>
        <v>6.1966127382037666</v>
      </c>
      <c r="AI291" s="269">
        <f t="shared" si="160"/>
        <v>0.19424900475659562</v>
      </c>
      <c r="AJ291" s="269">
        <f t="shared" si="161"/>
        <v>2.6927031387245863</v>
      </c>
      <c r="AK291" s="366">
        <f t="shared" si="162"/>
        <v>138.56707636456474</v>
      </c>
      <c r="AL291" s="134">
        <f t="shared" si="163"/>
        <v>0.96935370504037488</v>
      </c>
      <c r="AM291" s="5" cm="1">
        <f t="array" ref="AM291">Balance($B$8,$B$11,$B$12,$H$7,B291,AK291,AL291)</f>
        <v>4.2013036823599373E-2</v>
      </c>
      <c r="AN291" s="5" cm="1">
        <f t="array" ref="AN291">getStorageByWaterLevel(B290)</f>
        <v>55.797904901347614</v>
      </c>
    </row>
    <row r="292" spans="1:40" x14ac:dyDescent="0.25">
      <c r="A292" s="267"/>
      <c r="B292" s="269">
        <f t="shared" si="136"/>
        <v>970.56848562986659</v>
      </c>
      <c r="C292" s="269">
        <f t="shared" si="137"/>
        <v>957.02026477574861</v>
      </c>
      <c r="D292" s="269">
        <f t="shared" si="138"/>
        <v>6.1966127382037666</v>
      </c>
      <c r="E292" s="269">
        <f>IF(H292&gt;0,IF(AND(C292&lt;$B$6,C292&gt;$K$12),bb2wang($B$6,$K$12,C292,$H$8,$H$9,I292,$H$10,$H$11,$K$10,$K$11,$H$13),E291)," ")</f>
        <v>175.08513755259224</v>
      </c>
      <c r="F292" s="269">
        <f t="shared" si="139"/>
        <v>175.3261854714851</v>
      </c>
      <c r="G292" s="269">
        <f t="shared" si="140"/>
        <v>11664.589746871012</v>
      </c>
      <c r="H292" s="270">
        <f t="shared" si="130"/>
        <v>0.02</v>
      </c>
      <c r="I292" s="269">
        <f t="shared" si="141"/>
        <v>10.838576683294377</v>
      </c>
      <c r="J292" s="269">
        <f t="shared" si="131"/>
        <v>100</v>
      </c>
      <c r="K292" s="317">
        <f t="shared" si="142"/>
        <v>-1</v>
      </c>
      <c r="L292" s="318">
        <f t="shared" si="143"/>
        <v>6.176612738203767</v>
      </c>
      <c r="M292" s="318">
        <f t="shared" si="144"/>
        <v>6.1866127382037668</v>
      </c>
      <c r="N292" s="269">
        <f t="shared" si="145"/>
        <v>-8.5082232833055826E-2</v>
      </c>
      <c r="O292" s="269">
        <f t="shared" si="132"/>
        <v>2.6440901955349538E-2</v>
      </c>
      <c r="P292" s="316">
        <f t="shared" si="133"/>
        <v>106.01472598208211</v>
      </c>
      <c r="Q292" s="269">
        <f t="shared" si="146"/>
        <v>11603.308336872209</v>
      </c>
      <c r="R292" s="338">
        <f>IF(H292&gt;0,rate1(1,$L$52,$L$51,$L$54,L292,$L$53,$L$50,P292),"")</f>
        <v>4907.7545755318442</v>
      </c>
      <c r="S292" s="318">
        <f t="shared" si="147"/>
        <v>89.417542662867874</v>
      </c>
      <c r="T292" s="318">
        <f t="shared" si="148"/>
        <v>9.6227773664181741E-4</v>
      </c>
      <c r="U292" s="269">
        <f t="shared" si="149"/>
        <v>6.1966127382037666</v>
      </c>
      <c r="V292" s="341">
        <f t="shared" si="150"/>
        <v>6.1966127382037666</v>
      </c>
      <c r="W292" s="269">
        <f t="shared" si="151"/>
        <v>2.3103068682353012E-3</v>
      </c>
      <c r="X292" s="269">
        <f t="shared" si="152"/>
        <v>11676.342322158271</v>
      </c>
      <c r="Y292" s="269">
        <f t="shared" si="134"/>
        <v>106.357725976501</v>
      </c>
      <c r="Z292" s="349">
        <f>IF(H292&gt;0,rate1(1,$L$52,$L$51,$L$54,U292,$L$53,$L$50,Y292),"")</f>
        <v>4915.8275026449801</v>
      </c>
      <c r="AA292" s="341">
        <f t="shared" si="153"/>
        <v>89.832589381221879</v>
      </c>
      <c r="AB292" s="341">
        <f t="shared" si="154"/>
        <v>-2.6007424576139529E-5</v>
      </c>
      <c r="AC292" s="269">
        <f t="shared" si="135"/>
        <v>9.6227773664181741E-4</v>
      </c>
      <c r="AD292" s="269">
        <f t="shared" si="155"/>
        <v>-20.784020286904418</v>
      </c>
      <c r="AE292" s="269">
        <f t="shared" si="156"/>
        <v>156.85219911095413</v>
      </c>
      <c r="AF292" s="269">
        <f t="shared" si="157"/>
        <v>970.48244111929694</v>
      </c>
      <c r="AG292" s="269">
        <f t="shared" si="158"/>
        <v>957.01930249801194</v>
      </c>
      <c r="AH292" s="269">
        <f t="shared" si="159"/>
        <v>6.1771248661441183</v>
      </c>
      <c r="AI292" s="269">
        <f t="shared" si="160"/>
        <v>0.19607291314837952</v>
      </c>
      <c r="AJ292" s="269">
        <f t="shared" si="161"/>
        <v>2.6927576034226832</v>
      </c>
      <c r="AK292" s="366">
        <f t="shared" si="162"/>
        <v>138.56937001157746</v>
      </c>
      <c r="AL292" s="134">
        <f t="shared" si="163"/>
        <v>0.96937312994085056</v>
      </c>
      <c r="AM292" s="5" cm="1">
        <f t="array" ref="AM292">Balance($B$8,$B$11,$B$12,$H$7,B292,AK292,AL292)</f>
        <v>4.2628293465798862E-2</v>
      </c>
      <c r="AN292" s="5" cm="1">
        <f t="array" ref="AN292">getStorageByWaterLevel(B291)</f>
        <v>55.9686682406928</v>
      </c>
    </row>
    <row r="293" spans="1:40" x14ac:dyDescent="0.25">
      <c r="A293" s="267"/>
      <c r="B293" s="269">
        <f t="shared" ref="B293:B317" si="164">IF(H293&gt;0,AF292,"")</f>
        <v>970.48244111929694</v>
      </c>
      <c r="C293" s="269">
        <f t="shared" ref="C293:C317" si="165">IF(H293&gt;0,AG292,"")</f>
        <v>957.01930249801194</v>
      </c>
      <c r="D293" s="269">
        <f t="shared" ref="D293:D317" si="166">IF(H293&gt;0,AH292,"")</f>
        <v>6.1771248661441183</v>
      </c>
      <c r="E293" s="269">
        <f>IF(H293&gt;0,IF(AND(C293&lt;$B$6,C293&gt;$K$12),bb2wang($B$6,$K$12,C293,$H$8,$H$9,I293,$H$10,$H$11,$K$10,$K$11,$H$13),E292)," ")</f>
        <v>174.60453276074946</v>
      </c>
      <c r="F293" s="269">
        <f t="shared" ref="F293:F317" si="167">IF(H293&gt;0,(E293+E292)/2,"")</f>
        <v>174.84483515667085</v>
      </c>
      <c r="G293" s="269">
        <f t="shared" ref="G293:G317" si="168">IF(H293&gt;0,F293*$S$53*$C$55*(B293-C293+N293)^1.5,"")</f>
        <v>11522.805664797572</v>
      </c>
      <c r="H293" s="270">
        <f t="shared" si="130"/>
        <v>0.02</v>
      </c>
      <c r="I293" s="269">
        <f t="shared" ref="I293:I317" si="169">IF(H293&gt;0,(B293-C293)*B$19,"")</f>
        <v>10.770510897027998</v>
      </c>
      <c r="J293" s="269">
        <f t="shared" si="131"/>
        <v>100</v>
      </c>
      <c r="K293" s="317">
        <f t="shared" ref="K293:K317" si="170">IF(H293&gt;0,IF((1-S292-0.015)&gt;0,1,-1),"")</f>
        <v>-1</v>
      </c>
      <c r="L293" s="318">
        <f t="shared" ref="L293:L317" si="171">IF(H293&gt;0,D293+K293*H293,"")</f>
        <v>6.1571248661441187</v>
      </c>
      <c r="M293" s="318">
        <f t="shared" ref="M293:M317" si="172">IF(H293&gt;0,(D293+L293)/2,"")</f>
        <v>6.1671248661441185</v>
      </c>
      <c r="N293" s="269">
        <f t="shared" ref="N293:N317" si="173">IF(H293&gt;0,2*($P$53*M293/$S$52/$S$51)^2-(B293-C293)*2,"")</f>
        <v>-8.4821676672895308E-2</v>
      </c>
      <c r="O293" s="269">
        <f t="shared" si="132"/>
        <v>2.6440901955349538E-2</v>
      </c>
      <c r="P293" s="316">
        <f t="shared" si="133"/>
        <v>105.56911651526947</v>
      </c>
      <c r="Q293" s="269">
        <f t="shared" ref="Q293:Q317" si="174">IF(H293&gt;0,M293/$S$54*(B293-C293+N293/2)*E293-J293,"")</f>
        <v>11461.237158695663</v>
      </c>
      <c r="R293" s="338">
        <f>IF(H293&gt;0,rate1(1,$L$52,$L$51,$L$54,L293,$L$53,$L$50,P293),"")</f>
        <v>4897.2282403816243</v>
      </c>
      <c r="S293" s="318">
        <f t="shared" ref="S293:S317" si="175">IF(H293&gt;0,Q293/O293/R293,"")</f>
        <v>88.512557218528187</v>
      </c>
      <c r="T293" s="318">
        <f t="shared" ref="T293:T317" si="176">IF(H293&gt;0,N293/(1-S293),"")</f>
        <v>9.6925149222969837E-4</v>
      </c>
      <c r="U293" s="269">
        <f t="shared" ref="U293:U317" si="177">L293-K293*H293</f>
        <v>6.1771248661441183</v>
      </c>
      <c r="V293" s="341">
        <f t="shared" ref="V293:V317" si="178">IF(H293&gt;0,(D293+U293)/2,"")</f>
        <v>6.1771248661441183</v>
      </c>
      <c r="W293" s="269">
        <f t="shared" ref="W293:W317" si="179">IF(H293&gt;0,2*($P$53*V293/$S$52/$S$51)^2-(B293-C293)*2,"")</f>
        <v>2.2957982424181012E-3</v>
      </c>
      <c r="X293" s="269">
        <f t="shared" ref="X293:X317" si="180">IF(H293&gt;0,V293/$S$54*(B293-C293+W293/2)*F293-J293,"")</f>
        <v>11533.55694991583</v>
      </c>
      <c r="Y293" s="269">
        <f t="shared" si="134"/>
        <v>105.91175497007573</v>
      </c>
      <c r="Z293" s="349">
        <f>IF(H293&gt;0,rate1(1,$L$52,$L$51,$L$54,U293,$L$53,$L$50,Y293),"")</f>
        <v>4905.3260201027297</v>
      </c>
      <c r="AA293" s="341">
        <f t="shared" ref="AA293:AA317" si="181">IF(H293&gt;0,X293/O293/Z293,"")</f>
        <v>88.92402696005729</v>
      </c>
      <c r="AB293" s="341">
        <f t="shared" ref="AB293:AB317" si="182">IF(H293&gt;0,W293/(1-AA293),"")</f>
        <v>-2.6111158937943682E-5</v>
      </c>
      <c r="AC293" s="269">
        <f t="shared" si="135"/>
        <v>9.6925149222969837E-4</v>
      </c>
      <c r="AD293" s="269">
        <f t="shared" ref="AD293:AD317" si="183">IF(H293&gt;0,H293/AC293*K293,"")</f>
        <v>-20.634479451758526</v>
      </c>
      <c r="AE293" s="269">
        <f t="shared" ref="AE293:AE317" si="184">IF(H293&gt;0,(AD293-AD292)/(AC293+AC292)*2,"")</f>
        <v>154.84190755245297</v>
      </c>
      <c r="AF293" s="269">
        <f t="shared" ref="AF293:AF317" si="185">IF(H293&gt;0,B293-(AC293-N293),"")</f>
        <v>970.39665019113181</v>
      </c>
      <c r="AG293" s="269">
        <f t="shared" ref="AG293:AG317" si="186">IF(H293&gt;0,C293-AC293,"")</f>
        <v>957.01833324651966</v>
      </c>
      <c r="AH293" s="269">
        <f t="shared" ref="AH293:AH317" si="187">IF(H293&gt;0,$S$54*$S$53*$C$55*SQRT(AF293-AG293),"")</f>
        <v>6.1576352813384947</v>
      </c>
      <c r="AI293" s="269">
        <f t="shared" ref="AI293:AI317" si="188">IF(H293&gt;0,AC293/R293*1000000,"")</f>
        <v>0.19791838253268096</v>
      </c>
      <c r="AJ293" s="269">
        <f t="shared" ref="AJ293:AJ317" si="189">IF(H293&gt;0,AJ292+AI293/3600,"")</f>
        <v>2.6928125807511645</v>
      </c>
      <c r="AK293" s="366">
        <f t="shared" ref="AK293:AK317" si="190">IF(H293&gt;0,AK292+AI292*G292/1000000,"")</f>
        <v>138.5716571216698</v>
      </c>
      <c r="AL293" s="134">
        <f t="shared" ref="AL293:AL317" si="191">IF(H293&gt;0,AL292+AI292*J292/1000000,"")</f>
        <v>0.96939273723216535</v>
      </c>
      <c r="AM293" s="5" cm="1">
        <f t="array" ref="AM293">Balance($B$8,$B$11,$B$12,$H$7,B293,AK293,AL293)</f>
        <v>4.3259726795911849E-2</v>
      </c>
      <c r="AN293" s="5" cm="1">
        <f t="array" ref="AN293">getStorageByWaterLevel(B292)</f>
        <v>56.139191044137412</v>
      </c>
    </row>
    <row r="294" spans="1:40" x14ac:dyDescent="0.25">
      <c r="A294" s="267"/>
      <c r="B294" s="269">
        <f t="shared" si="164"/>
        <v>970.39665019113181</v>
      </c>
      <c r="C294" s="269">
        <f t="shared" si="165"/>
        <v>957.01833324651966</v>
      </c>
      <c r="D294" s="269">
        <f t="shared" si="166"/>
        <v>6.1576352813384947</v>
      </c>
      <c r="E294" s="269">
        <f>IF(H294&gt;0,IF(AND(C294&lt;$B$6,C294&gt;$K$12),bb2wang($B$6,$K$12,C294,$H$8,$H$9,I294,$H$10,$H$11,$K$10,$K$11,$H$13),E293)," ")</f>
        <v>174.1254195247347</v>
      </c>
      <c r="F294" s="269">
        <f t="shared" si="167"/>
        <v>174.36497614274208</v>
      </c>
      <c r="G294" s="269">
        <f t="shared" si="168"/>
        <v>11382.404441619437</v>
      </c>
      <c r="H294" s="270">
        <f t="shared" si="130"/>
        <v>0.02</v>
      </c>
      <c r="I294" s="269">
        <f t="shared" si="169"/>
        <v>10.702653555689722</v>
      </c>
      <c r="J294" s="269">
        <f t="shared" si="131"/>
        <v>100</v>
      </c>
      <c r="K294" s="317">
        <f t="shared" si="170"/>
        <v>-1</v>
      </c>
      <c r="L294" s="318">
        <f t="shared" si="171"/>
        <v>6.1376352813384951</v>
      </c>
      <c r="M294" s="318">
        <f t="shared" si="172"/>
        <v>6.1476352813384949</v>
      </c>
      <c r="N294" s="269">
        <f t="shared" si="173"/>
        <v>-8.4561051906629103E-2</v>
      </c>
      <c r="O294" s="269">
        <f t="shared" si="132"/>
        <v>2.6440901955349538E-2</v>
      </c>
      <c r="P294" s="316">
        <f t="shared" si="133"/>
        <v>105.12393839010217</v>
      </c>
      <c r="Q294" s="269">
        <f t="shared" si="174"/>
        <v>11320.55027429614</v>
      </c>
      <c r="R294" s="338">
        <f>IF(H294&gt;0,rate1(1,$L$52,$L$51,$L$54,L294,$L$53,$L$50,P294),"")</f>
        <v>4886.6685491538447</v>
      </c>
      <c r="S294" s="318">
        <f t="shared" si="175"/>
        <v>87.614984624361611</v>
      </c>
      <c r="T294" s="318">
        <f t="shared" si="176"/>
        <v>9.7628663531327566E-4</v>
      </c>
      <c r="U294" s="269">
        <f t="shared" si="177"/>
        <v>6.1576352813384947</v>
      </c>
      <c r="V294" s="341">
        <f t="shared" si="178"/>
        <v>6.1576352813384947</v>
      </c>
      <c r="W294" s="269">
        <f t="shared" si="179"/>
        <v>2.2813340478684552E-3</v>
      </c>
      <c r="X294" s="269">
        <f t="shared" si="180"/>
        <v>11392.161263762675</v>
      </c>
      <c r="Y294" s="269">
        <f t="shared" si="134"/>
        <v>105.46621451113757</v>
      </c>
      <c r="Z294" s="349">
        <f>IF(H294&gt;0,rate1(1,$L$52,$L$51,$L$54,U294,$L$53,$L$50,Y294),"")</f>
        <v>4894.7912669476054</v>
      </c>
      <c r="AA294" s="341">
        <f t="shared" si="181"/>
        <v>88.022901836413439</v>
      </c>
      <c r="AB294" s="341">
        <f t="shared" si="182"/>
        <v>-2.6215329525059172E-5</v>
      </c>
      <c r="AC294" s="269">
        <f t="shared" si="135"/>
        <v>9.7628663531327566E-4</v>
      </c>
      <c r="AD294" s="269">
        <f t="shared" si="183"/>
        <v>-20.485786936520238</v>
      </c>
      <c r="AE294" s="269">
        <f t="shared" si="184"/>
        <v>152.85489719604962</v>
      </c>
      <c r="AF294" s="269">
        <f t="shared" si="185"/>
        <v>970.31111285258987</v>
      </c>
      <c r="AG294" s="269">
        <f t="shared" si="186"/>
        <v>957.0173569598843</v>
      </c>
      <c r="AH294" s="269">
        <f t="shared" si="187"/>
        <v>6.1381439833109761</v>
      </c>
      <c r="AI294" s="269">
        <f t="shared" si="188"/>
        <v>0.19978572835317948</v>
      </c>
      <c r="AJ294" s="269">
        <f t="shared" si="189"/>
        <v>2.6928680767868181</v>
      </c>
      <c r="AK294" s="366">
        <f t="shared" si="190"/>
        <v>138.57393769672922</v>
      </c>
      <c r="AL294" s="134">
        <f t="shared" si="191"/>
        <v>0.96941252907041864</v>
      </c>
      <c r="AM294" s="5" cm="1">
        <f t="array" ref="AM294">Balance($B$8,$B$11,$B$12,$H$7,B294,AK294,AL294)</f>
        <v>4.3907177093670813E-2</v>
      </c>
      <c r="AN294" s="5" cm="1">
        <f t="array" ref="AN294">getStorageByWaterLevel(B293)</f>
        <v>56.309471008688625</v>
      </c>
    </row>
    <row r="295" spans="1:40" x14ac:dyDescent="0.25">
      <c r="A295" s="267"/>
      <c r="B295" s="269">
        <f t="shared" si="164"/>
        <v>970.31111285258987</v>
      </c>
      <c r="C295" s="269">
        <f t="shared" si="165"/>
        <v>957.0173569598843</v>
      </c>
      <c r="D295" s="269">
        <f t="shared" si="166"/>
        <v>6.1381439833109761</v>
      </c>
      <c r="E295" s="269">
        <f>IF(H295&gt;0,IF(AND(C295&lt;$B$6,C295&gt;$K$12),bb2wang($B$6,$K$12,C295,$H$8,$H$9,I295,$H$10,$H$11,$K$10,$K$11,$H$13),E294)," ")</f>
        <v>173.64779835584253</v>
      </c>
      <c r="F295" s="269">
        <f t="shared" si="167"/>
        <v>173.88660894028862</v>
      </c>
      <c r="G295" s="269">
        <f t="shared" si="168"/>
        <v>11243.375693460803</v>
      </c>
      <c r="H295" s="270">
        <f t="shared" si="130"/>
        <v>0.02</v>
      </c>
      <c r="I295" s="269">
        <f t="shared" si="169"/>
        <v>10.635004714164461</v>
      </c>
      <c r="J295" s="269">
        <f t="shared" si="131"/>
        <v>100</v>
      </c>
      <c r="K295" s="317">
        <f t="shared" si="170"/>
        <v>-1</v>
      </c>
      <c r="L295" s="318">
        <f t="shared" si="171"/>
        <v>6.1181439833109765</v>
      </c>
      <c r="M295" s="318">
        <f t="shared" si="172"/>
        <v>6.1281439833109763</v>
      </c>
      <c r="N295" s="269">
        <f t="shared" si="173"/>
        <v>-8.4300358515847051E-2</v>
      </c>
      <c r="O295" s="269">
        <f t="shared" si="132"/>
        <v>2.6440901955349538E-2</v>
      </c>
      <c r="P295" s="316">
        <f t="shared" si="133"/>
        <v>104.67919271366559</v>
      </c>
      <c r="Q295" s="269">
        <f t="shared" si="174"/>
        <v>11181.237294991635</v>
      </c>
      <c r="R295" s="338">
        <f>IF(H295&gt;0,rate1(1,$L$52,$L$51,$L$54,L295,$L$53,$L$50,P295),"")</f>
        <v>4876.0753844125175</v>
      </c>
      <c r="S295" s="318">
        <f t="shared" si="175"/>
        <v>86.724776131406216</v>
      </c>
      <c r="T295" s="318">
        <f t="shared" si="176"/>
        <v>9.8338382810850733E-4</v>
      </c>
      <c r="U295" s="269">
        <f t="shared" si="177"/>
        <v>6.1381439833109761</v>
      </c>
      <c r="V295" s="341">
        <f t="shared" si="178"/>
        <v>6.1381439833109761</v>
      </c>
      <c r="W295" s="269">
        <f t="shared" si="179"/>
        <v>2.2669142962890021E-3</v>
      </c>
      <c r="X295" s="269">
        <f t="shared" si="180"/>
        <v>11252.144846292967</v>
      </c>
      <c r="Y295" s="269">
        <f t="shared" si="134"/>
        <v>105.02110570252708</v>
      </c>
      <c r="Z295" s="349">
        <f>IF(H295&gt;0,rate1(1,$L$52,$L$51,$L$54,U295,$L$53,$L$50,Y295),"")</f>
        <v>4884.2231258832553</v>
      </c>
      <c r="AA295" s="341">
        <f t="shared" si="181"/>
        <v>87.129165146628054</v>
      </c>
      <c r="AB295" s="341">
        <f t="shared" si="182"/>
        <v>-2.6319938111901593E-5</v>
      </c>
      <c r="AC295" s="269">
        <f t="shared" si="135"/>
        <v>9.8338382810850733E-4</v>
      </c>
      <c r="AD295" s="269">
        <f t="shared" si="183"/>
        <v>-20.337938685110434</v>
      </c>
      <c r="AE295" s="269">
        <f t="shared" si="184"/>
        <v>150.8909320923751</v>
      </c>
      <c r="AF295" s="269">
        <f t="shared" si="185"/>
        <v>970.22582911024597</v>
      </c>
      <c r="AG295" s="269">
        <f t="shared" si="186"/>
        <v>957.01637357605614</v>
      </c>
      <c r="AH295" s="269">
        <f t="shared" si="187"/>
        <v>6.1186509715824036</v>
      </c>
      <c r="AI295" s="269">
        <f t="shared" si="188"/>
        <v>0.20167527172613392</v>
      </c>
      <c r="AJ295" s="269">
        <f t="shared" si="189"/>
        <v>2.6929240976956308</v>
      </c>
      <c r="AK295" s="366">
        <f t="shared" si="190"/>
        <v>138.576211738691</v>
      </c>
      <c r="AL295" s="134">
        <f t="shared" si="191"/>
        <v>0.96943250764325395</v>
      </c>
      <c r="AM295" s="5" cm="1">
        <f t="array" ref="AM295">Balance($B$8,$B$11,$B$12,$H$7,B295,AK295,AL295)</f>
        <v>4.4570485120696633E-2</v>
      </c>
      <c r="AN295" s="5" cm="1">
        <f t="array" ref="AN295">getStorageByWaterLevel(B294)</f>
        <v>56.479505839211711</v>
      </c>
    </row>
    <row r="296" spans="1:40" x14ac:dyDescent="0.25">
      <c r="A296" s="267"/>
      <c r="B296" s="269">
        <f t="shared" si="164"/>
        <v>970.22582911024597</v>
      </c>
      <c r="C296" s="269">
        <f t="shared" si="165"/>
        <v>957.01637357605614</v>
      </c>
      <c r="D296" s="269">
        <f t="shared" si="166"/>
        <v>6.1186509715824036</v>
      </c>
      <c r="E296" s="269">
        <f>IF(H296&gt;0,IF(AND(C296&lt;$B$6,C296&gt;$K$12),bb2wang($B$6,$K$12,C296,$H$8,$H$9,I296,$H$10,$H$11,$K$10,$K$11,$H$13),E295)," ")</f>
        <v>173.17166976679385</v>
      </c>
      <c r="F296" s="269">
        <f t="shared" si="167"/>
        <v>173.4097340613182</v>
      </c>
      <c r="G296" s="269">
        <f t="shared" si="168"/>
        <v>11105.709091113566</v>
      </c>
      <c r="H296" s="270">
        <f t="shared" si="130"/>
        <v>0.02</v>
      </c>
      <c r="I296" s="269">
        <f t="shared" si="169"/>
        <v>10.567564427351863</v>
      </c>
      <c r="J296" s="269">
        <f t="shared" si="131"/>
        <v>100</v>
      </c>
      <c r="K296" s="317">
        <f t="shared" si="170"/>
        <v>-1</v>
      </c>
      <c r="L296" s="318">
        <f t="shared" si="171"/>
        <v>6.098650971582404</v>
      </c>
      <c r="M296" s="318">
        <f t="shared" si="172"/>
        <v>6.1086509715824038</v>
      </c>
      <c r="N296" s="269">
        <f t="shared" si="173"/>
        <v>-8.403959648206083E-2</v>
      </c>
      <c r="O296" s="269">
        <f t="shared" si="132"/>
        <v>2.6440901955349538E-2</v>
      </c>
      <c r="P296" s="316">
        <f t="shared" si="133"/>
        <v>104.23488059882165</v>
      </c>
      <c r="Q296" s="269">
        <f t="shared" si="174"/>
        <v>11043.287886779648</v>
      </c>
      <c r="R296" s="338">
        <f>IF(H296&gt;0,rate1(1,$L$52,$L$51,$L$54,L296,$L$53,$L$50,P296),"")</f>
        <v>4865.4486285084877</v>
      </c>
      <c r="S296" s="318">
        <f t="shared" si="175"/>
        <v>85.841883213296441</v>
      </c>
      <c r="T296" s="318">
        <f t="shared" si="176"/>
        <v>9.9054374206641979E-4</v>
      </c>
      <c r="U296" s="269">
        <f t="shared" si="177"/>
        <v>6.1186509715824036</v>
      </c>
      <c r="V296" s="341">
        <f t="shared" si="178"/>
        <v>6.1186509715824036</v>
      </c>
      <c r="W296" s="269">
        <f t="shared" si="179"/>
        <v>2.2525389993965916E-3</v>
      </c>
      <c r="X296" s="269">
        <f t="shared" si="180"/>
        <v>11113.497334857655</v>
      </c>
      <c r="Y296" s="269">
        <f t="shared" si="134"/>
        <v>104.57642965282501</v>
      </c>
      <c r="Z296" s="349">
        <f>IF(H296&gt;0,rate1(1,$L$52,$L$51,$L$54,U296,$L$53,$L$50,Y296),"")</f>
        <v>4873.6214793966401</v>
      </c>
      <c r="AA296" s="341">
        <f t="shared" si="181"/>
        <v>86.242768249933405</v>
      </c>
      <c r="AB296" s="341">
        <f t="shared" si="182"/>
        <v>-2.6424986490256917E-5</v>
      </c>
      <c r="AC296" s="269">
        <f t="shared" si="135"/>
        <v>9.9054374206641979E-4</v>
      </c>
      <c r="AD296" s="269">
        <f t="shared" si="183"/>
        <v>-20.190930648127726</v>
      </c>
      <c r="AE296" s="269">
        <f t="shared" si="184"/>
        <v>148.9497783038517</v>
      </c>
      <c r="AF296" s="269">
        <f t="shared" si="185"/>
        <v>970.14079897002182</v>
      </c>
      <c r="AG296" s="269">
        <f t="shared" si="186"/>
        <v>957.01538303231405</v>
      </c>
      <c r="AH296" s="269">
        <f t="shared" si="187"/>
        <v>6.0991562456703026</v>
      </c>
      <c r="AI296" s="269">
        <f t="shared" si="188"/>
        <v>0.20358733956462979</v>
      </c>
      <c r="AJ296" s="269">
        <f t="shared" si="189"/>
        <v>2.6929806497343987</v>
      </c>
      <c r="AK296" s="366">
        <f t="shared" si="190"/>
        <v>138.5784792495391</v>
      </c>
      <c r="AL296" s="134">
        <f t="shared" si="191"/>
        <v>0.96945267517042655</v>
      </c>
      <c r="AM296" s="5" cm="1">
        <f t="array" ref="AM296">Balance($B$8,$B$11,$B$12,$H$7,B296,AK296,AL296)</f>
        <v>4.5249492121161694E-2</v>
      </c>
      <c r="AN296" s="5" cm="1">
        <f t="array" ref="AN296">getStorageByWaterLevel(B295)</f>
        <v>56.649293248456871</v>
      </c>
    </row>
    <row r="297" spans="1:40" x14ac:dyDescent="0.25">
      <c r="A297" s="267"/>
      <c r="B297" s="269">
        <f t="shared" si="164"/>
        <v>970.14079897002182</v>
      </c>
      <c r="C297" s="269">
        <f t="shared" si="165"/>
        <v>957.01538303231405</v>
      </c>
      <c r="D297" s="269">
        <f t="shared" si="166"/>
        <v>6.0991562456703026</v>
      </c>
      <c r="E297" s="269">
        <f>IF(H297&gt;0,IF(AND(C297&lt;$B$6,C297&gt;$K$12),bb2wang($B$6,$K$12,C297,$H$8,$H$9,I297,$H$10,$H$11,$K$10,$K$11,$H$13),E296)," ")</f>
        <v>172.69703427175421</v>
      </c>
      <c r="F297" s="269">
        <f t="shared" si="167"/>
        <v>172.93435201927403</v>
      </c>
      <c r="G297" s="269">
        <f t="shared" si="168"/>
        <v>10969.3943598963</v>
      </c>
      <c r="H297" s="270">
        <f t="shared" si="130"/>
        <v>0.02</v>
      </c>
      <c r="I297" s="269">
        <f t="shared" si="169"/>
        <v>10.500332750166217</v>
      </c>
      <c r="J297" s="269">
        <f t="shared" si="131"/>
        <v>100</v>
      </c>
      <c r="K297" s="317">
        <f t="shared" si="170"/>
        <v>-1</v>
      </c>
      <c r="L297" s="318">
        <f t="shared" si="171"/>
        <v>6.079156245670303</v>
      </c>
      <c r="M297" s="318">
        <f t="shared" si="172"/>
        <v>6.0891562456703028</v>
      </c>
      <c r="N297" s="269">
        <f t="shared" si="173"/>
        <v>-8.3778765786785669E-2</v>
      </c>
      <c r="O297" s="269">
        <f t="shared" si="132"/>
        <v>2.6440901955349538E-2</v>
      </c>
      <c r="P297" s="316">
        <f t="shared" si="133"/>
        <v>103.79100316425762</v>
      </c>
      <c r="Q297" s="269">
        <f t="shared" si="174"/>
        <v>10906.691770196256</v>
      </c>
      <c r="R297" s="338">
        <f>IF(H297&gt;0,rate1(1,$L$52,$L$51,$L$54,L297,$L$53,$L$50,P297),"")</f>
        <v>4854.7881635839476</v>
      </c>
      <c r="S297" s="318">
        <f t="shared" si="175"/>
        <v>84.966257565746346</v>
      </c>
      <c r="T297" s="318">
        <f t="shared" si="176"/>
        <v>9.9776705804931372E-4</v>
      </c>
      <c r="U297" s="269">
        <f t="shared" si="177"/>
        <v>6.0991562456703026</v>
      </c>
      <c r="V297" s="341">
        <f t="shared" si="178"/>
        <v>6.0991562456703026</v>
      </c>
      <c r="W297" s="269">
        <f t="shared" si="179"/>
        <v>2.2382081688689937E-3</v>
      </c>
      <c r="X297" s="269">
        <f t="shared" si="180"/>
        <v>10976.208421423637</v>
      </c>
      <c r="Y297" s="269">
        <f t="shared" si="134"/>
        <v>104.13218747640033</v>
      </c>
      <c r="Z297" s="349">
        <f>IF(H297&gt;0,rate1(1,$L$52,$L$51,$L$54,U297,$L$53,$L$50,Y297),"")</f>
        <v>4862.9862097624546</v>
      </c>
      <c r="AA297" s="341">
        <f t="shared" si="181"/>
        <v>85.36366272794038</v>
      </c>
      <c r="AB297" s="341">
        <f t="shared" si="182"/>
        <v>-2.6530476469316715E-5</v>
      </c>
      <c r="AC297" s="269">
        <f t="shared" si="135"/>
        <v>9.9776705804931372E-4</v>
      </c>
      <c r="AD297" s="269">
        <f t="shared" si="183"/>
        <v>-20.04475878277745</v>
      </c>
      <c r="AE297" s="269">
        <f t="shared" si="184"/>
        <v>147.031203916176</v>
      </c>
      <c r="AF297" s="269">
        <f t="shared" si="185"/>
        <v>970.05602243717703</v>
      </c>
      <c r="AG297" s="269">
        <f t="shared" si="186"/>
        <v>957.01438526525601</v>
      </c>
      <c r="AH297" s="269">
        <f t="shared" si="187"/>
        <v>6.0796598050889319</v>
      </c>
      <c r="AI297" s="269">
        <f t="shared" si="188"/>
        <v>0.20552226470634152</v>
      </c>
      <c r="AJ297" s="269">
        <f t="shared" si="189"/>
        <v>2.6930377392523726</v>
      </c>
      <c r="AK297" s="366">
        <f t="shared" si="190"/>
        <v>138.58074023130695</v>
      </c>
      <c r="AL297" s="134">
        <f t="shared" si="191"/>
        <v>0.969473033904383</v>
      </c>
      <c r="AM297" s="5" cm="1">
        <f t="array" ref="AM297">Balance($B$8,$B$11,$B$12,$H$7,B297,AK297,AL297)</f>
        <v>4.5944039822454999E-2</v>
      </c>
      <c r="AN297" s="5" cm="1">
        <f t="array" ref="AN297">getStorageByWaterLevel(B296)</f>
        <v>56.81883095708767</v>
      </c>
    </row>
    <row r="298" spans="1:40" x14ac:dyDescent="0.25">
      <c r="A298" s="267"/>
      <c r="B298" s="269">
        <f t="shared" si="164"/>
        <v>970.05602243717703</v>
      </c>
      <c r="C298" s="269">
        <f t="shared" si="165"/>
        <v>957.01438526525601</v>
      </c>
      <c r="D298" s="269">
        <f t="shared" si="166"/>
        <v>6.0796598050889319</v>
      </c>
      <c r="E298" s="269">
        <f>IF(H298&gt;0,IF(AND(C298&lt;$B$6,C298&gt;$K$12),bb2wang($B$6,$K$12,C298,$H$8,$H$9,I298,$H$10,$H$11,$K$10,$K$11,$H$13),E297)," ")</f>
        <v>172.22389238635478</v>
      </c>
      <c r="F298" s="269">
        <f t="shared" si="167"/>
        <v>172.46046332905451</v>
      </c>
      <c r="G298" s="269">
        <f t="shared" si="168"/>
        <v>10834.421279514032</v>
      </c>
      <c r="H298" s="270">
        <f t="shared" si="130"/>
        <v>0.02</v>
      </c>
      <c r="I298" s="269">
        <f t="shared" si="169"/>
        <v>10.43330973753682</v>
      </c>
      <c r="J298" s="269">
        <f t="shared" si="131"/>
        <v>100</v>
      </c>
      <c r="K298" s="317">
        <f t="shared" si="170"/>
        <v>-1</v>
      </c>
      <c r="L298" s="318">
        <f t="shared" si="171"/>
        <v>6.0596598050889323</v>
      </c>
      <c r="M298" s="318">
        <f t="shared" si="172"/>
        <v>6.0696598050889321</v>
      </c>
      <c r="N298" s="269">
        <f t="shared" si="173"/>
        <v>-8.3517866411433772E-2</v>
      </c>
      <c r="O298" s="269">
        <f t="shared" si="132"/>
        <v>2.6440901955349538E-2</v>
      </c>
      <c r="P298" s="316">
        <f t="shared" si="133"/>
        <v>103.34756153453779</v>
      </c>
      <c r="Q298" s="269">
        <f t="shared" si="174"/>
        <v>10771.438720175913</v>
      </c>
      <c r="R298" s="338">
        <f>IF(H298&gt;0,rate1(1,$L$52,$L$51,$L$54,L298,$L$53,$L$50,P298),"")</f>
        <v>4844.0938715771235</v>
      </c>
      <c r="S298" s="318">
        <f t="shared" si="175"/>
        <v>84.097851106037993</v>
      </c>
      <c r="T298" s="318">
        <f t="shared" si="176"/>
        <v>1.0050544665091256E-3</v>
      </c>
      <c r="U298" s="269">
        <f t="shared" si="177"/>
        <v>6.0796598050889319</v>
      </c>
      <c r="V298" s="341">
        <f t="shared" si="178"/>
        <v>6.0796598050889319</v>
      </c>
      <c r="W298" s="269">
        <f t="shared" si="179"/>
        <v>2.2239218164372687E-3</v>
      </c>
      <c r="X298" s="269">
        <f t="shared" si="180"/>
        <v>10840.267852433552</v>
      </c>
      <c r="Y298" s="269">
        <f t="shared" si="134"/>
        <v>103.68838029346165</v>
      </c>
      <c r="Z298" s="349">
        <f>IF(H298&gt;0,rate1(1,$L$52,$L$51,$L$54,U298,$L$53,$L$50,Y298),"")</f>
        <v>4852.3171990477322</v>
      </c>
      <c r="AA298" s="341">
        <f t="shared" si="181"/>
        <v>84.491800384126606</v>
      </c>
      <c r="AB298" s="341">
        <f t="shared" si="182"/>
        <v>-2.6636409877443235E-5</v>
      </c>
      <c r="AC298" s="269">
        <f t="shared" si="135"/>
        <v>1.0050544665091256E-3</v>
      </c>
      <c r="AD298" s="269">
        <f t="shared" si="183"/>
        <v>-19.899419052846333</v>
      </c>
      <c r="AE298" s="269">
        <f t="shared" si="184"/>
        <v>145.13497897737969</v>
      </c>
      <c r="AF298" s="269">
        <f t="shared" si="185"/>
        <v>969.9714995162991</v>
      </c>
      <c r="AG298" s="269">
        <f t="shared" si="186"/>
        <v>957.01338021078948</v>
      </c>
      <c r="AH298" s="269">
        <f t="shared" si="187"/>
        <v>6.0601616493491521</v>
      </c>
      <c r="AI298" s="269">
        <f t="shared" si="188"/>
        <v>0.20748038604419189</v>
      </c>
      <c r="AJ298" s="269">
        <f t="shared" si="189"/>
        <v>2.6930953726929405</v>
      </c>
      <c r="AK298" s="366">
        <f t="shared" si="190"/>
        <v>138.58299468607825</v>
      </c>
      <c r="AL298" s="134">
        <f t="shared" si="191"/>
        <v>0.96949358613085368</v>
      </c>
      <c r="AM298" s="5" cm="1">
        <f t="array" ref="AM298">Balance($B$8,$B$11,$B$12,$H$7,B298,AK298,AL298)</f>
        <v>4.6653970435855903E-2</v>
      </c>
      <c r="AN298" s="5" cm="1">
        <f t="array" ref="AN298">getStorageByWaterLevel(B297)</f>
        <v>56.988116693709728</v>
      </c>
    </row>
    <row r="299" spans="1:40" x14ac:dyDescent="0.25">
      <c r="A299" s="267"/>
      <c r="B299" s="269">
        <f t="shared" si="164"/>
        <v>969.9714995162991</v>
      </c>
      <c r="C299" s="269">
        <f t="shared" si="165"/>
        <v>957.01338021078948</v>
      </c>
      <c r="D299" s="269">
        <f t="shared" si="166"/>
        <v>6.0601616493491521</v>
      </c>
      <c r="E299" s="269">
        <f>IF(H299&gt;0,IF(AND(C299&lt;$B$6,C299&gt;$K$12),bb2wang($B$6,$K$12,C299,$H$8,$H$9,I299,$H$10,$H$11,$K$10,$K$11,$H$13),E298)," ")</f>
        <v>171.75224462771044</v>
      </c>
      <c r="F299" s="269">
        <f t="shared" si="167"/>
        <v>171.98806850703261</v>
      </c>
      <c r="G299" s="269">
        <f t="shared" si="168"/>
        <v>10700.779683916529</v>
      </c>
      <c r="H299" s="270">
        <f t="shared" si="130"/>
        <v>0.02</v>
      </c>
      <c r="I299" s="269">
        <f t="shared" si="169"/>
        <v>10.366495444407702</v>
      </c>
      <c r="J299" s="269">
        <f t="shared" si="131"/>
        <v>100</v>
      </c>
      <c r="K299" s="317">
        <f t="shared" si="170"/>
        <v>-1</v>
      </c>
      <c r="L299" s="318">
        <f t="shared" si="171"/>
        <v>6.0401616493491526</v>
      </c>
      <c r="M299" s="318">
        <f t="shared" si="172"/>
        <v>6.0501616493491523</v>
      </c>
      <c r="N299" s="269">
        <f t="shared" si="173"/>
        <v>-8.3256898337396024E-2</v>
      </c>
      <c r="O299" s="269">
        <f t="shared" si="132"/>
        <v>2.6440901955349538E-2</v>
      </c>
      <c r="P299" s="316">
        <f t="shared" si="133"/>
        <v>102.9045568401521</v>
      </c>
      <c r="Q299" s="269">
        <f t="shared" si="174"/>
        <v>10637.518565909761</v>
      </c>
      <c r="R299" s="338">
        <f>IF(H299&gt;0,rate1(1,$L$52,$L$51,$L$54,L299,$L$53,$L$50,P299),"")</f>
        <v>4833.3656342270033</v>
      </c>
      <c r="S299" s="318">
        <f t="shared" si="175"/>
        <v>83.236615972499919</v>
      </c>
      <c r="T299" s="318">
        <f t="shared" si="176"/>
        <v>1.0124066676726739E-3</v>
      </c>
      <c r="U299" s="269">
        <f t="shared" si="177"/>
        <v>6.0601616493491521</v>
      </c>
      <c r="V299" s="341">
        <f t="shared" si="178"/>
        <v>6.0601616493491521</v>
      </c>
      <c r="W299" s="269">
        <f t="shared" si="179"/>
        <v>2.209679953800503E-3</v>
      </c>
      <c r="X299" s="269">
        <f t="shared" si="180"/>
        <v>10705.665428664286</v>
      </c>
      <c r="Y299" s="269">
        <f t="shared" si="134"/>
        <v>103.24500923010527</v>
      </c>
      <c r="Z299" s="349">
        <f>IF(H299&gt;0,rate1(1,$L$52,$L$51,$L$54,U299,$L$53,$L$50,Y299),"")</f>
        <v>4841.6143291164753</v>
      </c>
      <c r="AA299" s="341">
        <f t="shared" si="181"/>
        <v>83.627133243316791</v>
      </c>
      <c r="AB299" s="341">
        <f t="shared" si="182"/>
        <v>-2.6742788561882373E-5</v>
      </c>
      <c r="AC299" s="269">
        <f t="shared" si="135"/>
        <v>1.0124066676726739E-3</v>
      </c>
      <c r="AD299" s="269">
        <f t="shared" si="183"/>
        <v>-19.75490742862857</v>
      </c>
      <c r="AE299" s="269">
        <f t="shared" si="184"/>
        <v>143.26087553242644</v>
      </c>
      <c r="AF299" s="269">
        <f t="shared" si="185"/>
        <v>969.88723021129408</v>
      </c>
      <c r="AG299" s="269">
        <f t="shared" si="186"/>
        <v>957.01236780412182</v>
      </c>
      <c r="AH299" s="269">
        <f t="shared" si="187"/>
        <v>6.0406617779584195</v>
      </c>
      <c r="AI299" s="269">
        <f t="shared" si="188"/>
        <v>0.20946204866096113</v>
      </c>
      <c r="AJ299" s="269">
        <f t="shared" si="189"/>
        <v>2.6931535565953464</v>
      </c>
      <c r="AK299" s="366">
        <f t="shared" si="190"/>
        <v>138.58524261598788</v>
      </c>
      <c r="AL299" s="134">
        <f t="shared" si="191"/>
        <v>0.96951433416945809</v>
      </c>
      <c r="AM299" s="5" cm="1">
        <f t="array" ref="AM299">Balance($B$8,$B$11,$B$12,$H$7,B299,AK299,AL299)</f>
        <v>4.737912665721733E-2</v>
      </c>
      <c r="AN299" s="5" cm="1">
        <f t="array" ref="AN299">getStorageByWaterLevel(B298)</f>
        <v>57.15714819489893</v>
      </c>
    </row>
    <row r="300" spans="1:40" x14ac:dyDescent="0.25">
      <c r="A300" s="267"/>
      <c r="B300" s="269">
        <f t="shared" si="164"/>
        <v>969.88723021129408</v>
      </c>
      <c r="C300" s="269">
        <f t="shared" si="165"/>
        <v>957.01236780412182</v>
      </c>
      <c r="D300" s="269">
        <f t="shared" si="166"/>
        <v>6.0406617779584195</v>
      </c>
      <c r="E300" s="269">
        <f>IF(H300&gt;0,IF(AND(C300&lt;$B$6,C300&gt;$K$12),bb2wang($B$6,$K$12,C300,$H$8,$H$9,I300,$H$10,$H$11,$K$10,$K$11,$H$13),E299)," ")</f>
        <v>171.28209151443912</v>
      </c>
      <c r="F300" s="269">
        <f t="shared" si="167"/>
        <v>171.51716807107476</v>
      </c>
      <c r="G300" s="269">
        <f t="shared" si="168"/>
        <v>10568.459461157225</v>
      </c>
      <c r="H300" s="270">
        <f t="shared" si="130"/>
        <v>0.02</v>
      </c>
      <c r="I300" s="269">
        <f t="shared" si="169"/>
        <v>10.299889925737808</v>
      </c>
      <c r="J300" s="269">
        <f t="shared" si="131"/>
        <v>100</v>
      </c>
      <c r="K300" s="317">
        <f t="shared" si="170"/>
        <v>-1</v>
      </c>
      <c r="L300" s="318">
        <f t="shared" si="171"/>
        <v>6.0206617779584199</v>
      </c>
      <c r="M300" s="318">
        <f t="shared" si="172"/>
        <v>6.0306617779584197</v>
      </c>
      <c r="N300" s="269">
        <f t="shared" si="173"/>
        <v>-8.2995861546006466E-2</v>
      </c>
      <c r="O300" s="269">
        <f t="shared" si="132"/>
        <v>2.6440901955349538E-2</v>
      </c>
      <c r="P300" s="316">
        <f t="shared" si="133"/>
        <v>102.46199021756802</v>
      </c>
      <c r="Q300" s="269">
        <f t="shared" si="174"/>
        <v>10504.921190704517</v>
      </c>
      <c r="R300" s="338">
        <f>IF(H300&gt;0,rate1(1,$L$52,$L$51,$L$54,L300,$L$53,$L$50,P300),"")</f>
        <v>4822.6033330782402</v>
      </c>
      <c r="S300" s="318">
        <f t="shared" si="175"/>
        <v>82.382504523989795</v>
      </c>
      <c r="T300" s="318">
        <f t="shared" si="176"/>
        <v>1.0198243717301806E-3</v>
      </c>
      <c r="U300" s="269">
        <f t="shared" si="177"/>
        <v>6.0406617779584195</v>
      </c>
      <c r="V300" s="341">
        <f t="shared" si="178"/>
        <v>6.0406617779584195</v>
      </c>
      <c r="W300" s="269">
        <f t="shared" si="179"/>
        <v>2.1954825926719934E-3</v>
      </c>
      <c r="X300" s="269">
        <f t="shared" si="180"/>
        <v>10572.391005085939</v>
      </c>
      <c r="Y300" s="269">
        <f t="shared" si="134"/>
        <v>102.80207541836674</v>
      </c>
      <c r="Z300" s="349">
        <f>IF(H300&gt;0,rate1(1,$L$52,$L$51,$L$54,U300,$L$53,$L$50,Y300),"")</f>
        <v>4830.8774816344667</v>
      </c>
      <c r="AA300" s="341">
        <f t="shared" si="181"/>
        <v>82.769613551165904</v>
      </c>
      <c r="AB300" s="341">
        <f t="shared" si="182"/>
        <v>-2.6849614390047332E-5</v>
      </c>
      <c r="AC300" s="269">
        <f t="shared" si="135"/>
        <v>1.0198243717301806E-3</v>
      </c>
      <c r="AD300" s="269">
        <f t="shared" si="183"/>
        <v>-19.611219886880178</v>
      </c>
      <c r="AE300" s="269">
        <f t="shared" si="184"/>
        <v>141.40866758005291</v>
      </c>
      <c r="AF300" s="269">
        <f t="shared" si="185"/>
        <v>969.80321452537635</v>
      </c>
      <c r="AG300" s="269">
        <f t="shared" si="186"/>
        <v>957.0113479797501</v>
      </c>
      <c r="AH300" s="269">
        <f t="shared" si="187"/>
        <v>6.0211601904207335</v>
      </c>
      <c r="AI300" s="269">
        <f t="shared" si="188"/>
        <v>0.21146760396717773</v>
      </c>
      <c r="AJ300" s="269">
        <f t="shared" si="189"/>
        <v>2.6932122975964483</v>
      </c>
      <c r="AK300" s="366">
        <f t="shared" si="190"/>
        <v>138.58748402322274</v>
      </c>
      <c r="AL300" s="134">
        <f t="shared" si="191"/>
        <v>0.96953528037432424</v>
      </c>
      <c r="AM300" s="5" cm="1">
        <f t="array" ref="AM300">Balance($B$8,$B$11,$B$12,$H$7,B300,AK300,AL300)</f>
        <v>4.8119351667651571E-2</v>
      </c>
      <c r="AN300" s="5" cm="1">
        <f t="array" ref="AN300">getStorageByWaterLevel(B299)</f>
        <v>57.325923205231653</v>
      </c>
    </row>
    <row r="301" spans="1:40" x14ac:dyDescent="0.25">
      <c r="A301" s="267"/>
      <c r="B301" s="269">
        <f t="shared" si="164"/>
        <v>969.80321452537635</v>
      </c>
      <c r="C301" s="269">
        <f t="shared" si="165"/>
        <v>957.0113479797501</v>
      </c>
      <c r="D301" s="269">
        <f t="shared" si="166"/>
        <v>6.0211601904207335</v>
      </c>
      <c r="E301" s="269">
        <f>IF(H301&gt;0,IF(AND(C301&lt;$B$6,C301&gt;$K$12),bb2wang($B$6,$K$12,C301,$H$8,$H$9,I301,$H$10,$H$11,$K$10,$K$11,$H$13),E300)," ")</f>
        <v>170.81343356668413</v>
      </c>
      <c r="F301" s="269">
        <f t="shared" si="167"/>
        <v>171.04776254056162</v>
      </c>
      <c r="G301" s="269">
        <f t="shared" si="168"/>
        <v>10437.450553251594</v>
      </c>
      <c r="H301" s="270">
        <f t="shared" si="130"/>
        <v>0.02</v>
      </c>
      <c r="I301" s="269">
        <f t="shared" si="169"/>
        <v>10.233493236500999</v>
      </c>
      <c r="J301" s="269">
        <f t="shared" si="131"/>
        <v>100</v>
      </c>
      <c r="K301" s="317">
        <f t="shared" si="170"/>
        <v>-1</v>
      </c>
      <c r="L301" s="318">
        <f t="shared" si="171"/>
        <v>6.0011601904207339</v>
      </c>
      <c r="M301" s="318">
        <f t="shared" si="172"/>
        <v>6.0111601904207337</v>
      </c>
      <c r="N301" s="269">
        <f t="shared" si="173"/>
        <v>-8.2734756018549405E-2</v>
      </c>
      <c r="O301" s="269">
        <f t="shared" si="132"/>
        <v>2.6440901955349538E-2</v>
      </c>
      <c r="P301" s="316">
        <f t="shared" si="133"/>
        <v>102.01986280928216</v>
      </c>
      <c r="Q301" s="269">
        <f t="shared" si="174"/>
        <v>10373.636531841048</v>
      </c>
      <c r="R301" s="338">
        <f>IF(H301&gt;0,rate1(1,$L$52,$L$51,$L$54,L301,$L$53,$L$50,P301),"")</f>
        <v>4811.8068494861691</v>
      </c>
      <c r="S301" s="318">
        <f t="shared" si="175"/>
        <v>81.535469339375055</v>
      </c>
      <c r="T301" s="318">
        <f t="shared" si="176"/>
        <v>1.0273082990291719E-3</v>
      </c>
      <c r="U301" s="269">
        <f t="shared" si="177"/>
        <v>6.0211601904207335</v>
      </c>
      <c r="V301" s="341">
        <f t="shared" si="178"/>
        <v>6.0211601904207335</v>
      </c>
      <c r="W301" s="269">
        <f t="shared" si="179"/>
        <v>2.1813297447721425E-3</v>
      </c>
      <c r="X301" s="269">
        <f t="shared" si="180"/>
        <v>10440.434490720379</v>
      </c>
      <c r="Y301" s="269">
        <f t="shared" si="134"/>
        <v>102.3595799962719</v>
      </c>
      <c r="Z301" s="349">
        <f>IF(H301&gt;0,rate1(1,$L$52,$L$51,$L$54,U301,$L$53,$L$50,Y301),"")</f>
        <v>4820.1065380741893</v>
      </c>
      <c r="AA301" s="341">
        <f t="shared" si="181"/>
        <v>81.919193773639762</v>
      </c>
      <c r="AB301" s="341">
        <f t="shared" si="182"/>
        <v>-2.6956889250208182E-5</v>
      </c>
      <c r="AC301" s="269">
        <f t="shared" si="135"/>
        <v>1.0273082990291719E-3</v>
      </c>
      <c r="AD301" s="269">
        <f t="shared" si="183"/>
        <v>-19.468352410761621</v>
      </c>
      <c r="AE301" s="269">
        <f t="shared" si="184"/>
        <v>139.57813107009071</v>
      </c>
      <c r="AF301" s="269">
        <f t="shared" si="185"/>
        <v>969.71945246105872</v>
      </c>
      <c r="AG301" s="269">
        <f t="shared" si="186"/>
        <v>957.01032067145104</v>
      </c>
      <c r="AH301" s="269">
        <f t="shared" si="187"/>
        <v>6.0016568862366038</v>
      </c>
      <c r="AI301" s="269">
        <f t="shared" si="188"/>
        <v>0.21349740984280643</v>
      </c>
      <c r="AJ301" s="269">
        <f t="shared" si="189"/>
        <v>2.6932716024325156</v>
      </c>
      <c r="AK301" s="366">
        <f t="shared" si="190"/>
        <v>138.58971891002261</v>
      </c>
      <c r="AL301" s="134">
        <f t="shared" si="191"/>
        <v>0.96955642713472101</v>
      </c>
      <c r="AM301" s="5" cm="1">
        <f t="array" ref="AM301">Balance($B$8,$B$11,$B$12,$H$7,B301,AK301,AL301)</f>
        <v>4.8874489134230745E-2</v>
      </c>
      <c r="AN301" s="5" cm="1">
        <f t="array" ref="AN301">getStorageByWaterLevel(B300)</f>
        <v>57.494439477313747</v>
      </c>
    </row>
    <row r="302" spans="1:40" x14ac:dyDescent="0.25">
      <c r="A302" s="267"/>
      <c r="B302" s="269">
        <f t="shared" si="164"/>
        <v>969.71945246105872</v>
      </c>
      <c r="C302" s="269">
        <f t="shared" si="165"/>
        <v>957.01032067145104</v>
      </c>
      <c r="D302" s="269">
        <f t="shared" si="166"/>
        <v>6.0016568862366038</v>
      </c>
      <c r="E302" s="269">
        <f>IF(H302&gt;0,IF(AND(C302&lt;$B$6,C302&gt;$K$12),bb2wang($B$6,$K$12,C302,$H$8,$H$9,I302,$H$10,$H$11,$K$10,$K$11,$H$13),E301)," ")</f>
        <v>170.34627130613245</v>
      </c>
      <c r="F302" s="269">
        <f t="shared" si="167"/>
        <v>170.57985243640829</v>
      </c>
      <c r="G302" s="269">
        <f t="shared" si="168"/>
        <v>10307.742956035521</v>
      </c>
      <c r="H302" s="270">
        <f t="shared" si="130"/>
        <v>0.02</v>
      </c>
      <c r="I302" s="269">
        <f t="shared" si="169"/>
        <v>10.167305431686145</v>
      </c>
      <c r="J302" s="269">
        <f t="shared" si="131"/>
        <v>100</v>
      </c>
      <c r="K302" s="317">
        <f t="shared" si="170"/>
        <v>-1</v>
      </c>
      <c r="L302" s="318">
        <f t="shared" si="171"/>
        <v>5.9816568862366042</v>
      </c>
      <c r="M302" s="318">
        <f t="shared" si="172"/>
        <v>5.991656886236604</v>
      </c>
      <c r="N302" s="269">
        <f t="shared" si="173"/>
        <v>-8.2473581736255852E-2</v>
      </c>
      <c r="O302" s="269">
        <f t="shared" si="132"/>
        <v>2.6440901955349538E-2</v>
      </c>
      <c r="P302" s="316">
        <f t="shared" si="133"/>
        <v>101.57817576387264</v>
      </c>
      <c r="Q302" s="269">
        <f t="shared" si="174"/>
        <v>10243.654580432554</v>
      </c>
      <c r="R302" s="338">
        <f>IF(H302&gt;0,rate1(1,$L$52,$L$51,$L$54,L302,$L$53,$L$50,P302),"")</f>
        <v>4800.9760646219402</v>
      </c>
      <c r="S302" s="318">
        <f t="shared" si="175"/>
        <v>80.695463217011181</v>
      </c>
      <c r="T302" s="318">
        <f t="shared" si="176"/>
        <v>1.0348591802732841E-3</v>
      </c>
      <c r="U302" s="269">
        <f t="shared" si="177"/>
        <v>6.0016568862366038</v>
      </c>
      <c r="V302" s="341">
        <f t="shared" si="178"/>
        <v>6.0016568862366038</v>
      </c>
      <c r="W302" s="269">
        <f t="shared" si="179"/>
        <v>2.1672214218320107E-3</v>
      </c>
      <c r="X302" s="269">
        <f t="shared" si="180"/>
        <v>10309.785848499681</v>
      </c>
      <c r="Y302" s="269">
        <f t="shared" si="134"/>
        <v>101.91752410788887</v>
      </c>
      <c r="Z302" s="349">
        <f>IF(H302&gt;0,rate1(1,$L$52,$L$51,$L$54,U302,$L$53,$L$50,Y302),"")</f>
        <v>4809.3013797198691</v>
      </c>
      <c r="AA302" s="341">
        <f t="shared" si="181"/>
        <v>81.075826596495432</v>
      </c>
      <c r="AB302" s="341">
        <f t="shared" si="182"/>
        <v>-2.7064615052339161E-5</v>
      </c>
      <c r="AC302" s="269">
        <f t="shared" si="135"/>
        <v>1.0348591802732841E-3</v>
      </c>
      <c r="AD302" s="269">
        <f t="shared" si="183"/>
        <v>-19.326300989781458</v>
      </c>
      <c r="AE302" s="269">
        <f t="shared" si="184"/>
        <v>137.76904388795143</v>
      </c>
      <c r="AF302" s="269">
        <f t="shared" si="185"/>
        <v>969.63594402014223</v>
      </c>
      <c r="AG302" s="269">
        <f t="shared" si="186"/>
        <v>957.00928581227072</v>
      </c>
      <c r="AH302" s="269">
        <f t="shared" si="187"/>
        <v>5.9821518649030176</v>
      </c>
      <c r="AI302" s="269">
        <f t="shared" si="188"/>
        <v>0.21555183078272139</v>
      </c>
      <c r="AJ302" s="269">
        <f t="shared" si="189"/>
        <v>2.6933314779410664</v>
      </c>
      <c r="AK302" s="366">
        <f t="shared" si="190"/>
        <v>138.59194727868109</v>
      </c>
      <c r="AL302" s="134">
        <f t="shared" si="191"/>
        <v>0.96957777687570534</v>
      </c>
      <c r="AM302" s="5" cm="1">
        <f t="array" ref="AM302">Balance($B$8,$B$11,$B$12,$H$7,B302,AK302,AL302)</f>
        <v>4.9644383210687579E-2</v>
      </c>
      <c r="AN302" s="5" cm="1">
        <f t="array" ref="AN302">getStorageByWaterLevel(B301)</f>
        <v>57.662694771811431</v>
      </c>
    </row>
    <row r="303" spans="1:40" x14ac:dyDescent="0.25">
      <c r="A303" s="267"/>
      <c r="B303" s="269">
        <f t="shared" si="164"/>
        <v>969.63594402014223</v>
      </c>
      <c r="C303" s="269">
        <f t="shared" si="165"/>
        <v>957.00928581227072</v>
      </c>
      <c r="D303" s="269">
        <f t="shared" si="166"/>
        <v>5.9821518649030176</v>
      </c>
      <c r="E303" s="269">
        <f>IF(H303&gt;0,IF(AND(C303&lt;$B$6,C303&gt;$K$12),bb2wang($B$6,$K$12,C303,$H$8,$H$9,I303,$H$10,$H$11,$K$10,$K$11,$H$13),E302)," ")</f>
        <v>169.88060525603839</v>
      </c>
      <c r="F303" s="269">
        <f t="shared" si="167"/>
        <v>170.11343828108542</v>
      </c>
      <c r="G303" s="269">
        <f t="shared" si="168"/>
        <v>10179.326719023367</v>
      </c>
      <c r="H303" s="270">
        <f t="shared" si="130"/>
        <v>0.02</v>
      </c>
      <c r="I303" s="269">
        <f t="shared" si="169"/>
        <v>10.101326566297212</v>
      </c>
      <c r="J303" s="269">
        <f t="shared" si="131"/>
        <v>100</v>
      </c>
      <c r="K303" s="317">
        <f t="shared" si="170"/>
        <v>-1</v>
      </c>
      <c r="L303" s="318">
        <f t="shared" si="171"/>
        <v>5.9621518649030181</v>
      </c>
      <c r="M303" s="318">
        <f t="shared" si="172"/>
        <v>5.9721518649030179</v>
      </c>
      <c r="N303" s="269">
        <f t="shared" si="173"/>
        <v>-8.2212338680289321E-2</v>
      </c>
      <c r="O303" s="269">
        <f t="shared" si="132"/>
        <v>2.6440901955349538E-2</v>
      </c>
      <c r="P303" s="316">
        <f t="shared" si="133"/>
        <v>101.13693023605254</v>
      </c>
      <c r="Q303" s="269">
        <f t="shared" si="174"/>
        <v>10114.96538128286</v>
      </c>
      <c r="R303" s="338">
        <f>IF(H303&gt;0,rate1(1,$L$52,$L$51,$L$54,L303,$L$53,$L$50,P303),"")</f>
        <v>4790.1108594778152</v>
      </c>
      <c r="S303" s="318">
        <f t="shared" si="175"/>
        <v>79.862439174220626</v>
      </c>
      <c r="T303" s="318">
        <f t="shared" si="176"/>
        <v>1.0424777567260911E-3</v>
      </c>
      <c r="U303" s="269">
        <f t="shared" si="177"/>
        <v>5.9821518649030176</v>
      </c>
      <c r="V303" s="341">
        <f t="shared" si="178"/>
        <v>5.9821518649030176</v>
      </c>
      <c r="W303" s="269">
        <f t="shared" si="179"/>
        <v>2.1531576355648951E-3</v>
      </c>
      <c r="X303" s="269">
        <f t="shared" si="180"/>
        <v>10180.435095124329</v>
      </c>
      <c r="Y303" s="269">
        <f t="shared" si="134"/>
        <v>101.4759089033809</v>
      </c>
      <c r="Z303" s="349">
        <f>IF(H303&gt;0,rate1(1,$L$52,$L$51,$L$54,U303,$L$53,$L$50,Y303),"")</f>
        <v>4798.4618876726618</v>
      </c>
      <c r="AA303" s="341">
        <f t="shared" si="181"/>
        <v>80.239464924759588</v>
      </c>
      <c r="AB303" s="341">
        <f t="shared" si="182"/>
        <v>-2.7172793728597073E-5</v>
      </c>
      <c r="AC303" s="269">
        <f t="shared" si="135"/>
        <v>1.0424777567260911E-3</v>
      </c>
      <c r="AD303" s="269">
        <f t="shared" si="183"/>
        <v>-19.185061619741553</v>
      </c>
      <c r="AE303" s="269">
        <f t="shared" si="184"/>
        <v>135.98118583874921</v>
      </c>
      <c r="AF303" s="269">
        <f t="shared" si="185"/>
        <v>969.5526892037052</v>
      </c>
      <c r="AG303" s="269">
        <f t="shared" si="186"/>
        <v>957.00824333451396</v>
      </c>
      <c r="AH303" s="269">
        <f t="shared" si="187"/>
        <v>5.962645125913304</v>
      </c>
      <c r="AI303" s="269">
        <f t="shared" si="188"/>
        <v>0.21763123804607201</v>
      </c>
      <c r="AJ303" s="269">
        <f t="shared" si="189"/>
        <v>2.6933919310627461</v>
      </c>
      <c r="AK303" s="366">
        <f t="shared" si="190"/>
        <v>138.59416913154649</v>
      </c>
      <c r="AL303" s="134">
        <f t="shared" si="191"/>
        <v>0.96959933205878357</v>
      </c>
      <c r="AM303" s="5" cm="1">
        <f t="array" ref="AM303">Balance($B$8,$B$11,$B$12,$H$7,B303,AK303,AL303)</f>
        <v>5.042887853812713E-2</v>
      </c>
      <c r="AN303" s="5" cm="1">
        <f t="array" ref="AN303">getStorageByWaterLevel(B302)</f>
        <v>57.830686857481531</v>
      </c>
    </row>
    <row r="304" spans="1:40" x14ac:dyDescent="0.25">
      <c r="A304" s="267"/>
      <c r="B304" s="269">
        <f t="shared" si="164"/>
        <v>969.5526892037052</v>
      </c>
      <c r="C304" s="269">
        <f t="shared" si="165"/>
        <v>957.00824333451396</v>
      </c>
      <c r="D304" s="269">
        <f t="shared" si="166"/>
        <v>5.962645125913304</v>
      </c>
      <c r="E304" s="269">
        <f>IF(H304&gt;0,IF(AND(C304&lt;$B$6,C304&gt;$K$12),bb2wang($B$6,$K$12,C304,$H$8,$H$9,I304,$H$10,$H$11,$K$10,$K$11,$H$13),E303)," ")</f>
        <v>169.41643594124093</v>
      </c>
      <c r="F304" s="269">
        <f t="shared" si="167"/>
        <v>169.64852059863966</v>
      </c>
      <c r="G304" s="269">
        <f t="shared" si="168"/>
        <v>10052.191945265255</v>
      </c>
      <c r="H304" s="270">
        <f t="shared" si="130"/>
        <v>0.02</v>
      </c>
      <c r="I304" s="269">
        <f t="shared" si="169"/>
        <v>10.035556695352989</v>
      </c>
      <c r="J304" s="269">
        <f t="shared" si="131"/>
        <v>100</v>
      </c>
      <c r="K304" s="317">
        <f t="shared" si="170"/>
        <v>-1</v>
      </c>
      <c r="L304" s="318">
        <f t="shared" si="171"/>
        <v>5.9426451259133044</v>
      </c>
      <c r="M304" s="318">
        <f t="shared" si="172"/>
        <v>5.9526451259133042</v>
      </c>
      <c r="N304" s="269">
        <f t="shared" si="173"/>
        <v>-8.1951026831774243E-2</v>
      </c>
      <c r="O304" s="269">
        <f t="shared" si="132"/>
        <v>2.6440901955349538E-2</v>
      </c>
      <c r="P304" s="316">
        <f t="shared" si="133"/>
        <v>100.69612738672133</v>
      </c>
      <c r="Q304" s="269">
        <f t="shared" si="174"/>
        <v>9987.5590327435275</v>
      </c>
      <c r="R304" s="338">
        <f>IF(H304&gt;0,rate1(1,$L$52,$L$51,$L$54,L304,$L$53,$L$50,P304),"")</f>
        <v>4779.2111148725116</v>
      </c>
      <c r="S304" s="318">
        <f t="shared" si="175"/>
        <v>79.036350446764231</v>
      </c>
      <c r="T304" s="318">
        <f t="shared" si="176"/>
        <v>1.050164780420896E-3</v>
      </c>
      <c r="U304" s="269">
        <f t="shared" si="177"/>
        <v>5.962645125913304</v>
      </c>
      <c r="V304" s="341">
        <f t="shared" si="178"/>
        <v>5.962645125913304</v>
      </c>
      <c r="W304" s="269">
        <f t="shared" si="179"/>
        <v>2.1391383977089617E-3</v>
      </c>
      <c r="X304" s="269">
        <f t="shared" si="180"/>
        <v>10052.372300920641</v>
      </c>
      <c r="Y304" s="269">
        <f t="shared" si="134"/>
        <v>101.03473553905751</v>
      </c>
      <c r="Z304" s="349">
        <f>IF(H304&gt;0,rate1(1,$L$52,$L$51,$L$54,U304,$L$53,$L$50,Y304),"")</f>
        <v>4787.5879428558992</v>
      </c>
      <c r="AA304" s="341">
        <f t="shared" si="181"/>
        <v>79.410061882202555</v>
      </c>
      <c r="AB304" s="341">
        <f t="shared" si="182"/>
        <v>-2.7281427234716943E-5</v>
      </c>
      <c r="AC304" s="269">
        <f t="shared" si="135"/>
        <v>1.050164780420896E-3</v>
      </c>
      <c r="AD304" s="269">
        <f t="shared" si="183"/>
        <v>-19.044630302669447</v>
      </c>
      <c r="AE304" s="269">
        <f t="shared" si="184"/>
        <v>134.21433864530383</v>
      </c>
      <c r="AF304" s="269">
        <f t="shared" si="185"/>
        <v>969.469688012093</v>
      </c>
      <c r="AG304" s="269">
        <f t="shared" si="186"/>
        <v>957.00719316973357</v>
      </c>
      <c r="AH304" s="269">
        <f t="shared" si="187"/>
        <v>5.9431366687572025</v>
      </c>
      <c r="AI304" s="269">
        <f t="shared" si="188"/>
        <v>0.21973600980983446</v>
      </c>
      <c r="AJ304" s="269">
        <f t="shared" si="189"/>
        <v>2.6934529688432489</v>
      </c>
      <c r="AK304" s="366">
        <f t="shared" si="190"/>
        <v>138.59638447102284</v>
      </c>
      <c r="AL304" s="134">
        <f t="shared" si="191"/>
        <v>0.96962109518258821</v>
      </c>
      <c r="AM304" s="5" cm="1">
        <f t="array" ref="AM304">Balance($B$8,$B$11,$B$12,$H$7,B304,AK304,AL304)</f>
        <v>5.1227820245751336E-2</v>
      </c>
      <c r="AN304" s="5" cm="1">
        <f t="array" ref="AN304">getStorageByWaterLevel(B303)</f>
        <v>57.998413511202621</v>
      </c>
    </row>
    <row r="305" spans="1:40" x14ac:dyDescent="0.25">
      <c r="A305" s="267"/>
      <c r="B305" s="269">
        <f t="shared" si="164"/>
        <v>969.469688012093</v>
      </c>
      <c r="C305" s="269">
        <f t="shared" si="165"/>
        <v>957.00719316973357</v>
      </c>
      <c r="D305" s="269">
        <f t="shared" si="166"/>
        <v>5.9431366687572025</v>
      </c>
      <c r="E305" s="269">
        <f>IF(H305&gt;0,IF(AND(C305&lt;$B$6,C305&gt;$K$12),bb2wang($B$6,$K$12,C305,$H$8,$H$9,I305,$H$10,$H$11,$K$10,$K$11,$H$13),E304)," ")</f>
        <v>168.95376388819011</v>
      </c>
      <c r="F305" s="269">
        <f t="shared" si="167"/>
        <v>169.18509991471552</v>
      </c>
      <c r="G305" s="269">
        <f t="shared" si="168"/>
        <v>9926.3287912053402</v>
      </c>
      <c r="H305" s="270">
        <f t="shared" si="130"/>
        <v>0.02</v>
      </c>
      <c r="I305" s="269">
        <f t="shared" si="169"/>
        <v>9.969995873887548</v>
      </c>
      <c r="J305" s="269">
        <f t="shared" si="131"/>
        <v>100</v>
      </c>
      <c r="K305" s="317">
        <f t="shared" si="170"/>
        <v>-1</v>
      </c>
      <c r="L305" s="318">
        <f t="shared" si="171"/>
        <v>5.9231366687572029</v>
      </c>
      <c r="M305" s="318">
        <f t="shared" si="172"/>
        <v>5.9331366687572027</v>
      </c>
      <c r="N305" s="269">
        <f t="shared" si="173"/>
        <v>-8.1689646171771102E-2</v>
      </c>
      <c r="O305" s="269">
        <f t="shared" si="132"/>
        <v>2.6440901955349538E-2</v>
      </c>
      <c r="P305" s="316">
        <f t="shared" si="133"/>
        <v>100.2557683830219</v>
      </c>
      <c r="Q305" s="269">
        <f t="shared" si="174"/>
        <v>9861.4256865723819</v>
      </c>
      <c r="R305" s="338">
        <f>IF(H305&gt;0,rate1(1,$L$52,$L$51,$L$54,L305,$L$53,$L$50,P305),"")</f>
        <v>4768.2767114568032</v>
      </c>
      <c r="S305" s="318">
        <f t="shared" si="175"/>
        <v>78.217150488322119</v>
      </c>
      <c r="T305" s="318">
        <f t="shared" si="176"/>
        <v>1.0579210143752374E-3</v>
      </c>
      <c r="U305" s="269">
        <f t="shared" si="177"/>
        <v>5.9431366687572025</v>
      </c>
      <c r="V305" s="341">
        <f t="shared" si="178"/>
        <v>5.9431366687572025</v>
      </c>
      <c r="W305" s="269">
        <f t="shared" si="179"/>
        <v>2.1251637200023765E-3</v>
      </c>
      <c r="X305" s="269">
        <f t="shared" si="180"/>
        <v>9925.5875896991238</v>
      </c>
      <c r="Y305" s="269">
        <f t="shared" si="134"/>
        <v>100.59400517743077</v>
      </c>
      <c r="Z305" s="349">
        <f>IF(H305&gt;0,rate1(1,$L$52,$L$51,$L$54,U305,$L$53,$L$50,Y305),"")</f>
        <v>4776.6794260205925</v>
      </c>
      <c r="AA305" s="341">
        <f t="shared" si="181"/>
        <v>78.58757081081778</v>
      </c>
      <c r="AB305" s="341">
        <f t="shared" si="182"/>
        <v>-2.7390517550603245E-5</v>
      </c>
      <c r="AC305" s="269">
        <f t="shared" si="135"/>
        <v>1.0579210143752374E-3</v>
      </c>
      <c r="AD305" s="269">
        <f t="shared" si="183"/>
        <v>-18.905003046764449</v>
      </c>
      <c r="AE305" s="269">
        <f t="shared" si="184"/>
        <v>132.46828592049832</v>
      </c>
      <c r="AF305" s="269">
        <f t="shared" si="185"/>
        <v>969.38694044490683</v>
      </c>
      <c r="AG305" s="269">
        <f t="shared" si="186"/>
        <v>957.00613524871915</v>
      </c>
      <c r="AH305" s="269">
        <f t="shared" si="187"/>
        <v>5.9236264929207776</v>
      </c>
      <c r="AI305" s="269">
        <f t="shared" si="188"/>
        <v>0.22186653132637127</v>
      </c>
      <c r="AJ305" s="269">
        <f t="shared" si="189"/>
        <v>2.693514598435284</v>
      </c>
      <c r="AK305" s="366">
        <f t="shared" si="190"/>
        <v>138.59859329957075</v>
      </c>
      <c r="AL305" s="134">
        <f t="shared" si="191"/>
        <v>0.96964306878356921</v>
      </c>
      <c r="AM305" s="5" cm="1">
        <f t="array" ref="AM305">Balance($B$8,$B$11,$B$12,$H$7,B305,AK305,AL305)</f>
        <v>5.2041053951582657E-2</v>
      </c>
      <c r="AN305" s="5" cm="1">
        <f t="array" ref="AN305">getStorageByWaterLevel(B304)</f>
        <v>58.165872518007447</v>
      </c>
    </row>
    <row r="306" spans="1:40" x14ac:dyDescent="0.25">
      <c r="A306" s="68"/>
      <c r="B306" s="269">
        <f t="shared" si="164"/>
        <v>969.38694044490683</v>
      </c>
      <c r="C306" s="269">
        <f t="shared" si="165"/>
        <v>957.00613524871915</v>
      </c>
      <c r="D306" s="269">
        <f t="shared" si="166"/>
        <v>5.9236264929207776</v>
      </c>
      <c r="E306" s="269">
        <f>IF(H306&gt;0,IF(AND(C306&lt;$B$6,C306&gt;$K$12),bb2wang($B$6,$K$12,C306,$H$8,$H$9,I306,$H$10,$H$11,$K$10,$K$11,$H$13),E305)," ")</f>
        <v>168.49258962496765</v>
      </c>
      <c r="F306" s="269">
        <f t="shared" si="167"/>
        <v>168.72317675657888</v>
      </c>
      <c r="G306" s="269">
        <f t="shared" si="168"/>
        <v>9801.7274665389832</v>
      </c>
      <c r="H306" s="270">
        <f t="shared" si="130"/>
        <v>0.02</v>
      </c>
      <c r="I306" s="269">
        <f t="shared" si="169"/>
        <v>9.9046441569501447</v>
      </c>
      <c r="J306" s="269">
        <f t="shared" si="131"/>
        <v>100</v>
      </c>
      <c r="K306" s="317">
        <f t="shared" si="170"/>
        <v>-1</v>
      </c>
      <c r="L306" s="318">
        <f t="shared" si="171"/>
        <v>5.903626492920778</v>
      </c>
      <c r="M306" s="318">
        <f t="shared" si="172"/>
        <v>5.9136264929207778</v>
      </c>
      <c r="N306" s="269">
        <f t="shared" si="173"/>
        <v>-8.142819668131196E-2</v>
      </c>
      <c r="O306" s="269">
        <f t="shared" si="132"/>
        <v>2.6440901955349538E-2</v>
      </c>
      <c r="P306" s="316">
        <f t="shared" si="133"/>
        <v>99.815854398394308</v>
      </c>
      <c r="Q306" s="269">
        <f t="shared" si="174"/>
        <v>9736.5555477905964</v>
      </c>
      <c r="R306" s="338">
        <f>IF(H306&gt;0,rate1(1,$L$52,$L$51,$L$54,L306,$L$53,$L$50,P306),"")</f>
        <v>4757.3075297191735</v>
      </c>
      <c r="S306" s="318">
        <f t="shared" si="175"/>
        <v>77.404792969964973</v>
      </c>
      <c r="T306" s="318">
        <f t="shared" si="176"/>
        <v>1.0657472328119743E-3</v>
      </c>
      <c r="U306" s="269">
        <f t="shared" si="177"/>
        <v>5.9236264929207776</v>
      </c>
      <c r="V306" s="341">
        <f t="shared" si="178"/>
        <v>5.9236264929207776</v>
      </c>
      <c r="W306" s="269">
        <f t="shared" si="179"/>
        <v>2.1112336141442256E-3</v>
      </c>
      <c r="X306" s="269">
        <f t="shared" si="180"/>
        <v>9800.071138611811</v>
      </c>
      <c r="Y306" s="269">
        <f t="shared" si="134"/>
        <v>100.15371898726882</v>
      </c>
      <c r="Z306" s="349">
        <f>IF(H306&gt;0,rate1(1,$L$52,$L$51,$L$54,U306,$L$53,$L$50,Y306),"")</f>
        <v>4765.7362177509758</v>
      </c>
      <c r="AA306" s="341">
        <f t="shared" si="181"/>
        <v>77.771945270295475</v>
      </c>
      <c r="AB306" s="341">
        <f t="shared" si="182"/>
        <v>-2.7500066680752741E-5</v>
      </c>
      <c r="AC306" s="269">
        <f t="shared" si="135"/>
        <v>1.0657472328119743E-3</v>
      </c>
      <c r="AD306" s="269">
        <f t="shared" si="183"/>
        <v>-18.766175866326201</v>
      </c>
      <c r="AE306" s="269">
        <f t="shared" si="184"/>
        <v>130.74281316973526</v>
      </c>
      <c r="AF306" s="269">
        <f t="shared" si="185"/>
        <v>969.30444650099275</v>
      </c>
      <c r="AG306" s="269">
        <f t="shared" si="186"/>
        <v>957.00506950148633</v>
      </c>
      <c r="AH306" s="269">
        <f t="shared" si="187"/>
        <v>5.9041145978863314</v>
      </c>
      <c r="AI306" s="269">
        <f t="shared" si="188"/>
        <v>0.22402319508549534</v>
      </c>
      <c r="AJ306" s="269">
        <f t="shared" si="189"/>
        <v>2.6935768271005855</v>
      </c>
      <c r="AK306" s="366">
        <f t="shared" si="190"/>
        <v>138.60079561970846</v>
      </c>
      <c r="AL306" s="134">
        <f t="shared" si="191"/>
        <v>0.96966525543670179</v>
      </c>
      <c r="AM306" s="5" cm="1">
        <f t="array" ref="AM306">Balance($B$8,$B$11,$B$12,$H$7,B306,AK306,AL306)</f>
        <v>5.2868425763205211E-2</v>
      </c>
      <c r="AN306" s="5" cm="1">
        <f t="array" ref="AN306">getStorageByWaterLevel(B305)</f>
        <v>58.333061671114173</v>
      </c>
    </row>
    <row r="307" spans="1:40" x14ac:dyDescent="0.25">
      <c r="A307" s="68"/>
      <c r="B307" s="269">
        <f t="shared" si="164"/>
        <v>969.30444650099275</v>
      </c>
      <c r="C307" s="269">
        <f t="shared" si="165"/>
        <v>957.00506950148633</v>
      </c>
      <c r="D307" s="269">
        <f t="shared" si="166"/>
        <v>5.9041145978863314</v>
      </c>
      <c r="E307" s="269">
        <f>IF(H307&gt;0,IF(AND(C307&lt;$B$6,C307&gt;$K$12),bb2wang($B$6,$K$12,C307,$H$8,$H$9,I307,$H$10,$H$11,$K$10,$K$11,$H$13),E306)," ")</f>
        <v>168.0329136813084</v>
      </c>
      <c r="F307" s="269">
        <f t="shared" si="167"/>
        <v>168.26275165313803</v>
      </c>
      <c r="G307" s="269">
        <f t="shared" si="168"/>
        <v>9678.3782340697253</v>
      </c>
      <c r="H307" s="270">
        <f t="shared" si="130"/>
        <v>0.02</v>
      </c>
      <c r="I307" s="269">
        <f t="shared" si="169"/>
        <v>9.8395015996051374</v>
      </c>
      <c r="J307" s="269">
        <f t="shared" si="131"/>
        <v>100</v>
      </c>
      <c r="K307" s="317">
        <f t="shared" si="170"/>
        <v>-1</v>
      </c>
      <c r="L307" s="318">
        <f t="shared" si="171"/>
        <v>5.8841145978863318</v>
      </c>
      <c r="M307" s="318">
        <f t="shared" si="172"/>
        <v>5.8941145978863316</v>
      </c>
      <c r="N307" s="269">
        <f t="shared" si="173"/>
        <v>-8.1166678341350718E-2</v>
      </c>
      <c r="O307" s="269">
        <f t="shared" si="132"/>
        <v>2.6440901955349538E-2</v>
      </c>
      <c r="P307" s="316">
        <f t="shared" si="133"/>
        <v>99.37638661263081</v>
      </c>
      <c r="Q307" s="269">
        <f t="shared" si="174"/>
        <v>9612.9388745396172</v>
      </c>
      <c r="R307" s="338">
        <f>IF(H307&gt;0,rate1(1,$L$52,$L$51,$L$54,L307,$L$53,$L$50,P307),"")</f>
        <v>4746.3034499916157</v>
      </c>
      <c r="S307" s="318">
        <f t="shared" si="175"/>
        <v>76.599231779624361</v>
      </c>
      <c r="T307" s="318">
        <f t="shared" si="176"/>
        <v>1.0736442213851558E-3</v>
      </c>
      <c r="U307" s="269">
        <f t="shared" si="177"/>
        <v>5.9041145978863314</v>
      </c>
      <c r="V307" s="341">
        <f t="shared" si="178"/>
        <v>5.9041145978863314</v>
      </c>
      <c r="W307" s="269">
        <f t="shared" si="179"/>
        <v>2.0973480918904386E-3</v>
      </c>
      <c r="X307" s="269">
        <f t="shared" si="180"/>
        <v>9675.813178009319</v>
      </c>
      <c r="Y307" s="269">
        <f t="shared" si="134"/>
        <v>99.713878143650163</v>
      </c>
      <c r="Z307" s="349">
        <f>IF(H307&gt;0,rate1(1,$L$52,$L$51,$L$54,U307,$L$53,$L$50,Y307),"")</f>
        <v>4754.7581984702019</v>
      </c>
      <c r="AA307" s="341">
        <f t="shared" si="181"/>
        <v>76.96313903749396</v>
      </c>
      <c r="AB307" s="341">
        <f t="shared" si="182"/>
        <v>-2.7610076656458699E-5</v>
      </c>
      <c r="AC307" s="269">
        <f t="shared" si="135"/>
        <v>1.0736442213851558E-3</v>
      </c>
      <c r="AD307" s="269">
        <f t="shared" si="183"/>
        <v>-18.628144781701632</v>
      </c>
      <c r="AE307" s="269">
        <f t="shared" si="184"/>
        <v>129.03770775916158</v>
      </c>
      <c r="AF307" s="269">
        <f t="shared" si="185"/>
        <v>969.22220617843004</v>
      </c>
      <c r="AG307" s="269">
        <f t="shared" si="186"/>
        <v>957.00399585726495</v>
      </c>
      <c r="AH307" s="269">
        <f t="shared" si="187"/>
        <v>5.8846009831323656</v>
      </c>
      <c r="AI307" s="269">
        <f t="shared" si="188"/>
        <v>0.22620640098075742</v>
      </c>
      <c r="AJ307" s="269">
        <f t="shared" si="189"/>
        <v>2.6936396622119689</v>
      </c>
      <c r="AK307" s="366">
        <f t="shared" si="190"/>
        <v>138.60299143401286</v>
      </c>
      <c r="AL307" s="134">
        <f t="shared" si="191"/>
        <v>0.96968765775621035</v>
      </c>
      <c r="AM307" s="5" cm="1">
        <f t="array" ref="AM307">Balance($B$8,$B$11,$B$12,$H$7,B307,AK307,AL307)</f>
        <v>5.3709782278508075E-2</v>
      </c>
      <c r="AN307" s="5" cm="1">
        <f t="array" ref="AN307">getStorageByWaterLevel(B306)</f>
        <v>58.49997877195981</v>
      </c>
    </row>
    <row r="308" spans="1:40" x14ac:dyDescent="0.25">
      <c r="A308" s="68"/>
      <c r="B308" s="269">
        <f t="shared" si="164"/>
        <v>969.22220617843004</v>
      </c>
      <c r="C308" s="269">
        <f t="shared" si="165"/>
        <v>957.00399585726495</v>
      </c>
      <c r="D308" s="269">
        <f t="shared" si="166"/>
        <v>5.8846009831323656</v>
      </c>
      <c r="E308" s="269">
        <f>IF(H308&gt;0,IF(AND(C308&lt;$B$6,C308&gt;$K$12),bb2wang($B$6,$K$12,C308,$H$8,$H$9,I308,$H$10,$H$11,$K$10,$K$11,$H$13),E307)," ")</f>
        <v>167.57473658862477</v>
      </c>
      <c r="F308" s="269">
        <f t="shared" si="167"/>
        <v>167.80382513496659</v>
      </c>
      <c r="G308" s="269">
        <f t="shared" si="168"/>
        <v>9556.2714095662395</v>
      </c>
      <c r="H308" s="270">
        <f t="shared" si="130"/>
        <v>0.02</v>
      </c>
      <c r="I308" s="269">
        <f t="shared" si="169"/>
        <v>9.7745682569320707</v>
      </c>
      <c r="J308" s="269">
        <f t="shared" si="131"/>
        <v>100</v>
      </c>
      <c r="K308" s="317">
        <f t="shared" si="170"/>
        <v>-1</v>
      </c>
      <c r="L308" s="318">
        <f t="shared" si="171"/>
        <v>5.864600983132366</v>
      </c>
      <c r="M308" s="318">
        <f t="shared" si="172"/>
        <v>5.8746009831323658</v>
      </c>
      <c r="N308" s="269">
        <f t="shared" si="173"/>
        <v>-8.0905091132766671E-2</v>
      </c>
      <c r="O308" s="269">
        <f t="shared" si="132"/>
        <v>2.6440901955349538E-2</v>
      </c>
      <c r="P308" s="316">
        <f t="shared" si="133"/>
        <v>98.937366211932115</v>
      </c>
      <c r="Q308" s="269">
        <f t="shared" si="174"/>
        <v>9490.5659779382895</v>
      </c>
      <c r="R308" s="338">
        <f>IF(H308&gt;0,rate1(1,$L$52,$L$51,$L$54,L308,$L$53,$L$50,P308),"")</f>
        <v>4735.2643524555897</v>
      </c>
      <c r="S308" s="318">
        <f t="shared" si="175"/>
        <v>75.800421021564532</v>
      </c>
      <c r="T308" s="318">
        <f t="shared" si="176"/>
        <v>1.0816127774126057E-3</v>
      </c>
      <c r="U308" s="269">
        <f t="shared" si="177"/>
        <v>5.8846009831323656</v>
      </c>
      <c r="V308" s="341">
        <f t="shared" si="178"/>
        <v>5.8846009831323656</v>
      </c>
      <c r="W308" s="269">
        <f t="shared" si="179"/>
        <v>2.0835071649862869E-3</v>
      </c>
      <c r="X308" s="269">
        <f t="shared" si="180"/>
        <v>9552.8039912979184</v>
      </c>
      <c r="Y308" s="269">
        <f t="shared" si="134"/>
        <v>99.274483828019569</v>
      </c>
      <c r="Z308" s="349">
        <f>IF(H308&gt;0,rate1(1,$L$52,$L$51,$L$54,U308,$L$53,$L$50,Y308),"")</f>
        <v>4743.7452484461846</v>
      </c>
      <c r="AA308" s="341">
        <f t="shared" si="181"/>
        <v>76.161106105911401</v>
      </c>
      <c r="AB308" s="341">
        <f t="shared" si="182"/>
        <v>-2.7720549535957662E-5</v>
      </c>
      <c r="AC308" s="269">
        <f t="shared" si="135"/>
        <v>1.0816127774126057E-3</v>
      </c>
      <c r="AD308" s="269">
        <f t="shared" si="183"/>
        <v>-18.490905819218654</v>
      </c>
      <c r="AE308" s="269">
        <f t="shared" si="184"/>
        <v>127.3527589141646</v>
      </c>
      <c r="AF308" s="269">
        <f t="shared" si="185"/>
        <v>969.14021947451988</v>
      </c>
      <c r="AG308" s="269">
        <f t="shared" si="186"/>
        <v>957.00291424448756</v>
      </c>
      <c r="AH308" s="269">
        <f t="shared" si="187"/>
        <v>5.8650856481335696</v>
      </c>
      <c r="AI308" s="269">
        <f t="shared" si="188"/>
        <v>0.22841655648046522</v>
      </c>
      <c r="AJ308" s="269">
        <f t="shared" si="189"/>
        <v>2.6937031112554357</v>
      </c>
      <c r="AK308" s="366">
        <f t="shared" si="190"/>
        <v>138.60518074512052</v>
      </c>
      <c r="AL308" s="134">
        <f t="shared" si="191"/>
        <v>0.96971027839630841</v>
      </c>
      <c r="AM308" s="5" cm="1">
        <f t="array" ref="AM308">Balance($B$8,$B$11,$B$12,$H$7,B308,AK308,AL308)</f>
        <v>5.4564970586444037E-2</v>
      </c>
      <c r="AN308" s="5" cm="1">
        <f t="array" ref="AN308">getStorageByWaterLevel(B307)</f>
        <v>58.666621630232939</v>
      </c>
    </row>
    <row r="309" spans="1:40" x14ac:dyDescent="0.25">
      <c r="A309" s="68"/>
      <c r="B309" s="269">
        <f t="shared" si="164"/>
        <v>969.14021947451988</v>
      </c>
      <c r="C309" s="269">
        <f t="shared" si="165"/>
        <v>957.00291424448756</v>
      </c>
      <c r="D309" s="269">
        <f t="shared" si="166"/>
        <v>5.8650856481335696</v>
      </c>
      <c r="E309" s="269">
        <f>IF(H309&gt;0,IF(AND(C309&lt;$B$6,C309&gt;$K$12),bb2wang($B$6,$K$12,C309,$H$8,$H$9,I309,$H$10,$H$11,$K$10,$K$11,$H$13),E308)," ")</f>
        <v>167.11805888003033</v>
      </c>
      <c r="F309" s="269">
        <f t="shared" si="167"/>
        <v>167.34639773432755</v>
      </c>
      <c r="G309" s="269">
        <f t="shared" si="168"/>
        <v>9435.3973616192943</v>
      </c>
      <c r="H309" s="270">
        <f t="shared" si="130"/>
        <v>0.02</v>
      </c>
      <c r="I309" s="269">
        <f t="shared" si="169"/>
        <v>9.7098441840258616</v>
      </c>
      <c r="J309" s="269">
        <f t="shared" si="131"/>
        <v>100</v>
      </c>
      <c r="K309" s="317">
        <f t="shared" si="170"/>
        <v>-1</v>
      </c>
      <c r="L309" s="318">
        <f t="shared" si="171"/>
        <v>5.84508564813357</v>
      </c>
      <c r="M309" s="318">
        <f t="shared" si="172"/>
        <v>5.8550856481335698</v>
      </c>
      <c r="N309" s="269">
        <f t="shared" si="173"/>
        <v>-8.0643435036417799E-2</v>
      </c>
      <c r="O309" s="269">
        <f t="shared" si="132"/>
        <v>2.6440901955349538E-2</v>
      </c>
      <c r="P309" s="316">
        <f t="shared" si="133"/>
        <v>98.498794388965337</v>
      </c>
      <c r="Q309" s="269">
        <f t="shared" si="174"/>
        <v>9369.4272219397935</v>
      </c>
      <c r="R309" s="338">
        <f>IF(H309&gt;0,rate1(1,$L$52,$L$51,$L$54,L309,$L$53,$L$50,P309),"")</f>
        <v>4724.1901171481459</v>
      </c>
      <c r="S309" s="318">
        <f t="shared" si="175"/>
        <v>75.008315015852901</v>
      </c>
      <c r="T309" s="318">
        <f t="shared" si="176"/>
        <v>1.0896537101154596E-3</v>
      </c>
      <c r="U309" s="269">
        <f t="shared" si="177"/>
        <v>5.8650856481335696</v>
      </c>
      <c r="V309" s="341">
        <f t="shared" si="178"/>
        <v>5.8650856481335696</v>
      </c>
      <c r="W309" s="269">
        <f t="shared" si="179"/>
        <v>2.0697108451805946E-3</v>
      </c>
      <c r="X309" s="269">
        <f t="shared" si="180"/>
        <v>9431.0339147966552</v>
      </c>
      <c r="Y309" s="269">
        <f t="shared" si="134"/>
        <v>98.8355372282454</v>
      </c>
      <c r="Z309" s="349">
        <f>IF(H309&gt;0,rate1(1,$L$52,$L$51,$L$54,U309,$L$53,$L$50,Y309),"")</f>
        <v>4732.6972477976169</v>
      </c>
      <c r="AA309" s="341">
        <f t="shared" si="181"/>
        <v>75.365800685157765</v>
      </c>
      <c r="AB309" s="341">
        <f t="shared" si="182"/>
        <v>-2.7831487405657371E-5</v>
      </c>
      <c r="AC309" s="269">
        <f t="shared" si="135"/>
        <v>1.0896537101154596E-3</v>
      </c>
      <c r="AD309" s="269">
        <f t="shared" si="183"/>
        <v>-18.354455011106971</v>
      </c>
      <c r="AE309" s="269">
        <f t="shared" si="184"/>
        <v>125.68775771695198</v>
      </c>
      <c r="AF309" s="269">
        <f t="shared" si="185"/>
        <v>969.05848638577334</v>
      </c>
      <c r="AG309" s="269">
        <f t="shared" si="186"/>
        <v>957.00182459077746</v>
      </c>
      <c r="AH309" s="269">
        <f t="shared" si="187"/>
        <v>5.8455685923607312</v>
      </c>
      <c r="AI309" s="269">
        <f t="shared" si="188"/>
        <v>0.23065407680359218</v>
      </c>
      <c r="AJ309" s="269">
        <f t="shared" si="189"/>
        <v>2.6937671818323254</v>
      </c>
      <c r="AK309" s="366">
        <f t="shared" si="190"/>
        <v>138.60736355572868</v>
      </c>
      <c r="AL309" s="134">
        <f t="shared" si="191"/>
        <v>0.96973312005195644</v>
      </c>
      <c r="AM309" s="5" cm="1">
        <f t="array" ref="AM309">Balance($B$8,$B$11,$B$12,$H$7,B309,AK309,AL309)</f>
        <v>5.5433838267790934E-2</v>
      </c>
      <c r="AN309" s="5" cm="1">
        <f t="array" ref="AN309">getStorageByWaterLevel(B308)</f>
        <v>58.832988063908196</v>
      </c>
    </row>
    <row r="310" spans="1:40" x14ac:dyDescent="0.25">
      <c r="A310" s="68"/>
      <c r="B310" s="269">
        <f t="shared" si="164"/>
        <v>969.05848638577334</v>
      </c>
      <c r="C310" s="269">
        <f t="shared" si="165"/>
        <v>957.00182459077746</v>
      </c>
      <c r="D310" s="269">
        <f t="shared" si="166"/>
        <v>5.8455685923607312</v>
      </c>
      <c r="E310" s="269">
        <f>IF(H310&gt;0,IF(AND(C310&lt;$B$6,C310&gt;$K$12),bb2wang($B$6,$K$12,C310,$H$8,$H$9,I310,$H$10,$H$11,$K$10,$K$11,$H$13),E309)," ")</f>
        <v>166.66288109036441</v>
      </c>
      <c r="F310" s="269">
        <f t="shared" si="167"/>
        <v>166.89046998519737</v>
      </c>
      <c r="G310" s="269">
        <f t="shared" si="168"/>
        <v>9315.7465114981042</v>
      </c>
      <c r="H310" s="270">
        <f t="shared" si="130"/>
        <v>0.02</v>
      </c>
      <c r="I310" s="269">
        <f t="shared" si="169"/>
        <v>9.6453294359967003</v>
      </c>
      <c r="J310" s="269">
        <f t="shared" si="131"/>
        <v>100</v>
      </c>
      <c r="K310" s="317">
        <f t="shared" si="170"/>
        <v>-1</v>
      </c>
      <c r="L310" s="318">
        <f t="shared" si="171"/>
        <v>5.8255685923607317</v>
      </c>
      <c r="M310" s="318">
        <f t="shared" si="172"/>
        <v>5.8355685923607314</v>
      </c>
      <c r="N310" s="269">
        <f t="shared" si="173"/>
        <v>-8.0381710033076814E-2</v>
      </c>
      <c r="O310" s="269">
        <f t="shared" si="132"/>
        <v>2.6440901955349538E-2</v>
      </c>
      <c r="P310" s="316">
        <f t="shared" si="133"/>
        <v>98.060672342920725</v>
      </c>
      <c r="Q310" s="269">
        <f t="shared" si="174"/>
        <v>9249.5130231880175</v>
      </c>
      <c r="R310" s="338">
        <f>IF(H310&gt;0,rate1(1,$L$52,$L$51,$L$54,L310,$L$53,$L$50,P310),"")</f>
        <v>4713.0806239681579</v>
      </c>
      <c r="S310" s="318">
        <f t="shared" si="175"/>
        <v>74.222868297826864</v>
      </c>
      <c r="T310" s="318">
        <f t="shared" si="176"/>
        <v>1.0977678408626667E-3</v>
      </c>
      <c r="U310" s="269">
        <f t="shared" si="177"/>
        <v>5.8455685923607312</v>
      </c>
      <c r="V310" s="341">
        <f t="shared" si="178"/>
        <v>5.8455685923607312</v>
      </c>
      <c r="W310" s="269">
        <f t="shared" si="179"/>
        <v>2.0559591442186331E-3</v>
      </c>
      <c r="X310" s="269">
        <f t="shared" si="180"/>
        <v>9310.493337593769</v>
      </c>
      <c r="Y310" s="269">
        <f t="shared" si="134"/>
        <v>98.39703953867587</v>
      </c>
      <c r="Z310" s="349">
        <f>IF(H310&gt;0,rate1(1,$L$52,$L$51,$L$54,U310,$L$53,$L$50,Y310),"")</f>
        <v>4721.6140765000946</v>
      </c>
      <c r="AA310" s="341">
        <f t="shared" si="181"/>
        <v>74.577177200422199</v>
      </c>
      <c r="AB310" s="341">
        <f t="shared" si="182"/>
        <v>-2.7942892381128693E-5</v>
      </c>
      <c r="AC310" s="269">
        <f t="shared" si="135"/>
        <v>1.0977678408626667E-3</v>
      </c>
      <c r="AD310" s="269">
        <f t="shared" si="183"/>
        <v>-18.218788395443664</v>
      </c>
      <c r="AE310" s="269">
        <f t="shared" si="184"/>
        <v>124.04249706933984</v>
      </c>
      <c r="AF310" s="269">
        <f t="shared" si="185"/>
        <v>968.97700690789941</v>
      </c>
      <c r="AG310" s="269">
        <f t="shared" si="186"/>
        <v>957.0007268229366</v>
      </c>
      <c r="AH310" s="269">
        <f t="shared" si="187"/>
        <v>5.8260498152807205</v>
      </c>
      <c r="AI310" s="269">
        <f t="shared" si="188"/>
        <v>0.23291938510027141</v>
      </c>
      <c r="AJ310" s="269">
        <f t="shared" si="189"/>
        <v>2.6938318816615201</v>
      </c>
      <c r="AK310" s="366">
        <f t="shared" si="190"/>
        <v>138.60953986859641</v>
      </c>
      <c r="AL310" s="134">
        <f t="shared" si="191"/>
        <v>0.96975618545963682</v>
      </c>
      <c r="AM310" s="5" cm="1">
        <f t="array" ref="AM310">Balance($B$8,$B$11,$B$12,$H$7,B310,AK310,AL310)</f>
        <v>5.6316233395927028E-2</v>
      </c>
      <c r="AN310" s="5" cm="1">
        <f t="array" ref="AN310">getStorageByWaterLevel(B309)</f>
        <v>58.999075899279987</v>
      </c>
    </row>
    <row r="311" spans="1:40" x14ac:dyDescent="0.25">
      <c r="A311" s="68"/>
      <c r="B311" s="269">
        <f t="shared" si="164"/>
        <v>968.97700690789941</v>
      </c>
      <c r="C311" s="269">
        <f t="shared" si="165"/>
        <v>957.0007268229366</v>
      </c>
      <c r="D311" s="269">
        <f t="shared" si="166"/>
        <v>5.8260498152807205</v>
      </c>
      <c r="E311" s="269">
        <f>IF(H311&gt;0,IF(AND(C311&lt;$B$6,C311&gt;$K$12),bb2wang($B$6,$K$12,C311,$H$8,$H$9,I311,$H$10,$H$11,$K$10,$K$11,$H$13),E310)," ")</f>
        <v>166.2092037562162</v>
      </c>
      <c r="F311" s="269">
        <f t="shared" si="167"/>
        <v>166.4360424232903</v>
      </c>
      <c r="G311" s="269">
        <f t="shared" si="168"/>
        <v>9197.3093330067768</v>
      </c>
      <c r="H311" s="270">
        <f t="shared" si="130"/>
        <v>0.02</v>
      </c>
      <c r="I311" s="269">
        <f t="shared" si="169"/>
        <v>9.5810240679702474</v>
      </c>
      <c r="J311" s="269">
        <f t="shared" si="131"/>
        <v>100</v>
      </c>
      <c r="K311" s="317">
        <f t="shared" si="170"/>
        <v>-1</v>
      </c>
      <c r="L311" s="318">
        <f t="shared" si="171"/>
        <v>5.8060498152807209</v>
      </c>
      <c r="M311" s="318">
        <f t="shared" si="172"/>
        <v>5.8160498152807207</v>
      </c>
      <c r="N311" s="269">
        <f t="shared" si="173"/>
        <v>-8.0119916103470246E-2</v>
      </c>
      <c r="O311" s="269">
        <f t="shared" si="132"/>
        <v>2.6440901955349538E-2</v>
      </c>
      <c r="P311" s="316">
        <f t="shared" si="133"/>
        <v>97.62300127957073</v>
      </c>
      <c r="Q311" s="269">
        <f t="shared" si="174"/>
        <v>9130.8138508740394</v>
      </c>
      <c r="R311" s="338">
        <f>IF(H311&gt;0,rate1(1,$L$52,$L$51,$L$54,L311,$L$53,$L$50,P311),"")</f>
        <v>4701.9357526827371</v>
      </c>
      <c r="S311" s="318">
        <f t="shared" si="175"/>
        <v>73.444035617561212</v>
      </c>
      <c r="T311" s="318">
        <f t="shared" si="176"/>
        <v>1.1059560034235353E-3</v>
      </c>
      <c r="U311" s="269">
        <f t="shared" si="177"/>
        <v>5.8260498152807205</v>
      </c>
      <c r="V311" s="341">
        <f t="shared" si="178"/>
        <v>5.8260498152807205</v>
      </c>
      <c r="W311" s="269">
        <f t="shared" si="179"/>
        <v>2.0422520738350158E-3</v>
      </c>
      <c r="X311" s="269">
        <f t="shared" si="180"/>
        <v>9191.1727014032986</v>
      </c>
      <c r="Y311" s="269">
        <f t="shared" si="134"/>
        <v>97.958991960197565</v>
      </c>
      <c r="Z311" s="349">
        <f>IF(H311&gt;0,rate1(1,$L$52,$L$51,$L$54,U311,$L$53,$L$50,Y311),"")</f>
        <v>4710.4956143924028</v>
      </c>
      <c r="AA311" s="341">
        <f t="shared" si="181"/>
        <v>73.795190291941836</v>
      </c>
      <c r="AB311" s="341">
        <f t="shared" si="182"/>
        <v>-2.8054766608132429E-5</v>
      </c>
      <c r="AC311" s="269">
        <f t="shared" si="135"/>
        <v>1.1059560034235353E-3</v>
      </c>
      <c r="AD311" s="269">
        <f t="shared" si="183"/>
        <v>-18.083902016073989</v>
      </c>
      <c r="AE311" s="269">
        <f t="shared" si="184"/>
        <v>122.4167717015972</v>
      </c>
      <c r="AF311" s="269">
        <f t="shared" si="185"/>
        <v>968.89578103579254</v>
      </c>
      <c r="AG311" s="269">
        <f t="shared" si="186"/>
        <v>956.99962086693313</v>
      </c>
      <c r="AH311" s="269">
        <f t="shared" si="187"/>
        <v>5.8065293163564018</v>
      </c>
      <c r="AI311" s="269">
        <f t="shared" si="188"/>
        <v>0.23521291263763461</v>
      </c>
      <c r="AJ311" s="269">
        <f t="shared" si="189"/>
        <v>2.6938972185816974</v>
      </c>
      <c r="AK311" s="366">
        <f t="shared" si="190"/>
        <v>138.61170968654562</v>
      </c>
      <c r="AL311" s="134">
        <f t="shared" si="191"/>
        <v>0.96977947739814685</v>
      </c>
      <c r="AM311" s="5" cm="1">
        <f t="array" ref="AM311">Balance($B$8,$B$11,$B$12,$H$7,B311,AK311,AL311)</f>
        <v>5.7212004537613381E-2</v>
      </c>
      <c r="AN311" s="5" cm="1">
        <f t="array" ref="AN311">getStorageByWaterLevel(B310)</f>
        <v>59.164882970997802</v>
      </c>
    </row>
    <row r="312" spans="1:40" x14ac:dyDescent="0.25">
      <c r="A312" s="68"/>
      <c r="B312" s="269">
        <f t="shared" si="164"/>
        <v>968.89578103579254</v>
      </c>
      <c r="C312" s="269">
        <f t="shared" si="165"/>
        <v>956.99962086693313</v>
      </c>
      <c r="D312" s="269">
        <f t="shared" si="166"/>
        <v>5.8065293163564018</v>
      </c>
      <c r="E312" s="269">
        <f>IF(H312&gt;0,IF(AND(C312&lt;$B$6,C312&gt;$K$12),bb2wang($B$6,$K$12,C312,$H$8,$H$9,I312,$H$10,$H$11,$K$10,$K$11,$H$13),E311)," ")</f>
        <v>165.75702741594981</v>
      </c>
      <c r="F312" s="269">
        <f t="shared" si="167"/>
        <v>165.98311558608299</v>
      </c>
      <c r="G312" s="269">
        <f t="shared" si="168"/>
        <v>9080.0763523402038</v>
      </c>
      <c r="H312" s="270">
        <f t="shared" si="130"/>
        <v>0.02</v>
      </c>
      <c r="I312" s="269">
        <f t="shared" si="169"/>
        <v>9.5169281350875288</v>
      </c>
      <c r="J312" s="269">
        <f t="shared" si="131"/>
        <v>100</v>
      </c>
      <c r="K312" s="317">
        <f t="shared" si="170"/>
        <v>-1</v>
      </c>
      <c r="L312" s="318">
        <f t="shared" si="171"/>
        <v>5.7865293163564022</v>
      </c>
      <c r="M312" s="318">
        <f t="shared" si="172"/>
        <v>5.796529316356402</v>
      </c>
      <c r="N312" s="269">
        <f t="shared" si="173"/>
        <v>-7.9858053228260673E-2</v>
      </c>
      <c r="O312" s="269">
        <f t="shared" si="132"/>
        <v>2.6440901955349538E-2</v>
      </c>
      <c r="P312" s="316">
        <f t="shared" si="133"/>
        <v>97.185782411328503</v>
      </c>
      <c r="Q312" s="269">
        <f t="shared" si="174"/>
        <v>9013.3202265920445</v>
      </c>
      <c r="R312" s="338">
        <f>IF(H312&gt;0,rate1(1,$L$52,$L$51,$L$54,L312,$L$53,$L$50,P312),"")</f>
        <v>4690.7553829337749</v>
      </c>
      <c r="S312" s="318">
        <f t="shared" si="175"/>
        <v>72.671771939331975</v>
      </c>
      <c r="T312" s="318">
        <f t="shared" si="176"/>
        <v>1.1142190442264793E-3</v>
      </c>
      <c r="U312" s="269">
        <f t="shared" si="177"/>
        <v>5.8065293163564018</v>
      </c>
      <c r="V312" s="341">
        <f t="shared" si="178"/>
        <v>5.8065293163564018</v>
      </c>
      <c r="W312" s="269">
        <f t="shared" si="179"/>
        <v>2.0285896458069885E-3</v>
      </c>
      <c r="X312" s="269">
        <f t="shared" si="180"/>
        <v>9073.0625004210888</v>
      </c>
      <c r="Y312" s="269">
        <f t="shared" si="134"/>
        <v>97.521395700293368</v>
      </c>
      <c r="Z312" s="349">
        <f>IF(H312&gt;0,rate1(1,$L$52,$L$51,$L$54,U312,$L$53,$L$50,Y312),"")</f>
        <v>4699.341741182955</v>
      </c>
      <c r="AA312" s="341">
        <f t="shared" si="181"/>
        <v>73.019794814466238</v>
      </c>
      <c r="AB312" s="341">
        <f t="shared" si="182"/>
        <v>-2.8167112264523093E-5</v>
      </c>
      <c r="AC312" s="269">
        <f t="shared" si="135"/>
        <v>1.1142190442264793E-3</v>
      </c>
      <c r="AD312" s="269">
        <f t="shared" si="183"/>
        <v>-17.949791922542964</v>
      </c>
      <c r="AE312" s="269">
        <f t="shared" si="184"/>
        <v>120.8103781483138</v>
      </c>
      <c r="AF312" s="269">
        <f t="shared" si="185"/>
        <v>968.81480876352009</v>
      </c>
      <c r="AG312" s="269">
        <f t="shared" si="186"/>
        <v>956.99850664788892</v>
      </c>
      <c r="AH312" s="269">
        <f t="shared" si="187"/>
        <v>5.7870070950465555</v>
      </c>
      <c r="AI312" s="269">
        <f t="shared" si="188"/>
        <v>0.23753509899073116</v>
      </c>
      <c r="AJ312" s="269">
        <f t="shared" si="189"/>
        <v>2.6939632005536391</v>
      </c>
      <c r="AK312" s="366">
        <f t="shared" si="190"/>
        <v>138.61387301246228</v>
      </c>
      <c r="AL312" s="134">
        <f t="shared" si="191"/>
        <v>0.96980299868941067</v>
      </c>
      <c r="AM312" s="5" cm="1">
        <f t="array" ref="AM312">Balance($B$8,$B$11,$B$12,$H$7,B312,AK312,AL312)</f>
        <v>5.8121000753790134E-2</v>
      </c>
      <c r="AN312" s="5" cm="1">
        <f t="array" ref="AN312">getStorageByWaterLevel(B311)</f>
        <v>59.330407122101455</v>
      </c>
    </row>
    <row r="313" spans="1:40" x14ac:dyDescent="0.25">
      <c r="A313" s="68"/>
      <c r="B313" s="269">
        <f t="shared" si="164"/>
        <v>968.81480876352009</v>
      </c>
      <c r="C313" s="269">
        <f t="shared" si="165"/>
        <v>956.99850664788892</v>
      </c>
      <c r="D313" s="269">
        <f t="shared" si="166"/>
        <v>5.7870070950465555</v>
      </c>
      <c r="E313" s="269">
        <f>IF(H313&gt;0,IF(AND(C313&lt;$B$6,C313&gt;$K$12),bb2wang($B$6,$K$12,C313,$H$8,$H$9,I313,$H$10,$H$11,$K$10,$K$11,$H$13),E312)," ")</f>
        <v>165.30635260972957</v>
      </c>
      <c r="F313" s="269">
        <f t="shared" si="167"/>
        <v>165.5316900128397</v>
      </c>
      <c r="G313" s="269">
        <f t="shared" si="168"/>
        <v>8964.038147939802</v>
      </c>
      <c r="H313" s="270">
        <f t="shared" si="130"/>
        <v>0.02</v>
      </c>
      <c r="I313" s="269">
        <f t="shared" si="169"/>
        <v>9.4530416925049394</v>
      </c>
      <c r="J313" s="269">
        <f t="shared" si="131"/>
        <v>100</v>
      </c>
      <c r="K313" s="317">
        <f t="shared" si="170"/>
        <v>-1</v>
      </c>
      <c r="L313" s="318">
        <f t="shared" si="171"/>
        <v>5.767007095046556</v>
      </c>
      <c r="M313" s="318">
        <f t="shared" si="172"/>
        <v>5.7770070950465557</v>
      </c>
      <c r="N313" s="269">
        <f t="shared" si="173"/>
        <v>-7.9596121388071595E-2</v>
      </c>
      <c r="O313" s="269">
        <f t="shared" si="132"/>
        <v>2.6440901955349538E-2</v>
      </c>
      <c r="P313" s="316">
        <f t="shared" si="133"/>
        <v>96.749016957306949</v>
      </c>
      <c r="Q313" s="269">
        <f t="shared" si="174"/>
        <v>8897.0227241950906</v>
      </c>
      <c r="R313" s="338">
        <f>IF(H313&gt;0,rate1(1,$L$52,$L$51,$L$54,L313,$L$53,$L$50,P313),"")</f>
        <v>4679.5393942446326</v>
      </c>
      <c r="S313" s="318">
        <f t="shared" si="175"/>
        <v>71.906032441079049</v>
      </c>
      <c r="T313" s="318">
        <f t="shared" si="176"/>
        <v>1.1225578226255117E-3</v>
      </c>
      <c r="U313" s="269">
        <f t="shared" si="177"/>
        <v>5.7870070950465555</v>
      </c>
      <c r="V313" s="341">
        <f t="shared" si="178"/>
        <v>5.7870070950465555</v>
      </c>
      <c r="W313" s="269">
        <f t="shared" si="179"/>
        <v>2.0149718718620591E-3</v>
      </c>
      <c r="X313" s="269">
        <f t="shared" si="180"/>
        <v>8956.1532811806501</v>
      </c>
      <c r="Y313" s="269">
        <f t="shared" si="134"/>
        <v>97.084251973100933</v>
      </c>
      <c r="Z313" s="349">
        <f>IF(H313&gt;0,rate1(1,$L$52,$L$51,$L$54,U313,$L$53,$L$50,Y313),"")</f>
        <v>4688.1523364563536</v>
      </c>
      <c r="AA313" s="341">
        <f t="shared" si="181"/>
        <v>72.250945836721385</v>
      </c>
      <c r="AB313" s="341">
        <f t="shared" si="182"/>
        <v>-2.8279931560200857E-5</v>
      </c>
      <c r="AC313" s="269">
        <f t="shared" si="135"/>
        <v>1.1225578226255117E-3</v>
      </c>
      <c r="AD313" s="269">
        <f t="shared" si="183"/>
        <v>-17.816454170015664</v>
      </c>
      <c r="AE313" s="269">
        <f t="shared" si="184"/>
        <v>119.22311474452772</v>
      </c>
      <c r="AF313" s="269">
        <f t="shared" si="185"/>
        <v>968.7340900843094</v>
      </c>
      <c r="AG313" s="269">
        <f t="shared" si="186"/>
        <v>956.99738409006625</v>
      </c>
      <c r="AH313" s="269">
        <f t="shared" si="187"/>
        <v>5.7674831508059006</v>
      </c>
      <c r="AI313" s="269">
        <f t="shared" si="188"/>
        <v>0.23988639223897679</v>
      </c>
      <c r="AJ313" s="269">
        <f t="shared" si="189"/>
        <v>2.6940298356625942</v>
      </c>
      <c r="AK313" s="366">
        <f t="shared" si="190"/>
        <v>138.61602984929746</v>
      </c>
      <c r="AL313" s="134">
        <f t="shared" si="191"/>
        <v>0.96982675219930969</v>
      </c>
      <c r="AM313" s="5" cm="1">
        <f t="array" ref="AM313">Balance($B$8,$B$11,$B$12,$H$7,B313,AK313,AL313)</f>
        <v>5.9043071600378541E-2</v>
      </c>
      <c r="AN313" s="5" cm="1">
        <f t="array" ref="AN313">getStorageByWaterLevel(B312)</f>
        <v>59.49564620405765</v>
      </c>
    </row>
    <row r="314" spans="1:40" x14ac:dyDescent="0.25">
      <c r="A314" s="68"/>
      <c r="B314" s="269">
        <f t="shared" si="164"/>
        <v>968.7340900843094</v>
      </c>
      <c r="C314" s="269">
        <f t="shared" si="165"/>
        <v>956.99738409006625</v>
      </c>
      <c r="D314" s="269">
        <f t="shared" si="166"/>
        <v>5.7674831508059006</v>
      </c>
      <c r="E314" s="269">
        <f>IF(H314&gt;0,IF(AND(C314&lt;$B$6,C314&gt;$K$12),bb2wang($B$6,$K$12,C314,$H$8,$H$9,I314,$H$10,$H$11,$K$10,$K$11,$H$13),E313)," ")</f>
        <v>164.85717987954777</v>
      </c>
      <c r="F314" s="269">
        <f t="shared" si="167"/>
        <v>165.08176624463869</v>
      </c>
      <c r="G314" s="269">
        <f t="shared" si="168"/>
        <v>8849.185350349564</v>
      </c>
      <c r="H314" s="270">
        <f t="shared" si="130"/>
        <v>0.02</v>
      </c>
      <c r="I314" s="269">
        <f t="shared" si="169"/>
        <v>9.3893647953945223</v>
      </c>
      <c r="J314" s="269">
        <f t="shared" si="131"/>
        <v>100</v>
      </c>
      <c r="K314" s="317">
        <f t="shared" si="170"/>
        <v>-1</v>
      </c>
      <c r="L314" s="318">
        <f t="shared" si="171"/>
        <v>5.747483150805901</v>
      </c>
      <c r="M314" s="318">
        <f t="shared" si="172"/>
        <v>5.7574831508059008</v>
      </c>
      <c r="N314" s="269">
        <f t="shared" si="173"/>
        <v>-7.9334120563416377E-2</v>
      </c>
      <c r="O314" s="269">
        <f t="shared" si="132"/>
        <v>2.6440901955349538E-2</v>
      </c>
      <c r="P314" s="316">
        <f t="shared" si="133"/>
        <v>96.312706143381192</v>
      </c>
      <c r="Q314" s="269">
        <f t="shared" si="174"/>
        <v>8781.9119696512425</v>
      </c>
      <c r="R314" s="338">
        <f>IF(H314&gt;0,rate1(1,$L$52,$L$51,$L$54,L314,$L$53,$L$50,P314),"")</f>
        <v>4668.2876660270604</v>
      </c>
      <c r="S314" s="318">
        <f t="shared" si="175"/>
        <v>71.146772513871255</v>
      </c>
      <c r="T314" s="318">
        <f t="shared" si="176"/>
        <v>1.1309732111727359E-3</v>
      </c>
      <c r="U314" s="269">
        <f t="shared" si="177"/>
        <v>5.7674831508059006</v>
      </c>
      <c r="V314" s="341">
        <f t="shared" si="178"/>
        <v>5.7674831508059006</v>
      </c>
      <c r="W314" s="269">
        <f t="shared" si="179"/>
        <v>2.0013987637916841E-3</v>
      </c>
      <c r="X314" s="269">
        <f t="shared" si="180"/>
        <v>8840.4356424093112</v>
      </c>
      <c r="Y314" s="269">
        <f t="shared" si="134"/>
        <v>96.647561999474675</v>
      </c>
      <c r="Z314" s="349">
        <f>IF(H314&gt;0,rate1(1,$L$52,$L$51,$L$54,U314,$L$53,$L$50,Y314),"")</f>
        <v>4676.9272796801915</v>
      </c>
      <c r="AA314" s="341">
        <f t="shared" si="181"/>
        <v>71.488598640874912</v>
      </c>
      <c r="AB314" s="341">
        <f t="shared" si="182"/>
        <v>-2.8393226739949879E-5</v>
      </c>
      <c r="AC314" s="269">
        <f t="shared" si="135"/>
        <v>1.1309732111727359E-3</v>
      </c>
      <c r="AD314" s="269">
        <f t="shared" si="183"/>
        <v>-17.683884819218196</v>
      </c>
      <c r="AE314" s="269">
        <f t="shared" si="184"/>
        <v>117.65478159315754</v>
      </c>
      <c r="AF314" s="269">
        <f t="shared" si="185"/>
        <v>968.65362499053481</v>
      </c>
      <c r="AG314" s="269">
        <f t="shared" si="186"/>
        <v>956.99625311685509</v>
      </c>
      <c r="AH314" s="269">
        <f t="shared" si="187"/>
        <v>5.7479574830849591</v>
      </c>
      <c r="AI314" s="269">
        <f t="shared" si="188"/>
        <v>0.24226724916788367</v>
      </c>
      <c r="AJ314" s="269">
        <f t="shared" si="189"/>
        <v>2.6940971321206963</v>
      </c>
      <c r="AK314" s="366">
        <f t="shared" si="190"/>
        <v>138.61818020006865</v>
      </c>
      <c r="AL314" s="134">
        <f t="shared" si="191"/>
        <v>0.96985074083853362</v>
      </c>
      <c r="AM314" s="5" cm="1">
        <f t="array" ref="AM314">Balance($B$8,$B$11,$B$12,$H$7,B314,AK314,AL314)</f>
        <v>5.9978067129098533E-2</v>
      </c>
      <c r="AN314" s="5" cm="1">
        <f t="array" ref="AN314">getStorageByWaterLevel(B313)</f>
        <v>59.660598076796468</v>
      </c>
    </row>
    <row r="315" spans="1:40" x14ac:dyDescent="0.25">
      <c r="A315" s="68"/>
      <c r="B315" s="269">
        <f t="shared" si="164"/>
        <v>968.65362499053481</v>
      </c>
      <c r="C315" s="269">
        <f t="shared" si="165"/>
        <v>956.99625311685509</v>
      </c>
      <c r="D315" s="269">
        <f t="shared" si="166"/>
        <v>5.7479574830849591</v>
      </c>
      <c r="E315" s="269">
        <f>IF(H315&gt;0,IF(AND(C315&lt;$B$6,C315&gt;$K$12),bb2wang($B$6,$K$12,C315,$H$8,$H$9,I315,$H$10,$H$11,$K$10,$K$11,$H$13),E314)," ")</f>
        <v>164.40950976924984</v>
      </c>
      <c r="F315" s="269">
        <f t="shared" si="167"/>
        <v>164.63334482439882</v>
      </c>
      <c r="G315" s="269">
        <f t="shared" si="168"/>
        <v>8735.5086420710923</v>
      </c>
      <c r="H315" s="270">
        <f t="shared" si="130"/>
        <v>0.02</v>
      </c>
      <c r="I315" s="269">
        <f t="shared" si="169"/>
        <v>9.3258974989437782</v>
      </c>
      <c r="J315" s="269">
        <f t="shared" si="131"/>
        <v>100</v>
      </c>
      <c r="K315" s="317">
        <f t="shared" si="170"/>
        <v>-1</v>
      </c>
      <c r="L315" s="318">
        <f t="shared" si="171"/>
        <v>5.7279574830849596</v>
      </c>
      <c r="M315" s="318">
        <f t="shared" si="172"/>
        <v>5.7379574830849593</v>
      </c>
      <c r="N315" s="269">
        <f t="shared" si="173"/>
        <v>-7.907205073480128E-2</v>
      </c>
      <c r="O315" s="269">
        <f t="shared" si="132"/>
        <v>2.6440901955349538E-2</v>
      </c>
      <c r="P315" s="316">
        <f t="shared" si="133"/>
        <v>95.876851202247963</v>
      </c>
      <c r="Q315" s="269">
        <f t="shared" si="174"/>
        <v>8667.9786408985437</v>
      </c>
      <c r="R315" s="338">
        <f>IF(H315&gt;0,rate1(1,$L$52,$L$51,$L$54,L315,$L$53,$L$50,P315),"")</f>
        <v>4657.0000775881836</v>
      </c>
      <c r="S315" s="318">
        <f t="shared" si="175"/>
        <v>70.393947761363663</v>
      </c>
      <c r="T315" s="318">
        <f t="shared" si="176"/>
        <v>1.139466095901033E-3</v>
      </c>
      <c r="U315" s="269">
        <f t="shared" si="177"/>
        <v>5.7479574830849591</v>
      </c>
      <c r="V315" s="341">
        <f t="shared" si="178"/>
        <v>5.7479574830849591</v>
      </c>
      <c r="W315" s="269">
        <f t="shared" si="179"/>
        <v>1.9878703333269243E-3</v>
      </c>
      <c r="X315" s="269">
        <f t="shared" si="180"/>
        <v>8725.9002348833837</v>
      </c>
      <c r="Y315" s="269">
        <f t="shared" si="134"/>
        <v>96.211327007044474</v>
      </c>
      <c r="Z315" s="349">
        <f>IF(H315&gt;0,rate1(1,$L$52,$L$51,$L$54,U315,$L$53,$L$50,Y315),"")</f>
        <v>4665.6664502119111</v>
      </c>
      <c r="AA315" s="341">
        <f t="shared" si="181"/>
        <v>70.73270872199528</v>
      </c>
      <c r="AB315" s="341">
        <f t="shared" si="182"/>
        <v>-2.8507000083017066E-5</v>
      </c>
      <c r="AC315" s="269">
        <f t="shared" si="135"/>
        <v>1.139466095901033E-3</v>
      </c>
      <c r="AD315" s="269">
        <f t="shared" si="183"/>
        <v>-17.552079936336323</v>
      </c>
      <c r="AE315" s="269">
        <f t="shared" si="184"/>
        <v>116.10518058881607</v>
      </c>
      <c r="AF315" s="269">
        <f t="shared" si="185"/>
        <v>968.57341347370414</v>
      </c>
      <c r="AG315" s="269">
        <f t="shared" si="186"/>
        <v>956.99511365075921</v>
      </c>
      <c r="AH315" s="269">
        <f t="shared" si="187"/>
        <v>5.7284300913300727</v>
      </c>
      <c r="AI315" s="269">
        <f t="shared" si="188"/>
        <v>0.24467813547710995</v>
      </c>
      <c r="AJ315" s="269">
        <f t="shared" si="189"/>
        <v>2.6941650982694401</v>
      </c>
      <c r="AK315" s="366">
        <f t="shared" si="190"/>
        <v>138.62032406786085</v>
      </c>
      <c r="AL315" s="134">
        <f t="shared" si="191"/>
        <v>0.96987496756345037</v>
      </c>
      <c r="AM315" s="5" cm="1">
        <f t="array" ref="AM315">Balance($B$8,$B$11,$B$12,$H$7,B315,AK315,AL315)</f>
        <v>6.0925837888289779E-2</v>
      </c>
      <c r="AN315" s="5" cm="1">
        <f t="array" ref="AN315">getStorageByWaterLevel(B314)</f>
        <v>59.825260608749097</v>
      </c>
    </row>
    <row r="316" spans="1:40" x14ac:dyDescent="0.25">
      <c r="A316" s="68"/>
      <c r="B316" s="269">
        <f t="shared" si="164"/>
        <v>968.57341347370414</v>
      </c>
      <c r="C316" s="269">
        <f t="shared" si="165"/>
        <v>956.99511365075921</v>
      </c>
      <c r="D316" s="269">
        <f t="shared" si="166"/>
        <v>5.7284300913300727</v>
      </c>
      <c r="E316" s="269">
        <f>IF(H316&gt;0,IF(AND(C316&lt;$B$6,C316&gt;$K$12),bb2wang($B$6,$K$12,C316,$H$8,$H$9,I316,$H$10,$H$11,$K$10,$K$11,$H$13),E315)," ")</f>
        <v>163.96334282456289</v>
      </c>
      <c r="F316" s="269">
        <f t="shared" si="167"/>
        <v>164.18642629690635</v>
      </c>
      <c r="G316" s="269">
        <f t="shared" si="168"/>
        <v>8622.9987574191291</v>
      </c>
      <c r="H316" s="270">
        <f t="shared" si="130"/>
        <v>0.02</v>
      </c>
      <c r="I316" s="269">
        <f t="shared" si="169"/>
        <v>9.2626398583559428</v>
      </c>
      <c r="J316" s="269">
        <f t="shared" si="131"/>
        <v>100</v>
      </c>
      <c r="K316" s="317">
        <f t="shared" si="170"/>
        <v>-1</v>
      </c>
      <c r="L316" s="318">
        <f t="shared" si="171"/>
        <v>5.7084300913300732</v>
      </c>
      <c r="M316" s="318">
        <f t="shared" si="172"/>
        <v>5.718430091330073</v>
      </c>
      <c r="N316" s="269">
        <f t="shared" si="173"/>
        <v>-7.8809911882640193E-2</v>
      </c>
      <c r="O316" s="269">
        <f t="shared" si="132"/>
        <v>2.6440901955349538E-2</v>
      </c>
      <c r="P316" s="316">
        <f t="shared" si="133"/>
        <v>95.441453373489409</v>
      </c>
      <c r="Q316" s="269">
        <f t="shared" si="174"/>
        <v>8555.2134677006834</v>
      </c>
      <c r="R316" s="338">
        <f>IF(H316&gt;0,rate1(1,$L$52,$L$51,$L$54,L316,$L$53,$L$50,P316),"")</f>
        <v>4645.6765081377371</v>
      </c>
      <c r="S316" s="318">
        <f t="shared" si="175"/>
        <v>69.647513999259317</v>
      </c>
      <c r="T316" s="318">
        <f t="shared" si="176"/>
        <v>1.1480373766119269E-3</v>
      </c>
      <c r="U316" s="269">
        <f t="shared" si="177"/>
        <v>5.7284300913300727</v>
      </c>
      <c r="V316" s="341">
        <f t="shared" si="178"/>
        <v>5.7284300913300727</v>
      </c>
      <c r="W316" s="269">
        <f t="shared" si="179"/>
        <v>1.974386592262789E-3</v>
      </c>
      <c r="X316" s="269">
        <f t="shared" si="180"/>
        <v>8612.5377612838547</v>
      </c>
      <c r="Y316" s="269">
        <f t="shared" si="134"/>
        <v>95.775548230278972</v>
      </c>
      <c r="Z316" s="349">
        <f>IF(H316&gt;0,rate1(1,$L$52,$L$51,$L$54,U316,$L$53,$L$50,Y316),"")</f>
        <v>4654.3697273059188</v>
      </c>
      <c r="AA316" s="341">
        <f t="shared" si="181"/>
        <v>69.983231787514057</v>
      </c>
      <c r="AB316" s="341">
        <f t="shared" si="182"/>
        <v>-2.8621253906230475E-5</v>
      </c>
      <c r="AC316" s="269">
        <f t="shared" si="135"/>
        <v>1.1480373766119269E-3</v>
      </c>
      <c r="AD316" s="269">
        <f t="shared" si="183"/>
        <v>-17.421035592955818</v>
      </c>
      <c r="AE316" s="269">
        <f t="shared" si="184"/>
        <v>114.57411536651828</v>
      </c>
      <c r="AF316" s="269">
        <f t="shared" si="185"/>
        <v>968.49345552444493</v>
      </c>
      <c r="AG316" s="269">
        <f t="shared" si="186"/>
        <v>956.99396561338256</v>
      </c>
      <c r="AH316" s="269">
        <f t="shared" si="187"/>
        <v>5.7089009749833028</v>
      </c>
      <c r="AI316" s="269">
        <f t="shared" si="188"/>
        <v>0.24711952599388556</v>
      </c>
      <c r="AJ316" s="269">
        <f t="shared" si="189"/>
        <v>2.6942337425822163</v>
      </c>
      <c r="AK316" s="366">
        <f t="shared" si="190"/>
        <v>138.62246145582785</v>
      </c>
      <c r="AL316" s="134">
        <f t="shared" si="191"/>
        <v>0.96989943537699808</v>
      </c>
      <c r="AM316" s="5" cm="1">
        <f t="array" ref="AM316">Balance($B$8,$B$11,$B$12,$H$7,B316,AK316,AL316)</f>
        <v>6.1886234923751955E-2</v>
      </c>
      <c r="AN316" s="5" cm="1">
        <f t="array" ref="AN316">getStorageByWaterLevel(B315)</f>
        <v>59.989631676885494</v>
      </c>
    </row>
    <row r="317" spans="1:40" x14ac:dyDescent="0.25">
      <c r="A317" s="68"/>
      <c r="B317" s="269">
        <f t="shared" si="164"/>
        <v>968.49345552444493</v>
      </c>
      <c r="C317" s="269">
        <f t="shared" si="165"/>
        <v>956.99396561338256</v>
      </c>
      <c r="D317" s="269">
        <f t="shared" si="166"/>
        <v>5.7089009749833028</v>
      </c>
      <c r="E317" s="269">
        <f>IF(H317&gt;0,IF(AND(C317&lt;$B$6,C317&gt;$K$12),bb2wang($B$6,$K$12,C317,$H$8,$H$9,I317,$H$10,$H$11,$K$10,$K$11,$H$13),E316)," ")</f>
        <v>163.51867959312358</v>
      </c>
      <c r="F317" s="269">
        <f t="shared" si="167"/>
        <v>163.74101120884325</v>
      </c>
      <c r="G317" s="269">
        <f t="shared" si="168"/>
        <v>8511.6464823764054</v>
      </c>
      <c r="H317" s="270">
        <f t="shared" si="130"/>
        <v>0.02</v>
      </c>
      <c r="I317" s="269">
        <f t="shared" si="169"/>
        <v>9.1995919288498964</v>
      </c>
      <c r="J317" s="269">
        <f t="shared" si="131"/>
        <v>100</v>
      </c>
      <c r="K317" s="317">
        <f t="shared" si="170"/>
        <v>-1</v>
      </c>
      <c r="L317" s="318">
        <f t="shared" si="171"/>
        <v>5.6889009749833033</v>
      </c>
      <c r="M317" s="318">
        <f t="shared" si="172"/>
        <v>5.6989009749833031</v>
      </c>
      <c r="N317" s="269">
        <f t="shared" si="173"/>
        <v>-7.8547703987283057E-2</v>
      </c>
      <c r="O317" s="269">
        <f t="shared" si="132"/>
        <v>2.6440901955349538E-2</v>
      </c>
      <c r="P317" s="316">
        <f t="shared" si="133"/>
        <v>95.006513903635039</v>
      </c>
      <c r="Q317" s="269">
        <f t="shared" si="174"/>
        <v>8443.6072315017864</v>
      </c>
      <c r="R317" s="338">
        <f>IF(H317&gt;0,rate1(1,$L$52,$L$51,$L$54,L317,$L$53,$L$50,P317),"")</f>
        <v>4634.3168367954204</v>
      </c>
      <c r="S317" s="318">
        <f t="shared" si="175"/>
        <v>68.907427254765096</v>
      </c>
      <c r="T317" s="318">
        <f t="shared" si="176"/>
        <v>1.1566879671733011E-3</v>
      </c>
      <c r="U317" s="269">
        <f t="shared" si="177"/>
        <v>5.7089009749833028</v>
      </c>
      <c r="V317" s="341">
        <f t="shared" si="178"/>
        <v>5.7089009749833028</v>
      </c>
      <c r="W317" s="269">
        <f t="shared" si="179"/>
        <v>1.9609475523587605E-3</v>
      </c>
      <c r="X317" s="269">
        <f t="shared" si="180"/>
        <v>8500.3389760512855</v>
      </c>
      <c r="Y317" s="269">
        <f t="shared" si="134"/>
        <v>95.340226910546917</v>
      </c>
      <c r="Z317" s="349">
        <f>IF(H317&gt;0,rate1(1,$L$52,$L$51,$L$54,U317,$L$53,$L$50,Y317),"")</f>
        <v>4643.036990120806</v>
      </c>
      <c r="AA317" s="341">
        <f t="shared" si="181"/>
        <v>69.24012375668282</v>
      </c>
      <c r="AB317" s="341">
        <f t="shared" si="182"/>
        <v>-2.8735990564007777E-5</v>
      </c>
      <c r="AC317" s="269">
        <f t="shared" si="135"/>
        <v>1.1566879671733011E-3</v>
      </c>
      <c r="AD317" s="269">
        <f t="shared" si="183"/>
        <v>-17.290747865974382</v>
      </c>
      <c r="AE317" s="269">
        <f t="shared" si="184"/>
        <v>113.06139131307889</v>
      </c>
      <c r="AF317" s="269">
        <f t="shared" si="185"/>
        <v>968.41375113249046</v>
      </c>
      <c r="AG317" s="269">
        <f t="shared" si="186"/>
        <v>956.99280892541537</v>
      </c>
      <c r="AH317" s="269">
        <f t="shared" si="187"/>
        <v>5.6893701334823206</v>
      </c>
      <c r="AI317" s="269">
        <f t="shared" si="188"/>
        <v>0.24959190489296329</v>
      </c>
      <c r="AJ317" s="269">
        <f t="shared" si="189"/>
        <v>2.6943030736669087</v>
      </c>
      <c r="AK317" s="366">
        <f t="shared" si="190"/>
        <v>138.62459236719343</v>
      </c>
      <c r="AL317" s="134">
        <f t="shared" si="191"/>
        <v>0.96992414732959742</v>
      </c>
      <c r="AM317" s="5" cm="1">
        <f t="array" ref="AM317">Balance($B$8,$B$11,$B$12,$H$7,B317,AK317,AL317)</f>
        <v>6.2859109779592054E-2</v>
      </c>
      <c r="AN317" s="5" cm="1">
        <f t="array" ref="AN317">getStorageByWaterLevel(B316)</f>
        <v>60.153709166753465</v>
      </c>
    </row>
    <row r="318" spans="1:40" x14ac:dyDescent="0.25">
      <c r="A318" s="68"/>
      <c r="B318" s="269">
        <f t="shared" ref="B318:B381" si="192">IF(H318&gt;0,AF317,"")</f>
        <v>968.41375113249046</v>
      </c>
      <c r="C318" s="269">
        <f t="shared" ref="C318:C381" si="193">IF(H318&gt;0,AG317,"")</f>
        <v>956.99280892541537</v>
      </c>
      <c r="D318" s="269">
        <f t="shared" ref="D318:D381" si="194">IF(H318&gt;0,AH317,"")</f>
        <v>5.6893701334823206</v>
      </c>
      <c r="E318" s="269">
        <f>IF(H318&gt;0,IF(AND(C318&lt;$B$6,C318&gt;$K$12),bb2wang($B$6,$K$12,C318,$H$8,$H$9,I318,$H$10,$H$11,$K$10,$K$11,$H$13),E317)," ")</f>
        <v>163.07552062450463</v>
      </c>
      <c r="F318" s="269">
        <f t="shared" ref="F318:F381" si="195">IF(H318&gt;0,(E318+E317)/2,"")</f>
        <v>163.29710010881411</v>
      </c>
      <c r="G318" s="269">
        <f t="shared" ref="G318:G381" si="196">IF(H318&gt;0,F318*$S$53*$C$55*(B318-C318+N318)^1.5,"")</f>
        <v>8401.442654448123</v>
      </c>
      <c r="H318" s="270">
        <f t="shared" ref="H318:H381" si="197">dv(S317)</f>
        <v>0.02</v>
      </c>
      <c r="I318" s="269">
        <f t="shared" ref="I318:I381" si="198">IF(H318&gt;0,(B318-C318)*B$19,"")</f>
        <v>9.1367537656600692</v>
      </c>
      <c r="J318" s="269">
        <f t="shared" ref="J318:J381" si="199">$B$7</f>
        <v>100</v>
      </c>
      <c r="K318" s="317">
        <f t="shared" ref="K318:K381" si="200">IF(H318&gt;0,IF((1-S317-0.015)&gt;0,1,-1),"")</f>
        <v>-1</v>
      </c>
      <c r="L318" s="318">
        <f t="shared" ref="L318:L381" si="201">IF(H318&gt;0,D318+K318*H318,"")</f>
        <v>5.669370133482321</v>
      </c>
      <c r="M318" s="318">
        <f t="shared" ref="M318:M381" si="202">IF(H318&gt;0,(D318+L318)/2,"")</f>
        <v>5.6793701334823208</v>
      </c>
      <c r="N318" s="269">
        <f t="shared" ref="N318:N381" si="203">IF(H318&gt;0,2*($P$53*M318/$S$52/$S$51)^2-(B318-C318)*2,"")</f>
        <v>-7.8285427029012311E-2</v>
      </c>
      <c r="O318" s="269">
        <f t="shared" ref="O318:O381" si="204">IF(WH(B317,$F$51,$F$52,$F$53)&gt;0,WH(B317,$F$51,$F$52,$F$53),O317)</f>
        <v>2.6440901955349538E-2</v>
      </c>
      <c r="P318" s="316">
        <f t="shared" si="133"/>
        <v>94.572034046224189</v>
      </c>
      <c r="Q318" s="269">
        <f t="shared" ref="Q318:Q381" si="205">IF(H318&gt;0,M318/$S$54*(B318-C318+N318/2)*E318-J318,"")</f>
        <v>8333.1507652809141</v>
      </c>
      <c r="R318" s="338">
        <f>IF(H318&gt;0,rate1(1,$L$52,$L$51,$L$54,L318,$L$53,$L$50,P318),"")</f>
        <v>4622.9209425983963</v>
      </c>
      <c r="S318" s="318">
        <f t="shared" ref="S318:S381" si="206">IF(H318&gt;0,Q318/O318/R318,"")</f>
        <v>68.17364376604543</v>
      </c>
      <c r="T318" s="318">
        <f t="shared" ref="T318:T381" si="207">IF(H318&gt;0,N318/(1-S318),"")</f>
        <v>1.1654187958251507E-3</v>
      </c>
      <c r="U318" s="269">
        <f t="shared" ref="U318:U381" si="208">L318-K318*H318</f>
        <v>5.6893701334823206</v>
      </c>
      <c r="V318" s="341">
        <f t="shared" ref="V318:V381" si="209">IF(H318&gt;0,(D318+U318)/2,"")</f>
        <v>5.6893701334823206</v>
      </c>
      <c r="W318" s="269">
        <f t="shared" ref="W318:W381" si="210">IF(H318&gt;0,2*($P$53*V318/$S$52/$S$51)^2-(B318-C318)*2,"")</f>
        <v>1.9475532253778738E-3</v>
      </c>
      <c r="X318" s="269">
        <f t="shared" ref="X318:X381" si="211">IF(H318&gt;0,V318/$S$54*(B318-C318+W318/2)*F318-J318,"")</f>
        <v>8389.294685240433</v>
      </c>
      <c r="Y318" s="269">
        <f t="shared" si="134"/>
        <v>94.905364296179002</v>
      </c>
      <c r="Z318" s="349">
        <f>IF(H318&gt;0,rate1(1,$L$52,$L$51,$L$54,U318,$L$53,$L$50,Y318),"")</f>
        <v>4631.6681177267128</v>
      </c>
      <c r="AA318" s="341">
        <f t="shared" ref="AA318:AA381" si="212">IF(H318&gt;0,X318/O318/Z318,"")</f>
        <v>68.503340760028451</v>
      </c>
      <c r="AB318" s="341">
        <f t="shared" ref="AB318:AB381" si="213">IF(H318&gt;0,W318/(1-AA318),"")</f>
        <v>-2.8851212450378479E-5</v>
      </c>
      <c r="AC318" s="269">
        <f t="shared" si="135"/>
        <v>1.1654187958251507E-3</v>
      </c>
      <c r="AD318" s="269">
        <f t="shared" ref="AD318:AD381" si="214">IF(H318&gt;0,H318/AC318*K318,"")</f>
        <v>-17.161212837518562</v>
      </c>
      <c r="AE318" s="269">
        <f t="shared" ref="AE318:AE381" si="215">IF(H318&gt;0,(AD318-AD317)/(AC318+AC317)*2,"")</f>
        <v>111.56681554861483</v>
      </c>
      <c r="AF318" s="269">
        <f t="shared" ref="AF318:AF381" si="216">IF(H318&gt;0,B318-(AC318-N318),"")</f>
        <v>968.33430028666567</v>
      </c>
      <c r="AG318" s="269">
        <f t="shared" ref="AG318:AG381" si="217">IF(H318&gt;0,C318-AC318,"")</f>
        <v>956.99164350661954</v>
      </c>
      <c r="AH318" s="269">
        <f t="shared" ref="AH318:AH381" si="218">IF(H318&gt;0,$S$54*$S$53*$C$55*SQRT(AF318-AG318),"")</f>
        <v>5.6698375662604787</v>
      </c>
      <c r="AI318" s="269">
        <f t="shared" ref="AI318:AI381" si="219">IF(H318&gt;0,AC318/R318*1000000,"")</f>
        <v>0.25209576592285526</v>
      </c>
      <c r="AJ318" s="269">
        <f t="shared" ref="AJ318:AJ381" si="220">IF(H318&gt;0,AJ317+AI318/3600,"")</f>
        <v>2.694373100268554</v>
      </c>
      <c r="AK318" s="366">
        <f t="shared" ref="AK318:AK381" si="221">IF(H318&gt;0,AK317+AI317*G317/1000000,"")</f>
        <v>138.62671680525276</v>
      </c>
      <c r="AL318" s="134">
        <f t="shared" ref="AL318:AL381" si="222">IF(H318&gt;0,AL317+AI317*J317/1000000,"")</f>
        <v>0.9699491065200867</v>
      </c>
      <c r="AM318" s="5" cm="1">
        <f t="array" ref="AM318">Balance($B$8,$B$11,$B$12,$H$7,B318,AK318,AL318)</f>
        <v>6.3844314499085453E-2</v>
      </c>
      <c r="AN318" s="5" cm="1">
        <f t="array" ref="AN318">getStorageByWaterLevel(B317)</f>
        <v>60.317490972518208</v>
      </c>
    </row>
    <row r="319" spans="1:40" x14ac:dyDescent="0.25">
      <c r="A319" s="68"/>
      <c r="B319" s="269">
        <f t="shared" si="192"/>
        <v>968.33430028666567</v>
      </c>
      <c r="C319" s="269">
        <f t="shared" si="193"/>
        <v>956.99164350661954</v>
      </c>
      <c r="D319" s="269">
        <f t="shared" si="194"/>
        <v>5.6698375662604787</v>
      </c>
      <c r="E319" s="269">
        <f>IF(H319&gt;0,IF(AND(C319&lt;$B$6,C319&gt;$K$12),bb2wang($B$6,$K$12,C319,$H$8,$H$9,I319,$H$10,$H$11,$K$10,$K$11,$H$13),E318)," ")</f>
        <v>162.63386647024771</v>
      </c>
      <c r="F319" s="269">
        <f t="shared" si="195"/>
        <v>162.85469354737617</v>
      </c>
      <c r="G319" s="269">
        <f t="shared" si="196"/>
        <v>8292.3781625171196</v>
      </c>
      <c r="H319" s="270">
        <f t="shared" si="197"/>
        <v>0.02</v>
      </c>
      <c r="I319" s="269">
        <f t="shared" si="198"/>
        <v>9.074125424036902</v>
      </c>
      <c r="J319" s="269">
        <f t="shared" si="199"/>
        <v>100</v>
      </c>
      <c r="K319" s="317">
        <f t="shared" si="200"/>
        <v>-1</v>
      </c>
      <c r="L319" s="318">
        <f t="shared" si="201"/>
        <v>5.6498375662604792</v>
      </c>
      <c r="M319" s="318">
        <f t="shared" si="202"/>
        <v>5.659837566260479</v>
      </c>
      <c r="N319" s="269">
        <f t="shared" si="203"/>
        <v>-7.8023080988049998E-2</v>
      </c>
      <c r="O319" s="269">
        <f t="shared" si="204"/>
        <v>2.6440901955349538E-2</v>
      </c>
      <c r="P319" s="316">
        <f t="shared" ref="P319:P382" si="223">IF(H319&gt;0,$C$54*$L$55*$L$55*M319*M319/(($B$19*(B319-C319))^0.333)*1000,"")</f>
        <v>94.13801506187346</v>
      </c>
      <c r="Q319" s="269">
        <f t="shared" si="205"/>
        <v>8223.8349534074005</v>
      </c>
      <c r="R319" s="338">
        <f>IF(H319&gt;0,rate1(1,$L$52,$L$51,$L$54,L319,$L$53,$L$50,P319),"")</f>
        <v>4611.4887045090836</v>
      </c>
      <c r="S319" s="318">
        <f t="shared" si="206"/>
        <v>67.446119981681562</v>
      </c>
      <c r="T319" s="318">
        <f t="shared" si="207"/>
        <v>1.1742308054941367E-3</v>
      </c>
      <c r="U319" s="269">
        <f t="shared" si="208"/>
        <v>5.6698375662604787</v>
      </c>
      <c r="V319" s="341">
        <f t="shared" si="209"/>
        <v>5.6698375662604787</v>
      </c>
      <c r="W319" s="269">
        <f t="shared" si="210"/>
        <v>1.9342036231293491E-3</v>
      </c>
      <c r="X319" s="269">
        <f t="shared" si="211"/>
        <v>8279.3957463755851</v>
      </c>
      <c r="Y319" s="269">
        <f t="shared" ref="Y319:Y382" si="224">IF(H319&gt;0,$C$54*$L$55*$L$55*V319*V319/(($B$19*(B319-C319))^0.333)*1000,"")</f>
        <v>94.470961642534704</v>
      </c>
      <c r="Z319" s="349">
        <f>IF(H319&gt;0,rate1(1,$L$52,$L$51,$L$54,U319,$L$53,$L$50,Y319),"")</f>
        <v>4620.262989113</v>
      </c>
      <c r="AA319" s="341">
        <f t="shared" si="212"/>
        <v>67.772839138812316</v>
      </c>
      <c r="AB319" s="341">
        <f t="shared" si="213"/>
        <v>-2.8966922001150551E-5</v>
      </c>
      <c r="AC319" s="269">
        <f t="shared" ref="AC319:AC382" si="225">IF(H319&gt;0,delta_z(N319,S319,H319,AE318,AB319),"")</f>
        <v>1.1742308054941367E-3</v>
      </c>
      <c r="AD319" s="269">
        <f t="shared" si="214"/>
        <v>-17.032426594858116</v>
      </c>
      <c r="AE319" s="269">
        <f t="shared" si="215"/>
        <v>110.09019691480805</v>
      </c>
      <c r="AF319" s="269">
        <f t="shared" si="216"/>
        <v>968.2551029748721</v>
      </c>
      <c r="AG319" s="269">
        <f t="shared" si="217"/>
        <v>956.99046927581401</v>
      </c>
      <c r="AH319" s="269">
        <f t="shared" si="218"/>
        <v>5.6503032727466156</v>
      </c>
      <c r="AI319" s="269">
        <f t="shared" si="219"/>
        <v>0.25463161263866513</v>
      </c>
      <c r="AJ319" s="269">
        <f t="shared" si="220"/>
        <v>2.6944438312720647</v>
      </c>
      <c r="AK319" s="366">
        <f t="shared" si="221"/>
        <v>138.6288347733736</v>
      </c>
      <c r="AL319" s="134">
        <f t="shared" si="222"/>
        <v>0.96997431609667895</v>
      </c>
      <c r="AM319" s="5" cm="1">
        <f t="array" ref="AM319">Balance($B$8,$B$11,$B$12,$H$7,B319,AK319,AL319)</f>
        <v>6.4841701625544285E-2</v>
      </c>
      <c r="AN319" s="5" cm="1">
        <f t="array" ref="AN319">getStorageByWaterLevel(B318)</f>
        <v>60.480974997002448</v>
      </c>
    </row>
    <row r="320" spans="1:40" x14ac:dyDescent="0.25">
      <c r="A320" s="68"/>
      <c r="B320" s="269">
        <f t="shared" si="192"/>
        <v>968.2551029748721</v>
      </c>
      <c r="C320" s="269">
        <f t="shared" si="193"/>
        <v>956.99046927581401</v>
      </c>
      <c r="D320" s="269">
        <f t="shared" si="194"/>
        <v>5.6503032727466156</v>
      </c>
      <c r="E320" s="269">
        <f>IF(H320&gt;0,IF(AND(C320&lt;$B$6,C320&gt;$K$12),bb2wang($B$6,$K$12,C320,$H$8,$H$9,I320,$H$10,$H$11,$K$10,$K$11,$H$13),E319)," ")</f>
        <v>162.19371768388947</v>
      </c>
      <c r="F320" s="269">
        <f t="shared" si="195"/>
        <v>162.41379207706859</v>
      </c>
      <c r="G320" s="269">
        <f t="shared" si="196"/>
        <v>8184.4439466975864</v>
      </c>
      <c r="H320" s="270">
        <f t="shared" si="197"/>
        <v>0.02</v>
      </c>
      <c r="I320" s="269">
        <f t="shared" si="198"/>
        <v>9.0117069592464762</v>
      </c>
      <c r="J320" s="269">
        <f t="shared" si="199"/>
        <v>100</v>
      </c>
      <c r="K320" s="317">
        <f t="shared" si="200"/>
        <v>-1</v>
      </c>
      <c r="L320" s="318">
        <f t="shared" si="201"/>
        <v>5.630303272746616</v>
      </c>
      <c r="M320" s="318">
        <f t="shared" si="202"/>
        <v>5.6403032727466158</v>
      </c>
      <c r="N320" s="269">
        <f t="shared" si="203"/>
        <v>-7.7760665844568422E-2</v>
      </c>
      <c r="O320" s="269">
        <f t="shared" si="204"/>
        <v>2.6440901955349538E-2</v>
      </c>
      <c r="P320" s="316">
        <f t="shared" si="223"/>
        <v>93.704458218338971</v>
      </c>
      <c r="Q320" s="269">
        <f t="shared" si="205"/>
        <v>8115.6507314944392</v>
      </c>
      <c r="R320" s="338">
        <f>IF(H320&gt;0,rate1(1,$L$52,$L$51,$L$54,L320,$L$53,$L$50,P320),"")</f>
        <v>4600.0200014229731</v>
      </c>
      <c r="S320" s="318">
        <f t="shared" si="206"/>
        <v>66.724812560118693</v>
      </c>
      <c r="T320" s="318">
        <f t="shared" si="207"/>
        <v>1.1831249541174498E-3</v>
      </c>
      <c r="U320" s="269">
        <f t="shared" si="208"/>
        <v>5.6503032727466156</v>
      </c>
      <c r="V320" s="341">
        <f t="shared" si="209"/>
        <v>5.6503032727466156</v>
      </c>
      <c r="W320" s="269">
        <f t="shared" si="210"/>
        <v>1.9208987573655634E-3</v>
      </c>
      <c r="X320" s="269">
        <f t="shared" si="211"/>
        <v>8170.633068304378</v>
      </c>
      <c r="Y320" s="269">
        <f t="shared" si="224"/>
        <v>94.037020212063894</v>
      </c>
      <c r="Z320" s="349">
        <f>IF(H320&gt;0,rate1(1,$L$52,$L$51,$L$54,U320,$L$53,$L$50,Y320),"")</f>
        <v>4608.8214831959131</v>
      </c>
      <c r="AA320" s="341">
        <f t="shared" si="212"/>
        <v>67.048575444480065</v>
      </c>
      <c r="AB320" s="341">
        <f t="shared" si="213"/>
        <v>-2.908312169397592E-5</v>
      </c>
      <c r="AC320" s="269">
        <f t="shared" si="225"/>
        <v>1.1831249541174498E-3</v>
      </c>
      <c r="AD320" s="269">
        <f t="shared" si="214"/>
        <v>-16.90438523031489</v>
      </c>
      <c r="AE320" s="269">
        <f t="shared" si="215"/>
        <v>108.631345965636</v>
      </c>
      <c r="AF320" s="269">
        <f t="shared" si="216"/>
        <v>968.17615918407341</v>
      </c>
      <c r="AG320" s="269">
        <f t="shared" si="217"/>
        <v>956.98928615085993</v>
      </c>
      <c r="AH320" s="269">
        <f t="shared" si="218"/>
        <v>5.6307672523650627</v>
      </c>
      <c r="AI320" s="269">
        <f t="shared" si="219"/>
        <v>0.25719995864180178</v>
      </c>
      <c r="AJ320" s="269">
        <f t="shared" si="220"/>
        <v>2.6945152757050206</v>
      </c>
      <c r="AK320" s="366">
        <f t="shared" si="221"/>
        <v>138.63094627499774</v>
      </c>
      <c r="AL320" s="134">
        <f t="shared" si="222"/>
        <v>0.96999977925794278</v>
      </c>
      <c r="AM320" s="5" cm="1">
        <f t="array" ref="AM320">Balance($B$8,$B$11,$B$12,$H$7,B320,AK320,AL320)</f>
        <v>6.5851124203207392E-2</v>
      </c>
      <c r="AN320" s="5" cm="1">
        <f t="array" ref="AN320">getStorageByWaterLevel(B319)</f>
        <v>60.644159151727074</v>
      </c>
    </row>
    <row r="321" spans="1:40" x14ac:dyDescent="0.25">
      <c r="A321" s="68"/>
      <c r="B321" s="269">
        <f t="shared" si="192"/>
        <v>968.17615918407341</v>
      </c>
      <c r="C321" s="269">
        <f t="shared" si="193"/>
        <v>956.98928615085993</v>
      </c>
      <c r="D321" s="269">
        <f t="shared" si="194"/>
        <v>5.6307672523650627</v>
      </c>
      <c r="E321" s="269">
        <f>IF(H321&gt;0,IF(AND(C321&lt;$B$6,C321&gt;$K$12),bb2wang($B$6,$K$12,C321,$H$8,$H$9,I321,$H$10,$H$11,$K$10,$K$11,$H$13),E320)," ")</f>
        <v>161.75507482099417</v>
      </c>
      <c r="F321" s="269">
        <f t="shared" si="195"/>
        <v>161.97439625244181</v>
      </c>
      <c r="G321" s="269">
        <f t="shared" si="196"/>
        <v>8077.6309981895147</v>
      </c>
      <c r="H321" s="270">
        <f t="shared" si="197"/>
        <v>0.02</v>
      </c>
      <c r="I321" s="269">
        <f t="shared" si="198"/>
        <v>8.9494984265707895</v>
      </c>
      <c r="J321" s="269">
        <f t="shared" si="199"/>
        <v>100</v>
      </c>
      <c r="K321" s="317">
        <f t="shared" si="200"/>
        <v>-1</v>
      </c>
      <c r="L321" s="318">
        <f t="shared" si="201"/>
        <v>5.6107672523650631</v>
      </c>
      <c r="M321" s="318">
        <f t="shared" si="202"/>
        <v>5.6207672523650629</v>
      </c>
      <c r="N321" s="269">
        <f t="shared" si="203"/>
        <v>-7.7498181578651071E-2</v>
      </c>
      <c r="O321" s="269">
        <f t="shared" si="204"/>
        <v>2.6440901955349538E-2</v>
      </c>
      <c r="P321" s="316">
        <f t="shared" si="223"/>
        <v>93.271364790584201</v>
      </c>
      <c r="Q321" s="269">
        <f t="shared" si="205"/>
        <v>8008.5890862536444</v>
      </c>
      <c r="R321" s="338">
        <f>IF(H321&gt;0,rate1(1,$L$52,$L$51,$L$54,L321,$L$53,$L$50,P321),"")</f>
        <v>4588.5147121767468</v>
      </c>
      <c r="S321" s="318">
        <f t="shared" si="206"/>
        <v>66.009678369119641</v>
      </c>
      <c r="T321" s="318">
        <f t="shared" si="207"/>
        <v>1.1921022149751722E-3</v>
      </c>
      <c r="U321" s="269">
        <f t="shared" si="208"/>
        <v>5.6307672523650627</v>
      </c>
      <c r="V321" s="341">
        <f t="shared" si="209"/>
        <v>5.6307672523650627</v>
      </c>
      <c r="W321" s="269">
        <f t="shared" si="210"/>
        <v>1.9076386398637624E-3</v>
      </c>
      <c r="X321" s="269">
        <f t="shared" si="211"/>
        <v>8062.9976110523203</v>
      </c>
      <c r="Y321" s="269">
        <f t="shared" si="224"/>
        <v>93.603541274374095</v>
      </c>
      <c r="Z321" s="349">
        <f>IF(H321&gt;0,rate1(1,$L$52,$L$51,$L$54,U321,$L$53,$L$50,Y321),"")</f>
        <v>4597.343478826574</v>
      </c>
      <c r="AA321" s="341">
        <f t="shared" si="212"/>
        <v>66.330506438115052</v>
      </c>
      <c r="AB321" s="341">
        <f t="shared" si="213"/>
        <v>-2.91998140512012E-5</v>
      </c>
      <c r="AC321" s="269">
        <f t="shared" si="225"/>
        <v>1.1921022149751722E-3</v>
      </c>
      <c r="AD321" s="269">
        <f t="shared" si="214"/>
        <v>-16.777084841182464</v>
      </c>
      <c r="AE321" s="269">
        <f t="shared" si="215"/>
        <v>107.19007494433197</v>
      </c>
      <c r="AF321" s="269">
        <f t="shared" si="216"/>
        <v>968.09746890027975</v>
      </c>
      <c r="AG321" s="269">
        <f t="shared" si="217"/>
        <v>956.98809404864494</v>
      </c>
      <c r="AH321" s="269">
        <f t="shared" si="218"/>
        <v>5.6112295045355962</v>
      </c>
      <c r="AI321" s="269">
        <f t="shared" si="219"/>
        <v>0.25980132782654858</v>
      </c>
      <c r="AJ321" s="269">
        <f t="shared" si="220"/>
        <v>2.6945874427405281</v>
      </c>
      <c r="AK321" s="366">
        <f t="shared" si="221"/>
        <v>138.63305131364234</v>
      </c>
      <c r="AL321" s="134">
        <f t="shared" si="222"/>
        <v>0.97002549925380699</v>
      </c>
      <c r="AM321" s="5" cm="1">
        <f t="array" ref="AM321">Balance($B$8,$B$11,$B$12,$H$7,B321,AK321,AL321)</f>
        <v>6.6872435778132386E-2</v>
      </c>
      <c r="AN321" s="5" cm="1">
        <f t="array" ref="AN321">getStorageByWaterLevel(B320)</f>
        <v>60.807041356953491</v>
      </c>
    </row>
    <row r="322" spans="1:40" x14ac:dyDescent="0.25">
      <c r="A322" s="68"/>
      <c r="B322" s="269">
        <f t="shared" si="192"/>
        <v>968.09746890027975</v>
      </c>
      <c r="C322" s="269">
        <f t="shared" si="193"/>
        <v>956.98809404864494</v>
      </c>
      <c r="D322" s="269">
        <f t="shared" si="194"/>
        <v>5.6112295045355962</v>
      </c>
      <c r="E322" s="269">
        <f>IF(H322&gt;0,IF(AND(C322&lt;$B$6,C322&gt;$K$12),bb2wang($B$6,$K$12,C322,$H$8,$H$9,I322,$H$10,$H$11,$K$10,$K$11,$H$13),E321)," ")</f>
        <v>161.31793843918496</v>
      </c>
      <c r="F322" s="269">
        <f t="shared" si="195"/>
        <v>161.53650663008955</v>
      </c>
      <c r="G322" s="269">
        <f t="shared" si="196"/>
        <v>7971.930359132647</v>
      </c>
      <c r="H322" s="270">
        <f t="shared" si="197"/>
        <v>0.02</v>
      </c>
      <c r="I322" s="269">
        <f t="shared" si="198"/>
        <v>8.8874998813078498</v>
      </c>
      <c r="J322" s="269">
        <f t="shared" si="199"/>
        <v>100</v>
      </c>
      <c r="K322" s="317">
        <f t="shared" si="200"/>
        <v>-1</v>
      </c>
      <c r="L322" s="318">
        <f t="shared" si="201"/>
        <v>5.5912295045355966</v>
      </c>
      <c r="M322" s="318">
        <f t="shared" si="202"/>
        <v>5.6012295045355964</v>
      </c>
      <c r="N322" s="269">
        <f t="shared" si="203"/>
        <v>-7.7235628170335247E-2</v>
      </c>
      <c r="O322" s="269">
        <f t="shared" si="204"/>
        <v>2.6440901955349538E-2</v>
      </c>
      <c r="P322" s="316">
        <f t="shared" si="223"/>
        <v>92.83873606084704</v>
      </c>
      <c r="Q322" s="269">
        <f t="shared" si="205"/>
        <v>7902.6410553490414</v>
      </c>
      <c r="R322" s="338">
        <f>IF(H322&gt;0,rate1(1,$L$52,$L$51,$L$54,L322,$L$53,$L$50,P322),"")</f>
        <v>4576.9727155565351</v>
      </c>
      <c r="S322" s="318">
        <f t="shared" si="206"/>
        <v>65.300674485214415</v>
      </c>
      <c r="T322" s="318">
        <f t="shared" si="207"/>
        <v>1.2011635770336306E-3</v>
      </c>
      <c r="U322" s="269">
        <f t="shared" si="208"/>
        <v>5.6112295045355962</v>
      </c>
      <c r="V322" s="341">
        <f t="shared" si="209"/>
        <v>5.6112295045355962</v>
      </c>
      <c r="W322" s="269">
        <f t="shared" si="210"/>
        <v>1.894423282426061E-3</v>
      </c>
      <c r="X322" s="269">
        <f t="shared" si="211"/>
        <v>7956.4803856769213</v>
      </c>
      <c r="Y322" s="269">
        <f t="shared" si="224"/>
        <v>93.170526106296819</v>
      </c>
      <c r="Z322" s="349">
        <f>IF(H322&gt;0,rate1(1,$L$52,$L$51,$L$54,U322,$L$53,$L$50,Y322),"")</f>
        <v>4585.8288547990924</v>
      </c>
      <c r="AA322" s="341">
        <f t="shared" si="212"/>
        <v>65.61858908988961</v>
      </c>
      <c r="AB322" s="341">
        <f t="shared" si="213"/>
        <v>-2.931700164159832E-5</v>
      </c>
      <c r="AC322" s="269">
        <f t="shared" si="225"/>
        <v>1.2011635770336306E-3</v>
      </c>
      <c r="AD322" s="269">
        <f t="shared" si="214"/>
        <v>-16.650521529625131</v>
      </c>
      <c r="AE322" s="269">
        <f t="shared" si="215"/>
        <v>105.76619778708489</v>
      </c>
      <c r="AF322" s="269">
        <f t="shared" si="216"/>
        <v>968.01903210853243</v>
      </c>
      <c r="AG322" s="269">
        <f t="shared" si="217"/>
        <v>956.98689288506796</v>
      </c>
      <c r="AH322" s="269">
        <f t="shared" si="218"/>
        <v>5.5916900286733213</v>
      </c>
      <c r="AI322" s="269">
        <f t="shared" si="219"/>
        <v>0.26243625463421094</v>
      </c>
      <c r="AJ322" s="269">
        <f t="shared" si="220"/>
        <v>2.6946603417001489</v>
      </c>
      <c r="AK322" s="366">
        <f t="shared" si="221"/>
        <v>138.63514989290135</v>
      </c>
      <c r="AL322" s="134">
        <f t="shared" si="222"/>
        <v>0.97005147938658964</v>
      </c>
      <c r="AM322" s="5" cm="1">
        <f t="array" ref="AM322">Balance($B$8,$B$11,$B$12,$H$7,B322,AK322,AL322)</f>
        <v>6.7905490399110577E-2</v>
      </c>
      <c r="AN322" s="5" cm="1">
        <f t="array" ref="AN322">getStorageByWaterLevel(B321)</f>
        <v>60.969619541725443</v>
      </c>
    </row>
    <row r="323" spans="1:40" x14ac:dyDescent="0.25">
      <c r="A323" s="68"/>
      <c r="B323" s="269">
        <f t="shared" si="192"/>
        <v>968.01903210853243</v>
      </c>
      <c r="C323" s="269">
        <f t="shared" si="193"/>
        <v>956.98689288506796</v>
      </c>
      <c r="D323" s="269">
        <f t="shared" si="194"/>
        <v>5.5916900286733213</v>
      </c>
      <c r="E323" s="269">
        <f>IF(H323&gt;0,IF(AND(C323&lt;$B$6,C323&gt;$K$12),bb2wang($B$6,$K$12,C323,$H$8,$H$9,I323,$H$10,$H$11,$K$10,$K$11,$H$13),E322)," ")</f>
        <v>160.8823090981742</v>
      </c>
      <c r="F323" s="269">
        <f t="shared" si="195"/>
        <v>161.10012376867957</v>
      </c>
      <c r="G323" s="269">
        <f t="shared" si="196"/>
        <v>7867.3331224599369</v>
      </c>
      <c r="H323" s="270">
        <f t="shared" si="197"/>
        <v>0.02</v>
      </c>
      <c r="I323" s="269">
        <f t="shared" si="198"/>
        <v>8.825711378771576</v>
      </c>
      <c r="J323" s="269">
        <f t="shared" si="199"/>
        <v>100</v>
      </c>
      <c r="K323" s="317">
        <f t="shared" si="200"/>
        <v>-1</v>
      </c>
      <c r="L323" s="318">
        <f t="shared" si="201"/>
        <v>5.5716900286733217</v>
      </c>
      <c r="M323" s="318">
        <f t="shared" si="202"/>
        <v>5.5816900286733215</v>
      </c>
      <c r="N323" s="269">
        <f t="shared" si="203"/>
        <v>-7.6973005599562327E-2</v>
      </c>
      <c r="O323" s="269">
        <f t="shared" si="204"/>
        <v>2.6440901955349538E-2</v>
      </c>
      <c r="P323" s="316">
        <f t="shared" si="223"/>
        <v>92.406573318706762</v>
      </c>
      <c r="Q323" s="269">
        <f t="shared" si="205"/>
        <v>7797.7977272504877</v>
      </c>
      <c r="R323" s="338">
        <f>IF(H323&gt;0,rate1(1,$L$52,$L$51,$L$54,L323,$L$53,$L$50,P323),"")</f>
        <v>4565.3938903063472</v>
      </c>
      <c r="S323" s="318">
        <f t="shared" si="206"/>
        <v>64.597758193145538</v>
      </c>
      <c r="T323" s="318">
        <f t="shared" si="207"/>
        <v>1.2103100452974512E-3</v>
      </c>
      <c r="U323" s="269">
        <f t="shared" si="208"/>
        <v>5.5916900286733213</v>
      </c>
      <c r="V323" s="341">
        <f t="shared" si="209"/>
        <v>5.5916900286733213</v>
      </c>
      <c r="W323" s="269">
        <f t="shared" si="210"/>
        <v>1.8812526968403631E-3</v>
      </c>
      <c r="X323" s="269">
        <f t="shared" si="211"/>
        <v>7851.0724541212439</v>
      </c>
      <c r="Y323" s="269">
        <f t="shared" si="224"/>
        <v>92.737975991953917</v>
      </c>
      <c r="Z323" s="349">
        <f>IF(H323&gt;0,rate1(1,$L$52,$L$51,$L$54,U323,$L$53,$L$50,Y323),"")</f>
        <v>4574.2774898588514</v>
      </c>
      <c r="AA323" s="341">
        <f t="shared" si="212"/>
        <v>64.9127805785118</v>
      </c>
      <c r="AB323" s="341">
        <f t="shared" si="213"/>
        <v>-2.9434687081551596E-5</v>
      </c>
      <c r="AC323" s="269">
        <f t="shared" si="225"/>
        <v>1.2103100452974512E-3</v>
      </c>
      <c r="AD323" s="269">
        <f t="shared" si="214"/>
        <v>-16.524691402594044</v>
      </c>
      <c r="AE323" s="269">
        <f t="shared" si="215"/>
        <v>104.35953009467411</v>
      </c>
      <c r="AF323" s="269">
        <f t="shared" si="216"/>
        <v>967.94084879288755</v>
      </c>
      <c r="AG323" s="269">
        <f t="shared" si="217"/>
        <v>956.98568257502268</v>
      </c>
      <c r="AH323" s="269">
        <f t="shared" si="218"/>
        <v>5.5721488241886252</v>
      </c>
      <c r="AI323" s="269">
        <f t="shared" si="219"/>
        <v>0.26510528431452313</v>
      </c>
      <c r="AJ323" s="269">
        <f t="shared" si="220"/>
        <v>2.6947339820569027</v>
      </c>
      <c r="AK323" s="366">
        <f t="shared" si="221"/>
        <v>138.637242016447</v>
      </c>
      <c r="AL323" s="134">
        <f t="shared" si="222"/>
        <v>0.97007772301205308</v>
      </c>
      <c r="AM323" s="5" cm="1">
        <f t="array" ref="AM323">Balance($B$8,$B$11,$B$12,$H$7,B323,AK323,AL323)</f>
        <v>6.8950142618587187E-2</v>
      </c>
      <c r="AN323" s="5" cm="1">
        <f t="array" ref="AN323">getStorageByWaterLevel(B322)</f>
        <v>61.131891643912859</v>
      </c>
    </row>
    <row r="324" spans="1:40" x14ac:dyDescent="0.25">
      <c r="A324" s="68"/>
      <c r="B324" s="269">
        <f t="shared" si="192"/>
        <v>967.94084879288755</v>
      </c>
      <c r="C324" s="269">
        <f t="shared" si="193"/>
        <v>956.98568257502268</v>
      </c>
      <c r="D324" s="269">
        <f t="shared" si="194"/>
        <v>5.5721488241886252</v>
      </c>
      <c r="E324" s="269">
        <f>IF(H324&gt;0,IF(AND(C324&lt;$B$6,C324&gt;$K$12),bb2wang($B$6,$K$12,C324,$H$8,$H$9,I324,$H$10,$H$11,$K$10,$K$11,$H$13),E323)," ")</f>
        <v>160.44818735979717</v>
      </c>
      <c r="F324" s="269">
        <f t="shared" si="195"/>
        <v>160.66524822898569</v>
      </c>
      <c r="G324" s="269">
        <f t="shared" si="196"/>
        <v>7763.8304317510674</v>
      </c>
      <c r="H324" s="270">
        <f t="shared" si="197"/>
        <v>0.02</v>
      </c>
      <c r="I324" s="269">
        <f t="shared" si="198"/>
        <v>8.764132974291897</v>
      </c>
      <c r="J324" s="269">
        <f t="shared" si="199"/>
        <v>100</v>
      </c>
      <c r="K324" s="317">
        <f t="shared" si="200"/>
        <v>-1</v>
      </c>
      <c r="L324" s="318">
        <f t="shared" si="201"/>
        <v>5.5521488241886257</v>
      </c>
      <c r="M324" s="318">
        <f t="shared" si="202"/>
        <v>5.5621488241886254</v>
      </c>
      <c r="N324" s="269">
        <f t="shared" si="203"/>
        <v>-7.6710313846202638E-2</v>
      </c>
      <c r="O324" s="269">
        <f t="shared" si="204"/>
        <v>2.6440901955349538E-2</v>
      </c>
      <c r="P324" s="316">
        <f t="shared" si="223"/>
        <v>91.974877861152862</v>
      </c>
      <c r="Q324" s="269">
        <f t="shared" si="205"/>
        <v>7694.0502410872768</v>
      </c>
      <c r="R324" s="338">
        <f>IF(H324&gt;0,rate1(1,$L$52,$L$51,$L$54,L324,$L$53,$L$50,P324),"")</f>
        <v>4553.7781151367126</v>
      </c>
      <c r="S324" s="318">
        <f t="shared" si="206"/>
        <v>63.900886985314671</v>
      </c>
      <c r="T324" s="318">
        <f t="shared" si="207"/>
        <v>1.2195426411731208E-3</v>
      </c>
      <c r="U324" s="269">
        <f t="shared" si="208"/>
        <v>5.5721488241886252</v>
      </c>
      <c r="V324" s="341">
        <f t="shared" si="209"/>
        <v>5.5721488241886252</v>
      </c>
      <c r="W324" s="269">
        <f t="shared" si="210"/>
        <v>1.868126894905231E-3</v>
      </c>
      <c r="X324" s="269">
        <f t="shared" si="211"/>
        <v>7746.7649290675308</v>
      </c>
      <c r="Y324" s="269">
        <f t="shared" si="224"/>
        <v>92.305892222825818</v>
      </c>
      <c r="Z324" s="349">
        <f>IF(H324&gt;0,rate1(1,$L$52,$L$51,$L$54,U324,$L$53,$L$50,Y324),"")</f>
        <v>4562.6892627110101</v>
      </c>
      <c r="AA324" s="341">
        <f t="shared" si="212"/>
        <v>64.213038290672557</v>
      </c>
      <c r="AB324" s="341">
        <f t="shared" si="213"/>
        <v>-2.9552873037284204E-5</v>
      </c>
      <c r="AC324" s="269">
        <f t="shared" si="225"/>
        <v>1.2195426411731208E-3</v>
      </c>
      <c r="AD324" s="269">
        <f t="shared" si="214"/>
        <v>-16.399590571725561</v>
      </c>
      <c r="AE324" s="269">
        <f t="shared" si="215"/>
        <v>102.96988913364581</v>
      </c>
      <c r="AF324" s="269">
        <f t="shared" si="216"/>
        <v>967.86291893640021</v>
      </c>
      <c r="AG324" s="269">
        <f t="shared" si="217"/>
        <v>956.98446303238154</v>
      </c>
      <c r="AH324" s="269">
        <f t="shared" si="218"/>
        <v>5.5526058904871398</v>
      </c>
      <c r="AI324" s="269">
        <f t="shared" si="219"/>
        <v>0.26780897319510877</v>
      </c>
      <c r="AJ324" s="269">
        <f t="shared" si="220"/>
        <v>2.6948083734383457</v>
      </c>
      <c r="AK324" s="366">
        <f t="shared" si="221"/>
        <v>138.63932768803124</v>
      </c>
      <c r="AL324" s="134">
        <f t="shared" si="222"/>
        <v>0.97010423354048458</v>
      </c>
      <c r="AM324" s="5" cm="1">
        <f t="array" ref="AM324">Balance($B$8,$B$11,$B$12,$H$7,B324,AK324,AL324)</f>
        <v>7.0006247493604928E-2</v>
      </c>
      <c r="AN324" s="5" cm="1">
        <f t="array" ref="AN324">getStorageByWaterLevel(B323)</f>
        <v>61.29385561025547</v>
      </c>
    </row>
    <row r="325" spans="1:40" x14ac:dyDescent="0.25">
      <c r="A325" s="68"/>
      <c r="B325" s="269">
        <f t="shared" si="192"/>
        <v>967.86291893640021</v>
      </c>
      <c r="C325" s="269">
        <f t="shared" si="193"/>
        <v>956.98446303238154</v>
      </c>
      <c r="D325" s="269">
        <f t="shared" si="194"/>
        <v>5.5526058904871398</v>
      </c>
      <c r="E325" s="269">
        <f>IF(H325&gt;0,IF(AND(C325&lt;$B$6,C325&gt;$K$12),bb2wang($B$6,$K$12,C325,$H$8,$H$9,I325,$H$10,$H$11,$K$10,$K$11,$H$13),E324)," ")</f>
        <v>160.01557378804503</v>
      </c>
      <c r="F325" s="269">
        <f t="shared" si="195"/>
        <v>160.2318805739211</v>
      </c>
      <c r="G325" s="269">
        <f t="shared" si="196"/>
        <v>7661.413481085795</v>
      </c>
      <c r="H325" s="270">
        <f t="shared" si="197"/>
        <v>0.02</v>
      </c>
      <c r="I325" s="269">
        <f t="shared" si="198"/>
        <v>8.7027647232149317</v>
      </c>
      <c r="J325" s="269">
        <f t="shared" si="199"/>
        <v>100</v>
      </c>
      <c r="K325" s="317">
        <f t="shared" si="200"/>
        <v>-1</v>
      </c>
      <c r="L325" s="318">
        <f t="shared" si="201"/>
        <v>5.5326058904871402</v>
      </c>
      <c r="M325" s="318">
        <f t="shared" si="202"/>
        <v>5.54260589048714</v>
      </c>
      <c r="N325" s="269">
        <f t="shared" si="203"/>
        <v>-7.6447552890090975E-2</v>
      </c>
      <c r="O325" s="269">
        <f t="shared" si="204"/>
        <v>2.6440901955349538E-2</v>
      </c>
      <c r="P325" s="316">
        <f t="shared" si="223"/>
        <v>91.543650992655671</v>
      </c>
      <c r="Q325" s="269">
        <f t="shared" si="205"/>
        <v>7591.3897865015342</v>
      </c>
      <c r="R325" s="338">
        <f>IF(H325&gt;0,rate1(1,$L$52,$L$51,$L$54,L325,$L$53,$L$50,P325),"")</f>
        <v>4542.1252687335491</v>
      </c>
      <c r="S325" s="318">
        <f t="shared" si="206"/>
        <v>63.210018561226967</v>
      </c>
      <c r="T325" s="318">
        <f t="shared" si="207"/>
        <v>1.2288624028435461E-3</v>
      </c>
      <c r="U325" s="269">
        <f t="shared" si="208"/>
        <v>5.5526058904871398</v>
      </c>
      <c r="V325" s="341">
        <f t="shared" si="209"/>
        <v>5.5526058904871398</v>
      </c>
      <c r="W325" s="269">
        <f t="shared" si="210"/>
        <v>1.8550458884192267E-3</v>
      </c>
      <c r="X325" s="269">
        <f t="shared" si="211"/>
        <v>7643.5489737907401</v>
      </c>
      <c r="Y325" s="269">
        <f t="shared" si="224"/>
        <v>91.87427609782128</v>
      </c>
      <c r="Z325" s="349">
        <f>IF(H325&gt;0,rate1(1,$L$52,$L$51,$L$54,U325,$L$53,$L$50,Y325),"")</f>
        <v>4551.0640520292036</v>
      </c>
      <c r="AA325" s="341">
        <f t="shared" si="212"/>
        <v>63.519319820491944</v>
      </c>
      <c r="AB325" s="341">
        <f t="shared" si="213"/>
        <v>-2.9671562226612689E-5</v>
      </c>
      <c r="AC325" s="269">
        <f t="shared" si="225"/>
        <v>1.2288624028435461E-3</v>
      </c>
      <c r="AD325" s="269">
        <f t="shared" si="214"/>
        <v>-16.275215153234956</v>
      </c>
      <c r="AE325" s="269">
        <f t="shared" si="215"/>
        <v>101.59709382608008</v>
      </c>
      <c r="AF325" s="269">
        <f t="shared" si="216"/>
        <v>967.78524252110731</v>
      </c>
      <c r="AG325" s="269">
        <f t="shared" si="217"/>
        <v>956.98323416997869</v>
      </c>
      <c r="AH325" s="269">
        <f t="shared" si="218"/>
        <v>5.5330612269696351</v>
      </c>
      <c r="AI325" s="269">
        <f t="shared" si="219"/>
        <v>0.27054788895907789</v>
      </c>
      <c r="AJ325" s="269">
        <f t="shared" si="220"/>
        <v>2.6948835256297232</v>
      </c>
      <c r="AK325" s="366">
        <f t="shared" si="221"/>
        <v>138.64140691148722</v>
      </c>
      <c r="AL325" s="134">
        <f t="shared" si="222"/>
        <v>0.97013101443780414</v>
      </c>
      <c r="AM325" s="5" cm="1">
        <f t="array" ref="AM325">Balance($B$8,$B$11,$B$12,$H$7,B325,AK325,AL325)</f>
        <v>7.1073660586748452E-2</v>
      </c>
      <c r="AN325" s="5" cm="1">
        <f t="array" ref="AN325">getStorageByWaterLevel(B324)</f>
        <v>61.455509396408623</v>
      </c>
    </row>
    <row r="326" spans="1:40" x14ac:dyDescent="0.25">
      <c r="A326" s="367"/>
      <c r="B326" s="269">
        <f t="shared" si="192"/>
        <v>967.78524252110731</v>
      </c>
      <c r="C326" s="269">
        <f t="shared" si="193"/>
        <v>956.98323416997869</v>
      </c>
      <c r="D326" s="269">
        <f t="shared" si="194"/>
        <v>5.5330612269696351</v>
      </c>
      <c r="E326" s="269">
        <f>IF(H326&gt;0,IF(AND(C326&lt;$B$6,C326&gt;$K$12),bb2wang($B$6,$K$12,C326,$H$8,$H$9,I326,$H$10,$H$11,$K$10,$K$11,$H$13),E325)," ")</f>
        <v>159.58446894909926</v>
      </c>
      <c r="F326" s="269">
        <f t="shared" si="195"/>
        <v>159.80002136857215</v>
      </c>
      <c r="G326" s="269">
        <f t="shared" si="196"/>
        <v>7560.0735148968533</v>
      </c>
      <c r="H326" s="270">
        <f t="shared" si="197"/>
        <v>0.02</v>
      </c>
      <c r="I326" s="269">
        <f t="shared" si="198"/>
        <v>8.6416066809028962</v>
      </c>
      <c r="J326" s="269">
        <f t="shared" si="199"/>
        <v>100</v>
      </c>
      <c r="K326" s="317">
        <f t="shared" si="200"/>
        <v>-1</v>
      </c>
      <c r="L326" s="318">
        <f t="shared" si="201"/>
        <v>5.5130612269696355</v>
      </c>
      <c r="M326" s="318">
        <f t="shared" si="202"/>
        <v>5.5230612269696353</v>
      </c>
      <c r="N326" s="269">
        <f t="shared" si="203"/>
        <v>-7.618472271096266E-2</v>
      </c>
      <c r="O326" s="269">
        <f t="shared" si="204"/>
        <v>2.6440901955349538E-2</v>
      </c>
      <c r="P326" s="316">
        <f t="shared" si="223"/>
        <v>91.112894025235676</v>
      </c>
      <c r="Q326" s="269">
        <f t="shared" si="205"/>
        <v>7489.80760350111</v>
      </c>
      <c r="R326" s="338">
        <f>IF(H326&gt;0,rate1(1,$L$52,$L$51,$L$54,L326,$L$53,$L$50,P326),"")</f>
        <v>4530.4352297671576</v>
      </c>
      <c r="S326" s="318">
        <f t="shared" si="206"/>
        <v>62.525110826932419</v>
      </c>
      <c r="T326" s="318">
        <f t="shared" si="207"/>
        <v>1.2382703856522439E-3</v>
      </c>
      <c r="U326" s="269">
        <f t="shared" si="208"/>
        <v>5.5330612269696351</v>
      </c>
      <c r="V326" s="341">
        <f t="shared" si="209"/>
        <v>5.5330612269696351</v>
      </c>
      <c r="W326" s="269">
        <f t="shared" si="210"/>
        <v>1.8420096891667015E-3</v>
      </c>
      <c r="X326" s="269">
        <f t="shared" si="211"/>
        <v>7541.4158020114874</v>
      </c>
      <c r="Y326" s="269">
        <f t="shared" si="224"/>
        <v>91.443128923346308</v>
      </c>
      <c r="Z326" s="349">
        <f>IF(H326&gt;0,rate1(1,$L$52,$L$51,$L$54,U326,$L$53,$L$50,Y326),"")</f>
        <v>4539.4017364644142</v>
      </c>
      <c r="AA326" s="341">
        <f t="shared" si="212"/>
        <v>62.831582968960959</v>
      </c>
      <c r="AB326" s="341">
        <f t="shared" si="213"/>
        <v>-2.9790757420708087E-5</v>
      </c>
      <c r="AC326" s="269">
        <f t="shared" si="225"/>
        <v>1.2382703856522439E-3</v>
      </c>
      <c r="AD326" s="269">
        <f t="shared" si="214"/>
        <v>-16.151561267828626</v>
      </c>
      <c r="AE326" s="269">
        <f t="shared" si="215"/>
        <v>100.24096472060771</v>
      </c>
      <c r="AF326" s="269">
        <f t="shared" si="216"/>
        <v>967.70781952801065</v>
      </c>
      <c r="AG326" s="269">
        <f t="shared" si="217"/>
        <v>956.98199589959302</v>
      </c>
      <c r="AH326" s="269">
        <f t="shared" si="218"/>
        <v>5.5135148330319304</v>
      </c>
      <c r="AI326" s="269">
        <f t="shared" si="219"/>
        <v>0.27332261093066884</v>
      </c>
      <c r="AJ326" s="269">
        <f t="shared" si="220"/>
        <v>2.6949594485772042</v>
      </c>
      <c r="AK326" s="366">
        <f t="shared" si="221"/>
        <v>138.64347969073097</v>
      </c>
      <c r="AL326" s="134">
        <f t="shared" si="222"/>
        <v>0.9701580692267</v>
      </c>
      <c r="AM326" s="5" cm="1">
        <f t="array" ref="AM326">Balance($B$8,$B$11,$B$12,$H$7,B326,AK326,AL326)</f>
        <v>7.2152237967118671E-2</v>
      </c>
      <c r="AN326" s="5" cm="1">
        <f t="array" ref="AN326">getStorageByWaterLevel(B325)</f>
        <v>61.616850966988068</v>
      </c>
    </row>
    <row r="327" spans="1:40" x14ac:dyDescent="0.25">
      <c r="B327" s="269">
        <f t="shared" si="192"/>
        <v>967.70781952801065</v>
      </c>
      <c r="C327" s="269">
        <f t="shared" si="193"/>
        <v>956.98199589959302</v>
      </c>
      <c r="D327" s="269">
        <f t="shared" si="194"/>
        <v>5.5135148330319304</v>
      </c>
      <c r="E327" s="269">
        <f>IF(H327&gt;0,IF(AND(C327&lt;$B$6,C327&gt;$K$12),bb2wang($B$6,$K$12,C327,$H$8,$H$9,I327,$H$10,$H$11,$K$10,$K$11,$H$13),E326)," ")</f>
        <v>159.15487341136424</v>
      </c>
      <c r="F327" s="269">
        <f t="shared" si="195"/>
        <v>159.36967118023176</v>
      </c>
      <c r="G327" s="269">
        <f t="shared" si="196"/>
        <v>7459.8018278226036</v>
      </c>
      <c r="H327" s="270">
        <f t="shared" si="197"/>
        <v>0.02</v>
      </c>
      <c r="I327" s="269">
        <f t="shared" si="198"/>
        <v>8.580658902734104</v>
      </c>
      <c r="J327" s="269">
        <f t="shared" si="199"/>
        <v>100</v>
      </c>
      <c r="K327" s="317">
        <f t="shared" si="200"/>
        <v>-1</v>
      </c>
      <c r="L327" s="318">
        <f t="shared" si="201"/>
        <v>5.4935148330319308</v>
      </c>
      <c r="M327" s="318">
        <f t="shared" si="202"/>
        <v>5.5035148330319306</v>
      </c>
      <c r="N327" s="269">
        <f t="shared" si="203"/>
        <v>-7.5921823288485513E-2</v>
      </c>
      <c r="O327" s="269">
        <f t="shared" si="204"/>
        <v>2.6440901955349538E-2</v>
      </c>
      <c r="P327" s="316">
        <f t="shared" si="223"/>
        <v>90.682608278534801</v>
      </c>
      <c r="Q327" s="269">
        <f t="shared" si="205"/>
        <v>7389.2949823122135</v>
      </c>
      <c r="R327" s="338">
        <f>IF(H327&gt;0,rate1(1,$L$52,$L$51,$L$54,L327,$L$53,$L$50,P327),"")</f>
        <v>4518.7078769014734</v>
      </c>
      <c r="S327" s="318">
        <f t="shared" si="206"/>
        <v>61.846121894464254</v>
      </c>
      <c r="T327" s="318">
        <f t="shared" si="207"/>
        <v>1.2477676625006538E-3</v>
      </c>
      <c r="U327" s="269">
        <f t="shared" si="208"/>
        <v>5.5135148330319304</v>
      </c>
      <c r="V327" s="341">
        <f t="shared" si="209"/>
        <v>5.5135148330319304</v>
      </c>
      <c r="W327" s="269">
        <f t="shared" si="210"/>
        <v>1.8290183089746392E-3</v>
      </c>
      <c r="X327" s="269">
        <f t="shared" si="211"/>
        <v>7440.3566777488686</v>
      </c>
      <c r="Y327" s="269">
        <f t="shared" si="224"/>
        <v>91.012452013374457</v>
      </c>
      <c r="Z327" s="349">
        <f>IF(H327&gt;0,rate1(1,$L$52,$L$51,$L$54,U327,$L$53,$L$50,Y327),"")</f>
        <v>4527.7021946540353</v>
      </c>
      <c r="AA327" s="341">
        <f t="shared" si="212"/>
        <v>62.149785743382431</v>
      </c>
      <c r="AB327" s="341">
        <f t="shared" si="213"/>
        <v>-2.9910461447079949E-5</v>
      </c>
      <c r="AC327" s="269">
        <f t="shared" si="225"/>
        <v>1.2477676625006538E-3</v>
      </c>
      <c r="AD327" s="269">
        <f t="shared" si="214"/>
        <v>-16.028625040592861</v>
      </c>
      <c r="AE327" s="269">
        <f t="shared" si="215"/>
        <v>98.901323997921835</v>
      </c>
      <c r="AF327" s="269">
        <f t="shared" si="216"/>
        <v>967.63064993705962</v>
      </c>
      <c r="AG327" s="269">
        <f t="shared" si="217"/>
        <v>956.98074813193057</v>
      </c>
      <c r="AH327" s="269">
        <f t="shared" si="218"/>
        <v>5.4939667080648862</v>
      </c>
      <c r="AI327" s="269">
        <f t="shared" si="219"/>
        <v>0.2761337303698998</v>
      </c>
      <c r="AJ327" s="269">
        <f t="shared" si="220"/>
        <v>2.6950361523911956</v>
      </c>
      <c r="AK327" s="366">
        <f t="shared" si="221"/>
        <v>138.6455460297629</v>
      </c>
      <c r="AL327" s="134">
        <f t="shared" si="222"/>
        <v>0.97018540148779309</v>
      </c>
      <c r="AM327" s="5" cm="1">
        <f t="array" ref="AM327">Balance($B$8,$B$11,$B$12,$H$7,B327,AK327,AL327)</f>
        <v>7.3241836211313055E-2</v>
      </c>
      <c r="AN327" s="5" cm="1">
        <f t="array" ref="AN327">getStorageByWaterLevel(B326)</f>
        <v>61.777878295617718</v>
      </c>
    </row>
    <row r="328" spans="1:40" x14ac:dyDescent="0.25">
      <c r="B328" s="269">
        <f t="shared" si="192"/>
        <v>967.63064993705962</v>
      </c>
      <c r="C328" s="269">
        <f t="shared" si="193"/>
        <v>956.98074813193057</v>
      </c>
      <c r="D328" s="269">
        <f t="shared" si="194"/>
        <v>5.4939667080648862</v>
      </c>
      <c r="E328" s="269">
        <f>IF(H328&gt;0,IF(AND(C328&lt;$B$6,C328&gt;$K$12),bb2wang($B$6,$K$12,C328,$H$8,$H$9,I328,$H$10,$H$11,$K$10,$K$11,$H$13),E327)," ")</f>
        <v>158.72678774550576</v>
      </c>
      <c r="F328" s="269">
        <f t="shared" si="195"/>
        <v>158.940830578435</v>
      </c>
      <c r="G328" s="269">
        <f t="shared" si="196"/>
        <v>7360.5897645599107</v>
      </c>
      <c r="H328" s="270">
        <f t="shared" si="197"/>
        <v>0.02</v>
      </c>
      <c r="I328" s="269">
        <f t="shared" si="198"/>
        <v>8.5199214441032378</v>
      </c>
      <c r="J328" s="269">
        <f t="shared" si="199"/>
        <v>100</v>
      </c>
      <c r="K328" s="317">
        <f t="shared" si="200"/>
        <v>-1</v>
      </c>
      <c r="L328" s="318">
        <f t="shared" si="201"/>
        <v>5.4739667080648866</v>
      </c>
      <c r="M328" s="318">
        <f t="shared" si="202"/>
        <v>5.4839667080648864</v>
      </c>
      <c r="N328" s="269">
        <f t="shared" si="203"/>
        <v>-7.5658854602238534E-2</v>
      </c>
      <c r="O328" s="269">
        <f t="shared" si="204"/>
        <v>2.6440901955349538E-2</v>
      </c>
      <c r="P328" s="316">
        <f t="shared" si="223"/>
        <v>90.252795079890021</v>
      </c>
      <c r="Q328" s="269">
        <f t="shared" si="205"/>
        <v>7289.8432632324466</v>
      </c>
      <c r="R328" s="338">
        <f>IF(H328&gt;0,rate1(1,$L$52,$L$51,$L$54,L328,$L$53,$L$50,P328),"")</f>
        <v>4506.9430888035313</v>
      </c>
      <c r="S328" s="318">
        <f t="shared" si="206"/>
        <v>61.173010081280459</v>
      </c>
      <c r="T328" s="318">
        <f t="shared" si="207"/>
        <v>1.2573553242565083E-3</v>
      </c>
      <c r="U328" s="269">
        <f t="shared" si="208"/>
        <v>5.4939667080648862</v>
      </c>
      <c r="V328" s="341">
        <f t="shared" si="209"/>
        <v>5.4939667080648862</v>
      </c>
      <c r="W328" s="269">
        <f t="shared" si="210"/>
        <v>1.8160717596344966E-3</v>
      </c>
      <c r="X328" s="269">
        <f t="shared" si="211"/>
        <v>7340.3629151734185</v>
      </c>
      <c r="Y328" s="269">
        <f t="shared" si="224"/>
        <v>90.582246689519863</v>
      </c>
      <c r="Z328" s="349">
        <f>IF(H328&gt;0,rate1(1,$L$52,$L$51,$L$54,U328,$L$53,$L$50,Y328),"")</f>
        <v>4515.965305231206</v>
      </c>
      <c r="AA328" s="341">
        <f t="shared" si="212"/>
        <v>61.473886356812109</v>
      </c>
      <c r="AB328" s="341">
        <f t="shared" si="213"/>
        <v>-3.0030677190468417E-5</v>
      </c>
      <c r="AC328" s="269">
        <f t="shared" si="225"/>
        <v>1.2573553242565083E-3</v>
      </c>
      <c r="AD328" s="269">
        <f t="shared" si="214"/>
        <v>-15.906402600892694</v>
      </c>
      <c r="AE328" s="269">
        <f t="shared" si="215"/>
        <v>97.577995448743678</v>
      </c>
      <c r="AF328" s="269">
        <f t="shared" si="216"/>
        <v>967.55373372713314</v>
      </c>
      <c r="AG328" s="269">
        <f t="shared" si="217"/>
        <v>956.97949077660633</v>
      </c>
      <c r="AH328" s="269">
        <f t="shared" si="218"/>
        <v>5.4744168514543503</v>
      </c>
      <c r="AI328" s="269">
        <f t="shared" si="219"/>
        <v>0.27898185077599935</v>
      </c>
      <c r="AJ328" s="269">
        <f t="shared" si="220"/>
        <v>2.6951136473497446</v>
      </c>
      <c r="AK328" s="366">
        <f t="shared" si="221"/>
        <v>138.64760593266942</v>
      </c>
      <c r="AL328" s="134">
        <f t="shared" si="222"/>
        <v>0.97021301486083011</v>
      </c>
      <c r="AM328" s="5" cm="1">
        <f t="array" ref="AM328">Balance($B$8,$B$11,$B$12,$H$7,B328,AK328,AL328)</f>
        <v>7.4342312404419436E-2</v>
      </c>
      <c r="AN328" s="5" cm="1">
        <f t="array" ref="AN328">getStorageByWaterLevel(B327)</f>
        <v>61.938589364977041</v>
      </c>
    </row>
    <row r="329" spans="1:40" x14ac:dyDescent="0.25">
      <c r="B329" s="269">
        <f t="shared" si="192"/>
        <v>967.55373372713314</v>
      </c>
      <c r="C329" s="269">
        <f t="shared" si="193"/>
        <v>956.97949077660633</v>
      </c>
      <c r="D329" s="269">
        <f t="shared" si="194"/>
        <v>5.4744168514543503</v>
      </c>
      <c r="E329" s="269">
        <f>IF(H329&gt;0,IF(AND(C329&lt;$B$6,C329&gt;$K$12),bb2wang($B$6,$K$12,C329,$H$8,$H$9,I329,$H$10,$H$11,$K$10,$K$11,$H$13),E328)," ")</f>
        <v>158.30021252448759</v>
      </c>
      <c r="F329" s="269">
        <f t="shared" si="195"/>
        <v>158.51350013499666</v>
      </c>
      <c r="G329" s="269">
        <f t="shared" si="196"/>
        <v>7262.4287197165513</v>
      </c>
      <c r="H329" s="270">
        <f t="shared" si="197"/>
        <v>0.02</v>
      </c>
      <c r="I329" s="269">
        <f t="shared" si="198"/>
        <v>8.459394360421447</v>
      </c>
      <c r="J329" s="269">
        <f t="shared" si="199"/>
        <v>100</v>
      </c>
      <c r="K329" s="317">
        <f t="shared" si="200"/>
        <v>-1</v>
      </c>
      <c r="L329" s="318">
        <f t="shared" si="201"/>
        <v>5.4544168514543507</v>
      </c>
      <c r="M329" s="318">
        <f t="shared" si="202"/>
        <v>5.4644168514543505</v>
      </c>
      <c r="N329" s="269">
        <f t="shared" si="203"/>
        <v>-7.5395816631772306E-2</v>
      </c>
      <c r="O329" s="269">
        <f t="shared" si="204"/>
        <v>2.6440901955349538E-2</v>
      </c>
      <c r="P329" s="316">
        <f t="shared" si="223"/>
        <v>89.823455764407043</v>
      </c>
      <c r="Q329" s="269">
        <f t="shared" si="205"/>
        <v>7191.4438364832076</v>
      </c>
      <c r="R329" s="338">
        <f>IF(H329&gt;0,rate1(1,$L$52,$L$51,$L$54,L329,$L$53,$L$50,P329),"")</f>
        <v>4495.1407441531483</v>
      </c>
      <c r="S329" s="318">
        <f t="shared" si="206"/>
        <v>60.505733909700034</v>
      </c>
      <c r="T329" s="318">
        <f t="shared" si="207"/>
        <v>1.2670344801760697E-3</v>
      </c>
      <c r="U329" s="269">
        <f t="shared" si="208"/>
        <v>5.4744168514543503</v>
      </c>
      <c r="V329" s="341">
        <f t="shared" si="209"/>
        <v>5.4744168514543503</v>
      </c>
      <c r="W329" s="269">
        <f t="shared" si="210"/>
        <v>1.8031700529519412E-3</v>
      </c>
      <c r="X329" s="269">
        <f t="shared" si="211"/>
        <v>7241.4258784597278</v>
      </c>
      <c r="Y329" s="269">
        <f t="shared" si="224"/>
        <v>90.152514281110243</v>
      </c>
      <c r="Z329" s="349">
        <f>IF(H329&gt;0,rate1(1,$L$52,$L$51,$L$54,U329,$L$53,$L$50,Y329),"")</f>
        <v>4504.1909468343129</v>
      </c>
      <c r="AA329" s="341">
        <f t="shared" si="212"/>
        <v>60.803843227497417</v>
      </c>
      <c r="AB329" s="341">
        <f t="shared" si="213"/>
        <v>-3.0151407595872625E-5</v>
      </c>
      <c r="AC329" s="269">
        <f t="shared" si="225"/>
        <v>1.2670344801760697E-3</v>
      </c>
      <c r="AD329" s="269">
        <f t="shared" si="214"/>
        <v>-15.78489008224998</v>
      </c>
      <c r="AE329" s="269">
        <f t="shared" si="215"/>
        <v>96.270804476669809</v>
      </c>
      <c r="AF329" s="269">
        <f t="shared" si="216"/>
        <v>967.47707087602123</v>
      </c>
      <c r="AG329" s="269">
        <f t="shared" si="217"/>
        <v>956.97822374212615</v>
      </c>
      <c r="AH329" s="269">
        <f t="shared" si="218"/>
        <v>5.4548652625809737</v>
      </c>
      <c r="AI329" s="269">
        <f t="shared" si="219"/>
        <v>0.28186758820046015</v>
      </c>
      <c r="AJ329" s="269">
        <f t="shared" si="220"/>
        <v>2.6951919439020227</v>
      </c>
      <c r="AK329" s="366">
        <f t="shared" si="221"/>
        <v>138.64965940362475</v>
      </c>
      <c r="AL329" s="134">
        <f t="shared" si="222"/>
        <v>0.97024091304590776</v>
      </c>
      <c r="AM329" s="5" cm="1">
        <f t="array" ref="AM329">Balance($B$8,$B$11,$B$12,$H$7,B329,AK329,AL329)</f>
        <v>7.5453524141035053E-2</v>
      </c>
      <c r="AN329" s="5" cm="1">
        <f t="array" ref="AN329">getStorageByWaterLevel(B328)</f>
        <v>62.098982166849325</v>
      </c>
    </row>
    <row r="330" spans="1:40" x14ac:dyDescent="0.25">
      <c r="B330" s="269">
        <f t="shared" si="192"/>
        <v>967.47707087602123</v>
      </c>
      <c r="C330" s="269">
        <f t="shared" si="193"/>
        <v>956.97822374212615</v>
      </c>
      <c r="D330" s="269">
        <f t="shared" si="194"/>
        <v>5.4548652625809737</v>
      </c>
      <c r="E330" s="269">
        <f>IF(H330&gt;0,IF(AND(C330&lt;$B$6,C330&gt;$K$12),bb2wang($B$6,$K$12,C330,$H$8,$H$9,I330,$H$10,$H$11,$K$10,$K$11,$H$13),E329)," ")</f>
        <v>157.87514832360557</v>
      </c>
      <c r="F330" s="269">
        <f t="shared" si="195"/>
        <v>158.0876804240466</v>
      </c>
      <c r="G330" s="269">
        <f t="shared" si="196"/>
        <v>7165.3101376629438</v>
      </c>
      <c r="H330" s="270">
        <f t="shared" si="197"/>
        <v>0.02</v>
      </c>
      <c r="I330" s="269">
        <f t="shared" si="198"/>
        <v>8.3990777071160672</v>
      </c>
      <c r="J330" s="269">
        <f t="shared" si="199"/>
        <v>100</v>
      </c>
      <c r="K330" s="317">
        <f t="shared" si="200"/>
        <v>-1</v>
      </c>
      <c r="L330" s="318">
        <f t="shared" si="201"/>
        <v>5.4348652625809741</v>
      </c>
      <c r="M330" s="318">
        <f t="shared" si="202"/>
        <v>5.4448652625809739</v>
      </c>
      <c r="N330" s="269">
        <f t="shared" si="203"/>
        <v>-7.5132709356509508E-2</v>
      </c>
      <c r="O330" s="269">
        <f t="shared" si="204"/>
        <v>2.6440901955349538E-2</v>
      </c>
      <c r="P330" s="316">
        <f t="shared" si="223"/>
        <v>89.394591675032316</v>
      </c>
      <c r="Q330" s="269">
        <f t="shared" si="205"/>
        <v>7094.0881420613114</v>
      </c>
      <c r="R330" s="338">
        <f>IF(H330&gt;0,rate1(1,$L$52,$L$51,$L$54,L330,$L$53,$L$50,P330),"")</f>
        <v>4483.3007216527267</v>
      </c>
      <c r="S330" s="318">
        <f t="shared" si="206"/>
        <v>59.844252106333698</v>
      </c>
      <c r="T330" s="318">
        <f t="shared" si="207"/>
        <v>1.2768062583367018E-3</v>
      </c>
      <c r="U330" s="269">
        <f t="shared" si="208"/>
        <v>5.4548652625809737</v>
      </c>
      <c r="V330" s="341">
        <f t="shared" si="209"/>
        <v>5.4548652625809737</v>
      </c>
      <c r="W330" s="269">
        <f t="shared" si="210"/>
        <v>1.7903132007575095E-3</v>
      </c>
      <c r="X330" s="269">
        <f t="shared" si="211"/>
        <v>7143.5369816381826</v>
      </c>
      <c r="Y330" s="269">
        <f t="shared" si="224"/>
        <v>89.723256125258061</v>
      </c>
      <c r="Z330" s="349">
        <f>IF(H330&gt;0,rate1(1,$L$52,$L$51,$L$54,U330,$L$53,$L$50,Y330),"")</f>
        <v>4492.3789981166437</v>
      </c>
      <c r="AA330" s="341">
        <f t="shared" si="212"/>
        <v>60.139614978309666</v>
      </c>
      <c r="AB330" s="341">
        <f t="shared" si="213"/>
        <v>-3.0272655671061327E-5</v>
      </c>
      <c r="AC330" s="269">
        <f t="shared" si="225"/>
        <v>1.2768062583367018E-3</v>
      </c>
      <c r="AD330" s="269">
        <f t="shared" si="214"/>
        <v>-15.664083622251384</v>
      </c>
      <c r="AE330" s="269">
        <f t="shared" si="215"/>
        <v>94.979578060554061</v>
      </c>
      <c r="AF330" s="269">
        <f t="shared" si="216"/>
        <v>967.40066136040639</v>
      </c>
      <c r="AG330" s="269">
        <f t="shared" si="217"/>
        <v>956.97694693586777</v>
      </c>
      <c r="AH330" s="269">
        <f t="shared" si="218"/>
        <v>5.4353119408202053</v>
      </c>
      <c r="AI330" s="269">
        <f t="shared" si="219"/>
        <v>0.28479157156917623</v>
      </c>
      <c r="AJ330" s="269">
        <f t="shared" si="220"/>
        <v>2.6952710526719028</v>
      </c>
      <c r="AK330" s="366">
        <f t="shared" si="221"/>
        <v>138.65170644689246</v>
      </c>
      <c r="AL330" s="134">
        <f t="shared" si="222"/>
        <v>0.97026909980472775</v>
      </c>
      <c r="AM330" s="5" cm="1">
        <f t="array" ref="AM330">Balance($B$8,$B$11,$B$12,$H$7,B330,AK330,AL330)</f>
        <v>7.6575329526296032E-2</v>
      </c>
      <c r="AN330" s="5" cm="1">
        <f t="array" ref="AN330">getStorageByWaterLevel(B329)</f>
        <v>62.25905470217176</v>
      </c>
    </row>
    <row r="331" spans="1:40" x14ac:dyDescent="0.25">
      <c r="B331" s="269">
        <f t="shared" si="192"/>
        <v>967.40066136040639</v>
      </c>
      <c r="C331" s="269">
        <f t="shared" si="193"/>
        <v>956.97694693586777</v>
      </c>
      <c r="D331" s="269">
        <f t="shared" si="194"/>
        <v>5.4353119408202053</v>
      </c>
      <c r="E331" s="269">
        <f>IF(H331&gt;0,IF(AND(C331&lt;$B$6,C331&gt;$K$12),bb2wang($B$6,$K$12,C331,$H$8,$H$9,I331,$H$10,$H$11,$K$10,$K$11,$H$13),E330)," ")</f>
        <v>157.4515957205281</v>
      </c>
      <c r="F331" s="269">
        <f t="shared" si="195"/>
        <v>157.66337202206682</v>
      </c>
      <c r="G331" s="269">
        <f t="shared" si="196"/>
        <v>7069.2255123842278</v>
      </c>
      <c r="H331" s="270">
        <f t="shared" si="197"/>
        <v>0.02</v>
      </c>
      <c r="I331" s="269">
        <f t="shared" si="198"/>
        <v>8.3389715396308937</v>
      </c>
      <c r="J331" s="269">
        <f t="shared" si="199"/>
        <v>100</v>
      </c>
      <c r="K331" s="317">
        <f t="shared" si="200"/>
        <v>-1</v>
      </c>
      <c r="L331" s="318">
        <f t="shared" si="201"/>
        <v>5.4153119408202057</v>
      </c>
      <c r="M331" s="318">
        <f t="shared" si="202"/>
        <v>5.4253119408202055</v>
      </c>
      <c r="N331" s="269">
        <f t="shared" si="203"/>
        <v>-7.4869532755830193E-2</v>
      </c>
      <c r="O331" s="269">
        <f t="shared" si="204"/>
        <v>2.6440901955349538E-2</v>
      </c>
      <c r="P331" s="316">
        <f t="shared" si="223"/>
        <v>88.966204162629779</v>
      </c>
      <c r="Q331" s="269">
        <f t="shared" si="205"/>
        <v>6997.7676695912842</v>
      </c>
      <c r="R331" s="338">
        <f>IF(H331&gt;0,rate1(1,$L$52,$L$51,$L$54,L331,$L$53,$L$50,P331),"")</f>
        <v>4471.4229000373916</v>
      </c>
      <c r="S331" s="318">
        <f t="shared" si="206"/>
        <v>59.188523601518661</v>
      </c>
      <c r="T331" s="318">
        <f t="shared" si="207"/>
        <v>1.2866718060857653E-3</v>
      </c>
      <c r="U331" s="269">
        <f t="shared" si="208"/>
        <v>5.4353119408202053</v>
      </c>
      <c r="V331" s="341">
        <f t="shared" si="209"/>
        <v>5.4353119408202053</v>
      </c>
      <c r="W331" s="269">
        <f t="shared" si="210"/>
        <v>1.7775012148604219E-3</v>
      </c>
      <c r="X331" s="269">
        <f t="shared" si="211"/>
        <v>7046.687688447244</v>
      </c>
      <c r="Y331" s="269">
        <f t="shared" si="224"/>
        <v>89.294473566936574</v>
      </c>
      <c r="Z331" s="349">
        <f>IF(H331&gt;0,rate1(1,$L$52,$L$51,$L$54,U331,$L$53,$L$50,Y331),"")</f>
        <v>4480.5293377563448</v>
      </c>
      <c r="AA331" s="341">
        <f t="shared" si="212"/>
        <v>59.481160436179394</v>
      </c>
      <c r="AB331" s="341">
        <f t="shared" si="213"/>
        <v>-3.0394424488211252E-5</v>
      </c>
      <c r="AC331" s="269">
        <f t="shared" si="225"/>
        <v>1.2866718060857653E-3</v>
      </c>
      <c r="AD331" s="269">
        <f t="shared" si="214"/>
        <v>-15.543979362416266</v>
      </c>
      <c r="AE331" s="269">
        <f t="shared" si="215"/>
        <v>93.704144772681659</v>
      </c>
      <c r="AF331" s="269">
        <f t="shared" si="216"/>
        <v>967.32450515584446</v>
      </c>
      <c r="AG331" s="269">
        <f t="shared" si="217"/>
        <v>956.97566026406173</v>
      </c>
      <c r="AH331" s="269">
        <f t="shared" si="218"/>
        <v>5.415756885542196</v>
      </c>
      <c r="AI331" s="269">
        <f t="shared" si="219"/>
        <v>0.28775444301522135</v>
      </c>
      <c r="AJ331" s="269">
        <f t="shared" si="220"/>
        <v>2.6953509844616295</v>
      </c>
      <c r="AK331" s="366">
        <f t="shared" si="221"/>
        <v>138.65374706682735</v>
      </c>
      <c r="AL331" s="134">
        <f t="shared" si="222"/>
        <v>0.97029757896188462</v>
      </c>
      <c r="AM331" s="5" cm="1">
        <f t="array" ref="AM331">Balance($B$8,$B$11,$B$12,$H$7,B331,AK331,AL331)</f>
        <v>7.7707587176926288E-2</v>
      </c>
      <c r="AN331" s="5" cm="1">
        <f t="array" ref="AN331">getStorageByWaterLevel(B330)</f>
        <v>62.418804981086346</v>
      </c>
    </row>
    <row r="332" spans="1:40" x14ac:dyDescent="0.25">
      <c r="B332" s="269">
        <f t="shared" si="192"/>
        <v>967.32450515584446</v>
      </c>
      <c r="C332" s="269">
        <f t="shared" si="193"/>
        <v>956.97566026406173</v>
      </c>
      <c r="D332" s="269">
        <f t="shared" si="194"/>
        <v>5.415756885542196</v>
      </c>
      <c r="E332" s="269">
        <f>IF(H332&gt;0,IF(AND(C332&lt;$B$6,C332&gt;$K$12),bb2wang($B$6,$K$12,C332,$H$8,$H$9,I332,$H$10,$H$11,$K$10,$K$11,$H$13),E331)," ")</f>
        <v>157.02955529533369</v>
      </c>
      <c r="F332" s="269">
        <f t="shared" si="195"/>
        <v>157.24057550793088</v>
      </c>
      <c r="G332" s="269">
        <f t="shared" si="196"/>
        <v>6974.1663873319694</v>
      </c>
      <c r="H332" s="270">
        <f t="shared" si="197"/>
        <v>0.02</v>
      </c>
      <c r="I332" s="269">
        <f t="shared" si="198"/>
        <v>8.2790759134261869</v>
      </c>
      <c r="J332" s="269">
        <f t="shared" si="199"/>
        <v>100</v>
      </c>
      <c r="K332" s="317">
        <f t="shared" si="200"/>
        <v>-1</v>
      </c>
      <c r="L332" s="318">
        <f t="shared" si="201"/>
        <v>5.3957568855421965</v>
      </c>
      <c r="M332" s="318">
        <f t="shared" si="202"/>
        <v>5.4057568855421962</v>
      </c>
      <c r="N332" s="269">
        <f t="shared" si="203"/>
        <v>-7.4606286808993616E-2</v>
      </c>
      <c r="O332" s="269">
        <f t="shared" si="204"/>
        <v>2.6440901955349538E-2</v>
      </c>
      <c r="P332" s="316">
        <f t="shared" si="223"/>
        <v>88.538294586056566</v>
      </c>
      <c r="Q332" s="269">
        <f t="shared" si="205"/>
        <v>6902.4739581769691</v>
      </c>
      <c r="R332" s="338">
        <f>IF(H332&gt;0,rate1(1,$L$52,$L$51,$L$54,L332,$L$53,$L$50,P332),"")</f>
        <v>4459.5071580852918</v>
      </c>
      <c r="S332" s="318">
        <f t="shared" si="206"/>
        <v>58.538507528748234</v>
      </c>
      <c r="T332" s="318">
        <f t="shared" si="207"/>
        <v>1.2966322905007177E-3</v>
      </c>
      <c r="U332" s="269">
        <f t="shared" si="208"/>
        <v>5.415756885542196</v>
      </c>
      <c r="V332" s="341">
        <f t="shared" si="209"/>
        <v>5.415756885542196</v>
      </c>
      <c r="W332" s="269">
        <f t="shared" si="210"/>
        <v>1.764734107101873E-3</v>
      </c>
      <c r="X332" s="269">
        <f t="shared" si="211"/>
        <v>6950.8695121852315</v>
      </c>
      <c r="Y332" s="269">
        <f t="shared" si="224"/>
        <v>88.866167959054863</v>
      </c>
      <c r="Z332" s="349">
        <f>IF(H332&gt;0,rate1(1,$L$52,$L$51,$L$54,U332,$L$53,$L$50,Y332),"")</f>
        <v>4468.6418444665642</v>
      </c>
      <c r="AA332" s="341">
        <f t="shared" si="212"/>
        <v>58.828438631527895</v>
      </c>
      <c r="AB332" s="341">
        <f t="shared" si="213"/>
        <v>-3.0516717187306959E-5</v>
      </c>
      <c r="AC332" s="269">
        <f t="shared" si="225"/>
        <v>1.2966322905007177E-3</v>
      </c>
      <c r="AD332" s="269">
        <f t="shared" si="214"/>
        <v>-15.424573448095021</v>
      </c>
      <c r="AE332" s="269">
        <f t="shared" si="215"/>
        <v>92.444334740942864</v>
      </c>
      <c r="AF332" s="269">
        <f t="shared" si="216"/>
        <v>967.248602236745</v>
      </c>
      <c r="AG332" s="269">
        <f t="shared" si="217"/>
        <v>956.97436363177121</v>
      </c>
      <c r="AH332" s="269">
        <f t="shared" si="218"/>
        <v>5.3962000961118175</v>
      </c>
      <c r="AI332" s="269">
        <f t="shared" si="219"/>
        <v>0.29075685822139868</v>
      </c>
      <c r="AJ332" s="269">
        <f t="shared" si="220"/>
        <v>2.69543175025558</v>
      </c>
      <c r="AK332" s="366">
        <f t="shared" si="221"/>
        <v>138.65578126787722</v>
      </c>
      <c r="AL332" s="134">
        <f t="shared" si="222"/>
        <v>0.9703263544061862</v>
      </c>
      <c r="AM332" s="5" cm="1">
        <f t="array" ref="AM332">Balance($B$8,$B$11,$B$12,$H$7,B332,AK332,AL332)</f>
        <v>7.8850156222299544E-2</v>
      </c>
      <c r="AN332" s="5" cm="1">
        <f t="array" ref="AN332">getStorageByWaterLevel(B331)</f>
        <v>62.57823102299146</v>
      </c>
    </row>
    <row r="333" spans="1:40" x14ac:dyDescent="0.25">
      <c r="B333" s="269">
        <f t="shared" si="192"/>
        <v>967.248602236745</v>
      </c>
      <c r="C333" s="269">
        <f t="shared" si="193"/>
        <v>956.97436363177121</v>
      </c>
      <c r="D333" s="269">
        <f t="shared" si="194"/>
        <v>5.3962000961118175</v>
      </c>
      <c r="E333" s="269">
        <f>IF(H333&gt;0,IF(AND(C333&lt;$B$6,C333&gt;$K$12),bb2wang($B$6,$K$12,C333,$H$8,$H$9,I333,$H$10,$H$11,$K$10,$K$11,$H$13),E332)," ")</f>
        <v>156.60902763055483</v>
      </c>
      <c r="F333" s="269">
        <f t="shared" si="195"/>
        <v>156.81929146294425</v>
      </c>
      <c r="G333" s="269">
        <f t="shared" si="196"/>
        <v>6880.1243552759634</v>
      </c>
      <c r="H333" s="270">
        <f t="shared" si="197"/>
        <v>0.02</v>
      </c>
      <c r="I333" s="269">
        <f t="shared" si="198"/>
        <v>8.2193908839790311</v>
      </c>
      <c r="J333" s="269">
        <f t="shared" si="199"/>
        <v>100</v>
      </c>
      <c r="K333" s="317">
        <f t="shared" si="200"/>
        <v>-1</v>
      </c>
      <c r="L333" s="318">
        <f t="shared" si="201"/>
        <v>5.3762000961118179</v>
      </c>
      <c r="M333" s="318">
        <f t="shared" si="202"/>
        <v>5.3862000961118177</v>
      </c>
      <c r="N333" s="269">
        <f t="shared" si="203"/>
        <v>-7.4342971495241272E-2</v>
      </c>
      <c r="O333" s="269">
        <f t="shared" si="204"/>
        <v>2.6440901955349538E-2</v>
      </c>
      <c r="P333" s="316">
        <f t="shared" si="223"/>
        <v>88.110864312242654</v>
      </c>
      <c r="Q333" s="269">
        <f t="shared" si="205"/>
        <v>6808.1985962535355</v>
      </c>
      <c r="R333" s="338">
        <f>IF(H333&gt;0,rate1(1,$L$52,$L$51,$L$54,L333,$L$53,$L$50,P333),"")</f>
        <v>4447.5533746282108</v>
      </c>
      <c r="S333" s="318">
        <f t="shared" si="206"/>
        <v>57.894163224103494</v>
      </c>
      <c r="T333" s="318">
        <f t="shared" si="207"/>
        <v>1.3066888988666153E-3</v>
      </c>
      <c r="U333" s="269">
        <f t="shared" si="208"/>
        <v>5.3962000961118175</v>
      </c>
      <c r="V333" s="341">
        <f t="shared" si="209"/>
        <v>5.3962000961118175</v>
      </c>
      <c r="W333" s="269">
        <f t="shared" si="210"/>
        <v>1.7520118892733194E-3</v>
      </c>
      <c r="X333" s="269">
        <f t="shared" si="211"/>
        <v>6856.074015562308</v>
      </c>
      <c r="Y333" s="269">
        <f t="shared" si="224"/>
        <v>88.438340662536575</v>
      </c>
      <c r="Z333" s="349">
        <f>IF(H333&gt;0,rate1(1,$L$52,$L$51,$L$54,U333,$L$53,$L$50,Y333),"")</f>
        <v>4456.7163970058818</v>
      </c>
      <c r="AA333" s="341">
        <f t="shared" si="212"/>
        <v>58.18140879769949</v>
      </c>
      <c r="AB333" s="341">
        <f t="shared" si="213"/>
        <v>-3.0639536977336697E-5</v>
      </c>
      <c r="AC333" s="269">
        <f t="shared" si="225"/>
        <v>1.3066888988666153E-3</v>
      </c>
      <c r="AD333" s="269">
        <f t="shared" si="214"/>
        <v>-15.305862028327805</v>
      </c>
      <c r="AE333" s="269">
        <f t="shared" si="215"/>
        <v>91.199979666024603</v>
      </c>
      <c r="AF333" s="269">
        <f t="shared" si="216"/>
        <v>967.17295257635089</v>
      </c>
      <c r="AG333" s="269">
        <f t="shared" si="217"/>
        <v>956.97305694287229</v>
      </c>
      <c r="AH333" s="269">
        <f t="shared" si="218"/>
        <v>5.3766415718884177</v>
      </c>
      <c r="AI333" s="269">
        <f t="shared" si="219"/>
        <v>0.29379948677419676</v>
      </c>
      <c r="AJ333" s="269">
        <f t="shared" si="220"/>
        <v>2.6955133612241284</v>
      </c>
      <c r="AK333" s="366">
        <f t="shared" si="221"/>
        <v>138.6578090545847</v>
      </c>
      <c r="AL333" s="134">
        <f t="shared" si="222"/>
        <v>0.97035543009200831</v>
      </c>
      <c r="AM333" s="5" cm="1">
        <f t="array" ref="AM333">Balance($B$8,$B$11,$B$12,$H$7,B333,AK333,AL333)</f>
        <v>8.0002896305524457E-2</v>
      </c>
      <c r="AN333" s="5" cm="1">
        <f t="array" ref="AN333">getStorageByWaterLevel(B332)</f>
        <v>62.737330856594461</v>
      </c>
    </row>
    <row r="334" spans="1:40" x14ac:dyDescent="0.25">
      <c r="B334" s="269">
        <f t="shared" si="192"/>
        <v>967.17295257635089</v>
      </c>
      <c r="C334" s="269">
        <f t="shared" si="193"/>
        <v>956.97305694287229</v>
      </c>
      <c r="D334" s="269">
        <f t="shared" si="194"/>
        <v>5.3766415718884177</v>
      </c>
      <c r="E334" s="269">
        <f>IF(H334&gt;0,IF(AND(C334&lt;$B$6,C334&gt;$K$12),bb2wang($B$6,$K$12,C334,$H$8,$H$9,I334,$H$10,$H$11,$K$10,$K$11,$H$13),E333)," ")</f>
        <v>156.19001331121345</v>
      </c>
      <c r="F334" s="269">
        <f t="shared" si="195"/>
        <v>156.39952047088414</v>
      </c>
      <c r="G334" s="269">
        <f t="shared" si="196"/>
        <v>6787.0910581548678</v>
      </c>
      <c r="H334" s="270">
        <f t="shared" si="197"/>
        <v>0.02</v>
      </c>
      <c r="I334" s="269">
        <f t="shared" si="198"/>
        <v>8.1599165067828832</v>
      </c>
      <c r="J334" s="269">
        <f t="shared" si="199"/>
        <v>100</v>
      </c>
      <c r="K334" s="317">
        <f t="shared" si="200"/>
        <v>-1</v>
      </c>
      <c r="L334" s="318">
        <f t="shared" si="201"/>
        <v>5.3566415718884182</v>
      </c>
      <c r="M334" s="318">
        <f t="shared" si="202"/>
        <v>5.3666415718884179</v>
      </c>
      <c r="N334" s="269">
        <f t="shared" si="203"/>
        <v>-7.4079586793697416E-2</v>
      </c>
      <c r="O334" s="269">
        <f t="shared" si="204"/>
        <v>2.6440901955349538E-2</v>
      </c>
      <c r="P334" s="316">
        <f t="shared" si="223"/>
        <v>87.683914716265434</v>
      </c>
      <c r="Q334" s="269">
        <f t="shared" si="205"/>
        <v>6714.9332214378974</v>
      </c>
      <c r="R334" s="338">
        <f>IF(H334&gt;0,rate1(1,$L$52,$L$51,$L$54,L334,$L$53,$L$50,P334),"")</f>
        <v>4435.5614285622396</v>
      </c>
      <c r="S334" s="318">
        <f t="shared" si="206"/>
        <v>57.255450225673599</v>
      </c>
      <c r="T334" s="318">
        <f t="shared" si="207"/>
        <v>1.3168428391652854E-3</v>
      </c>
      <c r="U334" s="269">
        <f t="shared" si="208"/>
        <v>5.3766415718884177</v>
      </c>
      <c r="V334" s="341">
        <f t="shared" si="209"/>
        <v>5.3766415718884177</v>
      </c>
      <c r="W334" s="269">
        <f t="shared" si="210"/>
        <v>1.7393345732230614E-3</v>
      </c>
      <c r="X334" s="269">
        <f t="shared" si="211"/>
        <v>6762.2928105511937</v>
      </c>
      <c r="Y334" s="269">
        <f t="shared" si="224"/>
        <v>88.010993046393708</v>
      </c>
      <c r="Z334" s="349">
        <f>IF(H334&gt;0,rate1(1,$L$52,$L$51,$L$54,U334,$L$53,$L$50,Y334),"")</f>
        <v>4444.7528741888009</v>
      </c>
      <c r="AA334" s="341">
        <f t="shared" si="212"/>
        <v>57.540030370385089</v>
      </c>
      <c r="AB334" s="341">
        <f t="shared" si="213"/>
        <v>-3.076288714082654E-5</v>
      </c>
      <c r="AC334" s="269">
        <f t="shared" si="225"/>
        <v>1.3168428391652854E-3</v>
      </c>
      <c r="AD334" s="269">
        <f t="shared" si="214"/>
        <v>-15.187841255739761</v>
      </c>
      <c r="AE334" s="269">
        <f t="shared" si="215"/>
        <v>89.970912779260317</v>
      </c>
      <c r="AF334" s="269">
        <f t="shared" si="216"/>
        <v>967.09755614671803</v>
      </c>
      <c r="AG334" s="269">
        <f t="shared" si="217"/>
        <v>956.97174010003312</v>
      </c>
      <c r="AH334" s="269">
        <f t="shared" si="218"/>
        <v>5.3570813122258389</v>
      </c>
      <c r="AI334" s="269">
        <f t="shared" si="219"/>
        <v>0.29688301252816424</v>
      </c>
      <c r="AJ334" s="269">
        <f t="shared" si="220"/>
        <v>2.6955958287276083</v>
      </c>
      <c r="AK334" s="366">
        <f t="shared" si="221"/>
        <v>138.65983043158923</v>
      </c>
      <c r="AL334" s="134">
        <f t="shared" si="222"/>
        <v>0.97038481004068577</v>
      </c>
      <c r="AM334" s="5" cm="1">
        <f t="array" ref="AM334">Balance($B$8,$B$11,$B$12,$H$7,B334,AK334,AL334)</f>
        <v>8.1165667584550072E-2</v>
      </c>
      <c r="AN334" s="5" cm="1">
        <f t="array" ref="AN334">getStorageByWaterLevel(B333)</f>
        <v>62.896102519965773</v>
      </c>
    </row>
    <row r="335" spans="1:40" x14ac:dyDescent="0.25">
      <c r="B335" s="269">
        <f t="shared" si="192"/>
        <v>967.09755614671803</v>
      </c>
      <c r="C335" s="269">
        <f t="shared" si="193"/>
        <v>956.97174010003312</v>
      </c>
      <c r="D335" s="269">
        <f t="shared" si="194"/>
        <v>5.3570813122258389</v>
      </c>
      <c r="E335" s="269">
        <f>IF(H335&gt;0,IF(AND(C335&lt;$B$6,C335&gt;$K$12),bb2wang($B$6,$K$12,C335,$H$8,$H$9,I335,$H$10,$H$11,$K$10,$K$11,$H$13),E334)," ")</f>
        <v>155.77251292486591</v>
      </c>
      <c r="F335" s="269">
        <f t="shared" si="195"/>
        <v>155.98126311803969</v>
      </c>
      <c r="G335" s="269">
        <f t="shared" si="196"/>
        <v>6695.0581869275575</v>
      </c>
      <c r="H335" s="270">
        <f t="shared" si="197"/>
        <v>0.02</v>
      </c>
      <c r="I335" s="269">
        <f t="shared" si="198"/>
        <v>8.1006528373479352</v>
      </c>
      <c r="J335" s="269">
        <f t="shared" si="199"/>
        <v>100</v>
      </c>
      <c r="K335" s="317">
        <f t="shared" si="200"/>
        <v>-1</v>
      </c>
      <c r="L335" s="318">
        <f t="shared" si="201"/>
        <v>5.3370813122258394</v>
      </c>
      <c r="M335" s="318">
        <f t="shared" si="202"/>
        <v>5.3470813122258392</v>
      </c>
      <c r="N335" s="269">
        <f t="shared" si="203"/>
        <v>-7.3816132683397484E-2</v>
      </c>
      <c r="O335" s="269">
        <f t="shared" si="204"/>
        <v>2.6440901955349538E-2</v>
      </c>
      <c r="P335" s="316">
        <f t="shared" si="223"/>
        <v>87.257447181431274</v>
      </c>
      <c r="Q335" s="269">
        <f t="shared" si="205"/>
        <v>6622.6695203802783</v>
      </c>
      <c r="R335" s="338">
        <f>IF(H335&gt;0,rate1(1,$L$52,$L$51,$L$54,L335,$L$53,$L$50,P335),"")</f>
        <v>4423.5311988588483</v>
      </c>
      <c r="S335" s="318">
        <f t="shared" si="206"/>
        <v>56.622328272983381</v>
      </c>
      <c r="T335" s="318">
        <f t="shared" si="207"/>
        <v>1.3270953405819783E-3</v>
      </c>
      <c r="U335" s="269">
        <f t="shared" si="208"/>
        <v>5.3570813122258389</v>
      </c>
      <c r="V335" s="341">
        <f t="shared" si="209"/>
        <v>5.3570813122258389</v>
      </c>
      <c r="W335" s="269">
        <f t="shared" si="210"/>
        <v>1.7267021707816355E-3</v>
      </c>
      <c r="X335" s="269">
        <f t="shared" si="211"/>
        <v>6669.5175582386237</v>
      </c>
      <c r="Y335" s="269">
        <f t="shared" si="224"/>
        <v>87.584126487807509</v>
      </c>
      <c r="Z335" s="349">
        <f>IF(H335&gt;0,rate1(1,$L$52,$L$51,$L$54,U335,$L$53,$L$50,Y335),"")</f>
        <v>4432.7511548966522</v>
      </c>
      <c r="AA335" s="341">
        <f t="shared" si="212"/>
        <v>56.904262987049364</v>
      </c>
      <c r="AB335" s="341">
        <f t="shared" si="213"/>
        <v>-3.0886771035361631E-5</v>
      </c>
      <c r="AC335" s="269">
        <f t="shared" si="225"/>
        <v>1.3270953405819783E-3</v>
      </c>
      <c r="AD335" s="269">
        <f t="shared" si="214"/>
        <v>-15.070507286408896</v>
      </c>
      <c r="AE335" s="269">
        <f t="shared" si="215"/>
        <v>88.756968850217874</v>
      </c>
      <c r="AF335" s="269">
        <f t="shared" si="216"/>
        <v>967.02241291869404</v>
      </c>
      <c r="AG335" s="269">
        <f t="shared" si="217"/>
        <v>956.97041300469255</v>
      </c>
      <c r="AH335" s="269">
        <f t="shared" si="218"/>
        <v>5.3375193164723411</v>
      </c>
      <c r="AI335" s="269">
        <f t="shared" si="219"/>
        <v>0.30000813398226583</v>
      </c>
      <c r="AJ335" s="269">
        <f t="shared" si="220"/>
        <v>2.695679164320381</v>
      </c>
      <c r="AK335" s="366">
        <f t="shared" si="221"/>
        <v>138.66184540362889</v>
      </c>
      <c r="AL335" s="134">
        <f t="shared" si="222"/>
        <v>0.9704144983419386</v>
      </c>
      <c r="AM335" s="5" cm="1">
        <f t="array" ref="AM335">Balance($B$8,$B$11,$B$12,$H$7,B335,AK335,AL335)</f>
        <v>8.233833073328331E-2</v>
      </c>
      <c r="AN335" s="5" cm="1">
        <f t="array" ref="AN335">getStorageByWaterLevel(B334)</f>
        <v>63.054544060594367</v>
      </c>
    </row>
    <row r="336" spans="1:40" x14ac:dyDescent="0.25">
      <c r="B336" s="269">
        <f t="shared" si="192"/>
        <v>967.02241291869404</v>
      </c>
      <c r="C336" s="269">
        <f t="shared" si="193"/>
        <v>956.97041300469255</v>
      </c>
      <c r="D336" s="269">
        <f t="shared" si="194"/>
        <v>5.3375193164723411</v>
      </c>
      <c r="E336" s="269">
        <f>IF(H336&gt;0,IF(AND(C336&lt;$B$6,C336&gt;$K$12),bb2wang($B$6,$K$12,C336,$H$8,$H$9,I336,$H$10,$H$11,$K$10,$K$11,$H$13),E335)," ")</f>
        <v>155.35652706164603</v>
      </c>
      <c r="F336" s="269">
        <f t="shared" si="195"/>
        <v>155.56451999325597</v>
      </c>
      <c r="G336" s="269">
        <f t="shared" si="196"/>
        <v>6604.0174814239626</v>
      </c>
      <c r="H336" s="270">
        <f t="shared" si="197"/>
        <v>0.02</v>
      </c>
      <c r="I336" s="269">
        <f t="shared" si="198"/>
        <v>8.0415999312011994</v>
      </c>
      <c r="J336" s="269">
        <f t="shared" si="199"/>
        <v>100</v>
      </c>
      <c r="K336" s="317">
        <f t="shared" si="200"/>
        <v>-1</v>
      </c>
      <c r="L336" s="318">
        <f t="shared" si="201"/>
        <v>5.3175193164723416</v>
      </c>
      <c r="M336" s="318">
        <f t="shared" si="202"/>
        <v>5.3275193164723413</v>
      </c>
      <c r="N336" s="269">
        <f t="shared" si="203"/>
        <v>-7.3552609143320069E-2</v>
      </c>
      <c r="O336" s="269">
        <f t="shared" si="204"/>
        <v>2.6440901955349538E-2</v>
      </c>
      <c r="P336" s="316">
        <f t="shared" si="223"/>
        <v>86.831463099356085</v>
      </c>
      <c r="Q336" s="269">
        <f t="shared" si="205"/>
        <v>6531.3992286150551</v>
      </c>
      <c r="R336" s="338">
        <f>IF(H336&gt;0,rate1(1,$L$52,$L$51,$L$54,L336,$L$53,$L$50,P336),"")</f>
        <v>4411.462564576148</v>
      </c>
      <c r="S336" s="318">
        <f t="shared" si="206"/>
        <v>55.994757306415103</v>
      </c>
      <c r="T336" s="318">
        <f t="shared" si="207"/>
        <v>1.3374476540282906E-3</v>
      </c>
      <c r="U336" s="269">
        <f t="shared" si="208"/>
        <v>5.3375193164723411</v>
      </c>
      <c r="V336" s="341">
        <f t="shared" si="209"/>
        <v>5.3375193164723411</v>
      </c>
      <c r="W336" s="269">
        <f t="shared" si="210"/>
        <v>1.7141146937866836E-3</v>
      </c>
      <c r="X336" s="269">
        <f t="shared" si="211"/>
        <v>6577.7399686763729</v>
      </c>
      <c r="Y336" s="269">
        <f t="shared" si="224"/>
        <v>87.157742372208133</v>
      </c>
      <c r="Z336" s="349">
        <f>IF(H336&gt;0,rate1(1,$L$52,$L$51,$L$54,U336,$L$53,$L$50,Y336),"")</f>
        <v>4420.7111180886659</v>
      </c>
      <c r="AA336" s="341">
        <f t="shared" si="212"/>
        <v>56.27406648635494</v>
      </c>
      <c r="AB336" s="341">
        <f t="shared" si="213"/>
        <v>-3.1011192096927285E-5</v>
      </c>
      <c r="AC336" s="269">
        <f t="shared" si="225"/>
        <v>1.3374476540282906E-3</v>
      </c>
      <c r="AD336" s="269">
        <f t="shared" si="214"/>
        <v>-14.953856279729171</v>
      </c>
      <c r="AE336" s="269">
        <f t="shared" si="215"/>
        <v>87.557984176409519</v>
      </c>
      <c r="AF336" s="269">
        <f t="shared" si="216"/>
        <v>966.94752286189669</v>
      </c>
      <c r="AG336" s="269">
        <f t="shared" si="217"/>
        <v>956.96907555703854</v>
      </c>
      <c r="AH336" s="269">
        <f t="shared" si="218"/>
        <v>5.3179555839704999</v>
      </c>
      <c r="AI336" s="269">
        <f t="shared" si="219"/>
        <v>0.30317556466826601</v>
      </c>
      <c r="AJ336" s="269">
        <f t="shared" si="220"/>
        <v>2.6957633797550109</v>
      </c>
      <c r="AK336" s="366">
        <f t="shared" si="221"/>
        <v>138.66385397554245</v>
      </c>
      <c r="AL336" s="134">
        <f t="shared" si="222"/>
        <v>0.97044449915533681</v>
      </c>
      <c r="AM336" s="5" cm="1">
        <f t="array" ref="AM336">Balance($B$8,$B$11,$B$12,$H$7,B336,AK336,AL336)</f>
        <v>8.3520746942732399E-2</v>
      </c>
      <c r="AN336" s="5" cm="1">
        <f t="array" ref="AN336">getStorageByWaterLevel(B335)</f>
        <v>63.212653535443643</v>
      </c>
    </row>
    <row r="337" spans="2:40" x14ac:dyDescent="0.25">
      <c r="B337" s="269">
        <f t="shared" si="192"/>
        <v>966.94752286189669</v>
      </c>
      <c r="C337" s="269">
        <f t="shared" si="193"/>
        <v>956.96907555703854</v>
      </c>
      <c r="D337" s="269">
        <f t="shared" si="194"/>
        <v>5.3179555839704999</v>
      </c>
      <c r="E337" s="269">
        <f>IF(H337&gt;0,IF(AND(C337&lt;$B$6,C337&gt;$K$12),bb2wang($B$6,$K$12,C337,$H$8,$H$9,I337,$H$10,$H$11,$K$10,$K$11,$H$13),E336)," ")</f>
        <v>154.94205631430836</v>
      </c>
      <c r="F337" s="269">
        <f t="shared" si="195"/>
        <v>155.14929168797721</v>
      </c>
      <c r="G337" s="269">
        <f t="shared" si="196"/>
        <v>6513.9607301956357</v>
      </c>
      <c r="H337" s="270">
        <f t="shared" si="197"/>
        <v>0.02</v>
      </c>
      <c r="I337" s="269">
        <f t="shared" si="198"/>
        <v>7.982757843886521</v>
      </c>
      <c r="J337" s="269">
        <f t="shared" si="199"/>
        <v>100</v>
      </c>
      <c r="K337" s="317">
        <f t="shared" si="200"/>
        <v>-1</v>
      </c>
      <c r="L337" s="318">
        <f t="shared" si="201"/>
        <v>5.2979555839705004</v>
      </c>
      <c r="M337" s="318">
        <f t="shared" si="202"/>
        <v>5.3079555839705002</v>
      </c>
      <c r="N337" s="269">
        <f t="shared" si="203"/>
        <v>-7.3289016152322972E-2</v>
      </c>
      <c r="O337" s="269">
        <f t="shared" si="204"/>
        <v>2.6440901955349538E-2</v>
      </c>
      <c r="P337" s="316">
        <f t="shared" si="223"/>
        <v>86.405963870046619</v>
      </c>
      <c r="Q337" s="269">
        <f t="shared" si="205"/>
        <v>6441.1141304112853</v>
      </c>
      <c r="R337" s="338">
        <f>IF(H337&gt;0,rate1(1,$L$52,$L$51,$L$54,L337,$L$53,$L$50,P337),"")</f>
        <v>4399.35540487038</v>
      </c>
      <c r="S337" s="318">
        <f t="shared" si="206"/>
        <v>55.372697466627585</v>
      </c>
      <c r="T337" s="318">
        <f t="shared" si="207"/>
        <v>1.3479010526800824E-3</v>
      </c>
      <c r="U337" s="269">
        <f t="shared" si="208"/>
        <v>5.3179555839704999</v>
      </c>
      <c r="V337" s="341">
        <f t="shared" si="209"/>
        <v>5.3179555839704999</v>
      </c>
      <c r="W337" s="269">
        <f t="shared" si="210"/>
        <v>1.7015721540794004E-3</v>
      </c>
      <c r="X337" s="269">
        <f t="shared" si="211"/>
        <v>6486.9518007318684</v>
      </c>
      <c r="Y337" s="269">
        <f t="shared" si="224"/>
        <v>86.731842093355056</v>
      </c>
      <c r="Z337" s="349">
        <f>IF(H337&gt;0,rate1(1,$L$52,$L$51,$L$54,U337,$L$53,$L$50,Y337),"")</f>
        <v>4408.6326428132688</v>
      </c>
      <c r="AA337" s="341">
        <f t="shared" si="212"/>
        <v>55.649400907582994</v>
      </c>
      <c r="AB337" s="341">
        <f t="shared" si="213"/>
        <v>-3.1136153842873968E-5</v>
      </c>
      <c r="AC337" s="269">
        <f t="shared" si="225"/>
        <v>1.3479010526800824E-3</v>
      </c>
      <c r="AD337" s="269">
        <f t="shared" si="214"/>
        <v>-14.837884398289658</v>
      </c>
      <c r="AE337" s="269">
        <f t="shared" si="215"/>
        <v>86.373796557444919</v>
      </c>
      <c r="AF337" s="269">
        <f t="shared" si="216"/>
        <v>966.87288594469169</v>
      </c>
      <c r="AG337" s="269">
        <f t="shared" si="217"/>
        <v>956.96772765598587</v>
      </c>
      <c r="AH337" s="269">
        <f t="shared" si="218"/>
        <v>5.2983901140571286</v>
      </c>
      <c r="AI337" s="269">
        <f t="shared" si="219"/>
        <v>0.30638603355115751</v>
      </c>
      <c r="AJ337" s="269">
        <f t="shared" si="220"/>
        <v>2.6958484869865531</v>
      </c>
      <c r="AK337" s="366">
        <f t="shared" si="221"/>
        <v>138.66585615227146</v>
      </c>
      <c r="AL337" s="134">
        <f t="shared" si="222"/>
        <v>0.97047481671180369</v>
      </c>
      <c r="AM337" s="5" cm="1">
        <f t="array" ref="AM337">Balance($B$8,$B$11,$B$12,$H$7,B337,AK337,AL337)</f>
        <v>8.4712777922169857E-2</v>
      </c>
      <c r="AN337" s="5" cm="1">
        <f t="array" ref="AN337">getStorageByWaterLevel(B336)</f>
        <v>63.3704290110092</v>
      </c>
    </row>
    <row r="338" spans="2:40" x14ac:dyDescent="0.25">
      <c r="B338" s="269">
        <f t="shared" si="192"/>
        <v>966.87288594469169</v>
      </c>
      <c r="C338" s="269">
        <f t="shared" si="193"/>
        <v>956.96772765598587</v>
      </c>
      <c r="D338" s="269">
        <f t="shared" si="194"/>
        <v>5.2983901140571286</v>
      </c>
      <c r="E338" s="269">
        <f>IF(H338&gt;0,IF(AND(C338&lt;$B$6,C338&gt;$K$12),bb2wang($B$6,$K$12,C338,$H$8,$H$9,I338,$H$10,$H$11,$K$10,$K$11,$H$13),E337)," ")</f>
        <v>154.52910127827411</v>
      </c>
      <c r="F338" s="269">
        <f t="shared" si="195"/>
        <v>154.73557879629124</v>
      </c>
      <c r="G338" s="269">
        <f t="shared" si="196"/>
        <v>6424.8797703660366</v>
      </c>
      <c r="H338" s="270">
        <f t="shared" si="197"/>
        <v>0.02</v>
      </c>
      <c r="I338" s="269">
        <f t="shared" si="198"/>
        <v>7.9241266309646567</v>
      </c>
      <c r="J338" s="269">
        <f t="shared" si="199"/>
        <v>100</v>
      </c>
      <c r="K338" s="317">
        <f t="shared" si="200"/>
        <v>-1</v>
      </c>
      <c r="L338" s="318">
        <f t="shared" si="201"/>
        <v>5.278390114057129</v>
      </c>
      <c r="M338" s="318">
        <f t="shared" si="202"/>
        <v>5.2883901140571288</v>
      </c>
      <c r="N338" s="269">
        <f t="shared" si="203"/>
        <v>-7.3025353689221362E-2</v>
      </c>
      <c r="O338" s="269">
        <f t="shared" si="204"/>
        <v>2.6440901955349538E-2</v>
      </c>
      <c r="P338" s="316">
        <f t="shared" si="223"/>
        <v>85.980950901982993</v>
      </c>
      <c r="Q338" s="269">
        <f t="shared" si="205"/>
        <v>6351.8060586231295</v>
      </c>
      <c r="R338" s="338">
        <f>IF(H338&gt;0,rate1(1,$L$52,$L$51,$L$54,L338,$L$53,$L$50,P338),"")</f>
        <v>4387.2095990076659</v>
      </c>
      <c r="S338" s="318">
        <f t="shared" si="206"/>
        <v>54.756109093973755</v>
      </c>
      <c r="T338" s="318">
        <f t="shared" si="207"/>
        <v>1.3584568325352951E-3</v>
      </c>
      <c r="U338" s="269">
        <f t="shared" si="208"/>
        <v>5.2983901140571286</v>
      </c>
      <c r="V338" s="341">
        <f t="shared" si="209"/>
        <v>5.2983901140571286</v>
      </c>
      <c r="W338" s="269">
        <f t="shared" si="210"/>
        <v>1.6890745634903226E-3</v>
      </c>
      <c r="X338" s="269">
        <f t="shared" si="211"/>
        <v>6397.1448619386883</v>
      </c>
      <c r="Y338" s="269">
        <f t="shared" si="224"/>
        <v>86.306427053418872</v>
      </c>
      <c r="Z338" s="349">
        <f>IF(H338&gt;0,rate1(1,$L$52,$L$51,$L$54,U338,$L$53,$L$50,Y338),"")</f>
        <v>4396.5156082196518</v>
      </c>
      <c r="AA338" s="341">
        <f t="shared" si="212"/>
        <v>55.030226490052286</v>
      </c>
      <c r="AB338" s="341">
        <f t="shared" si="213"/>
        <v>-3.1261659874798132E-5</v>
      </c>
      <c r="AC338" s="269">
        <f t="shared" si="225"/>
        <v>1.3584568325352951E-3</v>
      </c>
      <c r="AD338" s="269">
        <f t="shared" si="214"/>
        <v>-14.722587807721425</v>
      </c>
      <c r="AE338" s="269">
        <f t="shared" si="215"/>
        <v>85.204245305537427</v>
      </c>
      <c r="AF338" s="269">
        <f t="shared" si="216"/>
        <v>966.79850213416989</v>
      </c>
      <c r="AG338" s="269">
        <f t="shared" si="217"/>
        <v>956.96636919915329</v>
      </c>
      <c r="AH338" s="269">
        <f t="shared" si="218"/>
        <v>5.2788229060631719</v>
      </c>
      <c r="AI338" s="269">
        <f t="shared" si="219"/>
        <v>0.30964028544306649</v>
      </c>
      <c r="AJ338" s="269">
        <f t="shared" si="220"/>
        <v>2.6959344981769537</v>
      </c>
      <c r="AK338" s="366">
        <f t="shared" si="221"/>
        <v>138.6678519388623</v>
      </c>
      <c r="AL338" s="134">
        <f t="shared" si="222"/>
        <v>0.97050545531515886</v>
      </c>
      <c r="AM338" s="5" cm="1">
        <f t="array" ref="AM338">Balance($B$8,$B$11,$B$12,$H$7,B338,AK338,AL338)</f>
        <v>8.5914285900313442E-2</v>
      </c>
      <c r="AN338" s="5" cm="1">
        <f t="array" ref="AN338">getStorageByWaterLevel(B337)</f>
        <v>63.527868563377524</v>
      </c>
    </row>
    <row r="339" spans="2:40" x14ac:dyDescent="0.25">
      <c r="B339" s="269">
        <f t="shared" si="192"/>
        <v>966.79850213416989</v>
      </c>
      <c r="C339" s="269">
        <f t="shared" si="193"/>
        <v>956.96636919915329</v>
      </c>
      <c r="D339" s="269">
        <f t="shared" si="194"/>
        <v>5.2788229060631719</v>
      </c>
      <c r="E339" s="269">
        <f>IF(H339&gt;0,IF(AND(C339&lt;$B$6,C339&gt;$K$12),bb2wang($B$6,$K$12,C339,$H$8,$H$9,I339,$H$10,$H$11,$K$10,$K$11,$H$13),E338)," ")</f>
        <v>154.11766255167595</v>
      </c>
      <c r="F339" s="269">
        <f t="shared" si="195"/>
        <v>154.32338191497502</v>
      </c>
      <c r="G339" s="269">
        <f t="shared" si="196"/>
        <v>6336.7664874806424</v>
      </c>
      <c r="H339" s="270">
        <f t="shared" si="197"/>
        <v>0.02</v>
      </c>
      <c r="I339" s="269">
        <f t="shared" si="198"/>
        <v>7.8657063480132825</v>
      </c>
      <c r="J339" s="269">
        <f t="shared" si="199"/>
        <v>100</v>
      </c>
      <c r="K339" s="317">
        <f t="shared" si="200"/>
        <v>-1</v>
      </c>
      <c r="L339" s="318">
        <f t="shared" si="201"/>
        <v>5.2588229060631724</v>
      </c>
      <c r="M339" s="318">
        <f t="shared" si="202"/>
        <v>5.2688229060631722</v>
      </c>
      <c r="N339" s="269">
        <f t="shared" si="203"/>
        <v>-7.2761621732720272E-2</v>
      </c>
      <c r="O339" s="269">
        <f t="shared" si="204"/>
        <v>2.6440901955349538E-2</v>
      </c>
      <c r="P339" s="316">
        <f t="shared" si="223"/>
        <v>85.556425612202403</v>
      </c>
      <c r="Q339" s="269">
        <f t="shared" si="205"/>
        <v>6263.4668945398962</v>
      </c>
      <c r="R339" s="338">
        <f>IF(H339&gt;0,rate1(1,$L$52,$L$51,$L$54,L339,$L$53,$L$50,P339),"")</f>
        <v>4375.0250263760099</v>
      </c>
      <c r="S339" s="318">
        <f t="shared" si="206"/>
        <v>54.144952727914692</v>
      </c>
      <c r="T339" s="318">
        <f t="shared" si="207"/>
        <v>1.3691163129871751E-3</v>
      </c>
      <c r="U339" s="269">
        <f t="shared" si="208"/>
        <v>5.2788229060631719</v>
      </c>
      <c r="V339" s="341">
        <f t="shared" si="209"/>
        <v>5.2788229060631719</v>
      </c>
      <c r="W339" s="269">
        <f t="shared" si="210"/>
        <v>1.6766219338890664E-3</v>
      </c>
      <c r="X339" s="269">
        <f t="shared" si="211"/>
        <v>6308.3110083467482</v>
      </c>
      <c r="Y339" s="269">
        <f t="shared" si="224"/>
        <v>85.881498663064079</v>
      </c>
      <c r="Z339" s="349">
        <f>IF(H339&gt;0,rate1(1,$L$52,$L$51,$L$54,U339,$L$53,$L$50,Y339),"")</f>
        <v>4384.3598935695763</v>
      </c>
      <c r="AA339" s="341">
        <f t="shared" si="212"/>
        <v>54.416503672535157</v>
      </c>
      <c r="AB339" s="341">
        <f t="shared" si="213"/>
        <v>-3.1387713882725072E-5</v>
      </c>
      <c r="AC339" s="269">
        <f t="shared" si="225"/>
        <v>1.3691163129871751E-3</v>
      </c>
      <c r="AD339" s="269">
        <f t="shared" si="214"/>
        <v>-14.607962676570159</v>
      </c>
      <c r="AE339" s="269">
        <f t="shared" si="215"/>
        <v>84.04917121246217</v>
      </c>
      <c r="AF339" s="269">
        <f t="shared" si="216"/>
        <v>966.72437139612418</v>
      </c>
      <c r="AG339" s="269">
        <f t="shared" si="217"/>
        <v>956.96500008284033</v>
      </c>
      <c r="AH339" s="269">
        <f t="shared" si="218"/>
        <v>5.2592539593136189</v>
      </c>
      <c r="AI339" s="269">
        <f t="shared" si="219"/>
        <v>0.31293908142995547</v>
      </c>
      <c r="AJ339" s="269">
        <f t="shared" si="220"/>
        <v>2.6960214256995734</v>
      </c>
      <c r="AK339" s="366">
        <f t="shared" si="221"/>
        <v>138.66984134046834</v>
      </c>
      <c r="AL339" s="134">
        <f t="shared" si="222"/>
        <v>0.97053641934370316</v>
      </c>
      <c r="AM339" s="5" cm="1">
        <f t="array" ref="AM339">Balance($B$8,$B$11,$B$12,$H$7,B339,AK339,AL339)</f>
        <v>8.7125133626535484E-2</v>
      </c>
      <c r="AN339" s="5" cm="1">
        <f t="array" ref="AN339">getStorageByWaterLevel(B338)</f>
        <v>63.684970278286208</v>
      </c>
    </row>
    <row r="340" spans="2:40" x14ac:dyDescent="0.25">
      <c r="B340" s="269">
        <f t="shared" si="192"/>
        <v>966.72437139612418</v>
      </c>
      <c r="C340" s="269">
        <f t="shared" si="193"/>
        <v>956.96500008284033</v>
      </c>
      <c r="D340" s="269">
        <f t="shared" si="194"/>
        <v>5.2592539593136189</v>
      </c>
      <c r="E340" s="269">
        <f>IF(H340&gt;0,IF(AND(C340&lt;$B$6,C340&gt;$K$12),bb2wang($B$6,$K$12,C340,$H$8,$H$9,I340,$H$10,$H$11,$K$10,$K$11,$H$13),E339)," ")</f>
        <v>153.70774073540605</v>
      </c>
      <c r="F340" s="269">
        <f t="shared" si="195"/>
        <v>153.912701643541</v>
      </c>
      <c r="G340" s="269">
        <f t="shared" si="196"/>
        <v>6249.6128153568507</v>
      </c>
      <c r="H340" s="270">
        <f t="shared" si="197"/>
        <v>0.02</v>
      </c>
      <c r="I340" s="269">
        <f t="shared" si="198"/>
        <v>7.8074970506270809</v>
      </c>
      <c r="J340" s="269">
        <f t="shared" si="199"/>
        <v>100</v>
      </c>
      <c r="K340" s="317">
        <f t="shared" si="200"/>
        <v>-1</v>
      </c>
      <c r="L340" s="318">
        <f t="shared" si="201"/>
        <v>5.2392539593136194</v>
      </c>
      <c r="M340" s="318">
        <f t="shared" si="202"/>
        <v>5.2492539593136192</v>
      </c>
      <c r="N340" s="269">
        <f t="shared" si="203"/>
        <v>-7.2497820261446577E-2</v>
      </c>
      <c r="O340" s="269">
        <f t="shared" si="204"/>
        <v>2.6440901955349538E-2</v>
      </c>
      <c r="P340" s="316">
        <f t="shared" si="223"/>
        <v>85.132389426383824</v>
      </c>
      <c r="Q340" s="269">
        <f t="shared" si="205"/>
        <v>6176.0885677360293</v>
      </c>
      <c r="R340" s="338">
        <f>IF(H340&gt;0,rate1(1,$L$52,$L$51,$L$54,L340,$L$53,$L$50,P340),"")</f>
        <v>4362.8015664975546</v>
      </c>
      <c r="S340" s="318">
        <f t="shared" si="206"/>
        <v>53.539189106432715</v>
      </c>
      <c r="T340" s="318">
        <f t="shared" si="207"/>
        <v>1.3798808374179913E-3</v>
      </c>
      <c r="U340" s="269">
        <f t="shared" si="208"/>
        <v>5.2592539593136189</v>
      </c>
      <c r="V340" s="341">
        <f t="shared" si="209"/>
        <v>5.2592539593136189</v>
      </c>
      <c r="W340" s="269">
        <f t="shared" si="210"/>
        <v>1.6642142770990631E-3</v>
      </c>
      <c r="X340" s="269">
        <f t="shared" si="211"/>
        <v>6220.4421443723122</v>
      </c>
      <c r="Y340" s="269">
        <f t="shared" si="224"/>
        <v>85.457058341532957</v>
      </c>
      <c r="Z340" s="349">
        <f>IF(H340&gt;0,rate1(1,$L$52,$L$51,$L$54,U340,$L$53,$L$50,Y340),"")</f>
        <v>4372.1653782494304</v>
      </c>
      <c r="AA340" s="341">
        <f t="shared" si="212"/>
        <v>53.808193092671829</v>
      </c>
      <c r="AB340" s="341">
        <f t="shared" si="213"/>
        <v>-3.1514319646926255E-5</v>
      </c>
      <c r="AC340" s="269">
        <f t="shared" si="225"/>
        <v>1.3798808374179913E-3</v>
      </c>
      <c r="AD340" s="269">
        <f t="shared" si="214"/>
        <v>-14.494005176145244</v>
      </c>
      <c r="AE340" s="269">
        <f t="shared" si="215"/>
        <v>82.908416553374082</v>
      </c>
      <c r="AF340" s="269">
        <f t="shared" si="216"/>
        <v>966.65049369502538</v>
      </c>
      <c r="AG340" s="269">
        <f t="shared" si="217"/>
        <v>956.96362020200297</v>
      </c>
      <c r="AH340" s="269">
        <f t="shared" si="218"/>
        <v>5.2396832731274596</v>
      </c>
      <c r="AI340" s="269">
        <f t="shared" si="219"/>
        <v>0.31628319931262788</v>
      </c>
      <c r="AJ340" s="269">
        <f t="shared" si="220"/>
        <v>2.6961092821438268</v>
      </c>
      <c r="AK340" s="366">
        <f t="shared" si="221"/>
        <v>138.67182436235217</v>
      </c>
      <c r="AL340" s="134">
        <f t="shared" si="222"/>
        <v>0.97056771325184621</v>
      </c>
      <c r="AM340" s="5" cm="1">
        <f t="array" ref="AM340">Balance($B$8,$B$11,$B$12,$H$7,B340,AK340,AL340)</f>
        <v>8.8345184372086286E-2</v>
      </c>
      <c r="AN340" s="5" cm="1">
        <f t="array" ref="AN340">getStorageByWaterLevel(B339)</f>
        <v>63.841732251185569</v>
      </c>
    </row>
    <row r="341" spans="2:40" x14ac:dyDescent="0.25">
      <c r="B341" s="269">
        <f t="shared" si="192"/>
        <v>966.65049369502538</v>
      </c>
      <c r="C341" s="269">
        <f t="shared" si="193"/>
        <v>956.96362020200297</v>
      </c>
      <c r="D341" s="269">
        <f t="shared" si="194"/>
        <v>5.2396832731274596</v>
      </c>
      <c r="E341" s="269">
        <f>IF(H341&gt;0,IF(AND(C341&lt;$B$6,C341&gt;$K$12),bb2wang($B$6,$K$12,C341,$H$8,$H$9,I341,$H$10,$H$11,$K$10,$K$11,$H$13),E340)," ")</f>
        <v>153.29933643316568</v>
      </c>
      <c r="F341" s="269">
        <f t="shared" si="195"/>
        <v>153.50353858428588</v>
      </c>
      <c r="G341" s="269">
        <f t="shared" si="196"/>
        <v>6163.4107359338659</v>
      </c>
      <c r="H341" s="270">
        <f t="shared" si="197"/>
        <v>0.02</v>
      </c>
      <c r="I341" s="269">
        <f t="shared" si="198"/>
        <v>7.7494987944179234</v>
      </c>
      <c r="J341" s="269">
        <f t="shared" si="199"/>
        <v>100</v>
      </c>
      <c r="K341" s="317">
        <f t="shared" si="200"/>
        <v>-1</v>
      </c>
      <c r="L341" s="318">
        <f t="shared" si="201"/>
        <v>5.2196832731274601</v>
      </c>
      <c r="M341" s="318">
        <f t="shared" si="202"/>
        <v>5.2296832731274598</v>
      </c>
      <c r="N341" s="269">
        <f t="shared" si="203"/>
        <v>-7.2233949253920571E-2</v>
      </c>
      <c r="O341" s="269">
        <f t="shared" si="204"/>
        <v>2.6440901955349538E-2</v>
      </c>
      <c r="P341" s="316">
        <f t="shared" si="223"/>
        <v>84.708843778935318</v>
      </c>
      <c r="Q341" s="269">
        <f t="shared" si="205"/>
        <v>6089.6630559210189</v>
      </c>
      <c r="R341" s="338">
        <f>IF(H341&gt;0,rate1(1,$L$52,$L$51,$L$54,L341,$L$53,$L$50,P341),"")</f>
        <v>4350.5390990411497</v>
      </c>
      <c r="S341" s="318">
        <f t="shared" si="206"/>
        <v>52.938779165442782</v>
      </c>
      <c r="T341" s="318">
        <f t="shared" si="207"/>
        <v>1.3907517738110619E-3</v>
      </c>
      <c r="U341" s="269">
        <f t="shared" si="208"/>
        <v>5.2396832731274596</v>
      </c>
      <c r="V341" s="341">
        <f t="shared" si="209"/>
        <v>5.2396832731274596</v>
      </c>
      <c r="W341" s="269">
        <f t="shared" si="210"/>
        <v>1.6518516049934817E-3</v>
      </c>
      <c r="X341" s="269">
        <f t="shared" si="211"/>
        <v>6133.5302226480153</v>
      </c>
      <c r="Y341" s="269">
        <f t="shared" si="224"/>
        <v>85.033107516731889</v>
      </c>
      <c r="Z341" s="349">
        <f>IF(H341&gt;0,rate1(1,$L$52,$L$51,$L$54,U341,$L$53,$L$50,Y341),"")</f>
        <v>4359.9319417825973</v>
      </c>
      <c r="AA341" s="341">
        <f t="shared" si="212"/>
        <v>53.205255586383579</v>
      </c>
      <c r="AB341" s="341">
        <f t="shared" si="213"/>
        <v>-3.1641481043229018E-5</v>
      </c>
      <c r="AC341" s="269">
        <f t="shared" si="225"/>
        <v>1.3907517738110619E-3</v>
      </c>
      <c r="AD341" s="269">
        <f t="shared" si="214"/>
        <v>-14.380711480377421</v>
      </c>
      <c r="AE341" s="269">
        <f t="shared" si="215"/>
        <v>81.781825066705949</v>
      </c>
      <c r="AF341" s="269">
        <f t="shared" si="216"/>
        <v>966.57686899399766</v>
      </c>
      <c r="AG341" s="269">
        <f t="shared" si="217"/>
        <v>956.96222945022919</v>
      </c>
      <c r="AH341" s="269">
        <f t="shared" si="218"/>
        <v>5.2201108468175335</v>
      </c>
      <c r="AI341" s="269">
        <f t="shared" si="219"/>
        <v>0.31967343406190296</v>
      </c>
      <c r="AJ341" s="269">
        <f t="shared" si="220"/>
        <v>2.696198080319955</v>
      </c>
      <c r="AK341" s="366">
        <f t="shared" si="221"/>
        <v>138.67380100988788</v>
      </c>
      <c r="AL341" s="134">
        <f t="shared" si="222"/>
        <v>0.97059934157177752</v>
      </c>
      <c r="AM341" s="5" cm="1">
        <f t="array" ref="AM341">Balance($B$8,$B$11,$B$12,$H$7,B341,AK341,AL341)</f>
        <v>8.9574301931348091E-2</v>
      </c>
      <c r="AN341" s="5" cm="1">
        <f t="array" ref="AN341">getStorageByWaterLevel(B340)</f>
        <v>63.998152587301107</v>
      </c>
    </row>
    <row r="342" spans="2:40" x14ac:dyDescent="0.25">
      <c r="B342" s="269">
        <f t="shared" si="192"/>
        <v>966.57686899399766</v>
      </c>
      <c r="C342" s="269">
        <f t="shared" si="193"/>
        <v>956.96222945022919</v>
      </c>
      <c r="D342" s="269">
        <f t="shared" si="194"/>
        <v>5.2201108468175335</v>
      </c>
      <c r="E342" s="269">
        <f>IF(H342&gt;0,IF(AND(C342&lt;$B$6,C342&gt;$K$12),bb2wang($B$6,$K$12,C342,$H$8,$H$9,I342,$H$10,$H$11,$K$10,$K$11,$H$13),E341)," ")</f>
        <v>152.89245025151331</v>
      </c>
      <c r="F342" s="269">
        <f t="shared" si="195"/>
        <v>153.09589334233948</v>
      </c>
      <c r="G342" s="269">
        <f t="shared" si="196"/>
        <v>6078.1522791218786</v>
      </c>
      <c r="H342" s="270">
        <f t="shared" si="197"/>
        <v>0.02</v>
      </c>
      <c r="I342" s="269">
        <f t="shared" si="198"/>
        <v>7.6917116350147809</v>
      </c>
      <c r="J342" s="269">
        <f t="shared" si="199"/>
        <v>100</v>
      </c>
      <c r="K342" s="317">
        <f t="shared" si="200"/>
        <v>-1</v>
      </c>
      <c r="L342" s="318">
        <f t="shared" si="201"/>
        <v>5.2001108468175339</v>
      </c>
      <c r="M342" s="318">
        <f t="shared" si="202"/>
        <v>5.2101108468175337</v>
      </c>
      <c r="N342" s="269">
        <f t="shared" si="203"/>
        <v>-7.1970008688598597E-2</v>
      </c>
      <c r="O342" s="269">
        <f t="shared" si="204"/>
        <v>2.6440901955349538E-2</v>
      </c>
      <c r="P342" s="316">
        <f t="shared" si="223"/>
        <v>84.285790113079941</v>
      </c>
      <c r="Q342" s="269">
        <f t="shared" si="205"/>
        <v>6004.1823847886099</v>
      </c>
      <c r="R342" s="338">
        <f>IF(H342&gt;0,rate1(1,$L$52,$L$51,$L$54,L342,$L$53,$L$50,P342),"")</f>
        <v>4338.2375038351065</v>
      </c>
      <c r="S342" s="318">
        <f t="shared" si="206"/>
        <v>52.343684038198276</v>
      </c>
      <c r="T342" s="318">
        <f t="shared" si="207"/>
        <v>1.4017305153844221E-3</v>
      </c>
      <c r="U342" s="269">
        <f t="shared" si="208"/>
        <v>5.2201108468175335</v>
      </c>
      <c r="V342" s="341">
        <f t="shared" si="209"/>
        <v>5.2201108468175335</v>
      </c>
      <c r="W342" s="269">
        <f t="shared" si="210"/>
        <v>1.6395339294206224E-3</v>
      </c>
      <c r="X342" s="269">
        <f t="shared" si="211"/>
        <v>6047.5672438722104</v>
      </c>
      <c r="Y342" s="269">
        <f t="shared" si="224"/>
        <v>84.609647625316498</v>
      </c>
      <c r="Z342" s="349">
        <f>IF(H342&gt;0,rate1(1,$L$52,$L$51,$L$54,U342,$L$53,$L$50,Y342),"")</f>
        <v>4347.6594638420047</v>
      </c>
      <c r="AA342" s="341">
        <f t="shared" si="212"/>
        <v>52.607652187280706</v>
      </c>
      <c r="AB342" s="341">
        <f t="shared" si="213"/>
        <v>-3.1769202045287077E-5</v>
      </c>
      <c r="AC342" s="269">
        <f t="shared" si="225"/>
        <v>1.4017305153844221E-3</v>
      </c>
      <c r="AD342" s="269">
        <f t="shared" si="214"/>
        <v>-14.268077765657427</v>
      </c>
      <c r="AE342" s="269">
        <f t="shared" si="215"/>
        <v>80.669241954221235</v>
      </c>
      <c r="AF342" s="269">
        <f t="shared" si="216"/>
        <v>966.50349725479373</v>
      </c>
      <c r="AG342" s="269">
        <f t="shared" si="217"/>
        <v>956.96082771971385</v>
      </c>
      <c r="AH342" s="269">
        <f t="shared" si="218"/>
        <v>5.2005366796904724</v>
      </c>
      <c r="AI342" s="269">
        <f t="shared" si="219"/>
        <v>0.32311059828911132</v>
      </c>
      <c r="AJ342" s="269">
        <f t="shared" si="220"/>
        <v>2.6962878332639244</v>
      </c>
      <c r="AK342" s="366">
        <f t="shared" si="221"/>
        <v>138.67577128856337</v>
      </c>
      <c r="AL342" s="134">
        <f t="shared" si="222"/>
        <v>0.97063130891518368</v>
      </c>
      <c r="AM342" s="5" cm="1">
        <f t="array" ref="AM342">Balance($B$8,$B$11,$B$12,$H$7,B342,AK342,AL342)</f>
        <v>9.0812350623112159E-2</v>
      </c>
      <c r="AN342" s="5" cm="1">
        <f t="array" ref="AN342">getStorageByWaterLevel(B341)</f>
        <v>64.154229401698231</v>
      </c>
    </row>
    <row r="343" spans="2:40" x14ac:dyDescent="0.25">
      <c r="B343" s="269">
        <f t="shared" si="192"/>
        <v>966.50349725479373</v>
      </c>
      <c r="C343" s="269">
        <f t="shared" si="193"/>
        <v>956.96082771971385</v>
      </c>
      <c r="D343" s="269">
        <f t="shared" si="194"/>
        <v>5.2005366796904724</v>
      </c>
      <c r="E343" s="269">
        <f>IF(H343&gt;0,IF(AND(C343&lt;$B$6,C343&gt;$K$12),bb2wang($B$6,$K$12,C343,$H$8,$H$9,I343,$H$10,$H$11,$K$10,$K$11,$H$13),E342)," ")</f>
        <v>152.487082799917</v>
      </c>
      <c r="F343" s="269">
        <f t="shared" si="195"/>
        <v>152.68976652571516</v>
      </c>
      <c r="G343" s="269">
        <f t="shared" si="196"/>
        <v>5993.8295226514856</v>
      </c>
      <c r="H343" s="270">
        <f t="shared" si="197"/>
        <v>0.02</v>
      </c>
      <c r="I343" s="269">
        <f t="shared" si="198"/>
        <v>7.6341356280639054</v>
      </c>
      <c r="J343" s="269">
        <f t="shared" si="199"/>
        <v>100</v>
      </c>
      <c r="K343" s="317">
        <f t="shared" si="200"/>
        <v>-1</v>
      </c>
      <c r="L343" s="318">
        <f t="shared" si="201"/>
        <v>5.1805366796904728</v>
      </c>
      <c r="M343" s="318">
        <f t="shared" si="202"/>
        <v>5.1905366796904726</v>
      </c>
      <c r="N343" s="269">
        <f t="shared" si="203"/>
        <v>-7.1705998543844629E-2</v>
      </c>
      <c r="O343" s="269">
        <f t="shared" si="204"/>
        <v>2.6440901955349538E-2</v>
      </c>
      <c r="P343" s="316">
        <f t="shared" si="223"/>
        <v>83.863229880945113</v>
      </c>
      <c r="Q343" s="269">
        <f t="shared" si="205"/>
        <v>5919.6386278662721</v>
      </c>
      <c r="R343" s="338">
        <f>IF(H343&gt;0,rate1(1,$L$52,$L$51,$L$54,L343,$L$53,$L$50,P343),"")</f>
        <v>4325.896660880303</v>
      </c>
      <c r="S343" s="318">
        <f t="shared" si="206"/>
        <v>51.753865054697556</v>
      </c>
      <c r="T343" s="318">
        <f t="shared" si="207"/>
        <v>1.4128184812440769E-3</v>
      </c>
      <c r="U343" s="269">
        <f t="shared" si="208"/>
        <v>5.2005366796904724</v>
      </c>
      <c r="V343" s="341">
        <f t="shared" si="209"/>
        <v>5.2005366796904724</v>
      </c>
      <c r="W343" s="269">
        <f t="shared" si="210"/>
        <v>1.6272612622323379E-3</v>
      </c>
      <c r="X343" s="269">
        <f t="shared" si="211"/>
        <v>5962.5452566584727</v>
      </c>
      <c r="Y343" s="269">
        <f t="shared" si="224"/>
        <v>84.186680112779925</v>
      </c>
      <c r="Z343" s="349">
        <f>IF(H343&gt;0,rate1(1,$L$52,$L$51,$L$54,U343,$L$53,$L$50,Y343),"")</f>
        <v>4335.3478242630181</v>
      </c>
      <c r="AA343" s="341">
        <f t="shared" si="212"/>
        <v>52.015344126070438</v>
      </c>
      <c r="AB343" s="341">
        <f t="shared" si="213"/>
        <v>-3.1897486728914493E-5</v>
      </c>
      <c r="AC343" s="269">
        <f t="shared" si="225"/>
        <v>1.4128184812440769E-3</v>
      </c>
      <c r="AD343" s="269">
        <f t="shared" si="214"/>
        <v>-14.156100210685752</v>
      </c>
      <c r="AE343" s="269">
        <f t="shared" si="215"/>
        <v>79.570513859102334</v>
      </c>
      <c r="AF343" s="269">
        <f t="shared" si="216"/>
        <v>966.4303784377687</v>
      </c>
      <c r="AG343" s="269">
        <f t="shared" si="217"/>
        <v>956.95941490123255</v>
      </c>
      <c r="AH343" s="269">
        <f t="shared" si="218"/>
        <v>5.1809607710466201</v>
      </c>
      <c r="AI343" s="269">
        <f t="shared" si="219"/>
        <v>0.32659552273182912</v>
      </c>
      <c r="AJ343" s="269">
        <f t="shared" si="220"/>
        <v>2.696378554242461</v>
      </c>
      <c r="AK343" s="366">
        <f t="shared" si="221"/>
        <v>138.67773520398276</v>
      </c>
      <c r="AL343" s="134">
        <f t="shared" si="222"/>
        <v>0.9706636199750126</v>
      </c>
      <c r="AM343" s="5" cm="1">
        <f t="array" ref="AM343">Balance($B$8,$B$11,$B$12,$H$7,B343,AK343,AL343)</f>
        <v>9.2059195291874826E-2</v>
      </c>
      <c r="AN343" s="5" cm="1">
        <f t="array" ref="AN343">getStorageByWaterLevel(B342)</f>
        <v>64.309960819348149</v>
      </c>
    </row>
    <row r="344" spans="2:40" x14ac:dyDescent="0.25">
      <c r="B344" s="269">
        <f t="shared" si="192"/>
        <v>966.4303784377687</v>
      </c>
      <c r="C344" s="269">
        <f t="shared" si="193"/>
        <v>956.95941490123255</v>
      </c>
      <c r="D344" s="269">
        <f t="shared" si="194"/>
        <v>5.1809607710466201</v>
      </c>
      <c r="E344" s="269">
        <f>IF(H344&gt;0,IF(AND(C344&lt;$B$6,C344&gt;$K$12),bb2wang($B$6,$K$12,C344,$H$8,$H$9,I344,$H$10,$H$11,$K$10,$K$11,$H$13),E343)," ")</f>
        <v>152.08323469080659</v>
      </c>
      <c r="F344" s="269">
        <f t="shared" si="195"/>
        <v>152.2851587453618</v>
      </c>
      <c r="G344" s="269">
        <f t="shared" si="196"/>
        <v>5910.4345919227835</v>
      </c>
      <c r="H344" s="270">
        <f t="shared" si="197"/>
        <v>0.02</v>
      </c>
      <c r="I344" s="269">
        <f t="shared" si="198"/>
        <v>7.5767708292289173</v>
      </c>
      <c r="J344" s="269">
        <f t="shared" si="199"/>
        <v>100</v>
      </c>
      <c r="K344" s="317">
        <f t="shared" si="200"/>
        <v>-1</v>
      </c>
      <c r="L344" s="318">
        <f t="shared" si="201"/>
        <v>5.1609607710466205</v>
      </c>
      <c r="M344" s="318">
        <f t="shared" si="202"/>
        <v>5.1709607710466203</v>
      </c>
      <c r="N344" s="269">
        <f t="shared" si="203"/>
        <v>-7.1441918797880533E-2</v>
      </c>
      <c r="O344" s="269">
        <f t="shared" si="204"/>
        <v>2.6440901955349538E-2</v>
      </c>
      <c r="P344" s="316">
        <f t="shared" si="223"/>
        <v>83.441164543652619</v>
      </c>
      <c r="Q344" s="269">
        <f t="shared" si="205"/>
        <v>5836.0239063642766</v>
      </c>
      <c r="R344" s="338">
        <f>IF(H344&gt;0,rate1(1,$L$52,$L$51,$L$54,L344,$L$53,$L$50,P344),"")</f>
        <v>4313.5164503635406</v>
      </c>
      <c r="S344" s="318">
        <f t="shared" si="206"/>
        <v>51.169283741086829</v>
      </c>
      <c r="T344" s="318">
        <f t="shared" si="207"/>
        <v>1.4240171170586632E-3</v>
      </c>
      <c r="U344" s="269">
        <f t="shared" si="208"/>
        <v>5.1809607710466201</v>
      </c>
      <c r="V344" s="341">
        <f t="shared" si="209"/>
        <v>5.1809607710466201</v>
      </c>
      <c r="W344" s="269">
        <f t="shared" si="210"/>
        <v>1.6150336153231137E-3</v>
      </c>
      <c r="X344" s="269">
        <f t="shared" si="211"/>
        <v>5878.4563573847945</v>
      </c>
      <c r="Y344" s="269">
        <f t="shared" si="224"/>
        <v>83.764206433542114</v>
      </c>
      <c r="Z344" s="349">
        <f>IF(H344&gt;0,rate1(1,$L$52,$L$51,$L$54,U344,$L$53,$L$50,Y344),"")</f>
        <v>4322.9969030565935</v>
      </c>
      <c r="AA344" s="341">
        <f t="shared" si="212"/>
        <v>51.428292829961649</v>
      </c>
      <c r="AB344" s="341">
        <f t="shared" si="213"/>
        <v>-3.2026339276818663E-5</v>
      </c>
      <c r="AC344" s="269">
        <f t="shared" si="225"/>
        <v>1.4240171170586632E-3</v>
      </c>
      <c r="AD344" s="269">
        <f t="shared" si="214"/>
        <v>-14.044774996321964</v>
      </c>
      <c r="AE344" s="269">
        <f t="shared" si="215"/>
        <v>78.485488852715392</v>
      </c>
      <c r="AF344" s="269">
        <f t="shared" si="216"/>
        <v>966.35751250185376</v>
      </c>
      <c r="AG344" s="269">
        <f t="shared" si="217"/>
        <v>956.95799088411547</v>
      </c>
      <c r="AH344" s="269">
        <f t="shared" si="218"/>
        <v>5.1613831201798384</v>
      </c>
      <c r="AI344" s="269">
        <f t="shared" si="219"/>
        <v>0.33012905675568893</v>
      </c>
      <c r="AJ344" s="269">
        <f t="shared" si="220"/>
        <v>2.6964702567582264</v>
      </c>
      <c r="AK344" s="366">
        <f t="shared" si="221"/>
        <v>138.67969276186889</v>
      </c>
      <c r="AL344" s="134">
        <f t="shared" si="222"/>
        <v>0.97069627952728577</v>
      </c>
      <c r="AM344" s="5" cm="1">
        <f t="array" ref="AM344">Balance($B$8,$B$11,$B$12,$H$7,B344,AK344,AL344)</f>
        <v>9.3314701309167261E-2</v>
      </c>
      <c r="AN344" s="5" cm="1">
        <f t="array" ref="AN344">getStorageByWaterLevel(B343)</f>
        <v>64.465344975194753</v>
      </c>
    </row>
    <row r="345" spans="2:40" x14ac:dyDescent="0.25">
      <c r="B345" s="269">
        <f t="shared" si="192"/>
        <v>966.35751250185376</v>
      </c>
      <c r="C345" s="269">
        <f t="shared" si="193"/>
        <v>956.95799088411547</v>
      </c>
      <c r="D345" s="269">
        <f t="shared" si="194"/>
        <v>5.1613831201798384</v>
      </c>
      <c r="E345" s="269">
        <f>IF(H345&gt;0,IF(AND(C345&lt;$B$6,C345&gt;$K$12),bb2wang($B$6,$K$12,C345,$H$8,$H$9,I345,$H$10,$H$11,$K$10,$K$11,$H$13),E344)," ")</f>
        <v>151.68090653962531</v>
      </c>
      <c r="F345" s="269">
        <f t="shared" si="195"/>
        <v>151.88207061521595</v>
      </c>
      <c r="G345" s="269">
        <f t="shared" si="196"/>
        <v>5827.9596598536991</v>
      </c>
      <c r="H345" s="270">
        <f t="shared" si="197"/>
        <v>0.02</v>
      </c>
      <c r="I345" s="269">
        <f t="shared" si="198"/>
        <v>7.5196172941906303</v>
      </c>
      <c r="J345" s="269">
        <f t="shared" si="199"/>
        <v>100</v>
      </c>
      <c r="K345" s="317">
        <f t="shared" si="200"/>
        <v>-1</v>
      </c>
      <c r="L345" s="318">
        <f t="shared" si="201"/>
        <v>5.1413831201798388</v>
      </c>
      <c r="M345" s="318">
        <f t="shared" si="202"/>
        <v>5.1513831201798386</v>
      </c>
      <c r="N345" s="269">
        <f t="shared" si="203"/>
        <v>-7.1177769428906856E-2</v>
      </c>
      <c r="O345" s="269">
        <f t="shared" si="204"/>
        <v>2.6440901955349538E-2</v>
      </c>
      <c r="P345" s="316">
        <f t="shared" si="223"/>
        <v>83.019595571407592</v>
      </c>
      <c r="Q345" s="269">
        <f t="shared" si="205"/>
        <v>5753.3303890240959</v>
      </c>
      <c r="R345" s="338">
        <f>IF(H345&gt;0,rate1(1,$L$52,$L$51,$L$54,L345,$L$53,$L$50,P345),"")</f>
        <v>4301.0967526711293</v>
      </c>
      <c r="S345" s="318">
        <f t="shared" si="206"/>
        <v>50.589901819057026</v>
      </c>
      <c r="T345" s="318">
        <f t="shared" si="207"/>
        <v>1.4353278957602972E-3</v>
      </c>
      <c r="U345" s="269">
        <f t="shared" si="208"/>
        <v>5.1613831201798384</v>
      </c>
      <c r="V345" s="341">
        <f t="shared" si="209"/>
        <v>5.1613831201798384</v>
      </c>
      <c r="W345" s="269">
        <f t="shared" si="210"/>
        <v>1.6028510005376972E-3</v>
      </c>
      <c r="X345" s="269">
        <f t="shared" si="211"/>
        <v>5795.2926900421198</v>
      </c>
      <c r="Y345" s="269">
        <f t="shared" si="224"/>
        <v>83.342228051037651</v>
      </c>
      <c r="Z345" s="349">
        <f>IF(H345&gt;0,rate1(1,$L$52,$L$51,$L$54,U345,$L$53,$L$50,Y345),"")</f>
        <v>4310.6065804226337</v>
      </c>
      <c r="AA345" s="341">
        <f t="shared" si="212"/>
        <v>50.846459922064241</v>
      </c>
      <c r="AB345" s="341">
        <f t="shared" si="213"/>
        <v>-3.2155763980908192E-5</v>
      </c>
      <c r="AC345" s="269">
        <f t="shared" si="225"/>
        <v>1.4353278957602972E-3</v>
      </c>
      <c r="AD345" s="269">
        <f t="shared" si="214"/>
        <v>-13.934098305395189</v>
      </c>
      <c r="AE345" s="269">
        <f t="shared" si="215"/>
        <v>77.41401644823658</v>
      </c>
      <c r="AF345" s="269">
        <f t="shared" si="216"/>
        <v>966.28489940452914</v>
      </c>
      <c r="AG345" s="269">
        <f t="shared" si="217"/>
        <v>956.95655555621977</v>
      </c>
      <c r="AH345" s="269">
        <f t="shared" si="218"/>
        <v>5.1418037263775433</v>
      </c>
      <c r="AI345" s="269">
        <f t="shared" si="219"/>
        <v>0.33371206887380744</v>
      </c>
      <c r="AJ345" s="269">
        <f t="shared" si="220"/>
        <v>2.6965629545551359</v>
      </c>
      <c r="AK345" s="366">
        <f t="shared" si="221"/>
        <v>138.68164396806574</v>
      </c>
      <c r="AL345" s="134">
        <f t="shared" si="222"/>
        <v>0.97072929243296135</v>
      </c>
      <c r="AM345" s="5" cm="1">
        <f t="array" ref="AM345">Balance($B$8,$B$11,$B$12,$H$7,B345,AK345,AL345)</f>
        <v>9.457873457490712E-2</v>
      </c>
      <c r="AN345" s="5" cm="1">
        <f t="array" ref="AN345">getStorageByWaterLevel(B344)</f>
        <v>64.620380014223997</v>
      </c>
    </row>
    <row r="346" spans="2:40" x14ac:dyDescent="0.25">
      <c r="B346" s="269">
        <f t="shared" si="192"/>
        <v>966.28489940452914</v>
      </c>
      <c r="C346" s="269">
        <f t="shared" si="193"/>
        <v>956.95655555621977</v>
      </c>
      <c r="D346" s="269">
        <f t="shared" si="194"/>
        <v>5.1418037263775433</v>
      </c>
      <c r="E346" s="269">
        <f>IF(H346&gt;0,IF(AND(C346&lt;$B$6,C346&gt;$K$12),bb2wang($B$6,$K$12,C346,$H$8,$H$9,I346,$H$10,$H$11,$K$10,$K$11,$H$13),E345)," ")</f>
        <v>151.28009896488837</v>
      </c>
      <c r="F346" s="269">
        <f t="shared" si="195"/>
        <v>151.48050275225683</v>
      </c>
      <c r="G346" s="269">
        <f t="shared" si="196"/>
        <v>5746.3969467291472</v>
      </c>
      <c r="H346" s="270">
        <f t="shared" si="197"/>
        <v>0.02</v>
      </c>
      <c r="I346" s="269">
        <f t="shared" si="198"/>
        <v>7.4626750786474991</v>
      </c>
      <c r="J346" s="269">
        <f t="shared" si="199"/>
        <v>100</v>
      </c>
      <c r="K346" s="317">
        <f t="shared" si="200"/>
        <v>-1</v>
      </c>
      <c r="L346" s="318">
        <f t="shared" si="201"/>
        <v>5.1218037263775438</v>
      </c>
      <c r="M346" s="318">
        <f t="shared" si="202"/>
        <v>5.1318037263775436</v>
      </c>
      <c r="N346" s="269">
        <f t="shared" si="203"/>
        <v>-7.0913550414974935E-2</v>
      </c>
      <c r="O346" s="269">
        <f t="shared" si="204"/>
        <v>2.6440901955349538E-2</v>
      </c>
      <c r="P346" s="316">
        <f t="shared" si="223"/>
        <v>82.598524443593703</v>
      </c>
      <c r="Q346" s="269">
        <f t="shared" si="205"/>
        <v>5671.5502919676237</v>
      </c>
      <c r="R346" s="338">
        <f>IF(H346&gt;0,rate1(1,$L$52,$L$51,$L$54,L346,$L$53,$L$50,P346),"")</f>
        <v>4288.6374484028984</v>
      </c>
      <c r="S346" s="318">
        <f t="shared" si="206"/>
        <v>50.015681205245635</v>
      </c>
      <c r="T346" s="318">
        <f t="shared" si="207"/>
        <v>1.4467523182639314E-3</v>
      </c>
      <c r="U346" s="269">
        <f t="shared" si="208"/>
        <v>5.1418037263775433</v>
      </c>
      <c r="V346" s="341">
        <f t="shared" si="209"/>
        <v>5.1418037263775433</v>
      </c>
      <c r="W346" s="269">
        <f t="shared" si="210"/>
        <v>1.5907134297634684E-3</v>
      </c>
      <c r="X346" s="269">
        <f t="shared" si="211"/>
        <v>5713.0464460835419</v>
      </c>
      <c r="Y346" s="269">
        <f t="shared" si="224"/>
        <v>82.920746437810024</v>
      </c>
      <c r="Z346" s="349">
        <f>IF(H346&gt;0,rate1(1,$L$52,$L$51,$L$54,U346,$L$53,$L$50,Y346),"")</f>
        <v>4298.1767367637867</v>
      </c>
      <c r="AA346" s="341">
        <f t="shared" si="212"/>
        <v>50.269807220791691</v>
      </c>
      <c r="AB346" s="341">
        <f t="shared" si="213"/>
        <v>-3.2285765248381013E-5</v>
      </c>
      <c r="AC346" s="269">
        <f t="shared" si="225"/>
        <v>1.4467523182639314E-3</v>
      </c>
      <c r="AD346" s="269">
        <f t="shared" si="214"/>
        <v>-13.824066322561368</v>
      </c>
      <c r="AE346" s="269">
        <f t="shared" si="215"/>
        <v>76.355947553717712</v>
      </c>
      <c r="AF346" s="269">
        <f t="shared" si="216"/>
        <v>966.21253910179587</v>
      </c>
      <c r="AG346" s="269">
        <f t="shared" si="217"/>
        <v>956.95510880390145</v>
      </c>
      <c r="AH346" s="269">
        <f t="shared" si="218"/>
        <v>5.1222225889205486</v>
      </c>
      <c r="AI346" s="269">
        <f t="shared" si="219"/>
        <v>0.33734544728249444</v>
      </c>
      <c r="AJ346" s="269">
        <f t="shared" si="220"/>
        <v>2.6966566616238254</v>
      </c>
      <c r="AK346" s="366">
        <f t="shared" si="221"/>
        <v>138.68358882854113</v>
      </c>
      <c r="AL346" s="134">
        <f t="shared" si="222"/>
        <v>0.97076266363984876</v>
      </c>
      <c r="AM346" s="5" cm="1">
        <f t="array" ref="AM346">Balance($B$8,$B$11,$B$12,$H$7,B346,AK346,AL346)</f>
        <v>9.5851161518775888E-2</v>
      </c>
      <c r="AN346" s="5" cm="1">
        <f t="array" ref="AN346">getStorageByWaterLevel(B345)</f>
        <v>64.775064091534333</v>
      </c>
    </row>
    <row r="347" spans="2:40" x14ac:dyDescent="0.25">
      <c r="B347" s="269">
        <f t="shared" si="192"/>
        <v>966.21253910179587</v>
      </c>
      <c r="C347" s="269">
        <f t="shared" si="193"/>
        <v>956.95510880390145</v>
      </c>
      <c r="D347" s="269">
        <f t="shared" si="194"/>
        <v>5.1222225889205486</v>
      </c>
      <c r="E347" s="269">
        <f>IF(H347&gt;0,IF(AND(C347&lt;$B$6,C347&gt;$K$12),bb2wang($B$6,$K$12,C347,$H$8,$H$9,I347,$H$10,$H$11,$K$10,$K$11,$H$13),E346)," ")</f>
        <v>150.88081258823843</v>
      </c>
      <c r="F347" s="269">
        <f t="shared" si="195"/>
        <v>151.08045577656338</v>
      </c>
      <c r="G347" s="269">
        <f t="shared" si="196"/>
        <v>5665.738720049133</v>
      </c>
      <c r="H347" s="270">
        <f t="shared" si="197"/>
        <v>0.02</v>
      </c>
      <c r="I347" s="269">
        <f t="shared" si="198"/>
        <v>7.4059442383155334</v>
      </c>
      <c r="J347" s="269">
        <f t="shared" si="199"/>
        <v>100</v>
      </c>
      <c r="K347" s="317">
        <f t="shared" si="200"/>
        <v>-1</v>
      </c>
      <c r="L347" s="318">
        <f t="shared" si="201"/>
        <v>5.102222588920549</v>
      </c>
      <c r="M347" s="318">
        <f t="shared" si="202"/>
        <v>5.1122225889205488</v>
      </c>
      <c r="N347" s="269">
        <f t="shared" si="203"/>
        <v>-7.0649261734072155E-2</v>
      </c>
      <c r="O347" s="269">
        <f t="shared" si="204"/>
        <v>2.6440901955349538E-2</v>
      </c>
      <c r="P347" s="316">
        <f t="shared" si="223"/>
        <v>82.177952648865457</v>
      </c>
      <c r="Q347" s="269">
        <f t="shared" si="205"/>
        <v>5590.6758785452785</v>
      </c>
      <c r="R347" s="338">
        <f>IF(H347&gt;0,rate1(1,$L$52,$L$51,$L$54,L347,$L$53,$L$50,P347),"")</f>
        <v>4276.138418386392</v>
      </c>
      <c r="S347" s="318">
        <f t="shared" si="206"/>
        <v>49.446584010629174</v>
      </c>
      <c r="T347" s="318">
        <f t="shared" si="207"/>
        <v>1.4582919142157003E-3</v>
      </c>
      <c r="U347" s="269">
        <f t="shared" si="208"/>
        <v>5.1222225889205486</v>
      </c>
      <c r="V347" s="341">
        <f t="shared" si="209"/>
        <v>5.1222225889205486</v>
      </c>
      <c r="W347" s="269">
        <f t="shared" si="210"/>
        <v>1.5786209148487274E-3</v>
      </c>
      <c r="X347" s="269">
        <f t="shared" si="211"/>
        <v>5631.7098642726014</v>
      </c>
      <c r="Y347" s="269">
        <f t="shared" si="224"/>
        <v>82.499763075603056</v>
      </c>
      <c r="Z347" s="349">
        <f>IF(H347&gt;0,rate1(1,$L$52,$L$51,$L$54,U347,$L$53,$L$50,Y347),"")</f>
        <v>4285.7072526994116</v>
      </c>
      <c r="AA347" s="341">
        <f t="shared" si="212"/>
        <v>49.698296739256513</v>
      </c>
      <c r="AB347" s="341">
        <f t="shared" si="213"/>
        <v>-3.2416347604539E-5</v>
      </c>
      <c r="AC347" s="269">
        <f t="shared" si="225"/>
        <v>1.4582919142157003E-3</v>
      </c>
      <c r="AD347" s="269">
        <f t="shared" si="214"/>
        <v>-13.714675234112105</v>
      </c>
      <c r="AE347" s="269">
        <f t="shared" si="215"/>
        <v>75.311134492358931</v>
      </c>
      <c r="AF347" s="269">
        <f t="shared" si="216"/>
        <v>966.1404315481476</v>
      </c>
      <c r="AG347" s="269">
        <f t="shared" si="217"/>
        <v>956.95365051198723</v>
      </c>
      <c r="AH347" s="269">
        <f t="shared" si="218"/>
        <v>5.1026397070829335</v>
      </c>
      <c r="AI347" s="269">
        <f t="shared" si="219"/>
        <v>0.3410301004161575</v>
      </c>
      <c r="AJ347" s="269">
        <f t="shared" si="220"/>
        <v>2.6967513922072746</v>
      </c>
      <c r="AK347" s="366">
        <f t="shared" si="221"/>
        <v>138.68552734938939</v>
      </c>
      <c r="AL347" s="134">
        <f t="shared" si="222"/>
        <v>0.97079639818457697</v>
      </c>
      <c r="AM347" s="5" cm="1">
        <f t="array" ref="AM347">Balance($B$8,$B$11,$B$12,$H$7,B347,AK347,AL347)</f>
        <v>9.713184910163393E-2</v>
      </c>
      <c r="AN347" s="5" cm="1">
        <f t="array" ref="AN347">getStorageByWaterLevel(B346)</f>
        <v>64.929395372408734</v>
      </c>
    </row>
    <row r="348" spans="2:40" x14ac:dyDescent="0.25">
      <c r="B348" s="269">
        <f t="shared" si="192"/>
        <v>966.1404315481476</v>
      </c>
      <c r="C348" s="269">
        <f t="shared" si="193"/>
        <v>956.95365051198723</v>
      </c>
      <c r="D348" s="269">
        <f t="shared" si="194"/>
        <v>5.1026397070829335</v>
      </c>
      <c r="E348" s="269">
        <f>IF(H348&gt;0,IF(AND(C348&lt;$B$6,C348&gt;$K$12),bb2wang($B$6,$K$12,C348,$H$8,$H$9,I348,$H$10,$H$11,$K$10,$K$11,$H$13),E347)," ")</f>
        <v>150.48304803450219</v>
      </c>
      <c r="F348" s="269">
        <f t="shared" si="195"/>
        <v>150.68193031137031</v>
      </c>
      <c r="G348" s="269">
        <f t="shared" si="196"/>
        <v>5585.9772943768048</v>
      </c>
      <c r="H348" s="270">
        <f t="shared" si="197"/>
        <v>0.02</v>
      </c>
      <c r="I348" s="269">
        <f t="shared" si="198"/>
        <v>7.3494248289282957</v>
      </c>
      <c r="J348" s="269">
        <f t="shared" si="199"/>
        <v>100</v>
      </c>
      <c r="K348" s="317">
        <f t="shared" si="200"/>
        <v>-1</v>
      </c>
      <c r="L348" s="318">
        <f t="shared" si="201"/>
        <v>5.0826397070829339</v>
      </c>
      <c r="M348" s="318">
        <f t="shared" si="202"/>
        <v>5.0926397070829337</v>
      </c>
      <c r="N348" s="269">
        <f t="shared" si="203"/>
        <v>-7.0384903364043794E-2</v>
      </c>
      <c r="O348" s="269">
        <f t="shared" si="204"/>
        <v>2.6440901955349538E-2</v>
      </c>
      <c r="P348" s="316">
        <f t="shared" si="223"/>
        <v>81.757881685242609</v>
      </c>
      <c r="Q348" s="269">
        <f t="shared" si="205"/>
        <v>5510.6994591840348</v>
      </c>
      <c r="R348" s="338">
        <f>IF(H348&gt;0,rate1(1,$L$52,$L$51,$L$54,L348,$L$53,$L$50,P348),"")</f>
        <v>4263.5995436913799</v>
      </c>
      <c r="S348" s="318">
        <f t="shared" si="206"/>
        <v>48.882572539914129</v>
      </c>
      <c r="T348" s="318">
        <f t="shared" si="207"/>
        <v>1.469948242763525E-3</v>
      </c>
      <c r="U348" s="269">
        <f t="shared" si="208"/>
        <v>5.1026397070829335</v>
      </c>
      <c r="V348" s="341">
        <f t="shared" si="209"/>
        <v>5.1026397070829335</v>
      </c>
      <c r="W348" s="269">
        <f t="shared" si="210"/>
        <v>1.566573467705723E-3</v>
      </c>
      <c r="X348" s="269">
        <f t="shared" si="211"/>
        <v>5551.2752305314061</v>
      </c>
      <c r="Y348" s="269">
        <f t="shared" si="224"/>
        <v>82.079279455454142</v>
      </c>
      <c r="Z348" s="349">
        <f>IF(H348&gt;0,rate1(1,$L$52,$L$51,$L$54,U348,$L$53,$L$50,Y348),"")</f>
        <v>4273.1980090798634</v>
      </c>
      <c r="AA348" s="341">
        <f t="shared" si="212"/>
        <v>49.13189068466307</v>
      </c>
      <c r="AB348" s="341">
        <f t="shared" si="213"/>
        <v>-3.2547515699500707E-5</v>
      </c>
      <c r="AC348" s="269">
        <f t="shared" si="225"/>
        <v>1.469948242763525E-3</v>
      </c>
      <c r="AD348" s="269">
        <f t="shared" si="214"/>
        <v>-13.605921227811189</v>
      </c>
      <c r="AE348" s="269">
        <f t="shared" si="215"/>
        <v>74.279430969287162</v>
      </c>
      <c r="AF348" s="269">
        <f t="shared" si="216"/>
        <v>966.06857669654084</v>
      </c>
      <c r="AG348" s="269">
        <f t="shared" si="217"/>
        <v>956.95218056374449</v>
      </c>
      <c r="AH348" s="269">
        <f t="shared" si="218"/>
        <v>5.0830550801319774</v>
      </c>
      <c r="AI348" s="269">
        <f t="shared" si="219"/>
        <v>0.34476695752032549</v>
      </c>
      <c r="AJ348" s="269">
        <f t="shared" si="220"/>
        <v>2.6968471608065858</v>
      </c>
      <c r="AK348" s="366">
        <f t="shared" si="221"/>
        <v>138.68745953683401</v>
      </c>
      <c r="AL348" s="134">
        <f t="shared" si="222"/>
        <v>0.97083050119461856</v>
      </c>
      <c r="AM348" s="5" cm="1">
        <f t="array" ref="AM348">Balance($B$8,$B$11,$B$12,$H$7,B348,AK348,AL348)</f>
        <v>9.8420664816950235E-2</v>
      </c>
      <c r="AN348" s="5" cm="1">
        <f t="array" ref="AN348">getStorageByWaterLevel(B347)</f>
        <v>65.083372032389462</v>
      </c>
    </row>
    <row r="349" spans="2:40" x14ac:dyDescent="0.25">
      <c r="B349" s="269">
        <f t="shared" si="192"/>
        <v>966.06857669654084</v>
      </c>
      <c r="C349" s="269">
        <f t="shared" si="193"/>
        <v>956.95218056374449</v>
      </c>
      <c r="D349" s="269">
        <f t="shared" si="194"/>
        <v>5.0830550801319774</v>
      </c>
      <c r="E349" s="269">
        <f>IF(H349&gt;0,IF(AND(C349&lt;$B$6,C349&gt;$K$12),bb2wang($B$6,$K$12,C349,$H$8,$H$9,I349,$H$10,$H$11,$K$10,$K$11,$H$13),E348)," ")</f>
        <v>150.08680593175166</v>
      </c>
      <c r="F349" s="269">
        <f t="shared" si="195"/>
        <v>150.28492698312692</v>
      </c>
      <c r="G349" s="269">
        <f t="shared" si="196"/>
        <v>5507.1050311863719</v>
      </c>
      <c r="H349" s="270">
        <f t="shared" si="197"/>
        <v>0.02</v>
      </c>
      <c r="I349" s="269">
        <f t="shared" si="198"/>
        <v>7.2931169062370831</v>
      </c>
      <c r="J349" s="269">
        <f t="shared" si="199"/>
        <v>100</v>
      </c>
      <c r="K349" s="317">
        <f t="shared" si="200"/>
        <v>-1</v>
      </c>
      <c r="L349" s="318">
        <f t="shared" si="201"/>
        <v>5.0630550801319778</v>
      </c>
      <c r="M349" s="318">
        <f t="shared" si="202"/>
        <v>5.0730550801319776</v>
      </c>
      <c r="N349" s="269">
        <f t="shared" si="203"/>
        <v>-7.0120475282692496E-2</v>
      </c>
      <c r="O349" s="269">
        <f t="shared" si="204"/>
        <v>2.6440901955349538E-2</v>
      </c>
      <c r="P349" s="316">
        <f t="shared" si="223"/>
        <v>81.338313060207184</v>
      </c>
      <c r="Q349" s="269">
        <f t="shared" si="205"/>
        <v>5431.6133912354944</v>
      </c>
      <c r="R349" s="338">
        <f>IF(H349&gt;0,rate1(1,$L$52,$L$51,$L$54,L349,$L$53,$L$50,P349),"")</f>
        <v>4251.020705644718</v>
      </c>
      <c r="S349" s="318">
        <f t="shared" si="206"/>
        <v>48.323609290926804</v>
      </c>
      <c r="T349" s="318">
        <f t="shared" si="207"/>
        <v>1.4817228933579345E-3</v>
      </c>
      <c r="U349" s="269">
        <f t="shared" si="208"/>
        <v>5.0830550801319774</v>
      </c>
      <c r="V349" s="341">
        <f t="shared" si="209"/>
        <v>5.0830550801319774</v>
      </c>
      <c r="W349" s="269">
        <f t="shared" si="210"/>
        <v>1.5545711002111773E-3</v>
      </c>
      <c r="X349" s="269">
        <f t="shared" si="211"/>
        <v>5471.7348777887446</v>
      </c>
      <c r="Y349" s="269">
        <f t="shared" si="224"/>
        <v>81.659297077790299</v>
      </c>
      <c r="Z349" s="349">
        <f>IF(H349&gt;0,rate1(1,$L$52,$L$51,$L$54,U349,$L$53,$L$50,Y349),"")</f>
        <v>4260.6488870011135</v>
      </c>
      <c r="AA349" s="341">
        <f t="shared" si="212"/>
        <v>48.570551457699153</v>
      </c>
      <c r="AB349" s="341">
        <f t="shared" si="213"/>
        <v>-3.267927431098919E-5</v>
      </c>
      <c r="AC349" s="269">
        <f t="shared" si="225"/>
        <v>1.4817228933579345E-3</v>
      </c>
      <c r="AD349" s="269">
        <f t="shared" si="214"/>
        <v>-13.497800492692173</v>
      </c>
      <c r="AE349" s="269">
        <f t="shared" si="215"/>
        <v>73.260692084476702</v>
      </c>
      <c r="AF349" s="269">
        <f t="shared" si="216"/>
        <v>965.99697449836481</v>
      </c>
      <c r="AG349" s="269">
        <f t="shared" si="217"/>
        <v>956.95069884085115</v>
      </c>
      <c r="AH349" s="269">
        <f t="shared" si="218"/>
        <v>5.0634687073280213</v>
      </c>
      <c r="AI349" s="269">
        <f t="shared" si="219"/>
        <v>0.34855696924515772</v>
      </c>
      <c r="AJ349" s="269">
        <f t="shared" si="220"/>
        <v>2.6969439821869319</v>
      </c>
      <c r="AK349" s="366">
        <f t="shared" si="221"/>
        <v>138.68938539723058</v>
      </c>
      <c r="AL349" s="134">
        <f t="shared" si="222"/>
        <v>0.97086497789037063</v>
      </c>
      <c r="AM349" s="5" cm="1">
        <f t="array" ref="AM349">Balance($B$8,$B$11,$B$12,$H$7,B349,AK349,AL349)</f>
        <v>9.9717476692277984E-2</v>
      </c>
      <c r="AN349" s="5" cm="1">
        <f t="array" ref="AN349">getStorageByWaterLevel(B348)</f>
        <v>65.236992257352881</v>
      </c>
    </row>
    <row r="350" spans="2:40" x14ac:dyDescent="0.25">
      <c r="B350" s="269">
        <f t="shared" si="192"/>
        <v>965.99697449836481</v>
      </c>
      <c r="C350" s="269">
        <f t="shared" si="193"/>
        <v>956.95069884085115</v>
      </c>
      <c r="D350" s="269">
        <f t="shared" si="194"/>
        <v>5.0634687073280213</v>
      </c>
      <c r="E350" s="269">
        <f>IF(H350&gt;0,IF(AND(C350&lt;$B$6,C350&gt;$K$12),bb2wang($B$6,$K$12,C350,$H$8,$H$9,I350,$H$10,$H$11,$K$10,$K$11,$H$13),E349)," ")</f>
        <v>149.69208691136492</v>
      </c>
      <c r="F350" s="269">
        <f t="shared" si="195"/>
        <v>149.88944642155829</v>
      </c>
      <c r="G350" s="269">
        <f t="shared" si="196"/>
        <v>5429.1143387107932</v>
      </c>
      <c r="H350" s="270">
        <f t="shared" si="197"/>
        <v>0.02</v>
      </c>
      <c r="I350" s="269">
        <f t="shared" si="198"/>
        <v>7.2370205260109293</v>
      </c>
      <c r="J350" s="269">
        <f t="shared" si="199"/>
        <v>100</v>
      </c>
      <c r="K350" s="317">
        <f t="shared" si="200"/>
        <v>-1</v>
      </c>
      <c r="L350" s="318">
        <f t="shared" si="201"/>
        <v>5.0434687073280218</v>
      </c>
      <c r="M350" s="318">
        <f t="shared" si="202"/>
        <v>5.0534687073280216</v>
      </c>
      <c r="N350" s="269">
        <f t="shared" si="203"/>
        <v>-6.9855977467682351E-2</v>
      </c>
      <c r="O350" s="269">
        <f t="shared" si="204"/>
        <v>2.6440901955349538E-2</v>
      </c>
      <c r="P350" s="316">
        <f t="shared" si="223"/>
        <v>80.919248290800397</v>
      </c>
      <c r="Q350" s="269">
        <f t="shared" si="205"/>
        <v>5353.410078823501</v>
      </c>
      <c r="R350" s="338">
        <f>IF(H350&gt;0,rate1(1,$L$52,$L$51,$L$54,L350,$L$53,$L$50,P350),"")</f>
        <v>4238.4017858454736</v>
      </c>
      <c r="S350" s="318">
        <f t="shared" si="206"/>
        <v>47.769656953998677</v>
      </c>
      <c r="T350" s="318">
        <f t="shared" si="207"/>
        <v>1.4936174865766223E-3</v>
      </c>
      <c r="U350" s="269">
        <f t="shared" si="208"/>
        <v>5.0634687073280213</v>
      </c>
      <c r="V350" s="341">
        <f t="shared" si="209"/>
        <v>5.0634687073280213</v>
      </c>
      <c r="W350" s="269">
        <f t="shared" si="210"/>
        <v>1.5426138242382592E-3</v>
      </c>
      <c r="X350" s="269">
        <f t="shared" si="211"/>
        <v>5393.0811858278221</v>
      </c>
      <c r="Y350" s="269">
        <f t="shared" si="224"/>
        <v>81.23981745252415</v>
      </c>
      <c r="Z350" s="349">
        <f>IF(H350&gt;0,rate1(1,$L$52,$L$51,$L$54,U350,$L$53,$L$50,Y350),"")</f>
        <v>4248.0597678196473</v>
      </c>
      <c r="AA350" s="341">
        <f t="shared" si="212"/>
        <v>48.014241651923619</v>
      </c>
      <c r="AB350" s="341">
        <f t="shared" si="213"/>
        <v>-3.2811628349962808E-5</v>
      </c>
      <c r="AC350" s="269">
        <f t="shared" si="225"/>
        <v>1.4936174865766223E-3</v>
      </c>
      <c r="AD350" s="269">
        <f t="shared" si="214"/>
        <v>-13.39030921888849</v>
      </c>
      <c r="AE350" s="269">
        <f t="shared" si="215"/>
        <v>72.254774296477351</v>
      </c>
      <c r="AF350" s="269">
        <f t="shared" si="216"/>
        <v>965.92562490341049</v>
      </c>
      <c r="AG350" s="269">
        <f t="shared" si="217"/>
        <v>956.94920522336452</v>
      </c>
      <c r="AH350" s="269">
        <f t="shared" si="218"/>
        <v>5.0438805879243995</v>
      </c>
      <c r="AI350" s="269">
        <f t="shared" si="219"/>
        <v>0.35240110825846976</v>
      </c>
      <c r="AJ350" s="269">
        <f t="shared" si="220"/>
        <v>2.6970418713836701</v>
      </c>
      <c r="AK350" s="366">
        <f t="shared" si="221"/>
        <v>138.69130493706956</v>
      </c>
      <c r="AL350" s="134">
        <f t="shared" si="222"/>
        <v>0.97089983358729515</v>
      </c>
      <c r="AM350" s="5" cm="1">
        <f t="array" ref="AM350">Balance($B$8,$B$11,$B$12,$H$7,B350,AK350,AL350)</f>
        <v>0.10102215329075201</v>
      </c>
      <c r="AN350" s="5" cm="1">
        <f t="array" ref="AN350">getStorageByWaterLevel(B349)</f>
        <v>65.390254243588089</v>
      </c>
    </row>
    <row r="351" spans="2:40" x14ac:dyDescent="0.25">
      <c r="B351" s="269">
        <f t="shared" si="192"/>
        <v>965.92562490341049</v>
      </c>
      <c r="C351" s="269">
        <f t="shared" si="193"/>
        <v>956.94920522336452</v>
      </c>
      <c r="D351" s="269">
        <f t="shared" si="194"/>
        <v>5.0438805879243995</v>
      </c>
      <c r="E351" s="269">
        <f>IF(H351&gt;0,IF(AND(C351&lt;$B$6,C351&gt;$K$12),bb2wang($B$6,$K$12,C351,$H$8,$H$9,I351,$H$10,$H$11,$K$10,$K$11,$H$13),E350)," ")</f>
        <v>149.29889160808924</v>
      </c>
      <c r="F351" s="269">
        <f t="shared" si="195"/>
        <v>149.49548925972709</v>
      </c>
      <c r="G351" s="269">
        <f t="shared" si="196"/>
        <v>5351.9976717892787</v>
      </c>
      <c r="H351" s="270">
        <f t="shared" si="197"/>
        <v>0.02</v>
      </c>
      <c r="I351" s="269">
        <f t="shared" si="198"/>
        <v>7.1811357440367836</v>
      </c>
      <c r="J351" s="269">
        <f t="shared" si="199"/>
        <v>100</v>
      </c>
      <c r="K351" s="317">
        <f t="shared" si="200"/>
        <v>-1</v>
      </c>
      <c r="L351" s="318">
        <f t="shared" si="201"/>
        <v>5.0238805879244</v>
      </c>
      <c r="M351" s="318">
        <f t="shared" si="202"/>
        <v>5.0338805879243997</v>
      </c>
      <c r="N351" s="269">
        <f t="shared" si="203"/>
        <v>-6.9591409896574419E-2</v>
      </c>
      <c r="O351" s="269">
        <f t="shared" si="204"/>
        <v>2.6440901955349538E-2</v>
      </c>
      <c r="P351" s="316">
        <f t="shared" si="223"/>
        <v>80.500688903722676</v>
      </c>
      <c r="Q351" s="269">
        <f t="shared" si="205"/>
        <v>5276.0819726917352</v>
      </c>
      <c r="R351" s="338">
        <f>IF(H351&gt;0,rate1(1,$L$52,$L$51,$L$54,L351,$L$53,$L$50,P351),"")</f>
        <v>4225.7426661804348</v>
      </c>
      <c r="S351" s="318">
        <f t="shared" si="206"/>
        <v>47.220678411349986</v>
      </c>
      <c r="T351" s="318">
        <f t="shared" si="207"/>
        <v>1.5056336749805365E-3</v>
      </c>
      <c r="U351" s="269">
        <f t="shared" si="208"/>
        <v>5.0438805879243995</v>
      </c>
      <c r="V351" s="341">
        <f t="shared" si="209"/>
        <v>5.0438805879243995</v>
      </c>
      <c r="W351" s="269">
        <f t="shared" si="210"/>
        <v>1.5307016516921124E-3</v>
      </c>
      <c r="X351" s="269">
        <f t="shared" si="211"/>
        <v>5315.3065811339484</v>
      </c>
      <c r="Y351" s="269">
        <f t="shared" si="224"/>
        <v>80.820842099152728</v>
      </c>
      <c r="Z351" s="349">
        <f>IF(H351&gt;0,rate1(1,$L$52,$L$51,$L$54,U351,$L$53,$L$50,Y351),"")</f>
        <v>4235.4305331677169</v>
      </c>
      <c r="AA351" s="341">
        <f t="shared" si="212"/>
        <v>47.462924053152221</v>
      </c>
      <c r="AB351" s="341">
        <f t="shared" si="213"/>
        <v>-3.2944582866567642E-5</v>
      </c>
      <c r="AC351" s="269">
        <f t="shared" si="225"/>
        <v>1.5056336749805365E-3</v>
      </c>
      <c r="AD351" s="269">
        <f t="shared" si="214"/>
        <v>-13.283443597433182</v>
      </c>
      <c r="AE351" s="269">
        <f t="shared" si="215"/>
        <v>71.261535429280215</v>
      </c>
      <c r="AF351" s="269">
        <f t="shared" si="216"/>
        <v>965.85452785983898</v>
      </c>
      <c r="AG351" s="269">
        <f t="shared" si="217"/>
        <v>956.94769958968959</v>
      </c>
      <c r="AH351" s="269">
        <f t="shared" si="218"/>
        <v>5.024290721167298</v>
      </c>
      <c r="AI351" s="269">
        <f t="shared" si="219"/>
        <v>0.35630036988065084</v>
      </c>
      <c r="AJ351" s="269">
        <f t="shared" si="220"/>
        <v>2.6971408437086368</v>
      </c>
      <c r="AK351" s="366">
        <f t="shared" si="221"/>
        <v>138.69321816297938</v>
      </c>
      <c r="AL351" s="134">
        <f t="shared" si="222"/>
        <v>0.97093507369812104</v>
      </c>
      <c r="AM351" s="5" cm="1">
        <f t="array" ref="AM351">Balance($B$8,$B$11,$B$12,$H$7,B351,AK351,AL351)</f>
        <v>0.10233456371262115</v>
      </c>
      <c r="AN351" s="5" cm="1">
        <f t="array" ref="AN351">getStorageByWaterLevel(B350)</f>
        <v>65.543156197876499</v>
      </c>
    </row>
    <row r="352" spans="2:40" x14ac:dyDescent="0.25">
      <c r="B352" s="269">
        <f t="shared" si="192"/>
        <v>965.85452785983898</v>
      </c>
      <c r="C352" s="269">
        <f t="shared" si="193"/>
        <v>956.94769958968959</v>
      </c>
      <c r="D352" s="269">
        <f t="shared" si="194"/>
        <v>5.024290721167298</v>
      </c>
      <c r="E352" s="269">
        <f>IF(H352&gt;0,IF(AND(C352&lt;$B$6,C352&gt;$K$12),bb2wang($B$6,$K$12,C352,$H$8,$H$9,I352,$H$10,$H$11,$K$10,$K$11,$H$13),E351)," ")</f>
        <v>148.90722066010522</v>
      </c>
      <c r="F352" s="269">
        <f t="shared" si="195"/>
        <v>149.10305613409724</v>
      </c>
      <c r="G352" s="269">
        <f t="shared" si="196"/>
        <v>5275.7475317144008</v>
      </c>
      <c r="H352" s="270">
        <f t="shared" si="197"/>
        <v>0.02</v>
      </c>
      <c r="I352" s="269">
        <f t="shared" si="198"/>
        <v>7.1254626161195125</v>
      </c>
      <c r="J352" s="269">
        <f t="shared" si="199"/>
        <v>100</v>
      </c>
      <c r="K352" s="317">
        <f t="shared" si="200"/>
        <v>-1</v>
      </c>
      <c r="L352" s="318">
        <f t="shared" si="201"/>
        <v>5.0042907211672985</v>
      </c>
      <c r="M352" s="318">
        <f t="shared" si="202"/>
        <v>5.0142907211672982</v>
      </c>
      <c r="N352" s="269">
        <f t="shared" si="203"/>
        <v>-6.9326772546840942E-2</v>
      </c>
      <c r="O352" s="269">
        <f t="shared" si="204"/>
        <v>2.6440901955349538E-2</v>
      </c>
      <c r="P352" s="316">
        <f t="shared" si="223"/>
        <v>80.082636435433358</v>
      </c>
      <c r="Q352" s="269">
        <f t="shared" si="205"/>
        <v>5199.6215700508346</v>
      </c>
      <c r="R352" s="338">
        <f>IF(H352&gt;0,rate1(1,$L$52,$L$51,$L$54,L352,$L$53,$L$50,P352),"")</f>
        <v>4213.0432288398715</v>
      </c>
      <c r="S352" s="318">
        <f t="shared" si="206"/>
        <v>46.676636736468716</v>
      </c>
      <c r="T352" s="318">
        <f t="shared" si="207"/>
        <v>1.5177731439996699E-3</v>
      </c>
      <c r="U352" s="269">
        <f t="shared" si="208"/>
        <v>5.024290721167298</v>
      </c>
      <c r="V352" s="341">
        <f t="shared" si="209"/>
        <v>5.024290721167298</v>
      </c>
      <c r="W352" s="269">
        <f t="shared" si="210"/>
        <v>1.5188345944672221E-3</v>
      </c>
      <c r="X352" s="269">
        <f t="shared" si="211"/>
        <v>5238.4035367417591</v>
      </c>
      <c r="Y352" s="269">
        <f t="shared" si="224"/>
        <v>80.402372546856128</v>
      </c>
      <c r="Z352" s="349">
        <f>IF(H352&gt;0,rate1(1,$L$52,$L$51,$L$54,U352,$L$53,$L$50,Y352),"")</f>
        <v>4222.7610649688677</v>
      </c>
      <c r="AA352" s="341">
        <f t="shared" si="212"/>
        <v>46.916561638838822</v>
      </c>
      <c r="AB352" s="341">
        <f t="shared" si="213"/>
        <v>-3.3078143054651245E-5</v>
      </c>
      <c r="AC352" s="269">
        <f t="shared" si="225"/>
        <v>1.5177731439996699E-3</v>
      </c>
      <c r="AD352" s="269">
        <f t="shared" si="214"/>
        <v>-13.177199820057135</v>
      </c>
      <c r="AE352" s="269">
        <f t="shared" si="215"/>
        <v>70.280834659149946</v>
      </c>
      <c r="AF352" s="269">
        <f t="shared" si="216"/>
        <v>965.78368331414811</v>
      </c>
      <c r="AG352" s="269">
        <f t="shared" si="217"/>
        <v>956.94618181654562</v>
      </c>
      <c r="AH352" s="269">
        <f t="shared" si="218"/>
        <v>5.0046991062956421</v>
      </c>
      <c r="AI352" s="269">
        <f t="shared" si="219"/>
        <v>0.36025577274164661</v>
      </c>
      <c r="AJ352" s="269">
        <f t="shared" si="220"/>
        <v>2.6972409147566205</v>
      </c>
      <c r="AK352" s="366">
        <f t="shared" si="221"/>
        <v>138.69512508172943</v>
      </c>
      <c r="AL352" s="134">
        <f t="shared" si="222"/>
        <v>0.97097070373510908</v>
      </c>
      <c r="AM352" s="5" cm="1">
        <f t="array" ref="AM352">Balance($B$8,$B$11,$B$12,$H$7,B352,AK352,AL352)</f>
        <v>0.10365457759681058</v>
      </c>
      <c r="AN352" s="5" cm="1">
        <f t="array" ref="AN352">getStorageByWaterLevel(B351)</f>
        <v>65.695696337573153</v>
      </c>
    </row>
    <row r="353" spans="2:40" x14ac:dyDescent="0.25">
      <c r="B353" s="269">
        <f t="shared" si="192"/>
        <v>965.78368331414811</v>
      </c>
      <c r="C353" s="269">
        <f t="shared" si="193"/>
        <v>956.94618181654562</v>
      </c>
      <c r="D353" s="269">
        <f t="shared" si="194"/>
        <v>5.0046991062956421</v>
      </c>
      <c r="E353" s="269">
        <f>IF(H353&gt;0,IF(AND(C353&lt;$B$6,C353&gt;$K$12),bb2wang($B$6,$K$12,C353,$H$8,$H$9,I353,$H$10,$H$11,$K$10,$K$11,$H$13),E352)," ")</f>
        <v>148.5170747090942</v>
      </c>
      <c r="F353" s="269">
        <f t="shared" si="195"/>
        <v>148.7121476845997</v>
      </c>
      <c r="G353" s="269">
        <f t="shared" si="196"/>
        <v>5200.3564660791235</v>
      </c>
      <c r="H353" s="270">
        <f t="shared" si="197"/>
        <v>0.02</v>
      </c>
      <c r="I353" s="269">
        <f t="shared" si="198"/>
        <v>7.0700011980819912</v>
      </c>
      <c r="J353" s="269">
        <f t="shared" si="199"/>
        <v>100</v>
      </c>
      <c r="K353" s="317">
        <f t="shared" si="200"/>
        <v>-1</v>
      </c>
      <c r="L353" s="318">
        <f t="shared" si="201"/>
        <v>4.9846991062956425</v>
      </c>
      <c r="M353" s="318">
        <f t="shared" si="202"/>
        <v>4.9946991062956423</v>
      </c>
      <c r="N353" s="269">
        <f t="shared" si="203"/>
        <v>-6.9062065395840477E-2</v>
      </c>
      <c r="O353" s="269">
        <f t="shared" si="204"/>
        <v>2.6440901955349538E-2</v>
      </c>
      <c r="P353" s="316">
        <f t="shared" si="223"/>
        <v>79.665092432252536</v>
      </c>
      <c r="Q353" s="269">
        <f t="shared" si="205"/>
        <v>5124.0214144254769</v>
      </c>
      <c r="R353" s="338">
        <f>IF(H353&gt;0,rate1(1,$L$52,$L$51,$L$54,L353,$L$53,$L$50,P353),"")</f>
        <v>4200.3033563336658</v>
      </c>
      <c r="S353" s="318">
        <f t="shared" si="206"/>
        <v>46.137495193487723</v>
      </c>
      <c r="T353" s="318">
        <f t="shared" si="207"/>
        <v>1.5300376128492949E-3</v>
      </c>
      <c r="U353" s="269">
        <f t="shared" si="208"/>
        <v>5.0046991062956421</v>
      </c>
      <c r="V353" s="341">
        <f t="shared" si="209"/>
        <v>5.0046991062956421</v>
      </c>
      <c r="W353" s="269">
        <f t="shared" si="210"/>
        <v>1.5070126644545212E-3</v>
      </c>
      <c r="X353" s="269">
        <f t="shared" si="211"/>
        <v>5162.3645720823588</v>
      </c>
      <c r="Y353" s="269">
        <f t="shared" si="224"/>
        <v>79.984410334598408</v>
      </c>
      <c r="Z353" s="349">
        <f>IF(H353&gt;0,rate1(1,$L$52,$L$51,$L$54,U353,$L$53,$L$50,Y353),"")</f>
        <v>4210.051245453812</v>
      </c>
      <c r="AA353" s="341">
        <f t="shared" si="212"/>
        <v>46.375117577454553</v>
      </c>
      <c r="AB353" s="341">
        <f t="shared" si="213"/>
        <v>-3.3212314257523988E-5</v>
      </c>
      <c r="AC353" s="269">
        <f t="shared" si="225"/>
        <v>1.5300376128492949E-3</v>
      </c>
      <c r="AD353" s="269">
        <f t="shared" si="214"/>
        <v>-13.07157407898962</v>
      </c>
      <c r="AE353" s="269">
        <f t="shared" si="215"/>
        <v>69.312532499043925</v>
      </c>
      <c r="AF353" s="269">
        <f t="shared" si="216"/>
        <v>965.71309121113939</v>
      </c>
      <c r="AG353" s="269">
        <f t="shared" si="217"/>
        <v>956.94465177893278</v>
      </c>
      <c r="AH353" s="269">
        <f t="shared" si="218"/>
        <v>4.9851057425410197</v>
      </c>
      <c r="AI353" s="269">
        <f t="shared" si="219"/>
        <v>0.36426835946078534</v>
      </c>
      <c r="AJ353" s="269">
        <f t="shared" si="220"/>
        <v>2.6973421004120262</v>
      </c>
      <c r="AK353" s="366">
        <f t="shared" si="221"/>
        <v>138.69702570023327</v>
      </c>
      <c r="AL353" s="134">
        <f t="shared" si="222"/>
        <v>0.97100672931238319</v>
      </c>
      <c r="AM353" s="5" cm="1">
        <f t="array" ref="AM353">Balance($B$8,$B$11,$B$12,$H$7,B353,AK353,AL353)</f>
        <v>0.10498206512253262</v>
      </c>
      <c r="AN353" s="5" cm="1">
        <f t="array" ref="AN353">getStorageByWaterLevel(B352)</f>
        <v>65.847872890690368</v>
      </c>
    </row>
    <row r="354" spans="2:40" x14ac:dyDescent="0.25">
      <c r="B354" s="269">
        <f t="shared" si="192"/>
        <v>965.71309121113939</v>
      </c>
      <c r="C354" s="269">
        <f t="shared" si="193"/>
        <v>956.94465177893278</v>
      </c>
      <c r="D354" s="269">
        <f t="shared" si="194"/>
        <v>4.9851057425410197</v>
      </c>
      <c r="E354" s="269">
        <f>IF(H354&gt;0,IF(AND(C354&lt;$B$6,C354&gt;$K$12),bb2wang($B$6,$K$12,C354,$H$8,$H$9,I354,$H$10,$H$11,$K$10,$K$11,$H$13),E353)," ")</f>
        <v>148.12845440030614</v>
      </c>
      <c r="F354" s="269">
        <f t="shared" si="195"/>
        <v>148.32276455470017</v>
      </c>
      <c r="G354" s="269">
        <f t="shared" si="196"/>
        <v>5125.817068623669</v>
      </c>
      <c r="H354" s="270">
        <f t="shared" si="197"/>
        <v>0.02</v>
      </c>
      <c r="I354" s="269">
        <f t="shared" si="198"/>
        <v>7.0147515457652849</v>
      </c>
      <c r="J354" s="269">
        <f t="shared" si="199"/>
        <v>100</v>
      </c>
      <c r="K354" s="317">
        <f t="shared" si="200"/>
        <v>-1</v>
      </c>
      <c r="L354" s="318">
        <f t="shared" si="201"/>
        <v>4.9651057425410201</v>
      </c>
      <c r="M354" s="318">
        <f t="shared" si="202"/>
        <v>4.9751057425410199</v>
      </c>
      <c r="N354" s="269">
        <f t="shared" si="203"/>
        <v>-6.8797288420828551E-2</v>
      </c>
      <c r="O354" s="269">
        <f t="shared" si="204"/>
        <v>2.6440901955349538E-2</v>
      </c>
      <c r="P354" s="316">
        <f t="shared" si="223"/>
        <v>79.248058450465422</v>
      </c>
      <c r="Q354" s="269">
        <f t="shared" si="205"/>
        <v>5049.2740955012605</v>
      </c>
      <c r="R354" s="338">
        <f>IF(H354&gt;0,rate1(1,$L$52,$L$51,$L$54,L354,$L$53,$L$50,P354),"")</f>
        <v>4187.5229315078086</v>
      </c>
      <c r="S354" s="318">
        <f t="shared" si="206"/>
        <v>45.603217236558557</v>
      </c>
      <c r="T354" s="318">
        <f t="shared" si="207"/>
        <v>1.542428835479598E-3</v>
      </c>
      <c r="U354" s="269">
        <f t="shared" si="208"/>
        <v>4.9851057425410197</v>
      </c>
      <c r="V354" s="341">
        <f t="shared" si="209"/>
        <v>4.9851057425410197</v>
      </c>
      <c r="W354" s="269">
        <f t="shared" si="210"/>
        <v>1.4952358735556004E-3</v>
      </c>
      <c r="X354" s="269">
        <f t="shared" si="211"/>
        <v>5087.1822528303364</v>
      </c>
      <c r="Y354" s="269">
        <f t="shared" si="224"/>
        <v>79.566957011230585</v>
      </c>
      <c r="Z354" s="349">
        <f>IF(H354&gt;0,rate1(1,$L$52,$L$51,$L$54,U354,$L$53,$L$50,Y354),"")</f>
        <v>4197.3009571766643</v>
      </c>
      <c r="AA354" s="341">
        <f t="shared" si="212"/>
        <v>45.838555227864404</v>
      </c>
      <c r="AB354" s="341">
        <f t="shared" si="213"/>
        <v>-3.3347101974115422E-5</v>
      </c>
      <c r="AC354" s="269">
        <f t="shared" si="225"/>
        <v>1.542428835479598E-3</v>
      </c>
      <c r="AD354" s="269">
        <f t="shared" si="214"/>
        <v>-12.966562566746402</v>
      </c>
      <c r="AE354" s="269">
        <f t="shared" si="215"/>
        <v>68.356490792817809</v>
      </c>
      <c r="AF354" s="269">
        <f t="shared" si="216"/>
        <v>965.64275149388311</v>
      </c>
      <c r="AG354" s="269">
        <f t="shared" si="217"/>
        <v>956.9431093500973</v>
      </c>
      <c r="AH354" s="269">
        <f t="shared" si="218"/>
        <v>4.9655106291275315</v>
      </c>
      <c r="AI354" s="269">
        <f t="shared" si="219"/>
        <v>0.36833919735078635</v>
      </c>
      <c r="AJ354" s="269">
        <f t="shared" si="220"/>
        <v>2.6974444168557348</v>
      </c>
      <c r="AK354" s="366">
        <f t="shared" si="221"/>
        <v>138.69892002555179</v>
      </c>
      <c r="AL354" s="134">
        <f t="shared" si="222"/>
        <v>0.97104315614832926</v>
      </c>
      <c r="AM354" s="5" cm="1">
        <f t="array" ref="AM354">Balance($B$8,$B$11,$B$12,$H$7,B354,AK354,AL354)</f>
        <v>0.10631689701091411</v>
      </c>
      <c r="AN354" s="5" cm="1">
        <f t="array" ref="AN354">getStorageByWaterLevel(B353)</f>
        <v>65.999684095984676</v>
      </c>
    </row>
    <row r="355" spans="2:40" x14ac:dyDescent="0.25">
      <c r="B355" s="269">
        <f t="shared" si="192"/>
        <v>965.64275149388311</v>
      </c>
      <c r="C355" s="269">
        <f t="shared" si="193"/>
        <v>956.9431093500973</v>
      </c>
      <c r="D355" s="269">
        <f t="shared" si="194"/>
        <v>4.9655106291275315</v>
      </c>
      <c r="E355" s="269">
        <f>IF(H355&gt;0,IF(AND(C355&lt;$B$6,C355&gt;$K$12),bb2wang($B$6,$K$12,C355,$H$8,$H$9,I355,$H$10,$H$11,$K$10,$K$11,$H$13),E354)," ")</f>
        <v>147.74136038262969</v>
      </c>
      <c r="F355" s="269">
        <f t="shared" si="195"/>
        <v>147.9349073914679</v>
      </c>
      <c r="G355" s="269">
        <f t="shared" si="196"/>
        <v>5052.1219790819523</v>
      </c>
      <c r="H355" s="270">
        <f t="shared" si="197"/>
        <v>0.02</v>
      </c>
      <c r="I355" s="269">
        <f t="shared" si="198"/>
        <v>6.9597137150286477</v>
      </c>
      <c r="J355" s="269">
        <f t="shared" si="199"/>
        <v>100</v>
      </c>
      <c r="K355" s="317">
        <f t="shared" si="200"/>
        <v>-1</v>
      </c>
      <c r="L355" s="318">
        <f t="shared" si="201"/>
        <v>4.9455106291275319</v>
      </c>
      <c r="M355" s="318">
        <f t="shared" si="202"/>
        <v>4.9555106291275317</v>
      </c>
      <c r="N355" s="269">
        <f t="shared" si="203"/>
        <v>-6.853244159894345E-2</v>
      </c>
      <c r="O355" s="269">
        <f t="shared" si="204"/>
        <v>2.6440901955349538E-2</v>
      </c>
      <c r="P355" s="316">
        <f t="shared" si="223"/>
        <v>78.831536056426543</v>
      </c>
      <c r="Q355" s="269">
        <f t="shared" si="205"/>
        <v>4975.3722489711799</v>
      </c>
      <c r="R355" s="338">
        <f>IF(H355&gt;0,rate1(1,$L$52,$L$51,$L$54,L355,$L$53,$L$50,P355),"")</f>
        <v>4174.7018375611869</v>
      </c>
      <c r="S355" s="318">
        <f t="shared" si="206"/>
        <v>45.073766509220981</v>
      </c>
      <c r="T355" s="318">
        <f t="shared" si="207"/>
        <v>1.5549486015588275E-3</v>
      </c>
      <c r="U355" s="269">
        <f t="shared" si="208"/>
        <v>4.9655106291275315</v>
      </c>
      <c r="V355" s="341">
        <f t="shared" si="209"/>
        <v>4.9655106291275315</v>
      </c>
      <c r="W355" s="269">
        <f t="shared" si="210"/>
        <v>1.4835042336827087E-3</v>
      </c>
      <c r="X355" s="269">
        <f t="shared" si="211"/>
        <v>5012.849190750313</v>
      </c>
      <c r="Y355" s="269">
        <f t="shared" si="224"/>
        <v>79.150014135593779</v>
      </c>
      <c r="Z355" s="349">
        <f>IF(H355&gt;0,rate1(1,$L$52,$L$51,$L$54,U355,$L$53,$L$50,Y355),"")</f>
        <v>4184.5100830314723</v>
      </c>
      <c r="AA355" s="341">
        <f t="shared" si="212"/>
        <v>45.306838138698843</v>
      </c>
      <c r="AB355" s="341">
        <f t="shared" si="213"/>
        <v>-3.3482511865069741E-5</v>
      </c>
      <c r="AC355" s="269">
        <f t="shared" si="225"/>
        <v>1.5549486015588275E-3</v>
      </c>
      <c r="AD355" s="269">
        <f t="shared" si="214"/>
        <v>-12.86216147591638</v>
      </c>
      <c r="AE355" s="269">
        <f t="shared" si="215"/>
        <v>67.412572702050539</v>
      </c>
      <c r="AF355" s="269">
        <f t="shared" si="216"/>
        <v>965.57266410368265</v>
      </c>
      <c r="AG355" s="269">
        <f t="shared" si="217"/>
        <v>956.94155440149575</v>
      </c>
      <c r="AH355" s="269">
        <f t="shared" si="218"/>
        <v>4.9459137652716416</v>
      </c>
      <c r="AI355" s="269">
        <f t="shared" si="219"/>
        <v>0.37246937914665795</v>
      </c>
      <c r="AJ355" s="269">
        <f t="shared" si="220"/>
        <v>2.6975478805721642</v>
      </c>
      <c r="AK355" s="366">
        <f t="shared" si="221"/>
        <v>138.70080806489662</v>
      </c>
      <c r="AL355" s="134">
        <f t="shared" si="222"/>
        <v>0.97107999006806434</v>
      </c>
      <c r="AM355" s="5" cm="1">
        <f t="array" ref="AM355">Balance($B$8,$B$11,$B$12,$H$7,B355,AK355,AL355)</f>
        <v>0.10765894452667477</v>
      </c>
      <c r="AN355" s="5" cm="1">
        <f t="array" ref="AN355">getStorageByWaterLevel(B354)</f>
        <v>66.151128203043854</v>
      </c>
    </row>
    <row r="356" spans="2:40" x14ac:dyDescent="0.25">
      <c r="B356" s="269">
        <f t="shared" si="192"/>
        <v>965.57266410368265</v>
      </c>
      <c r="C356" s="269">
        <f t="shared" si="193"/>
        <v>956.94155440149575</v>
      </c>
      <c r="D356" s="269">
        <f t="shared" si="194"/>
        <v>4.9459137652716416</v>
      </c>
      <c r="E356" s="269">
        <f>IF(H356&gt;0,IF(AND(C356&lt;$B$6,C356&gt;$K$12),bb2wang($B$6,$K$12,C356,$H$8,$H$9,I356,$H$10,$H$11,$K$10,$K$11,$H$13),E355)," ")</f>
        <v>147.35579330866389</v>
      </c>
      <c r="F356" s="269">
        <f t="shared" si="195"/>
        <v>147.54857684564678</v>
      </c>
      <c r="G356" s="269">
        <f t="shared" si="196"/>
        <v>4979.263883027792</v>
      </c>
      <c r="H356" s="270">
        <f t="shared" si="197"/>
        <v>0.02</v>
      </c>
      <c r="I356" s="269">
        <f t="shared" si="198"/>
        <v>6.9048877617495243</v>
      </c>
      <c r="J356" s="269">
        <f t="shared" si="199"/>
        <v>100</v>
      </c>
      <c r="K356" s="317">
        <f t="shared" si="200"/>
        <v>-1</v>
      </c>
      <c r="L356" s="318">
        <f t="shared" si="201"/>
        <v>4.925913765271642</v>
      </c>
      <c r="M356" s="318">
        <f t="shared" si="202"/>
        <v>4.9359137652716418</v>
      </c>
      <c r="N356" s="269">
        <f t="shared" si="203"/>
        <v>-6.8267524907209776E-2</v>
      </c>
      <c r="O356" s="269">
        <f t="shared" si="204"/>
        <v>2.6440901955349538E-2</v>
      </c>
      <c r="P356" s="316">
        <f t="shared" si="223"/>
        <v>78.415526826665385</v>
      </c>
      <c r="Q356" s="269">
        <f t="shared" si="205"/>
        <v>4902.3085563818559</v>
      </c>
      <c r="R356" s="338">
        <f>IF(H356&gt;0,rate1(1,$L$52,$L$51,$L$54,L356,$L$53,$L$50,P356),"")</f>
        <v>4161.8399580627165</v>
      </c>
      <c r="S356" s="318">
        <f t="shared" si="206"/>
        <v>44.549106843768868</v>
      </c>
      <c r="T356" s="318">
        <f t="shared" si="207"/>
        <v>1.5675987374923095E-3</v>
      </c>
      <c r="U356" s="269">
        <f t="shared" si="208"/>
        <v>4.9459137652716416</v>
      </c>
      <c r="V356" s="341">
        <f t="shared" si="209"/>
        <v>4.9459137652716416</v>
      </c>
      <c r="W356" s="269">
        <f t="shared" si="210"/>
        <v>1.4718177567445423E-3</v>
      </c>
      <c r="X356" s="269">
        <f t="shared" si="211"/>
        <v>4939.358043543275</v>
      </c>
      <c r="Y356" s="269">
        <f t="shared" si="224"/>
        <v>78.733583276623818</v>
      </c>
      <c r="Z356" s="349">
        <f>IF(H356&gt;0,rate1(1,$L$52,$L$51,$L$54,U356,$L$53,$L$50,Y356),"")</f>
        <v>4171.678506269086</v>
      </c>
      <c r="AA356" s="341">
        <f t="shared" si="212"/>
        <v>44.779930047722338</v>
      </c>
      <c r="AB356" s="341">
        <f t="shared" si="213"/>
        <v>-3.361854975876358E-5</v>
      </c>
      <c r="AC356" s="269">
        <f t="shared" si="225"/>
        <v>1.5675987374923095E-3</v>
      </c>
      <c r="AD356" s="269">
        <f t="shared" si="214"/>
        <v>-12.758366998938795</v>
      </c>
      <c r="AE356" s="269">
        <f t="shared" si="215"/>
        <v>66.48064269803875</v>
      </c>
      <c r="AF356" s="269">
        <f t="shared" si="216"/>
        <v>965.50282898003798</v>
      </c>
      <c r="AG356" s="269">
        <f t="shared" si="217"/>
        <v>956.93998680275831</v>
      </c>
      <c r="AH356" s="269">
        <f t="shared" si="218"/>
        <v>4.9263151501820852</v>
      </c>
      <c r="AI356" s="269">
        <f t="shared" si="219"/>
        <v>0.37666002376074226</v>
      </c>
      <c r="AJ356" s="269">
        <f t="shared" si="220"/>
        <v>2.6976525083565424</v>
      </c>
      <c r="AK356" s="366">
        <f t="shared" si="221"/>
        <v>138.70268982563354</v>
      </c>
      <c r="AL356" s="134">
        <f t="shared" si="222"/>
        <v>0.97111723700597896</v>
      </c>
      <c r="AM356" s="5" cm="1">
        <f t="array" ref="AM356">Balance($B$8,$B$11,$B$12,$H$7,B356,AK356,AL356)</f>
        <v>0.10900807947984259</v>
      </c>
      <c r="AN356" s="5" cm="1">
        <f t="array" ref="AN356">getStorageByWaterLevel(B355)</f>
        <v>66.302203472377897</v>
      </c>
    </row>
    <row r="357" spans="2:40" x14ac:dyDescent="0.25">
      <c r="B357" s="269">
        <f t="shared" si="192"/>
        <v>965.50282898003798</v>
      </c>
      <c r="C357" s="269">
        <f t="shared" si="193"/>
        <v>956.93998680275831</v>
      </c>
      <c r="D357" s="269">
        <f t="shared" si="194"/>
        <v>4.9263151501820852</v>
      </c>
      <c r="E357" s="269">
        <f>IF(H357&gt;0,IF(AND(C357&lt;$B$6,C357&gt;$K$12),bb2wang($B$6,$K$12,C357,$H$8,$H$9,I357,$H$10,$H$11,$K$10,$K$11,$H$13),E356)," ")</f>
        <v>146.97175383479293</v>
      </c>
      <c r="F357" s="269">
        <f t="shared" si="195"/>
        <v>147.16377357172843</v>
      </c>
      <c r="G357" s="269">
        <f t="shared" si="196"/>
        <v>4907.2355117210809</v>
      </c>
      <c r="H357" s="270">
        <f t="shared" si="197"/>
        <v>0.02</v>
      </c>
      <c r="I357" s="269">
        <f t="shared" si="198"/>
        <v>6.8502737418237309</v>
      </c>
      <c r="J357" s="269">
        <f t="shared" si="199"/>
        <v>100</v>
      </c>
      <c r="K357" s="317">
        <f t="shared" si="200"/>
        <v>-1</v>
      </c>
      <c r="L357" s="318">
        <f t="shared" si="201"/>
        <v>4.9063151501820856</v>
      </c>
      <c r="M357" s="318">
        <f t="shared" si="202"/>
        <v>4.9163151501820854</v>
      </c>
      <c r="N357" s="269">
        <f t="shared" si="203"/>
        <v>-6.8002538322545547E-2</v>
      </c>
      <c r="O357" s="269">
        <f t="shared" si="204"/>
        <v>2.6440901955349538E-2</v>
      </c>
      <c r="P357" s="316">
        <f t="shared" si="223"/>
        <v>78.000032347995074</v>
      </c>
      <c r="Q357" s="269">
        <f t="shared" si="205"/>
        <v>4830.0757449797729</v>
      </c>
      <c r="R357" s="338">
        <f>IF(H357&gt;0,rate1(1,$L$52,$L$51,$L$54,L357,$L$53,$L$50,P357),"")</f>
        <v>4148.9371769688905</v>
      </c>
      <c r="S357" s="318">
        <f t="shared" si="206"/>
        <v>44.029202260614213</v>
      </c>
      <c r="T357" s="318">
        <f t="shared" si="207"/>
        <v>1.5803811074784925E-3</v>
      </c>
      <c r="U357" s="269">
        <f t="shared" si="208"/>
        <v>4.9263151501820852</v>
      </c>
      <c r="V357" s="341">
        <f t="shared" si="209"/>
        <v>4.9263151501820852</v>
      </c>
      <c r="W357" s="269">
        <f t="shared" si="210"/>
        <v>1.4601764546675611E-3</v>
      </c>
      <c r="X357" s="269">
        <f t="shared" si="211"/>
        <v>4866.701514692897</v>
      </c>
      <c r="Y357" s="269">
        <f t="shared" si="224"/>
        <v>78.31766601345862</v>
      </c>
      <c r="Z357" s="349">
        <f>IF(H357&gt;0,rate1(1,$L$52,$L$51,$L$54,U357,$L$53,$L$50,Y357),"")</f>
        <v>4158.8061105144243</v>
      </c>
      <c r="AA357" s="341">
        <f t="shared" si="212"/>
        <v>44.257794881199892</v>
      </c>
      <c r="AB357" s="341">
        <f t="shared" si="213"/>
        <v>-3.3755221658378221E-5</v>
      </c>
      <c r="AC357" s="269">
        <f t="shared" si="225"/>
        <v>1.5803811074784925E-3</v>
      </c>
      <c r="AD357" s="269">
        <f t="shared" si="214"/>
        <v>-12.655175327873996</v>
      </c>
      <c r="AE357" s="269">
        <f t="shared" si="215"/>
        <v>65.56056655169354</v>
      </c>
      <c r="AF357" s="269">
        <f t="shared" si="216"/>
        <v>965.43324606060798</v>
      </c>
      <c r="AG357" s="269">
        <f t="shared" si="217"/>
        <v>956.93840642165082</v>
      </c>
      <c r="AH357" s="269">
        <f t="shared" si="218"/>
        <v>4.9067147830598117</v>
      </c>
      <c r="AI357" s="269">
        <f t="shared" si="219"/>
        <v>0.3809122770649131</v>
      </c>
      <c r="AJ357" s="269">
        <f t="shared" si="220"/>
        <v>2.6977583173223936</v>
      </c>
      <c r="AK357" s="366">
        <f t="shared" si="221"/>
        <v>138.70456531528603</v>
      </c>
      <c r="AL357" s="134">
        <f t="shared" si="222"/>
        <v>0.97115490300835505</v>
      </c>
      <c r="AM357" s="5" cm="1">
        <f t="array" ref="AM357">Balance($B$8,$B$11,$B$12,$H$7,B357,AK357,AL357)</f>
        <v>0.11036417422750704</v>
      </c>
      <c r="AN357" s="5" cm="1">
        <f t="array" ref="AN357">getStorageByWaterLevel(B356)</f>
        <v>66.452908175512135</v>
      </c>
    </row>
    <row r="358" spans="2:40" x14ac:dyDescent="0.25">
      <c r="B358" s="269">
        <f t="shared" si="192"/>
        <v>965.43324606060798</v>
      </c>
      <c r="C358" s="269">
        <f t="shared" si="193"/>
        <v>956.93840642165082</v>
      </c>
      <c r="D358" s="269">
        <f t="shared" si="194"/>
        <v>4.9067147830598117</v>
      </c>
      <c r="E358" s="269">
        <f>IF(H358&gt;0,IF(AND(C358&lt;$B$6,C358&gt;$K$12),bb2wang($B$6,$K$12,C358,$H$8,$H$9,I358,$H$10,$H$11,$K$10,$K$11,$H$13),E357)," ")</f>
        <v>146.58924262126385</v>
      </c>
      <c r="F358" s="269">
        <f t="shared" si="195"/>
        <v>146.78049822802839</v>
      </c>
      <c r="G358" s="269">
        <f t="shared" si="196"/>
        <v>4836.0296419538654</v>
      </c>
      <c r="H358" s="270">
        <f t="shared" si="197"/>
        <v>0.02</v>
      </c>
      <c r="I358" s="269">
        <f t="shared" si="198"/>
        <v>6.7958717111657281</v>
      </c>
      <c r="J358" s="269">
        <f t="shared" si="199"/>
        <v>100</v>
      </c>
      <c r="K358" s="317">
        <f t="shared" si="200"/>
        <v>-1</v>
      </c>
      <c r="L358" s="318">
        <f t="shared" si="201"/>
        <v>4.8867147830598121</v>
      </c>
      <c r="M358" s="318">
        <f t="shared" si="202"/>
        <v>4.8967147830598119</v>
      </c>
      <c r="N358" s="269">
        <f t="shared" si="203"/>
        <v>-6.7737481821765755E-2</v>
      </c>
      <c r="O358" s="269">
        <f t="shared" si="204"/>
        <v>2.6440901955349538E-2</v>
      </c>
      <c r="P358" s="316">
        <f t="shared" si="223"/>
        <v>77.585054217623465</v>
      </c>
      <c r="Q358" s="269">
        <f t="shared" si="205"/>
        <v>4758.6665875574072</v>
      </c>
      <c r="R358" s="338">
        <f>IF(H358&gt;0,rate1(1,$L$52,$L$51,$L$54,L358,$L$53,$L$50,P358),"")</f>
        <v>4135.9933786416977</v>
      </c>
      <c r="S358" s="318">
        <f t="shared" si="206"/>
        <v>43.514016967648573</v>
      </c>
      <c r="T358" s="318">
        <f t="shared" si="207"/>
        <v>1.593297614603466E-3</v>
      </c>
      <c r="U358" s="269">
        <f t="shared" si="208"/>
        <v>4.9067147830598117</v>
      </c>
      <c r="V358" s="341">
        <f t="shared" si="209"/>
        <v>4.9067147830598117</v>
      </c>
      <c r="W358" s="269">
        <f t="shared" si="210"/>
        <v>1.4485803393498031E-3</v>
      </c>
      <c r="X358" s="269">
        <f t="shared" si="211"/>
        <v>4794.8723533117391</v>
      </c>
      <c r="Y358" s="269">
        <f t="shared" si="224"/>
        <v>77.902263935548007</v>
      </c>
      <c r="Z358" s="349">
        <f>IF(H358&gt;0,rate1(1,$L$52,$L$51,$L$54,U358,$L$53,$L$50,Y358),"")</f>
        <v>4145.8927797841279</v>
      </c>
      <c r="AA358" s="341">
        <f t="shared" si="212"/>
        <v>43.74039675326074</v>
      </c>
      <c r="AB358" s="341">
        <f t="shared" si="213"/>
        <v>-3.389253374769593E-5</v>
      </c>
      <c r="AC358" s="269">
        <f t="shared" si="225"/>
        <v>1.593297614603466E-3</v>
      </c>
      <c r="AD358" s="269">
        <f t="shared" si="214"/>
        <v>-12.552582654168804</v>
      </c>
      <c r="AE358" s="269">
        <f t="shared" si="215"/>
        <v>64.652211322695536</v>
      </c>
      <c r="AF358" s="269">
        <f t="shared" si="216"/>
        <v>965.36391528117167</v>
      </c>
      <c r="AG358" s="269">
        <f t="shared" si="217"/>
        <v>956.93681312403623</v>
      </c>
      <c r="AH358" s="269">
        <f t="shared" si="218"/>
        <v>4.8871126630977288</v>
      </c>
      <c r="AI358" s="269">
        <f t="shared" si="219"/>
        <v>0.38522731270104721</v>
      </c>
      <c r="AJ358" s="269">
        <f t="shared" si="220"/>
        <v>2.6978653249092548</v>
      </c>
      <c r="AK358" s="366">
        <f t="shared" si="221"/>
        <v>138.7064345415389</v>
      </c>
      <c r="AL358" s="134">
        <f t="shared" si="222"/>
        <v>0.97119299423606154</v>
      </c>
      <c r="AM358" s="5" cm="1">
        <f t="array" ref="AM358">Balance($B$8,$B$11,$B$12,$H$7,B358,AK358,AL358)</f>
        <v>0.11172710167561067</v>
      </c>
      <c r="AN358" s="5" cm="1">
        <f t="array" ref="AN358">getStorageByWaterLevel(B357)</f>
        <v>66.603240595082369</v>
      </c>
    </row>
    <row r="359" spans="2:40" x14ac:dyDescent="0.25">
      <c r="B359" s="269">
        <f t="shared" si="192"/>
        <v>965.36391528117167</v>
      </c>
      <c r="C359" s="269">
        <f t="shared" si="193"/>
        <v>956.93681312403623</v>
      </c>
      <c r="D359" s="269">
        <f t="shared" si="194"/>
        <v>4.8871126630977288</v>
      </c>
      <c r="E359" s="269">
        <f>IF(H359&gt;0,IF(AND(C359&lt;$B$6,C359&gt;$K$12),bb2wang($B$6,$K$12,C359,$H$8,$H$9,I359,$H$10,$H$11,$K$10,$K$11,$H$13),E358)," ")</f>
        <v>146.20826033226251</v>
      </c>
      <c r="F359" s="269">
        <f t="shared" si="195"/>
        <v>146.39875147676318</v>
      </c>
      <c r="G359" s="269">
        <f t="shared" si="196"/>
        <v>4765.6390958955999</v>
      </c>
      <c r="H359" s="270">
        <f t="shared" si="197"/>
        <v>0.02</v>
      </c>
      <c r="I359" s="269">
        <f t="shared" si="198"/>
        <v>6.7416817257083501</v>
      </c>
      <c r="J359" s="269">
        <f t="shared" si="199"/>
        <v>100</v>
      </c>
      <c r="K359" s="317">
        <f t="shared" si="200"/>
        <v>-1</v>
      </c>
      <c r="L359" s="318">
        <f t="shared" si="201"/>
        <v>4.8671126630977293</v>
      </c>
      <c r="M359" s="318">
        <f t="shared" si="202"/>
        <v>4.8771126630977291</v>
      </c>
      <c r="N359" s="269">
        <f t="shared" si="203"/>
        <v>-6.7472355381550386E-2</v>
      </c>
      <c r="O359" s="269">
        <f t="shared" si="204"/>
        <v>2.6440901955349538E-2</v>
      </c>
      <c r="P359" s="316">
        <f t="shared" si="223"/>
        <v>77.170594043261474</v>
      </c>
      <c r="Q359" s="269">
        <f t="shared" si="205"/>
        <v>4688.0739022984217</v>
      </c>
      <c r="R359" s="338">
        <f>IF(H359&gt;0,rate1(1,$L$52,$L$51,$L$54,L359,$L$53,$L$50,P359),"")</f>
        <v>4123.0084478668014</v>
      </c>
      <c r="S359" s="318">
        <f t="shared" si="206"/>
        <v>43.003515359595632</v>
      </c>
      <c r="T359" s="318">
        <f t="shared" si="207"/>
        <v>1.6063502019750934E-3</v>
      </c>
      <c r="U359" s="269">
        <f t="shared" si="208"/>
        <v>4.8871126630977288</v>
      </c>
      <c r="V359" s="341">
        <f t="shared" si="209"/>
        <v>4.8871126630977288</v>
      </c>
      <c r="W359" s="269">
        <f t="shared" si="210"/>
        <v>1.437029422721281E-3</v>
      </c>
      <c r="X359" s="269">
        <f t="shared" si="211"/>
        <v>4723.8633539866078</v>
      </c>
      <c r="Y359" s="269">
        <f t="shared" si="224"/>
        <v>77.487378642760916</v>
      </c>
      <c r="Z359" s="349">
        <f>IF(H359&gt;0,rate1(1,$L$52,$L$51,$L$54,U359,$L$53,$L$50,Y359),"")</f>
        <v>4132.9383985044469</v>
      </c>
      <c r="AA359" s="341">
        <f t="shared" si="212"/>
        <v>43.227699965254345</v>
      </c>
      <c r="AB359" s="341">
        <f t="shared" si="213"/>
        <v>-3.4030492399626137E-5</v>
      </c>
      <c r="AC359" s="269">
        <f t="shared" si="225"/>
        <v>1.6063502019750934E-3</v>
      </c>
      <c r="AD359" s="269">
        <f t="shared" si="214"/>
        <v>-12.450585168420268</v>
      </c>
      <c r="AE359" s="269">
        <f t="shared" si="215"/>
        <v>63.755445346233913</v>
      </c>
      <c r="AF359" s="269">
        <f t="shared" si="216"/>
        <v>965.29483657558819</v>
      </c>
      <c r="AG359" s="269">
        <f t="shared" si="217"/>
        <v>956.93520677383424</v>
      </c>
      <c r="AH359" s="269">
        <f t="shared" si="218"/>
        <v>4.8675087894806666</v>
      </c>
      <c r="AI359" s="269">
        <f t="shared" si="219"/>
        <v>0.38960633292085567</v>
      </c>
      <c r="AJ359" s="269">
        <f t="shared" si="220"/>
        <v>2.6979735488906216</v>
      </c>
      <c r="AK359" s="366">
        <f t="shared" si="221"/>
        <v>138.70829751224201</v>
      </c>
      <c r="AL359" s="134">
        <f t="shared" si="222"/>
        <v>0.97123151696733168</v>
      </c>
      <c r="AM359" s="5" cm="1">
        <f t="array" ref="AM359">Balance($B$8,$B$11,$B$12,$H$7,B359,AK359,AL359)</f>
        <v>0.11309673528079085</v>
      </c>
      <c r="AN359" s="5" cm="1">
        <f t="array" ref="AN359">getStorageByWaterLevel(B358)</f>
        <v>66.753199024932627</v>
      </c>
    </row>
    <row r="360" spans="2:40" x14ac:dyDescent="0.25">
      <c r="B360" s="269">
        <f t="shared" si="192"/>
        <v>965.29483657558819</v>
      </c>
      <c r="C360" s="269">
        <f t="shared" si="193"/>
        <v>956.93520677383424</v>
      </c>
      <c r="D360" s="269">
        <f t="shared" si="194"/>
        <v>4.8675087894806666</v>
      </c>
      <c r="E360" s="269">
        <f>IF(H360&gt;0,IF(AND(C360&lt;$B$6,C360&gt;$K$12),bb2wang($B$6,$K$12,C360,$H$8,$H$9,I360,$H$10,$H$11,$K$10,$K$11,$H$13),E359)," ")</f>
        <v>145.82880763599621</v>
      </c>
      <c r="F360" s="269">
        <f t="shared" si="195"/>
        <v>146.01853398412936</v>
      </c>
      <c r="G360" s="269">
        <f t="shared" si="196"/>
        <v>4696.0567409387877</v>
      </c>
      <c r="H360" s="270">
        <f t="shared" si="197"/>
        <v>0.02</v>
      </c>
      <c r="I360" s="269">
        <f t="shared" si="198"/>
        <v>6.6877038414031631</v>
      </c>
      <c r="J360" s="269">
        <f t="shared" si="199"/>
        <v>100</v>
      </c>
      <c r="K360" s="317">
        <f t="shared" si="200"/>
        <v>-1</v>
      </c>
      <c r="L360" s="318">
        <f t="shared" si="201"/>
        <v>4.847508789480667</v>
      </c>
      <c r="M360" s="318">
        <f t="shared" si="202"/>
        <v>4.8575087894806668</v>
      </c>
      <c r="N360" s="269">
        <f t="shared" si="203"/>
        <v>-6.7207158978458637E-2</v>
      </c>
      <c r="O360" s="269">
        <f t="shared" si="204"/>
        <v>2.6440901955349538E-2</v>
      </c>
      <c r="P360" s="316">
        <f t="shared" si="223"/>
        <v>76.75665344323798</v>
      </c>
      <c r="Q360" s="269">
        <f t="shared" si="205"/>
        <v>4618.2905526234445</v>
      </c>
      <c r="R360" s="338">
        <f>IF(H360&gt;0,rate1(1,$L$52,$L$51,$L$54,L360,$L$53,$L$50,P360),"")</f>
        <v>4109.9822698722255</v>
      </c>
      <c r="S360" s="318">
        <f t="shared" si="206"/>
        <v>42.49766201736599</v>
      </c>
      <c r="T360" s="318">
        <f t="shared" si="207"/>
        <v>1.619540853900003E-3</v>
      </c>
      <c r="U360" s="269">
        <f t="shared" si="208"/>
        <v>4.8675087894806666</v>
      </c>
      <c r="V360" s="341">
        <f t="shared" si="209"/>
        <v>4.8675087894806666</v>
      </c>
      <c r="W360" s="269">
        <f t="shared" si="210"/>
        <v>1.4255237167120072E-3</v>
      </c>
      <c r="X360" s="269">
        <f t="shared" si="211"/>
        <v>4653.6673566243526</v>
      </c>
      <c r="Y360" s="269">
        <f t="shared" si="224"/>
        <v>77.073011745499016</v>
      </c>
      <c r="Z360" s="349">
        <f>IF(H360&gt;0,rate1(1,$L$52,$L$51,$L$54,U360,$L$53,$L$50,Y360),"")</f>
        <v>4119.9428515296458</v>
      </c>
      <c r="AA360" s="341">
        <f t="shared" si="212"/>
        <v>42.719669005107193</v>
      </c>
      <c r="AB360" s="341">
        <f t="shared" si="213"/>
        <v>-3.4169104182909483E-5</v>
      </c>
      <c r="AC360" s="269">
        <f t="shared" si="225"/>
        <v>1.619540853900003E-3</v>
      </c>
      <c r="AD360" s="269">
        <f t="shared" si="214"/>
        <v>-12.349179060125692</v>
      </c>
      <c r="AE360" s="269">
        <f t="shared" si="215"/>
        <v>62.870138227322833</v>
      </c>
      <c r="AF360" s="269">
        <f t="shared" si="216"/>
        <v>965.22600987575584</v>
      </c>
      <c r="AG360" s="269">
        <f t="shared" si="217"/>
        <v>956.93358723298036</v>
      </c>
      <c r="AH360" s="269">
        <f t="shared" si="218"/>
        <v>4.8479031613851813</v>
      </c>
      <c r="AI360" s="269">
        <f t="shared" si="219"/>
        <v>0.3940505694566786</v>
      </c>
      <c r="AJ360" s="269">
        <f t="shared" si="220"/>
        <v>2.6980830073821371</v>
      </c>
      <c r="AK360" s="366">
        <f t="shared" si="221"/>
        <v>138.71015423541419</v>
      </c>
      <c r="AL360" s="134">
        <f t="shared" si="222"/>
        <v>0.97127047760062379</v>
      </c>
      <c r="AM360" s="5" cm="1">
        <f t="array" ref="AM360">Balance($B$8,$B$11,$B$12,$H$7,B360,AK360,AL360)</f>
        <v>0.11447294905226335</v>
      </c>
      <c r="AN360" s="5" cm="1">
        <f t="array" ref="AN360">getStorageByWaterLevel(B359)</f>
        <v>66.902781770216066</v>
      </c>
    </row>
    <row r="361" spans="2:40" x14ac:dyDescent="0.25">
      <c r="B361" s="269">
        <f t="shared" si="192"/>
        <v>965.22600987575584</v>
      </c>
      <c r="C361" s="269">
        <f t="shared" si="193"/>
        <v>956.93358723298036</v>
      </c>
      <c r="D361" s="269">
        <f t="shared" si="194"/>
        <v>4.8479031613851813</v>
      </c>
      <c r="E361" s="269">
        <f>IF(H361&gt;0,IF(AND(C361&lt;$B$6,C361&gt;$K$12),bb2wang($B$6,$K$12,C361,$H$8,$H$9,I361,$H$10,$H$11,$K$10,$K$11,$H$13),E360)," ")</f>
        <v>145.45088520477606</v>
      </c>
      <c r="F361" s="269">
        <f t="shared" si="195"/>
        <v>145.63984642038614</v>
      </c>
      <c r="G361" s="269">
        <f t="shared" si="196"/>
        <v>4627.2754895439848</v>
      </c>
      <c r="H361" s="270">
        <f t="shared" si="197"/>
        <v>0.02</v>
      </c>
      <c r="I361" s="269">
        <f t="shared" si="198"/>
        <v>6.6339381142203822</v>
      </c>
      <c r="J361" s="269">
        <f t="shared" si="199"/>
        <v>100</v>
      </c>
      <c r="K361" s="317">
        <f t="shared" si="200"/>
        <v>-1</v>
      </c>
      <c r="L361" s="318">
        <f t="shared" si="201"/>
        <v>4.8279031613851817</v>
      </c>
      <c r="M361" s="318">
        <f t="shared" si="202"/>
        <v>4.8379031613851815</v>
      </c>
      <c r="N361" s="269">
        <f t="shared" si="203"/>
        <v>-6.6941892588939567E-2</v>
      </c>
      <c r="O361" s="269">
        <f t="shared" si="204"/>
        <v>2.6440901955349538E-2</v>
      </c>
      <c r="P361" s="316">
        <f t="shared" si="223"/>
        <v>76.343234046613063</v>
      </c>
      <c r="Q361" s="269">
        <f t="shared" si="205"/>
        <v>4549.3094470350534</v>
      </c>
      <c r="R361" s="338">
        <f>IF(H361&gt;0,rate1(1,$L$52,$L$51,$L$54,L361,$L$53,$L$50,P361),"")</f>
        <v>4096.9147303473374</v>
      </c>
      <c r="S361" s="318">
        <f t="shared" si="206"/>
        <v>41.996421707403925</v>
      </c>
      <c r="T361" s="318">
        <f t="shared" si="207"/>
        <v>1.6328715971045324E-3</v>
      </c>
      <c r="U361" s="269">
        <f t="shared" si="208"/>
        <v>4.8479031613851813</v>
      </c>
      <c r="V361" s="341">
        <f t="shared" si="209"/>
        <v>4.8479031613851813</v>
      </c>
      <c r="W361" s="269">
        <f t="shared" si="210"/>
        <v>1.4140632332590997E-3</v>
      </c>
      <c r="X361" s="269">
        <f t="shared" si="211"/>
        <v>4584.2772462969924</v>
      </c>
      <c r="Y361" s="269">
        <f t="shared" si="224"/>
        <v>76.659164864808631</v>
      </c>
      <c r="Z361" s="349">
        <f>IF(H361&gt;0,rate1(1,$L$52,$L$51,$L$54,U361,$L$53,$L$50,Y361),"")</f>
        <v>4106.9060241606912</v>
      </c>
      <c r="AA361" s="341">
        <f t="shared" si="212"/>
        <v>42.21626854667285</v>
      </c>
      <c r="AB361" s="341">
        <f t="shared" si="213"/>
        <v>-3.4308375870023993E-5</v>
      </c>
      <c r="AC361" s="269">
        <f t="shared" si="225"/>
        <v>1.6328715971045324E-3</v>
      </c>
      <c r="AD361" s="269">
        <f t="shared" si="214"/>
        <v>-12.248360517425088</v>
      </c>
      <c r="AE361" s="269">
        <f t="shared" si="215"/>
        <v>61.996160830995514</v>
      </c>
      <c r="AF361" s="269">
        <f t="shared" si="216"/>
        <v>965.15743511156984</v>
      </c>
      <c r="AG361" s="269">
        <f t="shared" si="217"/>
        <v>956.9319543613833</v>
      </c>
      <c r="AH361" s="269">
        <f t="shared" si="218"/>
        <v>4.8282957779795153</v>
      </c>
      <c r="AI361" s="269">
        <f t="shared" si="219"/>
        <v>0.39856128442441302</v>
      </c>
      <c r="AJ361" s="269">
        <f t="shared" si="220"/>
        <v>2.6981937188500327</v>
      </c>
      <c r="AK361" s="366">
        <f t="shared" si="221"/>
        <v>138.71200471924718</v>
      </c>
      <c r="AL361" s="134">
        <f t="shared" si="222"/>
        <v>0.97130988265756946</v>
      </c>
      <c r="AM361" s="5" cm="1">
        <f t="array" ref="AM361">Balance($B$8,$B$11,$B$12,$H$7,B361,AK361,AL361)</f>
        <v>0.1158556175537514</v>
      </c>
      <c r="AN361" s="5" cm="1">
        <f t="array" ref="AN361">getStorageByWaterLevel(B360)</f>
        <v>67.051987147498309</v>
      </c>
    </row>
    <row r="362" spans="2:40" x14ac:dyDescent="0.25">
      <c r="B362" s="269">
        <f t="shared" si="192"/>
        <v>965.15743511156984</v>
      </c>
      <c r="C362" s="269">
        <f t="shared" si="193"/>
        <v>956.9319543613833</v>
      </c>
      <c r="D362" s="269">
        <f t="shared" si="194"/>
        <v>4.8282957779795153</v>
      </c>
      <c r="E362" s="269">
        <f>IF(H362&gt;0,IF(AND(C362&lt;$B$6,C362&gt;$K$12),bb2wang($B$6,$K$12,C362,$H$8,$H$9,I362,$H$10,$H$11,$K$10,$K$11,$H$13),E361)," ")</f>
        <v>145.07449371510387</v>
      </c>
      <c r="F362" s="269">
        <f t="shared" si="195"/>
        <v>145.26268945993996</v>
      </c>
      <c r="G362" s="269">
        <f t="shared" si="196"/>
        <v>4559.2882990850258</v>
      </c>
      <c r="H362" s="270">
        <f t="shared" si="197"/>
        <v>0.02</v>
      </c>
      <c r="I362" s="269">
        <f t="shared" si="198"/>
        <v>6.5803846001492277</v>
      </c>
      <c r="J362" s="269">
        <f t="shared" si="199"/>
        <v>100</v>
      </c>
      <c r="K362" s="317">
        <f t="shared" si="200"/>
        <v>-1</v>
      </c>
      <c r="L362" s="318">
        <f t="shared" si="201"/>
        <v>4.8082957779795157</v>
      </c>
      <c r="M362" s="318">
        <f t="shared" si="202"/>
        <v>4.8182957779795155</v>
      </c>
      <c r="N362" s="269">
        <f t="shared" si="203"/>
        <v>-6.6676556189321445E-2</v>
      </c>
      <c r="O362" s="269">
        <f t="shared" si="204"/>
        <v>2.6440901955349538E-2</v>
      </c>
      <c r="P362" s="316">
        <f t="shared" si="223"/>
        <v>75.930337493296022</v>
      </c>
      <c r="Q362" s="269">
        <f t="shared" si="205"/>
        <v>4481.1235389630765</v>
      </c>
      <c r="R362" s="338">
        <f>IF(H362&gt;0,rate1(1,$L$52,$L$51,$L$54,L362,$L$53,$L$50,P362),"")</f>
        <v>4083.8057154623189</v>
      </c>
      <c r="S362" s="318">
        <f t="shared" si="206"/>
        <v>41.499759381034217</v>
      </c>
      <c r="T362" s="318">
        <f t="shared" si="207"/>
        <v>1.6463445020008108E-3</v>
      </c>
      <c r="U362" s="269">
        <f t="shared" si="208"/>
        <v>4.8282957779795153</v>
      </c>
      <c r="V362" s="341">
        <f t="shared" si="209"/>
        <v>4.8282957779795153</v>
      </c>
      <c r="W362" s="269">
        <f t="shared" si="210"/>
        <v>1.4026479842890183E-3</v>
      </c>
      <c r="X362" s="269">
        <f t="shared" si="211"/>
        <v>4515.6859530870706</v>
      </c>
      <c r="Y362" s="269">
        <f t="shared" si="224"/>
        <v>76.245839632497535</v>
      </c>
      <c r="Z362" s="349">
        <f>IF(H362&gt;0,rate1(1,$L$52,$L$51,$L$54,U362,$L$53,$L$50,Y362),"")</f>
        <v>4093.8278021644251</v>
      </c>
      <c r="AA362" s="341">
        <f t="shared" si="212"/>
        <v>41.717463449081293</v>
      </c>
      <c r="AB362" s="341">
        <f t="shared" si="213"/>
        <v>-3.4448314444810196E-5</v>
      </c>
      <c r="AC362" s="269">
        <f t="shared" si="225"/>
        <v>1.6463445020008108E-3</v>
      </c>
      <c r="AD362" s="269">
        <f t="shared" si="214"/>
        <v>-12.148125726841435</v>
      </c>
      <c r="AE362" s="269">
        <f t="shared" si="215"/>
        <v>61.13338526911901</v>
      </c>
      <c r="AF362" s="269">
        <f t="shared" si="216"/>
        <v>965.08911221087851</v>
      </c>
      <c r="AG362" s="269">
        <f t="shared" si="217"/>
        <v>956.93030801688133</v>
      </c>
      <c r="AH362" s="269">
        <f t="shared" si="218"/>
        <v>4.8086866384233566</v>
      </c>
      <c r="AI362" s="269">
        <f t="shared" si="219"/>
        <v>0.40313977125976758</v>
      </c>
      <c r="AJ362" s="269">
        <f t="shared" si="220"/>
        <v>2.6983057021198271</v>
      </c>
      <c r="AK362" s="366">
        <f t="shared" si="221"/>
        <v>138.71384897210967</v>
      </c>
      <c r="AL362" s="134">
        <f t="shared" si="222"/>
        <v>0.97134973878601194</v>
      </c>
      <c r="AM362" s="5" cm="1">
        <f t="array" ref="AM362">Balance($B$8,$B$11,$B$12,$H$7,B362,AK362,AL362)</f>
        <v>0.11724461590546051</v>
      </c>
      <c r="AN362" s="5" cm="1">
        <f t="array" ref="AN362">getStorageByWaterLevel(B361)</f>
        <v>67.200813484863659</v>
      </c>
    </row>
    <row r="363" spans="2:40" x14ac:dyDescent="0.25">
      <c r="B363" s="269">
        <f t="shared" si="192"/>
        <v>965.08911221087851</v>
      </c>
      <c r="C363" s="269">
        <f t="shared" si="193"/>
        <v>956.93030801688133</v>
      </c>
      <c r="D363" s="269">
        <f t="shared" si="194"/>
        <v>4.8086866384233566</v>
      </c>
      <c r="E363" s="269">
        <f>IF(H363&gt;0,IF(AND(C363&lt;$B$6,C363&gt;$K$12),bb2wang($B$6,$K$12,C363,$H$8,$H$9,I363,$H$10,$H$11,$K$10,$K$11,$H$13),E362)," ")</f>
        <v>144.69963384775937</v>
      </c>
      <c r="F363" s="269">
        <f t="shared" si="195"/>
        <v>144.88706378143161</v>
      </c>
      <c r="G363" s="269">
        <f t="shared" si="196"/>
        <v>4492.0881716934518</v>
      </c>
      <c r="H363" s="270">
        <f t="shared" si="197"/>
        <v>0.02</v>
      </c>
      <c r="I363" s="269">
        <f t="shared" si="198"/>
        <v>6.5270433551977476</v>
      </c>
      <c r="J363" s="269">
        <f t="shared" si="199"/>
        <v>100</v>
      </c>
      <c r="K363" s="317">
        <f t="shared" si="200"/>
        <v>-1</v>
      </c>
      <c r="L363" s="318">
        <f t="shared" si="201"/>
        <v>4.7886866384233571</v>
      </c>
      <c r="M363" s="318">
        <f t="shared" si="202"/>
        <v>4.7986866384233569</v>
      </c>
      <c r="N363" s="269">
        <f t="shared" si="203"/>
        <v>-6.6411149755815302E-2</v>
      </c>
      <c r="O363" s="269">
        <f t="shared" si="204"/>
        <v>2.6440901955349538E-2</v>
      </c>
      <c r="P363" s="316">
        <f t="shared" si="223"/>
        <v>75.517965434161482</v>
      </c>
      <c r="Q363" s="269">
        <f t="shared" si="205"/>
        <v>4413.725826609013</v>
      </c>
      <c r="R363" s="338">
        <f>IF(H363&gt;0,rate1(1,$L$52,$L$51,$L$54,L363,$L$53,$L$50,P363),"")</f>
        <v>4070.6551118879142</v>
      </c>
      <c r="S363" s="318">
        <f t="shared" si="206"/>
        <v>41.007640173800198</v>
      </c>
      <c r="T363" s="318">
        <f t="shared" si="207"/>
        <v>1.6599616840011966E-3</v>
      </c>
      <c r="U363" s="269">
        <f t="shared" si="208"/>
        <v>4.8086866384233566</v>
      </c>
      <c r="V363" s="341">
        <f t="shared" si="209"/>
        <v>4.8086866384233566</v>
      </c>
      <c r="W363" s="269">
        <f t="shared" si="210"/>
        <v>1.3912779817246701E-3</v>
      </c>
      <c r="X363" s="269">
        <f t="shared" si="211"/>
        <v>4447.8864519322115</v>
      </c>
      <c r="Y363" s="269">
        <f t="shared" si="224"/>
        <v>75.833037691249601</v>
      </c>
      <c r="Z363" s="349">
        <f>IF(H363&gt;0,rate1(1,$L$52,$L$51,$L$54,U363,$L$53,$L$50,Y363),"")</f>
        <v>4080.7080717930048</v>
      </c>
      <c r="AA363" s="341">
        <f t="shared" si="212"/>
        <v>41.223218756080371</v>
      </c>
      <c r="AB363" s="341">
        <f t="shared" si="213"/>
        <v>-3.458892711101984E-5</v>
      </c>
      <c r="AC363" s="269">
        <f t="shared" si="225"/>
        <v>1.6599616840011966E-3</v>
      </c>
      <c r="AD363" s="269">
        <f t="shared" si="214"/>
        <v>-12.04847087300937</v>
      </c>
      <c r="AE363" s="269">
        <f t="shared" si="215"/>
        <v>60.281684892933946</v>
      </c>
      <c r="AF363" s="269">
        <f t="shared" si="216"/>
        <v>965.02104109943866</v>
      </c>
      <c r="AG363" s="269">
        <f t="shared" si="217"/>
        <v>956.9286480551973</v>
      </c>
      <c r="AH363" s="269">
        <f t="shared" si="218"/>
        <v>4.7890757418677667</v>
      </c>
      <c r="AI363" s="269">
        <f t="shared" si="219"/>
        <v>0.40778735568961749</v>
      </c>
      <c r="AJ363" s="269">
        <f t="shared" si="220"/>
        <v>2.6984189763852964</v>
      </c>
      <c r="AK363" s="366">
        <f t="shared" si="221"/>
        <v>138.71568700255168</v>
      </c>
      <c r="AL363" s="134">
        <f t="shared" si="222"/>
        <v>0.97139005276313795</v>
      </c>
      <c r="AM363" s="5" cm="1">
        <f t="array" ref="AM363">Balance($B$8,$B$11,$B$12,$H$7,B363,AK363,AL363)</f>
        <v>0.11863981978611361</v>
      </c>
      <c r="AN363" s="5" cm="1">
        <f t="array" ref="AN363">getStorageByWaterLevel(B362)</f>
        <v>67.349259122023994</v>
      </c>
    </row>
    <row r="364" spans="2:40" x14ac:dyDescent="0.25">
      <c r="B364" s="269">
        <f t="shared" si="192"/>
        <v>965.02104109943866</v>
      </c>
      <c r="C364" s="269">
        <f t="shared" si="193"/>
        <v>956.9286480551973</v>
      </c>
      <c r="D364" s="269">
        <f t="shared" si="194"/>
        <v>4.7890757418677667</v>
      </c>
      <c r="E364" s="269">
        <f>IF(H364&gt;0,IF(AND(C364&lt;$B$6,C364&gt;$K$12),bb2wang($B$6,$K$12,C364,$H$8,$H$9,I364,$H$10,$H$11,$K$10,$K$11,$H$13),E363)," ")</f>
        <v>144.32630628789141</v>
      </c>
      <c r="F364" s="269">
        <f t="shared" si="195"/>
        <v>144.51297006782539</v>
      </c>
      <c r="G364" s="269">
        <f t="shared" si="196"/>
        <v>4425.6681541031921</v>
      </c>
      <c r="H364" s="270">
        <f t="shared" si="197"/>
        <v>0.02</v>
      </c>
      <c r="I364" s="269">
        <f t="shared" si="198"/>
        <v>6.4739144353930902</v>
      </c>
      <c r="J364" s="269">
        <f t="shared" si="199"/>
        <v>100</v>
      </c>
      <c r="K364" s="317">
        <f t="shared" si="200"/>
        <v>-1</v>
      </c>
      <c r="L364" s="318">
        <f t="shared" si="201"/>
        <v>4.7690757418677672</v>
      </c>
      <c r="M364" s="318">
        <f t="shared" si="202"/>
        <v>4.779075741867767</v>
      </c>
      <c r="N364" s="269">
        <f t="shared" si="203"/>
        <v>-6.6145673264486504E-2</v>
      </c>
      <c r="O364" s="269">
        <f t="shared" si="204"/>
        <v>2.6440901955349538E-2</v>
      </c>
      <c r="P364" s="316">
        <f t="shared" si="223"/>
        <v>75.106119531170322</v>
      </c>
      <c r="Q364" s="269">
        <f t="shared" si="205"/>
        <v>4347.1093527907651</v>
      </c>
      <c r="R364" s="338">
        <f>IF(H364&gt;0,rate1(1,$L$52,$L$51,$L$54,L364,$L$53,$L$50,P364),"")</f>
        <v>4057.4628068156912</v>
      </c>
      <c r="S364" s="318">
        <f t="shared" si="206"/>
        <v>40.520029404801562</v>
      </c>
      <c r="T364" s="318">
        <f t="shared" si="207"/>
        <v>1.6737253048817319E-3</v>
      </c>
      <c r="U364" s="269">
        <f t="shared" si="208"/>
        <v>4.7890757418677667</v>
      </c>
      <c r="V364" s="341">
        <f t="shared" si="209"/>
        <v>4.7890757418677667</v>
      </c>
      <c r="W364" s="269">
        <f t="shared" si="210"/>
        <v>1.3799532375387003E-3</v>
      </c>
      <c r="X364" s="269">
        <f t="shared" si="211"/>
        <v>4380.8717624699275</v>
      </c>
      <c r="Y364" s="269">
        <f t="shared" si="224"/>
        <v>75.420760694744502</v>
      </c>
      <c r="Z364" s="349">
        <f>IF(H364&gt;0,rate1(1,$L$52,$L$51,$L$54,U364,$L$53,$L$50,Y364),"")</f>
        <v>4067.5467198038627</v>
      </c>
      <c r="AA364" s="341">
        <f t="shared" si="212"/>
        <v>40.733499695376423</v>
      </c>
      <c r="AB364" s="341">
        <f t="shared" si="213"/>
        <v>-3.473022130238576E-5</v>
      </c>
      <c r="AC364" s="269">
        <f t="shared" si="225"/>
        <v>1.6737253048817319E-3</v>
      </c>
      <c r="AD364" s="269">
        <f t="shared" si="214"/>
        <v>-11.949392138403041</v>
      </c>
      <c r="AE364" s="269">
        <f t="shared" si="215"/>
        <v>59.440934278912671</v>
      </c>
      <c r="AF364" s="269">
        <f t="shared" si="216"/>
        <v>964.95322170086934</v>
      </c>
      <c r="AG364" s="269">
        <f t="shared" si="217"/>
        <v>956.92697432989246</v>
      </c>
      <c r="AH364" s="269">
        <f t="shared" si="218"/>
        <v>4.7694630874549953</v>
      </c>
      <c r="AI364" s="269">
        <f t="shared" si="219"/>
        <v>0.41250539673961334</v>
      </c>
      <c r="AJ364" s="269">
        <f t="shared" si="220"/>
        <v>2.6985335612177241</v>
      </c>
      <c r="AK364" s="366">
        <f t="shared" si="221"/>
        <v>138.71751881930874</v>
      </c>
      <c r="AL364" s="134">
        <f t="shared" si="222"/>
        <v>0.9714308314987069</v>
      </c>
      <c r="AM364" s="5" cm="1">
        <f t="array" ref="AM364">Balance($B$8,$B$11,$B$12,$H$7,B364,AK364,AL364)</f>
        <v>0.12004110543502397</v>
      </c>
      <c r="AN364" s="5" cm="1">
        <f t="array" ref="AN364">getStorageByWaterLevel(B363)</f>
        <v>67.497322410431849</v>
      </c>
    </row>
    <row r="365" spans="2:40" x14ac:dyDescent="0.25">
      <c r="B365" s="269">
        <f t="shared" si="192"/>
        <v>964.95322170086934</v>
      </c>
      <c r="C365" s="269">
        <f t="shared" si="193"/>
        <v>956.92697432989246</v>
      </c>
      <c r="D365" s="269">
        <f t="shared" si="194"/>
        <v>4.7694630874549953</v>
      </c>
      <c r="E365" s="269">
        <f>IF(H365&gt;0,IF(AND(C365&lt;$B$6,C365&gt;$K$12),bb2wang($B$6,$K$12,C365,$H$8,$H$9,I365,$H$10,$H$11,$K$10,$K$11,$H$13),E364)," ")</f>
        <v>143.95451172511116</v>
      </c>
      <c r="F365" s="269">
        <f t="shared" si="195"/>
        <v>144.14040900650127</v>
      </c>
      <c r="G365" s="269">
        <f t="shared" si="196"/>
        <v>4360.0213374946898</v>
      </c>
      <c r="H365" s="270">
        <f t="shared" si="197"/>
        <v>0.02</v>
      </c>
      <c r="I365" s="269">
        <f t="shared" si="198"/>
        <v>6.4209978967815005</v>
      </c>
      <c r="J365" s="269">
        <f t="shared" si="199"/>
        <v>100</v>
      </c>
      <c r="K365" s="317">
        <f t="shared" si="200"/>
        <v>-1</v>
      </c>
      <c r="L365" s="318">
        <f t="shared" si="201"/>
        <v>4.7494630874549957</v>
      </c>
      <c r="M365" s="318">
        <f t="shared" si="202"/>
        <v>4.7594630874549955</v>
      </c>
      <c r="N365" s="269">
        <f t="shared" si="203"/>
        <v>-6.5880126691277852E-2</v>
      </c>
      <c r="O365" s="269">
        <f t="shared" si="204"/>
        <v>2.6440901955349538E-2</v>
      </c>
      <c r="P365" s="316">
        <f t="shared" si="223"/>
        <v>74.694801457490613</v>
      </c>
      <c r="Q365" s="269">
        <f t="shared" si="205"/>
        <v>4281.2672047868027</v>
      </c>
      <c r="R365" s="338">
        <f>IF(H365&gt;0,rate1(1,$L$52,$L$51,$L$54,L365,$L$53,$L$50,P365),"")</f>
        <v>4044.2286879786584</v>
      </c>
      <c r="S365" s="318">
        <f t="shared" si="206"/>
        <v>40.036892576025366</v>
      </c>
      <c r="T365" s="318">
        <f t="shared" si="207"/>
        <v>1.6876375741991909E-3</v>
      </c>
      <c r="U365" s="269">
        <f t="shared" si="208"/>
        <v>4.7694630874549953</v>
      </c>
      <c r="V365" s="341">
        <f t="shared" si="209"/>
        <v>4.7694630874549953</v>
      </c>
      <c r="W365" s="269">
        <f t="shared" si="210"/>
        <v>1.3686737636540158E-3</v>
      </c>
      <c r="X365" s="269">
        <f t="shared" si="211"/>
        <v>4314.6349488818732</v>
      </c>
      <c r="Y365" s="269">
        <f t="shared" si="224"/>
        <v>75.009010307777146</v>
      </c>
      <c r="Z365" s="349">
        <f>IF(H365&gt;0,rate1(1,$L$52,$L$51,$L$54,U365,$L$53,$L$50,Y365),"")</f>
        <v>4054.3436334799972</v>
      </c>
      <c r="AA365" s="341">
        <f t="shared" si="212"/>
        <v>40.248271677968489</v>
      </c>
      <c r="AB365" s="341">
        <f t="shared" si="213"/>
        <v>-3.4872204689265416E-5</v>
      </c>
      <c r="AC365" s="269">
        <f t="shared" si="225"/>
        <v>1.6876375741991909E-3</v>
      </c>
      <c r="AD365" s="269">
        <f t="shared" si="214"/>
        <v>-11.85088570304575</v>
      </c>
      <c r="AE365" s="269">
        <f t="shared" si="215"/>
        <v>58.611009225059327</v>
      </c>
      <c r="AF365" s="269">
        <f t="shared" si="216"/>
        <v>964.88565393660383</v>
      </c>
      <c r="AG365" s="269">
        <f t="shared" si="217"/>
        <v>956.92528669231831</v>
      </c>
      <c r="AH365" s="269">
        <f t="shared" si="218"/>
        <v>4.749848674318331</v>
      </c>
      <c r="AI365" s="269">
        <f t="shared" si="219"/>
        <v>0.41729528778024844</v>
      </c>
      <c r="AJ365" s="269">
        <f t="shared" si="220"/>
        <v>2.698649476575441</v>
      </c>
      <c r="AK365" s="366">
        <f t="shared" si="221"/>
        <v>138.7193444313065</v>
      </c>
      <c r="AL365" s="134">
        <f t="shared" si="222"/>
        <v>0.97147208203838087</v>
      </c>
      <c r="AM365" s="5" cm="1">
        <f t="array" ref="AM365">Balance($B$8,$B$11,$B$12,$H$7,B365,AK365,AL365)</f>
        <v>0.12144834965423097</v>
      </c>
      <c r="AN365" s="5" cm="1">
        <f t="array" ref="AN365">getStorageByWaterLevel(B364)</f>
        <v>67.645001713395175</v>
      </c>
    </row>
    <row r="366" spans="2:40" x14ac:dyDescent="0.25">
      <c r="B366" s="269">
        <f t="shared" si="192"/>
        <v>964.88565393660383</v>
      </c>
      <c r="C366" s="269">
        <f t="shared" si="193"/>
        <v>956.92528669231831</v>
      </c>
      <c r="D366" s="269">
        <f t="shared" si="194"/>
        <v>4.749848674318331</v>
      </c>
      <c r="E366" s="269">
        <f>IF(H366&gt;0,IF(AND(C366&lt;$B$6,C366&gt;$K$12),bb2wang($B$6,$K$12,C366,$H$8,$H$9,I366,$H$10,$H$11,$K$10,$K$11,$H$13),E365)," ")</f>
        <v>143.58425085358869</v>
      </c>
      <c r="F366" s="269">
        <f t="shared" si="195"/>
        <v>143.76938128934992</v>
      </c>
      <c r="G366" s="269">
        <f t="shared" si="196"/>
        <v>4295.1408573389308</v>
      </c>
      <c r="H366" s="270">
        <f t="shared" si="197"/>
        <v>0.02</v>
      </c>
      <c r="I366" s="269">
        <f t="shared" si="198"/>
        <v>6.3682937954284178</v>
      </c>
      <c r="J366" s="269">
        <f t="shared" si="199"/>
        <v>100</v>
      </c>
      <c r="K366" s="317">
        <f t="shared" si="200"/>
        <v>-1</v>
      </c>
      <c r="L366" s="318">
        <f t="shared" si="201"/>
        <v>4.7298486743183314</v>
      </c>
      <c r="M366" s="318">
        <f t="shared" si="202"/>
        <v>4.7398486743183312</v>
      </c>
      <c r="N366" s="269">
        <f t="shared" si="203"/>
        <v>-6.5614510012004246E-2</v>
      </c>
      <c r="O366" s="269">
        <f t="shared" si="204"/>
        <v>2.6440901955349538E-2</v>
      </c>
      <c r="P366" s="316">
        <f t="shared" si="223"/>
        <v>74.284012897620826</v>
      </c>
      <c r="Q366" s="269">
        <f t="shared" si="205"/>
        <v>4216.1925141802294</v>
      </c>
      <c r="R366" s="338">
        <f>IF(H366&gt;0,rate1(1,$L$52,$L$51,$L$54,L366,$L$53,$L$50,P366),"")</f>
        <v>4030.9526436723177</v>
      </c>
      <c r="S366" s="318">
        <f t="shared" si="206"/>
        <v>39.558195371673783</v>
      </c>
      <c r="T366" s="318">
        <f t="shared" si="207"/>
        <v>1.7017007507619765E-3</v>
      </c>
      <c r="U366" s="269">
        <f t="shared" si="208"/>
        <v>4.749848674318331</v>
      </c>
      <c r="V366" s="341">
        <f t="shared" si="209"/>
        <v>4.749848674318331</v>
      </c>
      <c r="W366" s="269">
        <f t="shared" si="210"/>
        <v>1.3574395720397092E-3</v>
      </c>
      <c r="X366" s="269">
        <f t="shared" si="211"/>
        <v>4249.1691197380205</v>
      </c>
      <c r="Y366" s="269">
        <f t="shared" si="224"/>
        <v>74.597788206379619</v>
      </c>
      <c r="Z366" s="349">
        <f>IF(H366&gt;0,rate1(1,$L$52,$L$51,$L$54,U366,$L$53,$L$50,Y366),"")</f>
        <v>4041.098700650713</v>
      </c>
      <c r="AA366" s="341">
        <f t="shared" si="212"/>
        <v>39.767500297479351</v>
      </c>
      <c r="AB366" s="341">
        <f t="shared" si="213"/>
        <v>-3.5014885190520513E-5</v>
      </c>
      <c r="AC366" s="269">
        <f t="shared" si="225"/>
        <v>1.7017007507619765E-3</v>
      </c>
      <c r="AD366" s="269">
        <f t="shared" si="214"/>
        <v>-11.752947744216797</v>
      </c>
      <c r="AE366" s="269">
        <f t="shared" si="215"/>
        <v>57.791786737651385</v>
      </c>
      <c r="AF366" s="269">
        <f t="shared" si="216"/>
        <v>964.81833772584105</v>
      </c>
      <c r="AG366" s="269">
        <f t="shared" si="217"/>
        <v>956.92358499156751</v>
      </c>
      <c r="AH366" s="269">
        <f t="shared" si="218"/>
        <v>4.7302325015820479</v>
      </c>
      <c r="AI366" s="269">
        <f t="shared" si="219"/>
        <v>0.42215845761255993</v>
      </c>
      <c r="AJ366" s="269">
        <f t="shared" si="220"/>
        <v>2.6987667428136666</v>
      </c>
      <c r="AK366" s="366">
        <f t="shared" si="221"/>
        <v>138.72116384766525</v>
      </c>
      <c r="AL366" s="134">
        <f t="shared" si="222"/>
        <v>0.97151381156715888</v>
      </c>
      <c r="AM366" s="5" cm="1">
        <f t="array" ref="AM366">Balance($B$8,$B$11,$B$12,$H$7,B366,AK366,AL366)</f>
        <v>0.12286142981069541</v>
      </c>
      <c r="AN366" s="5" cm="1">
        <f t="array" ref="AN366">getStorageByWaterLevel(B365)</f>
        <v>67.792295406196345</v>
      </c>
    </row>
    <row r="367" spans="2:40" x14ac:dyDescent="0.25">
      <c r="B367" s="269">
        <f t="shared" si="192"/>
        <v>964.81833772584105</v>
      </c>
      <c r="C367" s="269">
        <f t="shared" si="193"/>
        <v>956.92358499156751</v>
      </c>
      <c r="D367" s="269">
        <f t="shared" si="194"/>
        <v>4.7302325015820479</v>
      </c>
      <c r="E367" s="269">
        <f>IF(H367&gt;0,IF(AND(C367&lt;$B$6,C367&gt;$K$12),bb2wang($B$6,$K$12,C367,$H$8,$H$9,I367,$H$10,$H$11,$K$10,$K$11,$H$13),E366)," ")</f>
        <v>143.21552437215422</v>
      </c>
      <c r="F367" s="269">
        <f t="shared" si="195"/>
        <v>143.39988761287145</v>
      </c>
      <c r="G367" s="269">
        <f t="shared" si="196"/>
        <v>4231.0198932415233</v>
      </c>
      <c r="H367" s="270">
        <f t="shared" si="197"/>
        <v>0.02</v>
      </c>
      <c r="I367" s="269">
        <f t="shared" si="198"/>
        <v>6.3158021874188313</v>
      </c>
      <c r="J367" s="269">
        <f t="shared" si="199"/>
        <v>100</v>
      </c>
      <c r="K367" s="317">
        <f t="shared" si="200"/>
        <v>-1</v>
      </c>
      <c r="L367" s="318">
        <f t="shared" si="201"/>
        <v>4.7102325015820483</v>
      </c>
      <c r="M367" s="318">
        <f t="shared" si="202"/>
        <v>4.7202325015820481</v>
      </c>
      <c r="N367" s="269">
        <f t="shared" si="203"/>
        <v>-6.5348823202363349E-2</v>
      </c>
      <c r="O367" s="269">
        <f t="shared" si="204"/>
        <v>2.6440901955349538E-2</v>
      </c>
      <c r="P367" s="316">
        <f t="shared" si="223"/>
        <v>73.873755547517263</v>
      </c>
      <c r="Q367" s="269">
        <f t="shared" si="205"/>
        <v>4151.8784567029297</v>
      </c>
      <c r="R367" s="338">
        <f>IF(H367&gt;0,rate1(1,$L$52,$L$51,$L$54,L367,$L$53,$L$50,P367),"")</f>
        <v>4017.6345627762284</v>
      </c>
      <c r="S367" s="318">
        <f t="shared" si="206"/>
        <v>39.083903657489451</v>
      </c>
      <c r="T367" s="318">
        <f t="shared" si="207"/>
        <v>1.7159171441584106E-3</v>
      </c>
      <c r="U367" s="269">
        <f t="shared" si="208"/>
        <v>4.7302325015820479</v>
      </c>
      <c r="V367" s="341">
        <f t="shared" si="209"/>
        <v>4.7302325015820479</v>
      </c>
      <c r="W367" s="269">
        <f t="shared" si="210"/>
        <v>1.3462506746346747E-3</v>
      </c>
      <c r="X367" s="269">
        <f t="shared" si="211"/>
        <v>4184.4674278408593</v>
      </c>
      <c r="Y367" s="269">
        <f t="shared" si="224"/>
        <v>74.187096077947061</v>
      </c>
      <c r="Z367" s="349">
        <f>IF(H367&gt;0,rate1(1,$L$52,$L$51,$L$54,U367,$L$53,$L$50,Y367),"")</f>
        <v>4027.8118097128504</v>
      </c>
      <c r="AA367" s="341">
        <f t="shared" si="212"/>
        <v>39.291151329483895</v>
      </c>
      <c r="AB367" s="341">
        <f t="shared" si="213"/>
        <v>-3.5158270981475348E-5</v>
      </c>
      <c r="AC367" s="269">
        <f t="shared" si="225"/>
        <v>1.7159171441584106E-3</v>
      </c>
      <c r="AD367" s="269">
        <f t="shared" si="214"/>
        <v>-11.655574436147504</v>
      </c>
      <c r="AE367" s="269">
        <f t="shared" si="215"/>
        <v>56.983145022748118</v>
      </c>
      <c r="AF367" s="269">
        <f t="shared" si="216"/>
        <v>964.75127298549455</v>
      </c>
      <c r="AG367" s="269">
        <f t="shared" si="217"/>
        <v>956.9218690744234</v>
      </c>
      <c r="AH367" s="269">
        <f t="shared" si="218"/>
        <v>4.7106145683610778</v>
      </c>
      <c r="AI367" s="269">
        <f t="shared" si="219"/>
        <v>0.42709637159550257</v>
      </c>
      <c r="AJ367" s="269">
        <f t="shared" si="220"/>
        <v>2.6988853806946653</v>
      </c>
      <c r="AK367" s="366">
        <f t="shared" si="221"/>
        <v>138.72297707770483</v>
      </c>
      <c r="AL367" s="134">
        <f t="shared" si="222"/>
        <v>0.97155602741292013</v>
      </c>
      <c r="AM367" s="5" cm="1">
        <f t="array" ref="AM367">Balance($B$8,$B$11,$B$12,$H$7,B367,AK367,AL367)</f>
        <v>0.12428022383853807</v>
      </c>
      <c r="AN367" s="5" cm="1">
        <f t="array" ref="AN367">getStorageByWaterLevel(B366)</f>
        <v>67.939201876215108</v>
      </c>
    </row>
    <row r="368" spans="2:40" x14ac:dyDescent="0.25">
      <c r="B368" s="269">
        <f t="shared" si="192"/>
        <v>964.75127298549455</v>
      </c>
      <c r="C368" s="269">
        <f t="shared" si="193"/>
        <v>956.9218690744234</v>
      </c>
      <c r="D368" s="269">
        <f t="shared" si="194"/>
        <v>4.7106145683610778</v>
      </c>
      <c r="E368" s="269">
        <f>IF(H368&gt;0,IF(AND(C368&lt;$B$6,C368&gt;$K$12),bb2wang($B$6,$K$12,C368,$H$8,$H$9,I368,$H$10,$H$11,$K$10,$K$11,$H$13),E367)," ")</f>
        <v>142.84833298439673</v>
      </c>
      <c r="F368" s="269">
        <f t="shared" si="195"/>
        <v>143.03192867827548</v>
      </c>
      <c r="G368" s="269">
        <f t="shared" si="196"/>
        <v>4167.6516687857948</v>
      </c>
      <c r="H368" s="270">
        <f t="shared" si="197"/>
        <v>0.02</v>
      </c>
      <c r="I368" s="269">
        <f t="shared" si="198"/>
        <v>6.2635231288569235</v>
      </c>
      <c r="J368" s="269">
        <f t="shared" si="199"/>
        <v>100</v>
      </c>
      <c r="K368" s="317">
        <f t="shared" si="200"/>
        <v>-1</v>
      </c>
      <c r="L368" s="318">
        <f t="shared" si="201"/>
        <v>4.6906145683610783</v>
      </c>
      <c r="M368" s="318">
        <f t="shared" si="202"/>
        <v>4.700614568361078</v>
      </c>
      <c r="N368" s="269">
        <f t="shared" si="203"/>
        <v>-6.5083066237894727E-2</v>
      </c>
      <c r="O368" s="269">
        <f t="shared" si="204"/>
        <v>2.6440901955349538E-2</v>
      </c>
      <c r="P368" s="316">
        <f t="shared" si="223"/>
        <v>73.464031114717528</v>
      </c>
      <c r="Q368" s="269">
        <f t="shared" si="205"/>
        <v>4088.3182520785977</v>
      </c>
      <c r="R368" s="338">
        <f>IF(H368&gt;0,rate1(1,$L$52,$L$51,$L$54,L368,$L$53,$L$50,P368),"")</f>
        <v>4004.2743347758164</v>
      </c>
      <c r="S368" s="318">
        <f t="shared" si="206"/>
        <v>38.613983480069869</v>
      </c>
      <c r="T368" s="318">
        <f t="shared" si="207"/>
        <v>1.7302891163436496E-3</v>
      </c>
      <c r="U368" s="269">
        <f t="shared" si="208"/>
        <v>4.7106145683610778</v>
      </c>
      <c r="V368" s="341">
        <f t="shared" si="209"/>
        <v>4.7106145683610778</v>
      </c>
      <c r="W368" s="269">
        <f t="shared" si="210"/>
        <v>1.3351070834062284E-3</v>
      </c>
      <c r="X368" s="269">
        <f t="shared" si="211"/>
        <v>4120.5230700686134</v>
      </c>
      <c r="Y368" s="269">
        <f t="shared" si="224"/>
        <v>73.776935621359641</v>
      </c>
      <c r="Z368" s="349">
        <f>IF(H368&gt;0,rate1(1,$L$52,$L$51,$L$54,U368,$L$53,$L$50,Y368),"")</f>
        <v>4014.4828496522632</v>
      </c>
      <c r="AA368" s="341">
        <f t="shared" si="212"/>
        <v>38.819190730827785</v>
      </c>
      <c r="AB368" s="341">
        <f t="shared" si="213"/>
        <v>-3.5302370505721442E-5</v>
      </c>
      <c r="AC368" s="269">
        <f t="shared" si="225"/>
        <v>1.7302891163436496E-3</v>
      </c>
      <c r="AD368" s="269">
        <f t="shared" si="214"/>
        <v>-11.558761949715597</v>
      </c>
      <c r="AE368" s="269">
        <f t="shared" si="215"/>
        <v>56.184963472152759</v>
      </c>
      <c r="AF368" s="269">
        <f t="shared" si="216"/>
        <v>964.68445963014028</v>
      </c>
      <c r="AG368" s="269">
        <f t="shared" si="217"/>
        <v>956.92013878530702</v>
      </c>
      <c r="AH368" s="269">
        <f t="shared" si="218"/>
        <v>4.690994873761019</v>
      </c>
      <c r="AI368" s="269">
        <f t="shared" si="219"/>
        <v>0.43211053281655881</v>
      </c>
      <c r="AJ368" s="269">
        <f t="shared" si="220"/>
        <v>2.6990054113982254</v>
      </c>
      <c r="AK368" s="366">
        <f t="shared" si="221"/>
        <v>138.72478413094939</v>
      </c>
      <c r="AL368" s="134">
        <f t="shared" si="222"/>
        <v>0.97159873705007971</v>
      </c>
      <c r="AM368" s="5" cm="1">
        <f t="array" ref="AM368">Balance($B$8,$B$11,$B$12,$H$7,B368,AK368,AL368)</f>
        <v>0.12570461024135554</v>
      </c>
      <c r="AN368" s="5" cm="1">
        <f t="array" ref="AN368">getStorageByWaterLevel(B367)</f>
        <v>68.085719523053498</v>
      </c>
    </row>
    <row r="369" spans="2:40" x14ac:dyDescent="0.25">
      <c r="B369" s="269">
        <f t="shared" si="192"/>
        <v>964.68445963014028</v>
      </c>
      <c r="C369" s="269">
        <f t="shared" si="193"/>
        <v>956.92013878530702</v>
      </c>
      <c r="D369" s="269">
        <f t="shared" si="194"/>
        <v>4.690994873761019</v>
      </c>
      <c r="E369" s="269">
        <f>IF(H369&gt;0,IF(AND(C369&lt;$B$6,C369&gt;$K$12),bb2wang($B$6,$K$12,C369,$H$8,$H$9,I369,$H$10,$H$11,$K$10,$K$11,$H$13),E368)," ")</f>
        <v>142.48267739877372</v>
      </c>
      <c r="F369" s="269">
        <f t="shared" si="195"/>
        <v>142.66550519158523</v>
      </c>
      <c r="G369" s="269">
        <f t="shared" si="196"/>
        <v>4105.0294513765484</v>
      </c>
      <c r="H369" s="270">
        <f t="shared" si="197"/>
        <v>0.02</v>
      </c>
      <c r="I369" s="269">
        <f t="shared" si="198"/>
        <v>6.2114566758666117</v>
      </c>
      <c r="J369" s="269">
        <f t="shared" si="199"/>
        <v>100</v>
      </c>
      <c r="K369" s="317">
        <f t="shared" si="200"/>
        <v>-1</v>
      </c>
      <c r="L369" s="318">
        <f t="shared" si="201"/>
        <v>4.6709948737610194</v>
      </c>
      <c r="M369" s="318">
        <f t="shared" si="202"/>
        <v>4.6809948737610192</v>
      </c>
      <c r="N369" s="269">
        <f t="shared" si="203"/>
        <v>-6.4817239094008272E-2</v>
      </c>
      <c r="O369" s="269">
        <f t="shared" si="204"/>
        <v>2.6440901955349538E-2</v>
      </c>
      <c r="P369" s="316">
        <f t="shared" si="223"/>
        <v>73.054841318473251</v>
      </c>
      <c r="Q369" s="269">
        <f t="shared" si="205"/>
        <v>4025.5051638666746</v>
      </c>
      <c r="R369" s="338">
        <f>IF(H369&gt;0,rate1(1,$L$52,$L$51,$L$54,L369,$L$53,$L$50,P369),"")</f>
        <v>3990.8718497848768</v>
      </c>
      <c r="S369" s="318">
        <f t="shared" si="206"/>
        <v>38.148401066185244</v>
      </c>
      <c r="T369" s="318">
        <f t="shared" si="207"/>
        <v>1.7448190832904757E-3</v>
      </c>
      <c r="U369" s="269">
        <f t="shared" si="208"/>
        <v>4.690994873761019</v>
      </c>
      <c r="V369" s="341">
        <f t="shared" si="209"/>
        <v>4.690994873761019</v>
      </c>
      <c r="W369" s="269">
        <f t="shared" si="210"/>
        <v>1.3240088103199099E-3</v>
      </c>
      <c r="X369" s="269">
        <f t="shared" si="211"/>
        <v>4057.3292872191496</v>
      </c>
      <c r="Y369" s="269">
        <f t="shared" si="224"/>
        <v>73.367308547113964</v>
      </c>
      <c r="Z369" s="349">
        <f>IF(H369&gt;0,rate1(1,$L$52,$L$51,$L$54,U369,$L$53,$L$50,Y369),"")</f>
        <v>4001.1117100659817</v>
      </c>
      <c r="AA369" s="341">
        <f t="shared" si="212"/>
        <v>38.351584638947621</v>
      </c>
      <c r="AB369" s="341">
        <f t="shared" si="213"/>
        <v>-3.544719248509007E-5</v>
      </c>
      <c r="AC369" s="269">
        <f t="shared" si="225"/>
        <v>1.7448190832904757E-3</v>
      </c>
      <c r="AD369" s="269">
        <f t="shared" si="214"/>
        <v>-11.462506452120468</v>
      </c>
      <c r="AE369" s="269">
        <f t="shared" si="215"/>
        <v>55.397122659526431</v>
      </c>
      <c r="AF369" s="269">
        <f t="shared" si="216"/>
        <v>964.617897571963</v>
      </c>
      <c r="AG369" s="269">
        <f t="shared" si="217"/>
        <v>956.91839396622368</v>
      </c>
      <c r="AH369" s="269">
        <f t="shared" si="218"/>
        <v>4.6713734168779002</v>
      </c>
      <c r="AI369" s="269">
        <f t="shared" si="219"/>
        <v>0.43720248330813433</v>
      </c>
      <c r="AJ369" s="269">
        <f t="shared" si="220"/>
        <v>2.6991268565324775</v>
      </c>
      <c r="AK369" s="366">
        <f t="shared" si="221"/>
        <v>138.72658501713258</v>
      </c>
      <c r="AL369" s="134">
        <f t="shared" si="222"/>
        <v>0.97164194810336135</v>
      </c>
      <c r="AM369" s="5" cm="1">
        <f t="array" ref="AM369">Balance($B$8,$B$11,$B$12,$H$7,B369,AK369,AL369)</f>
        <v>0.12713446809459084</v>
      </c>
      <c r="AN369" s="5" cm="1">
        <f t="array" ref="AN369">getStorageByWaterLevel(B368)</f>
        <v>68.231846758666094</v>
      </c>
    </row>
    <row r="370" spans="2:40" x14ac:dyDescent="0.25">
      <c r="B370" s="269">
        <f t="shared" si="192"/>
        <v>964.617897571963</v>
      </c>
      <c r="C370" s="269">
        <f t="shared" si="193"/>
        <v>956.91839396622368</v>
      </c>
      <c r="D370" s="269">
        <f t="shared" si="194"/>
        <v>4.6713734168779002</v>
      </c>
      <c r="E370" s="269">
        <f>IF(H370&gt;0,IF(AND(C370&lt;$B$6,C370&gt;$K$12),bb2wang($B$6,$K$12,C370,$H$8,$H$9,I370,$H$10,$H$11,$K$10,$K$11,$H$13),E369)," ")</f>
        <v>142.11855832871814</v>
      </c>
      <c r="F370" s="269">
        <f t="shared" si="195"/>
        <v>142.30061786374591</v>
      </c>
      <c r="G370" s="269">
        <f t="shared" si="196"/>
        <v>4043.1465520830093</v>
      </c>
      <c r="H370" s="270">
        <f t="shared" si="197"/>
        <v>0.02</v>
      </c>
      <c r="I370" s="269">
        <f t="shared" si="198"/>
        <v>6.1596028845914592</v>
      </c>
      <c r="J370" s="269">
        <f t="shared" si="199"/>
        <v>100</v>
      </c>
      <c r="K370" s="317">
        <f t="shared" si="200"/>
        <v>-1</v>
      </c>
      <c r="L370" s="318">
        <f t="shared" si="201"/>
        <v>4.6513734168779006</v>
      </c>
      <c r="M370" s="318">
        <f t="shared" si="202"/>
        <v>4.6613734168779004</v>
      </c>
      <c r="N370" s="269">
        <f t="shared" si="203"/>
        <v>-6.4551341745996638E-2</v>
      </c>
      <c r="O370" s="269">
        <f t="shared" si="204"/>
        <v>2.6440901955349538E-2</v>
      </c>
      <c r="P370" s="316">
        <f t="shared" si="223"/>
        <v>72.646187889879684</v>
      </c>
      <c r="Q370" s="269">
        <f t="shared" si="205"/>
        <v>3963.4324993052273</v>
      </c>
      <c r="R370" s="338">
        <f>IF(H370&gt;0,rate1(1,$L$52,$L$51,$L$54,L370,$L$53,$L$50,P370),"")</f>
        <v>3977.4269985683595</v>
      </c>
      <c r="S370" s="318">
        <f t="shared" si="206"/>
        <v>37.687122822085449</v>
      </c>
      <c r="T370" s="318">
        <f t="shared" si="207"/>
        <v>1.7595095167053296E-3</v>
      </c>
      <c r="U370" s="269">
        <f t="shared" si="208"/>
        <v>4.6713734168779002</v>
      </c>
      <c r="V370" s="341">
        <f t="shared" si="209"/>
        <v>4.6713734168779002</v>
      </c>
      <c r="W370" s="269">
        <f t="shared" si="210"/>
        <v>1.3129558673323771E-3</v>
      </c>
      <c r="X370" s="269">
        <f t="shared" si="211"/>
        <v>3994.8793638530478</v>
      </c>
      <c r="Y370" s="269">
        <f t="shared" si="224"/>
        <v>72.958216577450983</v>
      </c>
      <c r="Z370" s="349">
        <f>IF(H370&gt;0,rate1(1,$L$52,$L$51,$L$54,U370,$L$53,$L$50,Y370),"")</f>
        <v>3987.6982811846478</v>
      </c>
      <c r="AA370" s="341">
        <f t="shared" si="212"/>
        <v>37.888299371182548</v>
      </c>
      <c r="AB370" s="341">
        <f t="shared" si="213"/>
        <v>-3.5592745930653265E-5</v>
      </c>
      <c r="AC370" s="269">
        <f t="shared" si="225"/>
        <v>1.7595095167053296E-3</v>
      </c>
      <c r="AD370" s="269">
        <f t="shared" si="214"/>
        <v>-11.366804106550031</v>
      </c>
      <c r="AE370" s="269">
        <f t="shared" si="215"/>
        <v>54.619504329903243</v>
      </c>
      <c r="AF370" s="269">
        <f t="shared" si="216"/>
        <v>964.55158672070024</v>
      </c>
      <c r="AG370" s="269">
        <f t="shared" si="217"/>
        <v>956.91663445670702</v>
      </c>
      <c r="AH370" s="269">
        <f t="shared" si="218"/>
        <v>4.651750196797944</v>
      </c>
      <c r="AI370" s="269">
        <f t="shared" si="219"/>
        <v>0.44237380531148651</v>
      </c>
      <c r="AJ370" s="269">
        <f t="shared" si="220"/>
        <v>2.6992497381450642</v>
      </c>
      <c r="AK370" s="366">
        <f t="shared" si="221"/>
        <v>138.72837974620276</v>
      </c>
      <c r="AL370" s="134">
        <f t="shared" si="222"/>
        <v>0.97168566835169212</v>
      </c>
      <c r="AM370" s="5" cm="1">
        <f t="array" ref="AM370">Balance($B$8,$B$11,$B$12,$H$7,B370,AK370,AL370)</f>
        <v>0.1285696770479649</v>
      </c>
      <c r="AN370" s="5" cm="1">
        <f t="array" ref="AN370">getStorageByWaterLevel(B369)</f>
        <v>68.377582007493643</v>
      </c>
    </row>
    <row r="371" spans="2:40" x14ac:dyDescent="0.25">
      <c r="B371" s="269">
        <f t="shared" si="192"/>
        <v>964.55158672070024</v>
      </c>
      <c r="C371" s="269">
        <f t="shared" si="193"/>
        <v>956.91663445670702</v>
      </c>
      <c r="D371" s="269">
        <f t="shared" si="194"/>
        <v>4.651750196797944</v>
      </c>
      <c r="E371" s="269">
        <f>IF(H371&gt;0,IF(AND(C371&lt;$B$6,C371&gt;$K$12),bb2wang($B$6,$K$12,C371,$H$8,$H$9,I371,$H$10,$H$11,$K$10,$K$11,$H$13),E370)," ")</f>
        <v>141.75597649274897</v>
      </c>
      <c r="F371" s="269">
        <f t="shared" si="195"/>
        <v>141.93726741073357</v>
      </c>
      <c r="G371" s="269">
        <f t="shared" si="196"/>
        <v>3981.9963254814884</v>
      </c>
      <c r="H371" s="270">
        <f t="shared" si="197"/>
        <v>0.02</v>
      </c>
      <c r="I371" s="269">
        <f t="shared" si="198"/>
        <v>6.1079618111945821</v>
      </c>
      <c r="J371" s="269">
        <f t="shared" si="199"/>
        <v>100</v>
      </c>
      <c r="K371" s="317">
        <f t="shared" si="200"/>
        <v>-1</v>
      </c>
      <c r="L371" s="318">
        <f t="shared" si="201"/>
        <v>4.6317501967979444</v>
      </c>
      <c r="M371" s="318">
        <f t="shared" si="202"/>
        <v>4.6417501967979442</v>
      </c>
      <c r="N371" s="269">
        <f t="shared" si="203"/>
        <v>-6.428537416896063E-2</v>
      </c>
      <c r="O371" s="269">
        <f t="shared" si="204"/>
        <v>2.6440901955349538E-2</v>
      </c>
      <c r="P371" s="316">
        <f t="shared" si="223"/>
        <v>72.238072572007354</v>
      </c>
      <c r="Q371" s="269">
        <f t="shared" si="205"/>
        <v>3902.093609153636</v>
      </c>
      <c r="R371" s="338">
        <f>IF(H371&gt;0,rate1(1,$L$52,$L$51,$L$54,L371,$L$53,$L$50,P371),"")</f>
        <v>3963.9396725656252</v>
      </c>
      <c r="S371" s="318">
        <f t="shared" si="206"/>
        <v>37.230115332802228</v>
      </c>
      <c r="T371" s="318">
        <f t="shared" si="207"/>
        <v>1.774362945810376E-3</v>
      </c>
      <c r="U371" s="269">
        <f t="shared" si="208"/>
        <v>4.651750196797944</v>
      </c>
      <c r="V371" s="341">
        <f t="shared" si="209"/>
        <v>4.651750196797944</v>
      </c>
      <c r="W371" s="269">
        <f t="shared" si="210"/>
        <v>1.3019482664198279E-3</v>
      </c>
      <c r="X371" s="269">
        <f t="shared" si="211"/>
        <v>3933.1666281363682</v>
      </c>
      <c r="Y371" s="269">
        <f t="shared" si="224"/>
        <v>72.549661446486127</v>
      </c>
      <c r="Z371" s="349">
        <f>IF(H371&gt;0,rate1(1,$L$52,$L$51,$L$54,U371,$L$53,$L$50,Y371),"")</f>
        <v>3974.2424538954201</v>
      </c>
      <c r="AA371" s="341">
        <f t="shared" si="212"/>
        <v>37.429301424079974</v>
      </c>
      <c r="AB371" s="341">
        <f t="shared" si="213"/>
        <v>-3.5739040155165662E-5</v>
      </c>
      <c r="AC371" s="269">
        <f t="shared" si="225"/>
        <v>1.774362945810376E-3</v>
      </c>
      <c r="AD371" s="269">
        <f t="shared" si="214"/>
        <v>-11.27165107185313</v>
      </c>
      <c r="AE371" s="269">
        <f t="shared" si="215"/>
        <v>53.851991381241469</v>
      </c>
      <c r="AF371" s="269">
        <f t="shared" si="216"/>
        <v>964.48552698358549</v>
      </c>
      <c r="AG371" s="269">
        <f t="shared" si="217"/>
        <v>956.91486009376115</v>
      </c>
      <c r="AH371" s="269">
        <f t="shared" si="218"/>
        <v>4.632125212597666</v>
      </c>
      <c r="AI371" s="269">
        <f t="shared" si="219"/>
        <v>0.44762612258978579</v>
      </c>
      <c r="AJ371" s="269">
        <f t="shared" si="220"/>
        <v>2.6993740787346723</v>
      </c>
      <c r="AK371" s="366">
        <f t="shared" si="221"/>
        <v>138.73016832832843</v>
      </c>
      <c r="AL371" s="134">
        <f t="shared" si="222"/>
        <v>0.97172990573222329</v>
      </c>
      <c r="AM371" s="5" cm="1">
        <f t="array" ref="AM371">Balance($B$8,$B$11,$B$12,$H$7,B371,AK371,AL371)</f>
        <v>0.13001011732798914</v>
      </c>
      <c r="AN371" s="5" cm="1">
        <f t="array" ref="AN371">getStorageByWaterLevel(B370)</f>
        <v>68.522923706599826</v>
      </c>
    </row>
    <row r="372" spans="2:40" x14ac:dyDescent="0.25">
      <c r="B372" s="269">
        <f t="shared" si="192"/>
        <v>964.48552698358549</v>
      </c>
      <c r="C372" s="269">
        <f t="shared" si="193"/>
        <v>956.91486009376115</v>
      </c>
      <c r="D372" s="269">
        <f t="shared" si="194"/>
        <v>4.632125212597666</v>
      </c>
      <c r="E372" s="269">
        <f>IF(H372&gt;0,IF(AND(C372&lt;$B$6,C372&gt;$K$12),bb2wang($B$6,$K$12,C372,$H$8,$H$9,I372,$H$10,$H$11,$K$10,$K$11,$H$13),E371)," ")</f>
        <v>141.39493261459404</v>
      </c>
      <c r="F372" s="269">
        <f t="shared" si="195"/>
        <v>141.57545455367151</v>
      </c>
      <c r="G372" s="269">
        <f t="shared" si="196"/>
        <v>3921.5721694987369</v>
      </c>
      <c r="H372" s="270">
        <f t="shared" si="197"/>
        <v>0.02</v>
      </c>
      <c r="I372" s="269">
        <f t="shared" si="198"/>
        <v>6.0565335118594703</v>
      </c>
      <c r="J372" s="269">
        <f t="shared" si="199"/>
        <v>100</v>
      </c>
      <c r="K372" s="317">
        <f t="shared" si="200"/>
        <v>-1</v>
      </c>
      <c r="L372" s="318">
        <f t="shared" si="201"/>
        <v>4.6121252125976664</v>
      </c>
      <c r="M372" s="318">
        <f t="shared" si="202"/>
        <v>4.6221252125976662</v>
      </c>
      <c r="N372" s="269">
        <f t="shared" si="203"/>
        <v>-6.4019336337908683E-2</v>
      </c>
      <c r="O372" s="269">
        <f t="shared" si="204"/>
        <v>2.6440901955349538E-2</v>
      </c>
      <c r="P372" s="316">
        <f t="shared" si="223"/>
        <v>71.830497120042892</v>
      </c>
      <c r="Q372" s="269">
        <f t="shared" si="205"/>
        <v>3841.4818875361502</v>
      </c>
      <c r="R372" s="338">
        <f>IF(H372&gt;0,rate1(1,$L$52,$L$51,$L$54,L372,$L$53,$L$50,P372),"")</f>
        <v>3950.4097639144125</v>
      </c>
      <c r="S372" s="318">
        <f t="shared" si="206"/>
        <v>36.777345361454479</v>
      </c>
      <c r="T372" s="318">
        <f t="shared" si="207"/>
        <v>1.789381959201516E-3</v>
      </c>
      <c r="U372" s="269">
        <f t="shared" si="208"/>
        <v>4.632125212597666</v>
      </c>
      <c r="V372" s="341">
        <f t="shared" si="209"/>
        <v>4.632125212597666</v>
      </c>
      <c r="W372" s="269">
        <f t="shared" si="210"/>
        <v>1.2909860195726708E-3</v>
      </c>
      <c r="X372" s="269">
        <f t="shared" si="211"/>
        <v>3872.1844516842016</v>
      </c>
      <c r="Y372" s="269">
        <f t="shared" si="224"/>
        <v>72.141644900348638</v>
      </c>
      <c r="Z372" s="349">
        <f>IF(H372&gt;0,rate1(1,$L$52,$L$51,$L$54,U372,$L$53,$L$50,Y372),"")</f>
        <v>3960.7441197655808</v>
      </c>
      <c r="AA372" s="341">
        <f t="shared" si="212"/>
        <v>36.974557472703786</v>
      </c>
      <c r="AB372" s="341">
        <f t="shared" si="213"/>
        <v>-3.5886084785121403E-5</v>
      </c>
      <c r="AC372" s="269">
        <f t="shared" si="225"/>
        <v>1.789381959201516E-3</v>
      </c>
      <c r="AD372" s="269">
        <f t="shared" si="214"/>
        <v>-11.177043502173618</v>
      </c>
      <c r="AE372" s="269">
        <f t="shared" si="215"/>
        <v>53.09446787084029</v>
      </c>
      <c r="AF372" s="269">
        <f t="shared" si="216"/>
        <v>964.41971826528834</v>
      </c>
      <c r="AG372" s="269">
        <f t="shared" si="217"/>
        <v>956.91307071180199</v>
      </c>
      <c r="AH372" s="269">
        <f t="shared" si="218"/>
        <v>4.6124984633433135</v>
      </c>
      <c r="AI372" s="269">
        <f t="shared" si="219"/>
        <v>0.45296110179427046</v>
      </c>
      <c r="AJ372" s="269">
        <f t="shared" si="220"/>
        <v>2.6994999012629486</v>
      </c>
      <c r="AK372" s="366">
        <f t="shared" si="221"/>
        <v>138.73195077390378</v>
      </c>
      <c r="AL372" s="134">
        <f t="shared" si="222"/>
        <v>0.97177466834448223</v>
      </c>
      <c r="AM372" s="5" cm="1">
        <f t="array" ref="AM372">Balance($B$8,$B$11,$B$12,$H$7,B372,AK372,AL372)</f>
        <v>0.13145566974053122</v>
      </c>
      <c r="AN372" s="5" cm="1">
        <f t="array" ref="AN372">getStorageByWaterLevel(B371)</f>
        <v>68.66787030581402</v>
      </c>
    </row>
    <row r="373" spans="2:40" x14ac:dyDescent="0.25">
      <c r="B373" s="269">
        <f t="shared" si="192"/>
        <v>964.41971826528834</v>
      </c>
      <c r="C373" s="269">
        <f t="shared" si="193"/>
        <v>956.91307071180199</v>
      </c>
      <c r="D373" s="269">
        <f t="shared" si="194"/>
        <v>4.6124984633433135</v>
      </c>
      <c r="E373" s="269">
        <f>IF(H373&gt;0,IF(AND(C373&lt;$B$6,C373&gt;$K$12),bb2wang($B$6,$K$12,C373,$H$8,$H$9,I373,$H$10,$H$11,$K$10,$K$11,$H$13),E372)," ")</f>
        <v>141.03542742330006</v>
      </c>
      <c r="F373" s="269">
        <f t="shared" si="195"/>
        <v>141.21518001894705</v>
      </c>
      <c r="G373" s="269">
        <f t="shared" si="196"/>
        <v>3861.8675252533667</v>
      </c>
      <c r="H373" s="270">
        <f t="shared" si="197"/>
        <v>0.02</v>
      </c>
      <c r="I373" s="269">
        <f t="shared" si="198"/>
        <v>6.0053180427890771</v>
      </c>
      <c r="J373" s="269">
        <f t="shared" si="199"/>
        <v>100</v>
      </c>
      <c r="K373" s="317">
        <f t="shared" si="200"/>
        <v>-1</v>
      </c>
      <c r="L373" s="318">
        <f t="shared" si="201"/>
        <v>4.5924984633433139</v>
      </c>
      <c r="M373" s="318">
        <f t="shared" si="202"/>
        <v>4.6024984633433137</v>
      </c>
      <c r="N373" s="269">
        <f t="shared" si="203"/>
        <v>-6.3753228227682257E-2</v>
      </c>
      <c r="O373" s="269">
        <f t="shared" si="204"/>
        <v>2.6440901955349538E-2</v>
      </c>
      <c r="P373" s="316">
        <f t="shared" si="223"/>
        <v>71.42346330141838</v>
      </c>
      <c r="Q373" s="269">
        <f t="shared" si="205"/>
        <v>3781.5907717830719</v>
      </c>
      <c r="R373" s="338">
        <f>IF(H373&gt;0,rate1(1,$L$52,$L$51,$L$54,L373,$L$53,$L$50,P373),"")</f>
        <v>3936.8371654748353</v>
      </c>
      <c r="S373" s="318">
        <f t="shared" si="206"/>
        <v>36.328779848532164</v>
      </c>
      <c r="T373" s="318">
        <f t="shared" si="207"/>
        <v>1.8045692067774899E-3</v>
      </c>
      <c r="U373" s="269">
        <f t="shared" si="208"/>
        <v>4.6124984633433135</v>
      </c>
      <c r="V373" s="341">
        <f t="shared" si="209"/>
        <v>4.6124984633433135</v>
      </c>
      <c r="W373" s="269">
        <f t="shared" si="210"/>
        <v>1.2800691387440111E-3</v>
      </c>
      <c r="X373" s="269">
        <f t="shared" si="211"/>
        <v>3811.9262494021536</v>
      </c>
      <c r="Y373" s="269">
        <f t="shared" si="224"/>
        <v>71.73416869730913</v>
      </c>
      <c r="Z373" s="349">
        <f>IF(H373&gt;0,rate1(1,$L$52,$L$51,$L$54,U373,$L$53,$L$50,Y373),"")</f>
        <v>3947.2031710661613</v>
      </c>
      <c r="AA373" s="341">
        <f t="shared" si="212"/>
        <v>36.524034369924145</v>
      </c>
      <c r="AB373" s="341">
        <f t="shared" si="213"/>
        <v>-3.603388977204011E-5</v>
      </c>
      <c r="AC373" s="269">
        <f t="shared" si="225"/>
        <v>1.8045692067774899E-3</v>
      </c>
      <c r="AD373" s="269">
        <f t="shared" si="214"/>
        <v>-11.082977546599617</v>
      </c>
      <c r="AE373" s="269">
        <f t="shared" si="215"/>
        <v>52.346818991001484</v>
      </c>
      <c r="AF373" s="269">
        <f t="shared" si="216"/>
        <v>964.35416046785383</v>
      </c>
      <c r="AG373" s="269">
        <f t="shared" si="217"/>
        <v>956.9112661425952</v>
      </c>
      <c r="AH373" s="269">
        <f t="shared" si="218"/>
        <v>4.5928699480910691</v>
      </c>
      <c r="AI373" s="269">
        <f t="shared" si="219"/>
        <v>0.45838045388393267</v>
      </c>
      <c r="AJ373" s="269">
        <f t="shared" si="220"/>
        <v>2.6996272291668051</v>
      </c>
      <c r="AK373" s="366">
        <f t="shared" si="221"/>
        <v>138.73372709355445</v>
      </c>
      <c r="AL373" s="134">
        <f t="shared" si="222"/>
        <v>0.97181996445466168</v>
      </c>
      <c r="AM373" s="5" cm="1">
        <f t="array" ref="AM373">Balance($B$8,$B$11,$B$12,$H$7,B373,AK373,AL373)</f>
        <v>0.13290621567347491</v>
      </c>
      <c r="AN373" s="5" cm="1">
        <f t="array" ref="AN373">getStorageByWaterLevel(B372)</f>
        <v>68.812420267876234</v>
      </c>
    </row>
    <row r="374" spans="2:40" x14ac:dyDescent="0.25">
      <c r="B374" s="269">
        <f t="shared" si="192"/>
        <v>964.35416046785383</v>
      </c>
      <c r="C374" s="269">
        <f t="shared" si="193"/>
        <v>956.9112661425952</v>
      </c>
      <c r="D374" s="269">
        <f t="shared" si="194"/>
        <v>4.5928699480910691</v>
      </c>
      <c r="E374" s="269">
        <f>IF(H374&gt;0,IF(AND(C374&lt;$B$6,C374&gt;$K$12),bb2wang($B$6,$K$12,C374,$H$8,$H$9,I374,$H$10,$H$11,$K$10,$K$11,$H$13),E373)," ")</f>
        <v>140.67746165336564</v>
      </c>
      <c r="F374" s="269">
        <f t="shared" si="195"/>
        <v>140.85644453833285</v>
      </c>
      <c r="G374" s="269">
        <f t="shared" si="196"/>
        <v>3802.8758768989824</v>
      </c>
      <c r="H374" s="270">
        <f t="shared" si="197"/>
        <v>0.02</v>
      </c>
      <c r="I374" s="269">
        <f t="shared" si="198"/>
        <v>5.9543154602069084</v>
      </c>
      <c r="J374" s="269">
        <f t="shared" si="199"/>
        <v>100</v>
      </c>
      <c r="K374" s="317">
        <f t="shared" si="200"/>
        <v>-1</v>
      </c>
      <c r="L374" s="318">
        <f t="shared" si="201"/>
        <v>4.5728699480910695</v>
      </c>
      <c r="M374" s="318">
        <f t="shared" si="202"/>
        <v>4.5828699480910693</v>
      </c>
      <c r="N374" s="269">
        <f t="shared" si="203"/>
        <v>-6.3487049812964713E-2</v>
      </c>
      <c r="O374" s="269">
        <f t="shared" si="204"/>
        <v>2.6440901955349538E-2</v>
      </c>
      <c r="P374" s="316">
        <f t="shared" si="223"/>
        <v>71.016972895958716</v>
      </c>
      <c r="Q374" s="269">
        <f t="shared" si="205"/>
        <v>3722.4137422742128</v>
      </c>
      <c r="R374" s="338">
        <f>IF(H374&gt;0,rate1(1,$L$52,$L$51,$L$54,L374,$L$53,$L$50,P374),"")</f>
        <v>3923.2217708544058</v>
      </c>
      <c r="S374" s="318">
        <f t="shared" si="206"/>
        <v>35.884385911193604</v>
      </c>
      <c r="T374" s="318">
        <f t="shared" si="207"/>
        <v>1.8199274017489059E-3</v>
      </c>
      <c r="U374" s="269">
        <f t="shared" si="208"/>
        <v>4.5928699480910691</v>
      </c>
      <c r="V374" s="341">
        <f t="shared" si="209"/>
        <v>4.5928699480910691</v>
      </c>
      <c r="W374" s="269">
        <f t="shared" si="210"/>
        <v>1.2691976359331392E-3</v>
      </c>
      <c r="X374" s="269">
        <f t="shared" si="211"/>
        <v>3752.38547932965</v>
      </c>
      <c r="Y374" s="269">
        <f t="shared" si="224"/>
        <v>71.327234607925504</v>
      </c>
      <c r="Z374" s="349">
        <f>IF(H374&gt;0,rate1(1,$L$52,$L$51,$L$54,U374,$L$53,$L$50,Y374),"")</f>
        <v>3933.6195007965953</v>
      </c>
      <c r="AA374" s="341">
        <f t="shared" si="212"/>
        <v>36.077699145716537</v>
      </c>
      <c r="AB374" s="341">
        <f t="shared" si="213"/>
        <v>-3.6182465408029065E-5</v>
      </c>
      <c r="AC374" s="269">
        <f t="shared" si="225"/>
        <v>1.8199274017489059E-3</v>
      </c>
      <c r="AD374" s="269">
        <f t="shared" si="214"/>
        <v>-10.989449348792972</v>
      </c>
      <c r="AE374" s="269">
        <f t="shared" si="215"/>
        <v>51.60893106459298</v>
      </c>
      <c r="AF374" s="269">
        <f t="shared" si="216"/>
        <v>964.2888534906391</v>
      </c>
      <c r="AG374" s="269">
        <f t="shared" si="217"/>
        <v>956.9094462151935</v>
      </c>
      <c r="AH374" s="269">
        <f t="shared" si="218"/>
        <v>4.573239665886617</v>
      </c>
      <c r="AI374" s="269">
        <f t="shared" si="219"/>
        <v>0.4638859356025033</v>
      </c>
      <c r="AJ374" s="269">
        <f t="shared" si="220"/>
        <v>2.699756086371139</v>
      </c>
      <c r="AK374" s="366">
        <f t="shared" si="221"/>
        <v>138.73549729814351</v>
      </c>
      <c r="AL374" s="134">
        <f t="shared" si="222"/>
        <v>0.97186580250005006</v>
      </c>
      <c r="AM374" s="5" cm="1">
        <f t="array" ref="AM374">Balance($B$8,$B$11,$B$12,$H$7,B374,AK374,AL374)</f>
        <v>0.13436163709943499</v>
      </c>
      <c r="AN374" s="5" cm="1">
        <f t="array" ref="AN374">getStorageByWaterLevel(B373)</f>
        <v>68.956572068588869</v>
      </c>
    </row>
    <row r="375" spans="2:40" x14ac:dyDescent="0.25">
      <c r="B375" s="269">
        <f t="shared" si="192"/>
        <v>964.2888534906391</v>
      </c>
      <c r="C375" s="269">
        <f t="shared" si="193"/>
        <v>956.9094462151935</v>
      </c>
      <c r="D375" s="269">
        <f t="shared" si="194"/>
        <v>4.573239665886617</v>
      </c>
      <c r="E375" s="269">
        <f>IF(H375&gt;0,IF(AND(C375&lt;$B$6,C375&gt;$K$12),bb2wang($B$6,$K$12,C375,$H$8,$H$9,I375,$H$10,$H$11,$K$10,$K$11,$H$13),E374)," ")</f>
        <v>140.3210360448623</v>
      </c>
      <c r="F375" s="269">
        <f t="shared" si="195"/>
        <v>140.49924884911397</v>
      </c>
      <c r="G375" s="269">
        <f t="shared" si="196"/>
        <v>3744.5907514655137</v>
      </c>
      <c r="H375" s="270">
        <f t="shared" si="197"/>
        <v>0.02</v>
      </c>
      <c r="I375" s="269">
        <f t="shared" si="198"/>
        <v>5.9035258203564815</v>
      </c>
      <c r="J375" s="269">
        <f t="shared" si="199"/>
        <v>100</v>
      </c>
      <c r="K375" s="317">
        <f t="shared" si="200"/>
        <v>-1</v>
      </c>
      <c r="L375" s="318">
        <f t="shared" si="201"/>
        <v>4.5532396658866174</v>
      </c>
      <c r="M375" s="318">
        <f t="shared" si="202"/>
        <v>4.5632396658866172</v>
      </c>
      <c r="N375" s="269">
        <f t="shared" si="203"/>
        <v>-6.3220801068300858E-2</v>
      </c>
      <c r="O375" s="269">
        <f t="shared" si="204"/>
        <v>2.6440901955349538E-2</v>
      </c>
      <c r="P375" s="316">
        <f t="shared" si="223"/>
        <v>70.611027696018169</v>
      </c>
      <c r="Q375" s="269">
        <f t="shared" si="205"/>
        <v>3663.9443222800442</v>
      </c>
      <c r="R375" s="338">
        <f>IF(H375&gt;0,rate1(1,$L$52,$L$51,$L$54,L375,$L$53,$L$50,P375),"")</f>
        <v>3909.5634744331223</v>
      </c>
      <c r="S375" s="318">
        <f t="shared" si="206"/>
        <v>35.444130842541462</v>
      </c>
      <c r="T375" s="318">
        <f t="shared" si="207"/>
        <v>1.8354593227307607E-3</v>
      </c>
      <c r="U375" s="269">
        <f t="shared" si="208"/>
        <v>4.573239665886617</v>
      </c>
      <c r="V375" s="341">
        <f t="shared" si="209"/>
        <v>4.573239665886617</v>
      </c>
      <c r="W375" s="269">
        <f t="shared" si="210"/>
        <v>1.2583715231340165E-3</v>
      </c>
      <c r="X375" s="269">
        <f t="shared" si="211"/>
        <v>3693.5556424813976</v>
      </c>
      <c r="Y375" s="269">
        <f t="shared" si="224"/>
        <v>70.920844415177598</v>
      </c>
      <c r="Z375" s="349">
        <f>IF(H375&gt;0,rate1(1,$L$52,$L$51,$L$54,U375,$L$53,$L$50,Y375),"")</f>
        <v>3919.9930027094206</v>
      </c>
      <c r="AA375" s="341">
        <f t="shared" si="212"/>
        <v>35.635519006444028</v>
      </c>
      <c r="AB375" s="341">
        <f t="shared" si="213"/>
        <v>-3.6331822338215665E-5</v>
      </c>
      <c r="AC375" s="269">
        <f t="shared" si="225"/>
        <v>1.8354593227307607E-3</v>
      </c>
      <c r="AD375" s="269">
        <f t="shared" si="214"/>
        <v>-10.896455046600755</v>
      </c>
      <c r="AE375" s="269">
        <f t="shared" si="215"/>
        <v>50.880691539117251</v>
      </c>
      <c r="AF375" s="269">
        <f t="shared" si="216"/>
        <v>964.22379723024801</v>
      </c>
      <c r="AG375" s="269">
        <f t="shared" si="217"/>
        <v>956.90761075587079</v>
      </c>
      <c r="AH375" s="269">
        <f t="shared" si="218"/>
        <v>4.5536076157650864</v>
      </c>
      <c r="AI375" s="269">
        <f t="shared" si="219"/>
        <v>0.46947935101549876</v>
      </c>
      <c r="AJ375" s="269">
        <f t="shared" si="220"/>
        <v>2.6998864973019767</v>
      </c>
      <c r="AK375" s="366">
        <f t="shared" si="221"/>
        <v>138.73726139877766</v>
      </c>
      <c r="AL375" s="134">
        <f t="shared" si="222"/>
        <v>0.97191219109361027</v>
      </c>
      <c r="AM375" s="5" cm="1">
        <f t="array" ref="AM375">Balance($B$8,$B$11,$B$12,$H$7,B375,AK375,AL375)</f>
        <v>0.13582181657856782</v>
      </c>
      <c r="AN375" s="5" cm="1">
        <f t="array" ref="AN375">getStorageByWaterLevel(B374)</f>
        <v>69.100324196971158</v>
      </c>
    </row>
    <row r="376" spans="2:40" x14ac:dyDescent="0.25">
      <c r="B376" s="269">
        <f t="shared" si="192"/>
        <v>964.22379723024801</v>
      </c>
      <c r="C376" s="269">
        <f t="shared" si="193"/>
        <v>956.90761075587079</v>
      </c>
      <c r="D376" s="269">
        <f t="shared" si="194"/>
        <v>4.5536076157650864</v>
      </c>
      <c r="E376" s="269">
        <f>IF(H376&gt;0,IF(AND(C376&lt;$B$6,C376&gt;$K$12),bb2wang($B$6,$K$12,C376,$H$8,$H$9,I376,$H$10,$H$11,$K$10,$K$11,$H$13),E375)," ")</f>
        <v>139.96615134357012</v>
      </c>
      <c r="F376" s="269">
        <f t="shared" si="195"/>
        <v>140.14359369421621</v>
      </c>
      <c r="G376" s="269">
        <f t="shared" si="196"/>
        <v>3687.0057187012426</v>
      </c>
      <c r="H376" s="270">
        <f t="shared" si="197"/>
        <v>0.02</v>
      </c>
      <c r="I376" s="269">
        <f t="shared" si="198"/>
        <v>5.852949179501775</v>
      </c>
      <c r="J376" s="269">
        <f t="shared" si="199"/>
        <v>100</v>
      </c>
      <c r="K376" s="317">
        <f t="shared" si="200"/>
        <v>-1</v>
      </c>
      <c r="L376" s="318">
        <f t="shared" si="201"/>
        <v>4.5336076157650869</v>
      </c>
      <c r="M376" s="318">
        <f t="shared" si="202"/>
        <v>4.5436076157650866</v>
      </c>
      <c r="N376" s="269">
        <f t="shared" si="203"/>
        <v>-6.2954481968084508E-2</v>
      </c>
      <c r="O376" s="269">
        <f t="shared" si="204"/>
        <v>2.6440901955349538E-2</v>
      </c>
      <c r="P376" s="316">
        <f t="shared" si="223"/>
        <v>70.205629506626892</v>
      </c>
      <c r="Q376" s="269">
        <f t="shared" si="205"/>
        <v>3606.1760778038956</v>
      </c>
      <c r="R376" s="338">
        <f>IF(H376&gt;0,rate1(1,$L$52,$L$51,$L$54,L376,$L$53,$L$50,P376),"")</f>
        <v>3895.8621713893317</v>
      </c>
      <c r="S376" s="318">
        <f t="shared" si="206"/>
        <v>35.007982110902816</v>
      </c>
      <c r="T376" s="318">
        <f t="shared" si="207"/>
        <v>1.8511678159199444E-3</v>
      </c>
      <c r="U376" s="269">
        <f t="shared" si="208"/>
        <v>4.5536076157650864</v>
      </c>
      <c r="V376" s="341">
        <f t="shared" si="209"/>
        <v>4.5536076157650864</v>
      </c>
      <c r="W376" s="269">
        <f t="shared" si="210"/>
        <v>1.2475908123299462E-3</v>
      </c>
      <c r="X376" s="269">
        <f t="shared" si="211"/>
        <v>3635.4302826895309</v>
      </c>
      <c r="Y376" s="269">
        <f t="shared" si="224"/>
        <v>70.514999914612261</v>
      </c>
      <c r="Z376" s="349">
        <f>IF(H376&gt;0,rate1(1,$L$52,$L$51,$L$54,U376,$L$53,$L$50,Y376),"")</f>
        <v>3906.3235713357599</v>
      </c>
      <c r="AA376" s="341">
        <f t="shared" si="212"/>
        <v>35.197461334140179</v>
      </c>
      <c r="AB376" s="341">
        <f t="shared" si="213"/>
        <v>-3.6481971575019959E-5</v>
      </c>
      <c r="AC376" s="269">
        <f t="shared" si="225"/>
        <v>1.8511678159199444E-3</v>
      </c>
      <c r="AD376" s="269">
        <f t="shared" si="214"/>
        <v>-10.80399077166374</v>
      </c>
      <c r="AE376" s="269">
        <f t="shared" si="215"/>
        <v>50.161988972313971</v>
      </c>
      <c r="AF376" s="269">
        <f t="shared" si="216"/>
        <v>964.15899158046398</v>
      </c>
      <c r="AG376" s="269">
        <f t="shared" si="217"/>
        <v>956.90575958805482</v>
      </c>
      <c r="AH376" s="269">
        <f t="shared" si="218"/>
        <v>4.5339737967508604</v>
      </c>
      <c r="AI376" s="269">
        <f t="shared" si="219"/>
        <v>0.47516255310946637</v>
      </c>
      <c r="AJ376" s="269">
        <f t="shared" si="220"/>
        <v>2.7000184869000625</v>
      </c>
      <c r="AK376" s="366">
        <f t="shared" si="221"/>
        <v>138.73901940681347</v>
      </c>
      <c r="AL376" s="134">
        <f t="shared" si="222"/>
        <v>0.97195913902871178</v>
      </c>
      <c r="AM376" s="5" cm="1">
        <f t="array" ref="AM376">Balance($B$8,$B$11,$B$12,$H$7,B376,AK376,AL376)</f>
        <v>0.13728663726146009</v>
      </c>
      <c r="AN376" s="5" cm="1">
        <f t="array" ref="AN376">getStorageByWaterLevel(B375)</f>
        <v>69.243675155419723</v>
      </c>
    </row>
    <row r="377" spans="2:40" x14ac:dyDescent="0.25">
      <c r="B377" s="269">
        <f t="shared" si="192"/>
        <v>964.15899158046398</v>
      </c>
      <c r="C377" s="269">
        <f t="shared" si="193"/>
        <v>956.90575958805482</v>
      </c>
      <c r="D377" s="269">
        <f t="shared" si="194"/>
        <v>4.5339737967508604</v>
      </c>
      <c r="E377" s="269">
        <f>IF(H377&gt;0,IF(AND(C377&lt;$B$6,C377&gt;$K$12),bb2wang($B$6,$K$12,C377,$H$8,$H$9,I377,$H$10,$H$11,$K$10,$K$11,$H$13),E376)," ")</f>
        <v>139.61280830111306</v>
      </c>
      <c r="F377" s="269">
        <f t="shared" si="195"/>
        <v>139.7894798223416</v>
      </c>
      <c r="G377" s="269">
        <f t="shared" si="196"/>
        <v>3630.1143909143016</v>
      </c>
      <c r="H377" s="270">
        <f t="shared" si="197"/>
        <v>0.02</v>
      </c>
      <c r="I377" s="269">
        <f t="shared" si="198"/>
        <v>5.8025855939273248</v>
      </c>
      <c r="J377" s="269">
        <f t="shared" si="199"/>
        <v>100</v>
      </c>
      <c r="K377" s="317">
        <f t="shared" si="200"/>
        <v>-1</v>
      </c>
      <c r="L377" s="318">
        <f t="shared" si="201"/>
        <v>4.5139737967508609</v>
      </c>
      <c r="M377" s="318">
        <f t="shared" si="202"/>
        <v>4.5239737967508606</v>
      </c>
      <c r="N377" s="269">
        <f t="shared" si="203"/>
        <v>-6.2688092486549607E-2</v>
      </c>
      <c r="O377" s="269">
        <f t="shared" si="204"/>
        <v>2.6440901955349538E-2</v>
      </c>
      <c r="P377" s="316">
        <f t="shared" si="223"/>
        <v>69.80078014563729</v>
      </c>
      <c r="Q377" s="269">
        <f t="shared" si="205"/>
        <v>3549.1026174234321</v>
      </c>
      <c r="R377" s="338">
        <f>IF(H377&gt;0,rate1(1,$L$52,$L$51,$L$54,L377,$L$53,$L$50,P377),"")</f>
        <v>3882.1177577260332</v>
      </c>
      <c r="S377" s="318">
        <f t="shared" si="206"/>
        <v>34.575907359099311</v>
      </c>
      <c r="T377" s="318">
        <f t="shared" si="207"/>
        <v>1.8670557973636023E-3</v>
      </c>
      <c r="U377" s="269">
        <f t="shared" si="208"/>
        <v>4.5339737967508604</v>
      </c>
      <c r="V377" s="341">
        <f t="shared" si="209"/>
        <v>4.5339737967508604</v>
      </c>
      <c r="W377" s="269">
        <f t="shared" si="210"/>
        <v>1.2368555155219951E-3</v>
      </c>
      <c r="X377" s="269">
        <f t="shared" si="211"/>
        <v>3578.0029864452586</v>
      </c>
      <c r="Y377" s="269">
        <f t="shared" si="224"/>
        <v>70.10970291448767</v>
      </c>
      <c r="Z377" s="349">
        <f>IF(H377&gt;0,rate1(1,$L$52,$L$51,$L$54,U377,$L$53,$L$50,Y377),"")</f>
        <v>3892.6111020112166</v>
      </c>
      <c r="AA377" s="341">
        <f t="shared" si="212"/>
        <v>34.763493685784475</v>
      </c>
      <c r="AB377" s="341">
        <f t="shared" si="213"/>
        <v>-3.663292451405144E-5</v>
      </c>
      <c r="AC377" s="269">
        <f t="shared" si="225"/>
        <v>1.8670557973636023E-3</v>
      </c>
      <c r="AD377" s="269">
        <f t="shared" si="214"/>
        <v>-10.712052649010936</v>
      </c>
      <c r="AE377" s="269">
        <f t="shared" si="215"/>
        <v>49.452713023687167</v>
      </c>
      <c r="AF377" s="269">
        <f t="shared" si="216"/>
        <v>964.09443643218003</v>
      </c>
      <c r="AG377" s="269">
        <f t="shared" si="217"/>
        <v>956.90389253225749</v>
      </c>
      <c r="AH377" s="269">
        <f t="shared" si="218"/>
        <v>4.5143382078572669</v>
      </c>
      <c r="AI377" s="269">
        <f t="shared" si="219"/>
        <v>0.4809374454568936</v>
      </c>
      <c r="AJ377" s="269">
        <f t="shared" si="220"/>
        <v>2.7001520806349117</v>
      </c>
      <c r="AK377" s="366">
        <f t="shared" si="221"/>
        <v>138.7407713338641</v>
      </c>
      <c r="AL377" s="134">
        <f t="shared" si="222"/>
        <v>0.97200665528402275</v>
      </c>
      <c r="AM377" s="5" cm="1">
        <f t="array" ref="AM377">Balance($B$8,$B$11,$B$12,$H$7,B377,AK377,AL377)</f>
        <v>0.1387559828920987</v>
      </c>
      <c r="AN377" s="5" cm="1">
        <f t="array" ref="AN377">getStorageByWaterLevel(B376)</f>
        <v>69.386623459874116</v>
      </c>
    </row>
    <row r="378" spans="2:40" x14ac:dyDescent="0.25">
      <c r="B378" s="269">
        <f t="shared" si="192"/>
        <v>964.09443643218003</v>
      </c>
      <c r="C378" s="269">
        <f t="shared" si="193"/>
        <v>956.90389253225749</v>
      </c>
      <c r="D378" s="269">
        <f t="shared" si="194"/>
        <v>4.5143382078572669</v>
      </c>
      <c r="E378" s="269">
        <f>IF(H378&gt;0,IF(AND(C378&lt;$B$6,C378&gt;$K$12),bb2wang($B$6,$K$12,C378,$H$8,$H$9,I378,$H$10,$H$11,$K$10,$K$11,$H$13),E377)," ")</f>
        <v>139.26100767509763</v>
      </c>
      <c r="F378" s="269">
        <f t="shared" si="195"/>
        <v>139.43690798810536</v>
      </c>
      <c r="G378" s="269">
        <f t="shared" si="196"/>
        <v>3573.9104228136293</v>
      </c>
      <c r="H378" s="270">
        <f t="shared" si="197"/>
        <v>0.02</v>
      </c>
      <c r="I378" s="269">
        <f t="shared" si="198"/>
        <v>5.7524351199380366</v>
      </c>
      <c r="J378" s="269">
        <f t="shared" si="199"/>
        <v>100</v>
      </c>
      <c r="K378" s="317">
        <f t="shared" si="200"/>
        <v>-1</v>
      </c>
      <c r="L378" s="318">
        <f t="shared" si="201"/>
        <v>4.4943382078572673</v>
      </c>
      <c r="M378" s="318">
        <f t="shared" si="202"/>
        <v>4.5043382078572671</v>
      </c>
      <c r="N378" s="269">
        <f t="shared" si="203"/>
        <v>-6.2421632597745358E-2</v>
      </c>
      <c r="O378" s="269">
        <f t="shared" si="204"/>
        <v>2.6440901955349538E-2</v>
      </c>
      <c r="P378" s="316">
        <f t="shared" si="223"/>
        <v>69.396481443870186</v>
      </c>
      <c r="Q378" s="269">
        <f t="shared" si="205"/>
        <v>3492.7175921316198</v>
      </c>
      <c r="R378" s="338">
        <f>IF(H378&gt;0,rate1(1,$L$52,$L$51,$L$54,L378,$L$53,$L$50,P378),"")</f>
        <v>3868.3301302976247</v>
      </c>
      <c r="S378" s="318">
        <f t="shared" si="206"/>
        <v>34.147874403709288</v>
      </c>
      <c r="T378" s="318">
        <f t="shared" si="207"/>
        <v>1.8831262553221301E-3</v>
      </c>
      <c r="U378" s="269">
        <f t="shared" si="208"/>
        <v>4.5143382078572669</v>
      </c>
      <c r="V378" s="341">
        <f t="shared" si="209"/>
        <v>4.5143382078572669</v>
      </c>
      <c r="W378" s="269">
        <f t="shared" si="210"/>
        <v>1.2261656447165592E-3</v>
      </c>
      <c r="X378" s="269">
        <f t="shared" si="211"/>
        <v>3521.2673827399258</v>
      </c>
      <c r="Y378" s="269">
        <f t="shared" si="224"/>
        <v>69.704955235917922</v>
      </c>
      <c r="Z378" s="349">
        <f>IF(H378&gt;0,rate1(1,$L$52,$L$51,$L$54,U378,$L$53,$L$50,Y378),"")</f>
        <v>3878.8554909022273</v>
      </c>
      <c r="AA378" s="341">
        <f t="shared" si="212"/>
        <v>34.333583792569002</v>
      </c>
      <c r="AB378" s="341">
        <f t="shared" si="213"/>
        <v>-3.6784692949514364E-5</v>
      </c>
      <c r="AC378" s="269">
        <f t="shared" si="225"/>
        <v>1.8831262553221301E-3</v>
      </c>
      <c r="AD378" s="269">
        <f t="shared" si="214"/>
        <v>-10.620636796643661</v>
      </c>
      <c r="AE378" s="269">
        <f t="shared" si="215"/>
        <v>48.752754443911108</v>
      </c>
      <c r="AF378" s="269">
        <f t="shared" si="216"/>
        <v>964.03013167332699</v>
      </c>
      <c r="AG378" s="269">
        <f t="shared" si="217"/>
        <v>956.90200940600221</v>
      </c>
      <c r="AH378" s="269">
        <f t="shared" si="218"/>
        <v>4.494700848086576</v>
      </c>
      <c r="AI378" s="269">
        <f t="shared" si="219"/>
        <v>0.48680598394978369</v>
      </c>
      <c r="AJ378" s="269">
        <f t="shared" si="220"/>
        <v>2.7002873045193421</v>
      </c>
      <c r="AK378" s="366">
        <f t="shared" si="221"/>
        <v>138.74251719180597</v>
      </c>
      <c r="AL378" s="134">
        <f t="shared" si="222"/>
        <v>0.97205474902856848</v>
      </c>
      <c r="AM378" s="5" cm="1">
        <f t="array" ref="AM378">Balance($B$8,$B$11,$B$12,$H$7,B378,AK378,AL378)</f>
        <v>0.14022973781093953</v>
      </c>
      <c r="AN378" s="5" cm="1">
        <f t="array" ref="AN378">getStorageByWaterLevel(B377)</f>
        <v>69.529167639987108</v>
      </c>
    </row>
    <row r="379" spans="2:40" x14ac:dyDescent="0.25">
      <c r="B379" s="269">
        <f t="shared" si="192"/>
        <v>964.03013167332699</v>
      </c>
      <c r="C379" s="269">
        <f t="shared" si="193"/>
        <v>956.90200940600221</v>
      </c>
      <c r="D379" s="269">
        <f t="shared" si="194"/>
        <v>4.494700848086576</v>
      </c>
      <c r="E379" s="269">
        <f>IF(H379&gt;0,IF(AND(C379&lt;$B$6,C379&gt;$K$12),bb2wang($B$6,$K$12,C379,$H$8,$H$9,I379,$H$10,$H$11,$K$10,$K$11,$H$13),E378)," ")</f>
        <v>138.9107502292625</v>
      </c>
      <c r="F379" s="269">
        <f t="shared" si="195"/>
        <v>139.08587895218005</v>
      </c>
      <c r="G379" s="269">
        <f t="shared" si="196"/>
        <v>3518.3875113504455</v>
      </c>
      <c r="H379" s="270">
        <f t="shared" si="197"/>
        <v>0.02</v>
      </c>
      <c r="I379" s="269">
        <f t="shared" si="198"/>
        <v>5.7024978138598277</v>
      </c>
      <c r="J379" s="269">
        <f t="shared" si="199"/>
        <v>100</v>
      </c>
      <c r="K379" s="317">
        <f t="shared" si="200"/>
        <v>-1</v>
      </c>
      <c r="L379" s="318">
        <f t="shared" si="201"/>
        <v>4.4747008480865764</v>
      </c>
      <c r="M379" s="318">
        <f t="shared" si="202"/>
        <v>4.4847008480865762</v>
      </c>
      <c r="N379" s="269">
        <f t="shared" si="203"/>
        <v>-6.2155102275619711E-2</v>
      </c>
      <c r="O379" s="269">
        <f t="shared" si="204"/>
        <v>2.6440901955349538E-2</v>
      </c>
      <c r="P379" s="316">
        <f t="shared" si="223"/>
        <v>68.992735245269756</v>
      </c>
      <c r="Q379" s="269">
        <f t="shared" si="205"/>
        <v>3437.0146951783631</v>
      </c>
      <c r="R379" s="338">
        <f>IF(H379&gt;0,rate1(1,$L$52,$L$51,$L$54,L379,$L$53,$L$50,P379),"")</f>
        <v>3854.4991868374182</v>
      </c>
      <c r="S379" s="318">
        <f t="shared" si="206"/>
        <v>33.723851234330361</v>
      </c>
      <c r="T379" s="318">
        <f t="shared" si="207"/>
        <v>1.8993822527347648E-3</v>
      </c>
      <c r="U379" s="269">
        <f t="shared" si="208"/>
        <v>4.494700848086576</v>
      </c>
      <c r="V379" s="341">
        <f t="shared" si="209"/>
        <v>4.494700848086576</v>
      </c>
      <c r="W379" s="269">
        <f t="shared" si="210"/>
        <v>1.2155212119058234E-3</v>
      </c>
      <c r="X379" s="269">
        <f t="shared" si="211"/>
        <v>3465.2171429066816</v>
      </c>
      <c r="Y379" s="269">
        <f t="shared" si="224"/>
        <v>69.300758713026042</v>
      </c>
      <c r="Z379" s="349">
        <f>IF(H379&gt;0,rate1(1,$L$52,$L$51,$L$54,U379,$L$53,$L$50,Y379),"")</f>
        <v>3865.0566350331565</v>
      </c>
      <c r="AA379" s="341">
        <f t="shared" si="212"/>
        <v>33.907699559165145</v>
      </c>
      <c r="AB379" s="341">
        <f t="shared" si="213"/>
        <v>-3.6937289090063054E-5</v>
      </c>
      <c r="AC379" s="269">
        <f t="shared" si="225"/>
        <v>1.8993822527347648E-3</v>
      </c>
      <c r="AD379" s="269">
        <f t="shared" si="214"/>
        <v>-10.529739325090377</v>
      </c>
      <c r="AE379" s="269">
        <f t="shared" si="215"/>
        <v>48.062005073970504</v>
      </c>
      <c r="AF379" s="269">
        <f t="shared" si="216"/>
        <v>963.96607718879864</v>
      </c>
      <c r="AG379" s="269">
        <f t="shared" si="217"/>
        <v>956.90011002374945</v>
      </c>
      <c r="AH379" s="269">
        <f t="shared" si="218"/>
        <v>4.4750617164296571</v>
      </c>
      <c r="AI379" s="269">
        <f t="shared" si="219"/>
        <v>0.4927701786060541</v>
      </c>
      <c r="AJ379" s="269">
        <f t="shared" si="220"/>
        <v>2.7004241851245103</v>
      </c>
      <c r="AK379" s="366">
        <f t="shared" si="221"/>
        <v>138.74425699278589</v>
      </c>
      <c r="AL379" s="134">
        <f t="shared" si="222"/>
        <v>0.9721034296269635</v>
      </c>
      <c r="AM379" s="5" cm="1">
        <f t="array" ref="AM379">Balance($B$8,$B$11,$B$12,$H$7,B379,AK379,AL379)</f>
        <v>0.14170778695806158</v>
      </c>
      <c r="AN379" s="5" cm="1">
        <f t="array" ref="AN379">getStorageByWaterLevel(B378)</f>
        <v>69.671306239301188</v>
      </c>
    </row>
    <row r="380" spans="2:40" x14ac:dyDescent="0.25">
      <c r="B380" s="269">
        <f t="shared" si="192"/>
        <v>963.96607718879864</v>
      </c>
      <c r="C380" s="269">
        <f t="shared" si="193"/>
        <v>956.90011002374945</v>
      </c>
      <c r="D380" s="269">
        <f t="shared" si="194"/>
        <v>4.4750617164296571</v>
      </c>
      <c r="E380" s="269">
        <f>IF(H380&gt;0,IF(AND(C380&lt;$B$6,C380&gt;$K$12),bb2wang($B$6,$K$12,C380,$H$8,$H$9,I380,$H$10,$H$11,$K$10,$K$11,$H$13),E379)," ")</f>
        <v>138.56203673362597</v>
      </c>
      <c r="F380" s="269">
        <f t="shared" si="195"/>
        <v>138.73639348144422</v>
      </c>
      <c r="G380" s="269">
        <f t="shared" si="196"/>
        <v>3463.5393955587856</v>
      </c>
      <c r="H380" s="270">
        <f t="shared" si="197"/>
        <v>0.02</v>
      </c>
      <c r="I380" s="269">
        <f t="shared" si="198"/>
        <v>5.6527737320393499</v>
      </c>
      <c r="J380" s="269">
        <f t="shared" si="199"/>
        <v>100</v>
      </c>
      <c r="K380" s="317">
        <f t="shared" si="200"/>
        <v>-1</v>
      </c>
      <c r="L380" s="318">
        <f t="shared" si="201"/>
        <v>4.4550617164296575</v>
      </c>
      <c r="M380" s="318">
        <f t="shared" si="202"/>
        <v>4.4650617164296573</v>
      </c>
      <c r="N380" s="269">
        <f t="shared" si="203"/>
        <v>-6.1888501493891468E-2</v>
      </c>
      <c r="O380" s="269">
        <f t="shared" si="204"/>
        <v>2.6440901955349538E-2</v>
      </c>
      <c r="P380" s="316">
        <f t="shared" si="223"/>
        <v>68.589543407054265</v>
      </c>
      <c r="Q380" s="269">
        <f t="shared" si="205"/>
        <v>3381.9876619109168</v>
      </c>
      <c r="R380" s="338">
        <f>IF(H380&gt;0,rate1(1,$L$52,$L$51,$L$54,L380,$L$53,$L$50,P380),"")</f>
        <v>3840.6248259854715</v>
      </c>
      <c r="S380" s="318">
        <f t="shared" si="206"/>
        <v>33.303806012828055</v>
      </c>
      <c r="T380" s="318">
        <f t="shared" si="207"/>
        <v>1.9158269297839127E-3</v>
      </c>
      <c r="U380" s="269">
        <f t="shared" si="208"/>
        <v>4.4750617164296571</v>
      </c>
      <c r="V380" s="341">
        <f t="shared" si="209"/>
        <v>4.4750617164296571</v>
      </c>
      <c r="W380" s="269">
        <f t="shared" si="210"/>
        <v>1.2049222291157236E-3</v>
      </c>
      <c r="X380" s="269">
        <f t="shared" si="211"/>
        <v>3409.8459804610698</v>
      </c>
      <c r="Y380" s="269">
        <f t="shared" si="224"/>
        <v>68.897115193092873</v>
      </c>
      <c r="Z380" s="349">
        <f>IF(H380&gt;0,rate1(1,$L$52,$L$51,$L$54,U380,$L$53,$L$50,Y380),"")</f>
        <v>3851.2144323137163</v>
      </c>
      <c r="AA380" s="341">
        <f t="shared" si="212"/>
        <v>33.485809062977914</v>
      </c>
      <c r="AB380" s="341">
        <f t="shared" si="213"/>
        <v>-3.7090725577430657E-5</v>
      </c>
      <c r="AC380" s="269">
        <f t="shared" si="225"/>
        <v>1.9158269297839127E-3</v>
      </c>
      <c r="AD380" s="269">
        <f t="shared" si="214"/>
        <v>-10.439356336981762</v>
      </c>
      <c r="AE380" s="269">
        <f t="shared" si="215"/>
        <v>47.380357817731728</v>
      </c>
      <c r="AF380" s="269">
        <f t="shared" si="216"/>
        <v>963.90227286037498</v>
      </c>
      <c r="AG380" s="269">
        <f t="shared" si="217"/>
        <v>956.89819419681965</v>
      </c>
      <c r="AH380" s="269">
        <f t="shared" si="218"/>
        <v>4.4554208118658245</v>
      </c>
      <c r="AI380" s="269">
        <f t="shared" si="219"/>
        <v>0.49883209545007506</v>
      </c>
      <c r="AJ380" s="269">
        <f t="shared" si="220"/>
        <v>2.7005627495954685</v>
      </c>
      <c r="AK380" s="366">
        <f t="shared" si="221"/>
        <v>138.74599074922827</v>
      </c>
      <c r="AL380" s="134">
        <f t="shared" si="222"/>
        <v>0.97215270664482412</v>
      </c>
      <c r="AM380" s="5" cm="1">
        <f t="array" ref="AM380">Balance($B$8,$B$11,$B$12,$H$7,B380,AK380,AL380)</f>
        <v>0.14319001587642979</v>
      </c>
      <c r="AN380" s="5" cm="1">
        <f t="array" ref="AN380">getStorageByWaterLevel(B379)</f>
        <v>69.813037815430263</v>
      </c>
    </row>
    <row r="381" spans="2:40" x14ac:dyDescent="0.25">
      <c r="B381" s="269">
        <f t="shared" si="192"/>
        <v>963.90227286037498</v>
      </c>
      <c r="C381" s="269">
        <f t="shared" si="193"/>
        <v>956.89819419681965</v>
      </c>
      <c r="D381" s="269">
        <f t="shared" si="194"/>
        <v>4.4554208118658245</v>
      </c>
      <c r="E381" s="269">
        <f>IF(H381&gt;0,IF(AND(C381&lt;$B$6,C381&gt;$K$12),bb2wang($B$6,$K$12,C381,$H$8,$H$9,I381,$H$10,$H$11,$K$10,$K$11,$H$13),E380)," ")</f>
        <v>138.21486796464242</v>
      </c>
      <c r="F381" s="269">
        <f t="shared" si="195"/>
        <v>138.38845234913418</v>
      </c>
      <c r="G381" s="269">
        <f t="shared" si="196"/>
        <v>3409.3598563960891</v>
      </c>
      <c r="H381" s="270">
        <f t="shared" si="197"/>
        <v>0.02</v>
      </c>
      <c r="I381" s="269">
        <f t="shared" si="198"/>
        <v>5.6032629308442665</v>
      </c>
      <c r="J381" s="269">
        <f t="shared" si="199"/>
        <v>100</v>
      </c>
      <c r="K381" s="317">
        <f t="shared" si="200"/>
        <v>-1</v>
      </c>
      <c r="L381" s="318">
        <f t="shared" si="201"/>
        <v>4.4354208118658249</v>
      </c>
      <c r="M381" s="318">
        <f t="shared" si="202"/>
        <v>4.4454208118658247</v>
      </c>
      <c r="N381" s="269">
        <f t="shared" si="203"/>
        <v>-6.1621830226144425E-2</v>
      </c>
      <c r="O381" s="269">
        <f t="shared" si="204"/>
        <v>2.6440901955349538E-2</v>
      </c>
      <c r="P381" s="316">
        <f t="shared" si="223"/>
        <v>68.186907799872813</v>
      </c>
      <c r="Q381" s="269">
        <f t="shared" si="205"/>
        <v>3327.6302696146272</v>
      </c>
      <c r="R381" s="338">
        <f>IF(H381&gt;0,rate1(1,$L$52,$L$51,$L$54,L381,$L$53,$L$50,P381),"")</f>
        <v>3826.7069473171182</v>
      </c>
      <c r="S381" s="318">
        <f t="shared" si="206"/>
        <v>32.887707072581961</v>
      </c>
      <c r="T381" s="318">
        <f t="shared" si="207"/>
        <v>1.9324635065758235E-3</v>
      </c>
      <c r="U381" s="269">
        <f t="shared" si="208"/>
        <v>4.4554208118658245</v>
      </c>
      <c r="V381" s="341">
        <f t="shared" si="209"/>
        <v>4.4554208118658245</v>
      </c>
      <c r="W381" s="269">
        <f t="shared" si="210"/>
        <v>1.1943687083508792E-3</v>
      </c>
      <c r="X381" s="269">
        <f t="shared" si="211"/>
        <v>3355.1476509418144</v>
      </c>
      <c r="Y381" s="269">
        <f t="shared" si="224"/>
        <v>68.494026536711942</v>
      </c>
      <c r="Z381" s="349">
        <f>IF(H381&gt;0,rate1(1,$L$52,$L$51,$L$54,U381,$L$53,$L$50,Y381),"")</f>
        <v>3837.3287815670606</v>
      </c>
      <c r="AA381" s="341">
        <f t="shared" si="212"/>
        <v>33.067880553396627</v>
      </c>
      <c r="AB381" s="341">
        <f t="shared" si="213"/>
        <v>-3.724501550272775E-5</v>
      </c>
      <c r="AC381" s="269">
        <f t="shared" si="225"/>
        <v>1.9324635065758235E-3</v>
      </c>
      <c r="AD381" s="269">
        <f t="shared" si="214"/>
        <v>-10.34948392657539</v>
      </c>
      <c r="AE381" s="269">
        <f t="shared" si="215"/>
        <v>46.707706651884578</v>
      </c>
      <c r="AF381" s="269">
        <f t="shared" si="216"/>
        <v>963.83871856664223</v>
      </c>
      <c r="AG381" s="269">
        <f t="shared" si="217"/>
        <v>956.89626173331305</v>
      </c>
      <c r="AH381" s="269">
        <f t="shared" si="218"/>
        <v>4.4357781333626152</v>
      </c>
      <c r="AI381" s="269">
        <f t="shared" si="219"/>
        <v>0.50499385847423262</v>
      </c>
      <c r="AJ381" s="269">
        <f t="shared" si="220"/>
        <v>2.7007030256672668</v>
      </c>
      <c r="AK381" s="366">
        <f t="shared" si="221"/>
        <v>138.74771847384264</v>
      </c>
      <c r="AL381" s="134">
        <f t="shared" si="222"/>
        <v>0.97220258985436914</v>
      </c>
      <c r="AM381" s="5" cm="1">
        <f t="array" ref="AM381">Balance($B$8,$B$11,$B$12,$H$7,B381,AK381,AL381)</f>
        <v>0.14467631071524442</v>
      </c>
      <c r="AN381" s="5" cm="1">
        <f t="array" ref="AN381">getStorageByWaterLevel(B380)</f>
        <v>69.95436094024825</v>
      </c>
    </row>
    <row r="382" spans="2:40" x14ac:dyDescent="0.25">
      <c r="B382" s="269">
        <f t="shared" ref="B382:B415" si="226">IF(H382&gt;0,AF381,"")</f>
        <v>963.83871856664223</v>
      </c>
      <c r="C382" s="269">
        <f t="shared" ref="C382:C415" si="227">IF(H382&gt;0,AG381,"")</f>
        <v>956.89626173331305</v>
      </c>
      <c r="D382" s="269">
        <f t="shared" ref="D382:D415" si="228">IF(H382&gt;0,AH381,"")</f>
        <v>4.4357781333626152</v>
      </c>
      <c r="E382" s="269">
        <f>IF(H382&gt;0,IF(AND(C382&lt;$B$6,C382&gt;$K$12),bb2wang($B$6,$K$12,C382,$H$8,$H$9,I382,$H$10,$H$11,$K$10,$K$11,$H$13),E381)," ")</f>
        <v>137.86924470536354</v>
      </c>
      <c r="F382" s="269">
        <f t="shared" ref="F382:F415" si="229">IF(H382&gt;0,(E382+E381)/2,"")</f>
        <v>138.042056335003</v>
      </c>
      <c r="G382" s="269">
        <f t="shared" ref="G382:G415" si="230">IF(H382&gt;0,F382*$S$53*$C$55*(B382-C382+N382)^1.5,"")</f>
        <v>3355.842716583546</v>
      </c>
      <c r="H382" s="270">
        <f t="shared" ref="H382:H445" si="231">dv(S381)</f>
        <v>0.02</v>
      </c>
      <c r="I382" s="269">
        <f t="shared" ref="I382:I415" si="232">IF(H382&gt;0,(B382-C382)*B$19,"")</f>
        <v>5.5539654666633398</v>
      </c>
      <c r="J382" s="269">
        <f t="shared" ref="J382:J445" si="233">$B$7</f>
        <v>100</v>
      </c>
      <c r="K382" s="317">
        <f t="shared" ref="K382:K415" si="234">IF(H382&gt;0,IF((1-S381-0.015)&gt;0,1,-1),"")</f>
        <v>-1</v>
      </c>
      <c r="L382" s="318">
        <f t="shared" ref="L382:L415" si="235">IF(H382&gt;0,D382+K382*H382,"")</f>
        <v>4.4157781333626156</v>
      </c>
      <c r="M382" s="318">
        <f t="shared" ref="M382:M415" si="236">IF(H382&gt;0,(D382+L382)/2,"")</f>
        <v>4.4257781333626154</v>
      </c>
      <c r="N382" s="269">
        <f t="shared" ref="N382:N415" si="237">IF(H382&gt;0,2*($P$53*M382/$S$52/$S$51)^2-(B382-C382)*2,"")</f>
        <v>-6.1355088445795403E-2</v>
      </c>
      <c r="O382" s="269">
        <f t="shared" ref="O382:O445" si="238">IF(WH(B381,$F$51,$F$52,$F$53)&gt;0,WH(B381,$F$51,$F$52,$F$53),O381)</f>
        <v>2.6440901955349538E-2</v>
      </c>
      <c r="P382" s="316">
        <f t="shared" si="223"/>
        <v>67.784830307963773</v>
      </c>
      <c r="Q382" s="269">
        <f t="shared" ref="Q382:Q415" si="239">IF(H382&gt;0,M382/$S$54*(B382-C382+N382/2)*E382-J382,"")</f>
        <v>3273.9363373532788</v>
      </c>
      <c r="R382" s="338">
        <f>IF(H382&gt;0,rate1(1,$L$52,$L$51,$L$54,L382,$L$53,$L$50,P382),"")</f>
        <v>3812.7454513720331</v>
      </c>
      <c r="S382" s="318">
        <f t="shared" ref="S382:S415" si="240">IF(H382&gt;0,Q382/O382/R382,"")</f>
        <v>32.475522917723758</v>
      </c>
      <c r="T382" s="318">
        <f t="shared" ref="T382:T415" si="241">IF(H382&gt;0,N382/(1-S382),"")</f>
        <v>1.9492952859330118E-3</v>
      </c>
      <c r="U382" s="269">
        <f t="shared" ref="U382:U415" si="242">L382-K382*H382</f>
        <v>4.4357781333626152</v>
      </c>
      <c r="V382" s="341">
        <f t="shared" ref="V382:V415" si="243">IF(H382&gt;0,(D382+U382)/2,"")</f>
        <v>4.4357781333626152</v>
      </c>
      <c r="W382" s="269">
        <f t="shared" ref="W382:W415" si="244">IF(H382&gt;0,2*($P$53*V382/$S$52/$S$51)^2-(B382-C382)*2,"")</f>
        <v>1.1838606616425551E-3</v>
      </c>
      <c r="X382" s="269">
        <f t="shared" ref="X382:X415" si="245">IF(H382&gt;0,V382/$S$54*(B382-C382+W382/2)*F382-J382,"")</f>
        <v>3301.1159517512806</v>
      </c>
      <c r="Y382" s="269">
        <f t="shared" si="224"/>
        <v>68.091494617945941</v>
      </c>
      <c r="Z382" s="349">
        <f>IF(H382&gt;0,rate1(1,$L$52,$L$51,$L$54,U382,$L$53,$L$50,Y382),"")</f>
        <v>3823.3995825584188</v>
      </c>
      <c r="AA382" s="341">
        <f t="shared" ref="AA382:AA415" si="246">IF(H382&gt;0,X382/O382/Z382,"")</f>
        <v>32.653882451038363</v>
      </c>
      <c r="AB382" s="341">
        <f t="shared" ref="AB382:AB415" si="247">IF(H382&gt;0,W382/(1-AA382),"")</f>
        <v>-3.7400172426675579E-5</v>
      </c>
      <c r="AC382" s="269">
        <f t="shared" si="225"/>
        <v>1.9492952859330118E-3</v>
      </c>
      <c r="AD382" s="269">
        <f t="shared" ref="AD382:AD415" si="248">IF(H382&gt;0,H382/AC382*K382,"")</f>
        <v>-10.260118179287131</v>
      </c>
      <c r="AE382" s="269">
        <f t="shared" ref="AE382:AE415" si="249">IF(H382&gt;0,(AD382-AD381)/(AC382+AC381)*2,"")</f>
        <v>46.043946605193575</v>
      </c>
      <c r="AF382" s="269">
        <f t="shared" ref="AF382:AF415" si="250">IF(H382&gt;0,B382-(AC382-N382),"")</f>
        <v>963.77541418291048</v>
      </c>
      <c r="AG382" s="269">
        <f t="shared" ref="AG382:AG415" si="251">IF(H382&gt;0,C382-AC382,"")</f>
        <v>956.8943124380271</v>
      </c>
      <c r="AH382" s="269">
        <f t="shared" ref="AH382:AH415" si="252">IF(H382&gt;0,$S$54*$S$53*$C$55*SQRT(AF382-AG382),"")</f>
        <v>4.4161336798756352</v>
      </c>
      <c r="AI382" s="269">
        <f t="shared" ref="AI382:AI415" si="253">IF(H382&gt;0,AC382/R382*1000000,"")</f>
        <v>0.51125765168287052</v>
      </c>
      <c r="AJ382" s="269">
        <f t="shared" ref="AJ382:AJ415" si="254">IF(H382&gt;0,AJ381+AI382/3600,"")</f>
        <v>2.7008450416816232</v>
      </c>
      <c r="AK382" s="366">
        <f t="shared" ref="AK382:AK415" si="255">IF(H382&gt;0,AK381+AI381*G381/1000000,"")</f>
        <v>138.74944017963145</v>
      </c>
      <c r="AL382" s="134">
        <f t="shared" ref="AL382:AL415" si="256">IF(H382&gt;0,AL381+AI381*J381/1000000,"")</f>
        <v>0.97225308924021658</v>
      </c>
      <c r="AM382" s="5" cm="1">
        <f t="array" ref="AM382">Balance($B$8,$B$11,$B$12,$H$7,B382,AK382,AL382)</f>
        <v>0.14616655823341201</v>
      </c>
      <c r="AN382" s="5" cm="1">
        <f t="array" ref="AN382">getStorageByWaterLevel(B381)</f>
        <v>70.09527420008267</v>
      </c>
    </row>
    <row r="383" spans="2:40" x14ac:dyDescent="0.25">
      <c r="B383" s="269">
        <f t="shared" si="226"/>
        <v>963.77541418291048</v>
      </c>
      <c r="C383" s="269">
        <f t="shared" si="227"/>
        <v>956.8943124380271</v>
      </c>
      <c r="D383" s="269">
        <f t="shared" si="228"/>
        <v>4.4161336798756352</v>
      </c>
      <c r="E383" s="269">
        <f>IF(H383&gt;0,IF(AND(C383&lt;$B$6,C383&gt;$K$12),bb2wang($B$6,$K$12,C383,$H$8,$H$9,I383,$H$10,$H$11,$K$10,$K$11,$H$13),E382)," ")</f>
        <v>137.52516774560553</v>
      </c>
      <c r="F383" s="269">
        <f t="shared" si="229"/>
        <v>137.69720622548454</v>
      </c>
      <c r="G383" s="269">
        <f t="shared" si="230"/>
        <v>3302.9818404463472</v>
      </c>
      <c r="H383" s="270">
        <f t="shared" si="231"/>
        <v>0.02</v>
      </c>
      <c r="I383" s="269">
        <f t="shared" si="232"/>
        <v>5.5048813959067049</v>
      </c>
      <c r="J383" s="269">
        <f t="shared" si="233"/>
        <v>100</v>
      </c>
      <c r="K383" s="317">
        <f t="shared" si="234"/>
        <v>-1</v>
      </c>
      <c r="L383" s="318">
        <f t="shared" si="235"/>
        <v>4.3961336798756356</v>
      </c>
      <c r="M383" s="318">
        <f t="shared" si="236"/>
        <v>4.4061336798756354</v>
      </c>
      <c r="N383" s="269">
        <f t="shared" si="237"/>
        <v>-6.1088276126060492E-2</v>
      </c>
      <c r="O383" s="269">
        <f t="shared" si="238"/>
        <v>2.6440901955349538E-2</v>
      </c>
      <c r="P383" s="316">
        <f t="shared" ref="P383:P446" si="257">IF(H383&gt;0,$C$54*$L$55*$L$55*M383*M383/(($B$19*(B383-C383))^0.333)*1000,"")</f>
        <v>67.383312829317049</v>
      </c>
      <c r="Q383" s="269">
        <f t="shared" si="239"/>
        <v>3220.8997258093855</v>
      </c>
      <c r="R383" s="338">
        <f>IF(H383&gt;0,rate1(1,$L$52,$L$51,$L$54,L383,$L$53,$L$50,P383),"")</f>
        <v>3798.7402396839361</v>
      </c>
      <c r="S383" s="318">
        <f t="shared" si="240"/>
        <v>32.067222222369587</v>
      </c>
      <c r="T383" s="318">
        <f t="shared" si="241"/>
        <v>1.9663256563077791E-3</v>
      </c>
      <c r="U383" s="269">
        <f t="shared" si="242"/>
        <v>4.4161336798756352</v>
      </c>
      <c r="V383" s="341">
        <f t="shared" si="243"/>
        <v>4.4161336798756352</v>
      </c>
      <c r="W383" s="269">
        <f t="shared" si="244"/>
        <v>1.1733981010042527E-3</v>
      </c>
      <c r="X383" s="269">
        <f t="shared" si="245"/>
        <v>3247.744721995839</v>
      </c>
      <c r="Y383" s="269">
        <f t="shared" ref="Y383:Y446" si="258">IF(H383&gt;0,$C$54*$L$55*$L$55*V383*V383/(($B$19*(B383-C383))^0.333)*1000,"")</f>
        <v>67.689521324487032</v>
      </c>
      <c r="Z383" s="349">
        <f>IF(H383&gt;0,rate1(1,$L$52,$L$51,$L$54,U383,$L$53,$L$50,Y383),"")</f>
        <v>3809.426736024353</v>
      </c>
      <c r="AA383" s="341">
        <f t="shared" si="246"/>
        <v>32.243783346985381</v>
      </c>
      <c r="AB383" s="341">
        <f t="shared" si="247"/>
        <v>-3.7556210397850886E-5</v>
      </c>
      <c r="AC383" s="269">
        <f t="shared" ref="AC383:AC446" si="259">IF(H383&gt;0,delta_z(N383,S383,H383,AE382,AB383),"")</f>
        <v>1.9663256563077791E-3</v>
      </c>
      <c r="AD383" s="269">
        <f t="shared" si="248"/>
        <v>-10.171255171208273</v>
      </c>
      <c r="AE383" s="269">
        <f t="shared" si="249"/>
        <v>45.38897374882503</v>
      </c>
      <c r="AF383" s="269">
        <f t="shared" si="250"/>
        <v>963.71235958112811</v>
      </c>
      <c r="AG383" s="269">
        <f t="shared" si="251"/>
        <v>956.89234611237077</v>
      </c>
      <c r="AH383" s="269">
        <f t="shared" si="252"/>
        <v>4.3964874503482818</v>
      </c>
      <c r="AI383" s="269">
        <f t="shared" si="253"/>
        <v>0.51762572122367112</v>
      </c>
      <c r="AJ383" s="269">
        <f t="shared" si="254"/>
        <v>2.7009888266041853</v>
      </c>
      <c r="AK383" s="366">
        <f t="shared" si="255"/>
        <v>138.75115587989814</v>
      </c>
      <c r="AL383" s="134">
        <f t="shared" si="256"/>
        <v>0.97230421500538489</v>
      </c>
      <c r="AM383" s="5" cm="1">
        <f t="array" ref="AM383">Balance($B$8,$B$11,$B$12,$H$7,B383,AK383,AL383)</f>
        <v>0.14766064580311652</v>
      </c>
      <c r="AN383" s="5" cm="1">
        <f t="array" ref="AN383">getStorageByWaterLevel(B382)</f>
        <v>70.235776195915932</v>
      </c>
    </row>
    <row r="384" spans="2:40" x14ac:dyDescent="0.25">
      <c r="B384" s="269">
        <f t="shared" si="226"/>
        <v>963.71235958112811</v>
      </c>
      <c r="C384" s="269">
        <f t="shared" si="227"/>
        <v>956.89234611237077</v>
      </c>
      <c r="D384" s="269">
        <f t="shared" si="228"/>
        <v>4.3964874503482818</v>
      </c>
      <c r="E384" s="269">
        <f>IF(H384&gt;0,IF(AND(C384&lt;$B$6,C384&gt;$K$12),bb2wang($B$6,$K$12,C384,$H$8,$H$9,I384,$H$10,$H$11,$K$10,$K$11,$H$13),E383)," ")</f>
        <v>137.18263788212096</v>
      </c>
      <c r="F384" s="269">
        <f t="shared" si="229"/>
        <v>137.35390281386324</v>
      </c>
      <c r="G384" s="269">
        <f t="shared" si="230"/>
        <v>3250.7711337533815</v>
      </c>
      <c r="H384" s="270">
        <f t="shared" si="231"/>
        <v>0.02</v>
      </c>
      <c r="I384" s="269">
        <f t="shared" si="232"/>
        <v>5.4560107750058711</v>
      </c>
      <c r="J384" s="269">
        <f t="shared" si="233"/>
        <v>100</v>
      </c>
      <c r="K384" s="317">
        <f t="shared" si="234"/>
        <v>-1</v>
      </c>
      <c r="L384" s="318">
        <f t="shared" si="235"/>
        <v>4.3764874503482822</v>
      </c>
      <c r="M384" s="318">
        <f t="shared" si="236"/>
        <v>4.386487450348282</v>
      </c>
      <c r="N384" s="269">
        <f t="shared" si="237"/>
        <v>-6.0821393240020782E-2</v>
      </c>
      <c r="O384" s="269">
        <f t="shared" si="238"/>
        <v>2.6440901955349538E-2</v>
      </c>
      <c r="P384" s="316">
        <f t="shared" si="257"/>
        <v>66.982357275836662</v>
      </c>
      <c r="Q384" s="269">
        <f t="shared" si="239"/>
        <v>3168.5143371239387</v>
      </c>
      <c r="R384" s="338">
        <f>IF(H384&gt;0,rate1(1,$L$52,$L$51,$L$54,L384,$L$53,$L$50,P384),"")</f>
        <v>3784.6912148108077</v>
      </c>
      <c r="S384" s="318">
        <f t="shared" si="240"/>
        <v>31.662773829842646</v>
      </c>
      <c r="T384" s="318">
        <f t="shared" si="241"/>
        <v>1.9835580948265731E-3</v>
      </c>
      <c r="U384" s="269">
        <f t="shared" si="242"/>
        <v>4.3964874503482818</v>
      </c>
      <c r="V384" s="341">
        <f t="shared" si="243"/>
        <v>4.3964874503482818</v>
      </c>
      <c r="W384" s="269">
        <f t="shared" si="244"/>
        <v>1.1629810384619077E-3</v>
      </c>
      <c r="X384" s="269">
        <f t="shared" si="245"/>
        <v>3195.0278423257496</v>
      </c>
      <c r="Y384" s="269">
        <f t="shared" si="258"/>
        <v>67.28810855781731</v>
      </c>
      <c r="Z384" s="349">
        <f>IF(H384&gt;0,rate1(1,$L$52,$L$51,$L$54,U384,$L$53,$L$50,Y384),"")</f>
        <v>3795.4101437025183</v>
      </c>
      <c r="AA384" s="341">
        <f t="shared" si="246"/>
        <v>31.837552002013719</v>
      </c>
      <c r="AB384" s="341">
        <f t="shared" si="247"/>
        <v>-3.7713143974137892E-5</v>
      </c>
      <c r="AC384" s="269">
        <f t="shared" si="259"/>
        <v>1.9835580948265731E-3</v>
      </c>
      <c r="AD384" s="269">
        <f t="shared" si="248"/>
        <v>-10.082890968589778</v>
      </c>
      <c r="AE384" s="269">
        <f t="shared" si="249"/>
        <v>44.742685195794827</v>
      </c>
      <c r="AF384" s="269">
        <f t="shared" si="250"/>
        <v>963.64955462979322</v>
      </c>
      <c r="AG384" s="269">
        <f t="shared" si="251"/>
        <v>956.89036255427595</v>
      </c>
      <c r="AH384" s="269">
        <f t="shared" si="252"/>
        <v>4.3768394437115132</v>
      </c>
      <c r="AI384" s="269">
        <f t="shared" si="253"/>
        <v>0.52410037761184403</v>
      </c>
      <c r="AJ384" s="269">
        <f t="shared" si="254"/>
        <v>2.7011344100424108</v>
      </c>
      <c r="AK384" s="366">
        <f t="shared" si="255"/>
        <v>138.75286558825547</v>
      </c>
      <c r="AL384" s="134">
        <f t="shared" si="256"/>
        <v>0.97235597757750725</v>
      </c>
      <c r="AM384" s="5" cm="1">
        <f t="array" ref="AM384">Balance($B$8,$B$11,$B$12,$H$7,B384,AK384,AL384)</f>
        <v>0.14915846141351247</v>
      </c>
      <c r="AN384" s="5" cm="1">
        <f t="array" ref="AN384">getStorageByWaterLevel(B383)</f>
        <v>70.37586554359271</v>
      </c>
    </row>
    <row r="385" spans="2:40" x14ac:dyDescent="0.25">
      <c r="B385" s="269">
        <f t="shared" si="226"/>
        <v>963.64955462979322</v>
      </c>
      <c r="C385" s="269">
        <f t="shared" si="227"/>
        <v>956.89036255427595</v>
      </c>
      <c r="D385" s="269">
        <f t="shared" si="228"/>
        <v>4.3768394437115132</v>
      </c>
      <c r="E385" s="269">
        <f>IF(H385&gt;0,IF(AND(C385&lt;$B$6,C385&gt;$K$12),bb2wang($B$6,$K$12,C385,$H$8,$H$9,I385,$H$10,$H$11,$K$10,$K$11,$H$13),E384)," ")</f>
        <v>136.84165591877698</v>
      </c>
      <c r="F385" s="269">
        <f t="shared" si="229"/>
        <v>137.01214690044895</v>
      </c>
      <c r="G385" s="269">
        <f t="shared" si="230"/>
        <v>3199.2045435568866</v>
      </c>
      <c r="H385" s="270">
        <f t="shared" si="231"/>
        <v>0.02</v>
      </c>
      <c r="I385" s="269">
        <f t="shared" si="232"/>
        <v>5.4073536604138104</v>
      </c>
      <c r="J385" s="269">
        <f t="shared" si="233"/>
        <v>100</v>
      </c>
      <c r="K385" s="317">
        <f t="shared" si="234"/>
        <v>-1</v>
      </c>
      <c r="L385" s="318">
        <f t="shared" si="235"/>
        <v>4.3568394437115137</v>
      </c>
      <c r="M385" s="318">
        <f t="shared" si="236"/>
        <v>4.3668394437115134</v>
      </c>
      <c r="N385" s="269">
        <f t="shared" si="237"/>
        <v>-6.0554439760528211E-2</v>
      </c>
      <c r="O385" s="269">
        <f t="shared" si="238"/>
        <v>2.6440901955349538E-2</v>
      </c>
      <c r="P385" s="316">
        <f t="shared" si="257"/>
        <v>66.581965573507091</v>
      </c>
      <c r="Q385" s="269">
        <f t="shared" si="239"/>
        <v>3116.7741147360621</v>
      </c>
      <c r="R385" s="338">
        <f>IF(H385&gt;0,rate1(1,$L$52,$L$51,$L$54,L385,$L$53,$L$50,P385),"")</f>
        <v>3770.5982803657553</v>
      </c>
      <c r="S385" s="318">
        <f t="shared" si="240"/>
        <v>31.262146751889333</v>
      </c>
      <c r="T385" s="318">
        <f t="shared" si="241"/>
        <v>2.0009961704632756E-3</v>
      </c>
      <c r="U385" s="269">
        <f t="shared" si="242"/>
        <v>4.3768394437115132</v>
      </c>
      <c r="V385" s="341">
        <f t="shared" si="243"/>
        <v>4.3768394437115132</v>
      </c>
      <c r="W385" s="269">
        <f t="shared" si="244"/>
        <v>1.1526094860627722E-3</v>
      </c>
      <c r="X385" s="269">
        <f t="shared" si="245"/>
        <v>3142.9592347748826</v>
      </c>
      <c r="Y385" s="269">
        <f t="shared" si="258"/>
        <v>66.887258233373174</v>
      </c>
      <c r="Z385" s="349">
        <f>IF(H385&gt;0,rate1(1,$L$52,$L$51,$L$54,U385,$L$53,$L$50,Y385),"")</f>
        <v>3781.3497083620696</v>
      </c>
      <c r="AA385" s="341">
        <f t="shared" si="246"/>
        <v>31.435157345814737</v>
      </c>
      <c r="AB385" s="341">
        <f t="shared" si="247"/>
        <v>-3.7870988244497189E-5</v>
      </c>
      <c r="AC385" s="269">
        <f t="shared" si="259"/>
        <v>2.0009961704632756E-3</v>
      </c>
      <c r="AD385" s="269">
        <f t="shared" si="248"/>
        <v>-9.9950216273375236</v>
      </c>
      <c r="AE385" s="269">
        <f t="shared" si="249"/>
        <v>44.104979077684888</v>
      </c>
      <c r="AF385" s="269">
        <f t="shared" si="250"/>
        <v>963.5869991938622</v>
      </c>
      <c r="AG385" s="269">
        <f t="shared" si="251"/>
        <v>956.88836155810554</v>
      </c>
      <c r="AH385" s="269">
        <f t="shared" si="252"/>
        <v>4.3571896588836996</v>
      </c>
      <c r="AI385" s="269">
        <f t="shared" si="253"/>
        <v>0.53068399804955491</v>
      </c>
      <c r="AJ385" s="269">
        <f t="shared" si="254"/>
        <v>2.7012818222640913</v>
      </c>
      <c r="AK385" s="366">
        <f t="shared" si="255"/>
        <v>138.7545693186342</v>
      </c>
      <c r="AL385" s="134">
        <f t="shared" si="256"/>
        <v>0.97240838761526838</v>
      </c>
      <c r="AM385" s="5" cm="1">
        <f t="array" ref="AM385">Balance($B$8,$B$11,$B$12,$H$7,B385,AK385,AL385)</f>
        <v>0.15065989367454063</v>
      </c>
      <c r="AN385" s="5" cm="1">
        <f t="array" ref="AN385">getStorageByWaterLevel(B384)</f>
        <v>70.515540874034897</v>
      </c>
    </row>
    <row r="386" spans="2:40" x14ac:dyDescent="0.25">
      <c r="B386" s="269">
        <f t="shared" si="226"/>
        <v>963.5869991938622</v>
      </c>
      <c r="C386" s="269">
        <f t="shared" si="227"/>
        <v>956.88836155810554</v>
      </c>
      <c r="D386" s="269">
        <f t="shared" si="228"/>
        <v>4.3571896588836996</v>
      </c>
      <c r="E386" s="269">
        <f>IF(H386&gt;0,IF(AND(C386&lt;$B$6,C386&gt;$K$12),bb2wang($B$6,$K$12,C386,$H$8,$H$9,I386,$H$10,$H$11,$K$10,$K$11,$H$13),E385)," ")</f>
        <v>136.5022226667418</v>
      </c>
      <c r="F386" s="269">
        <f t="shared" si="229"/>
        <v>136.67193929275939</v>
      </c>
      <c r="G386" s="269">
        <f t="shared" si="230"/>
        <v>3148.2760580319855</v>
      </c>
      <c r="H386" s="270">
        <f t="shared" si="231"/>
        <v>0.02</v>
      </c>
      <c r="I386" s="269">
        <f t="shared" si="232"/>
        <v>5.3589101086053237</v>
      </c>
      <c r="J386" s="269">
        <f t="shared" si="233"/>
        <v>100</v>
      </c>
      <c r="K386" s="317">
        <f t="shared" si="234"/>
        <v>-1</v>
      </c>
      <c r="L386" s="318">
        <f t="shared" si="235"/>
        <v>4.3371896588837</v>
      </c>
      <c r="M386" s="318">
        <f t="shared" si="236"/>
        <v>4.3471896588836998</v>
      </c>
      <c r="N386" s="269">
        <f t="shared" si="237"/>
        <v>-6.0287415660301491E-2</v>
      </c>
      <c r="O386" s="269">
        <f t="shared" si="238"/>
        <v>2.6440901955349538E-2</v>
      </c>
      <c r="P386" s="316">
        <f t="shared" si="257"/>
        <v>66.182139662563998</v>
      </c>
      <c r="Q386" s="269">
        <f t="shared" si="239"/>
        <v>3065.6730432226605</v>
      </c>
      <c r="R386" s="338">
        <f>IF(H386&gt;0,rate1(1,$L$52,$L$51,$L$54,L386,$L$53,$L$50,P386),"")</f>
        <v>3756.4613410485604</v>
      </c>
      <c r="S386" s="318">
        <f t="shared" si="240"/>
        <v>30.865310167889426</v>
      </c>
      <c r="T386" s="318">
        <f t="shared" si="241"/>
        <v>2.018643547359548E-3</v>
      </c>
      <c r="U386" s="269">
        <f t="shared" si="242"/>
        <v>4.3571896588836996</v>
      </c>
      <c r="V386" s="341">
        <f t="shared" si="243"/>
        <v>4.3571896588836996</v>
      </c>
      <c r="W386" s="269">
        <f t="shared" si="244"/>
        <v>1.1422834558363348E-3</v>
      </c>
      <c r="X386" s="269">
        <f t="shared" si="245"/>
        <v>3091.5328626004639</v>
      </c>
      <c r="Y386" s="269">
        <f t="shared" si="258"/>
        <v>66.486972280713914</v>
      </c>
      <c r="Z386" s="349">
        <f>IF(H386&gt;0,rate1(1,$L$52,$L$51,$L$54,U386,$L$53,$L$50,Y386),"")</f>
        <v>3767.2453338347318</v>
      </c>
      <c r="AA386" s="341">
        <f t="shared" si="246"/>
        <v>31.036568476211151</v>
      </c>
      <c r="AB386" s="341">
        <f t="shared" si="247"/>
        <v>-3.8029758850150243E-5</v>
      </c>
      <c r="AC386" s="269">
        <f t="shared" si="259"/>
        <v>2.018643547359548E-3</v>
      </c>
      <c r="AD386" s="269">
        <f t="shared" si="248"/>
        <v>-9.9076431924599362</v>
      </c>
      <c r="AE386" s="269">
        <f t="shared" si="249"/>
        <v>43.475754550915141</v>
      </c>
      <c r="AF386" s="269">
        <f t="shared" si="250"/>
        <v>963.52469313465451</v>
      </c>
      <c r="AG386" s="269">
        <f t="shared" si="251"/>
        <v>956.88634291455821</v>
      </c>
      <c r="AH386" s="269">
        <f t="shared" si="252"/>
        <v>4.3375380947703439</v>
      </c>
      <c r="AI386" s="269">
        <f t="shared" si="253"/>
        <v>0.53737902884848365</v>
      </c>
      <c r="AJ386" s="269">
        <f t="shared" si="254"/>
        <v>2.7014310942165491</v>
      </c>
      <c r="AK386" s="366">
        <f t="shared" si="255"/>
        <v>138.75626708529194</v>
      </c>
      <c r="AL386" s="134">
        <f t="shared" si="256"/>
        <v>0.97246145601507328</v>
      </c>
      <c r="AM386" s="5" cm="1">
        <f t="array" ref="AM386">Balance($B$8,$B$11,$B$12,$H$7,B386,AK386,AL386)</f>
        <v>0.15216483182085877</v>
      </c>
      <c r="AN386" s="5" cm="1">
        <f t="array" ref="AN386">getStorageByWaterLevel(B385)</f>
        <v>70.654800833464066</v>
      </c>
    </row>
    <row r="387" spans="2:40" x14ac:dyDescent="0.25">
      <c r="B387" s="269">
        <f t="shared" si="226"/>
        <v>963.52469313465451</v>
      </c>
      <c r="C387" s="269">
        <f t="shared" si="227"/>
        <v>956.88634291455821</v>
      </c>
      <c r="D387" s="269">
        <f t="shared" si="228"/>
        <v>4.3375380947703439</v>
      </c>
      <c r="E387" s="269">
        <f>IF(H387&gt;0,IF(AND(C387&lt;$B$6,C387&gt;$K$12),bb2wang($B$6,$K$12,C387,$H$8,$H$9,I387,$H$10,$H$11,$K$10,$K$11,$H$13),E386)," ")</f>
        <v>136.16433894467582</v>
      </c>
      <c r="F387" s="269">
        <f t="shared" si="229"/>
        <v>136.3332808057088</v>
      </c>
      <c r="G387" s="269">
        <f t="shared" si="230"/>
        <v>3097.9797063158117</v>
      </c>
      <c r="H387" s="270">
        <f t="shared" si="231"/>
        <v>0.02</v>
      </c>
      <c r="I387" s="269">
        <f t="shared" si="232"/>
        <v>5.3106801760770397</v>
      </c>
      <c r="J387" s="269">
        <f t="shared" si="233"/>
        <v>100</v>
      </c>
      <c r="K387" s="317">
        <f t="shared" si="234"/>
        <v>-1</v>
      </c>
      <c r="L387" s="318">
        <f t="shared" si="235"/>
        <v>4.3175380947703443</v>
      </c>
      <c r="M387" s="318">
        <f t="shared" si="236"/>
        <v>4.3275380947703441</v>
      </c>
      <c r="N387" s="269">
        <f t="shared" si="237"/>
        <v>-6.0020320911831959E-2</v>
      </c>
      <c r="O387" s="269">
        <f t="shared" si="238"/>
        <v>2.6440901955349538E-2</v>
      </c>
      <c r="P387" s="316">
        <f t="shared" si="257"/>
        <v>65.7828814976655</v>
      </c>
      <c r="Q387" s="269">
        <f t="shared" si="239"/>
        <v>3015.2051481375111</v>
      </c>
      <c r="R387" s="338">
        <f>IF(H387&gt;0,rate1(1,$L$52,$L$51,$L$54,L387,$L$53,$L$50,P387),"")</f>
        <v>3742.2803026777747</v>
      </c>
      <c r="S387" s="318">
        <f t="shared" si="240"/>
        <v>30.472233424055656</v>
      </c>
      <c r="T387" s="318">
        <f t="shared" si="241"/>
        <v>2.0365039882875831E-3</v>
      </c>
      <c r="U387" s="269">
        <f t="shared" si="242"/>
        <v>4.3375380947703439</v>
      </c>
      <c r="V387" s="341">
        <f t="shared" si="243"/>
        <v>4.3375380947703439</v>
      </c>
      <c r="W387" s="269">
        <f t="shared" si="244"/>
        <v>1.1320029598245185E-3</v>
      </c>
      <c r="X387" s="269">
        <f t="shared" si="245"/>
        <v>3040.7427301222692</v>
      </c>
      <c r="Y387" s="269">
        <f t="shared" si="258"/>
        <v>66.08725264369086</v>
      </c>
      <c r="Z387" s="349">
        <f>IF(H387&gt;0,rate1(1,$L$52,$L$51,$L$54,U387,$L$53,$L$50,Y387),"")</f>
        <v>3753.0969250464218</v>
      </c>
      <c r="AA387" s="341">
        <f t="shared" si="246"/>
        <v>30.641754658362803</v>
      </c>
      <c r="AB387" s="341">
        <f t="shared" si="247"/>
        <v>-3.8189472009044761E-5</v>
      </c>
      <c r="AC387" s="269">
        <f t="shared" si="259"/>
        <v>2.0365039882875831E-3</v>
      </c>
      <c r="AD387" s="269">
        <f t="shared" si="248"/>
        <v>-9.8207516975290687</v>
      </c>
      <c r="AE387" s="269">
        <f t="shared" si="249"/>
        <v>42.854911771786412</v>
      </c>
      <c r="AF387" s="269">
        <f t="shared" si="250"/>
        <v>963.46263630975443</v>
      </c>
      <c r="AG387" s="269">
        <f t="shared" si="251"/>
        <v>956.88430641056993</v>
      </c>
      <c r="AH387" s="269">
        <f t="shared" si="252"/>
        <v>4.3178847502638504</v>
      </c>
      <c r="AI387" s="269">
        <f t="shared" si="253"/>
        <v>0.5441879879576017</v>
      </c>
      <c r="AJ387" s="269">
        <f t="shared" si="254"/>
        <v>2.7015822575465376</v>
      </c>
      <c r="AK387" s="366">
        <f t="shared" si="255"/>
        <v>138.75795890282254</v>
      </c>
      <c r="AL387" s="134">
        <f t="shared" si="256"/>
        <v>0.97251519391795815</v>
      </c>
      <c r="AM387" s="5" cm="1">
        <f t="array" ref="AM387">Balance($B$8,$B$11,$B$12,$H$7,B387,AK387,AL387)</f>
        <v>0.15367316571591991</v>
      </c>
      <c r="AN387" s="5" cm="1">
        <f t="array" ref="AN387">getStorageByWaterLevel(B386)</f>
        <v>70.793644083630866</v>
      </c>
    </row>
    <row r="388" spans="2:40" x14ac:dyDescent="0.25">
      <c r="B388" s="269">
        <f t="shared" si="226"/>
        <v>963.46263630975443</v>
      </c>
      <c r="C388" s="269">
        <f t="shared" si="227"/>
        <v>956.88430641056993</v>
      </c>
      <c r="D388" s="269">
        <f t="shared" si="228"/>
        <v>4.3178847502638504</v>
      </c>
      <c r="E388" s="269">
        <f>IF(H388&gt;0,IF(AND(C388&lt;$B$6,C388&gt;$K$12),bb2wang($B$6,$K$12,C388,$H$8,$H$9,I388,$H$10,$H$11,$K$10,$K$11,$H$13),E387)," ")</f>
        <v>135.82800557892969</v>
      </c>
      <c r="F388" s="269">
        <f t="shared" si="229"/>
        <v>135.99617226180277</v>
      </c>
      <c r="G388" s="269">
        <f t="shared" si="230"/>
        <v>3048.3095583464014</v>
      </c>
      <c r="H388" s="270">
        <f t="shared" si="231"/>
        <v>0.02</v>
      </c>
      <c r="I388" s="269">
        <f t="shared" si="232"/>
        <v>5.262663919347597</v>
      </c>
      <c r="J388" s="269">
        <f t="shared" si="233"/>
        <v>100</v>
      </c>
      <c r="K388" s="317">
        <f t="shared" si="234"/>
        <v>-1</v>
      </c>
      <c r="L388" s="318">
        <f t="shared" si="235"/>
        <v>4.2978847502638509</v>
      </c>
      <c r="M388" s="318">
        <f t="shared" si="236"/>
        <v>4.3078847502638506</v>
      </c>
      <c r="N388" s="269">
        <f t="shared" si="237"/>
        <v>-5.9753155487454634E-2</v>
      </c>
      <c r="O388" s="269">
        <f t="shared" si="238"/>
        <v>2.6440901955349538E-2</v>
      </c>
      <c r="P388" s="316">
        <f t="shared" si="257"/>
        <v>65.384193048067232</v>
      </c>
      <c r="Q388" s="269">
        <f t="shared" si="239"/>
        <v>2965.3644958502432</v>
      </c>
      <c r="R388" s="338">
        <f>IF(H388&gt;0,rate1(1,$L$52,$L$51,$L$54,L388,$L$53,$L$50,P388),"")</f>
        <v>3728.055072223498</v>
      </c>
      <c r="S388" s="318">
        <f t="shared" si="240"/>
        <v>30.082886032625993</v>
      </c>
      <c r="T388" s="318">
        <f t="shared" si="241"/>
        <v>2.0545813582744806E-3</v>
      </c>
      <c r="U388" s="269">
        <f t="shared" si="242"/>
        <v>4.3178847502638504</v>
      </c>
      <c r="V388" s="341">
        <f t="shared" si="243"/>
        <v>4.3178847502638504</v>
      </c>
      <c r="W388" s="269">
        <f t="shared" si="244"/>
        <v>1.1217680100763516E-3</v>
      </c>
      <c r="X388" s="269">
        <f t="shared" si="245"/>
        <v>2990.5828825617118</v>
      </c>
      <c r="Y388" s="269">
        <f t="shared" si="258"/>
        <v>65.688101280620145</v>
      </c>
      <c r="Z388" s="349">
        <f>IF(H388&gt;0,rate1(1,$L$52,$L$51,$L$54,U388,$L$53,$L$50,Y388),"")</f>
        <v>3738.9043880495328</v>
      </c>
      <c r="AA388" s="341">
        <f t="shared" si="246"/>
        <v>30.250685323965278</v>
      </c>
      <c r="AB388" s="341">
        <f t="shared" si="247"/>
        <v>-3.8350144540281244E-5</v>
      </c>
      <c r="AC388" s="269">
        <f t="shared" si="259"/>
        <v>2.0545813582744806E-3</v>
      </c>
      <c r="AD388" s="269">
        <f t="shared" si="248"/>
        <v>-9.7343431640968454</v>
      </c>
      <c r="AE388" s="269">
        <f t="shared" si="249"/>
        <v>42.242351900498285</v>
      </c>
      <c r="AF388" s="269">
        <f t="shared" si="250"/>
        <v>963.40082857290872</v>
      </c>
      <c r="AG388" s="269">
        <f t="shared" si="251"/>
        <v>956.88225182921167</v>
      </c>
      <c r="AH388" s="269">
        <f t="shared" si="252"/>
        <v>4.2982296242432279</v>
      </c>
      <c r="AI388" s="269">
        <f t="shared" si="253"/>
        <v>0.55111346760472646</v>
      </c>
      <c r="AJ388" s="269">
        <f t="shared" si="254"/>
        <v>2.7017353446208721</v>
      </c>
      <c r="AK388" s="366">
        <f t="shared" si="255"/>
        <v>138.75964478616564</v>
      </c>
      <c r="AL388" s="134">
        <f t="shared" si="256"/>
        <v>0.97256961271675391</v>
      </c>
      <c r="AM388" s="5" cm="1">
        <f t="array" ref="AM388">Balance($B$8,$B$11,$B$12,$H$7,B388,AK388,AL388)</f>
        <v>0.15518478585617593</v>
      </c>
      <c r="AN388" s="5" cm="1">
        <f t="array" ref="AN388">getStorageByWaterLevel(B387)</f>
        <v>70.932069302053819</v>
      </c>
    </row>
    <row r="389" spans="2:40" x14ac:dyDescent="0.25">
      <c r="B389" s="269">
        <f t="shared" si="226"/>
        <v>963.40082857290872</v>
      </c>
      <c r="C389" s="269">
        <f t="shared" si="227"/>
        <v>956.88225182921167</v>
      </c>
      <c r="D389" s="269">
        <f t="shared" si="228"/>
        <v>4.2982296242432279</v>
      </c>
      <c r="E389" s="269">
        <f>IF(H389&gt;0,IF(AND(C389&lt;$B$6,C389&gt;$K$12),bb2wang($B$6,$K$12,C389,$H$8,$H$9,I389,$H$10,$H$11,$K$10,$K$11,$H$13),E388)," ")</f>
        <v>135.49322340374971</v>
      </c>
      <c r="F389" s="269">
        <f t="shared" si="229"/>
        <v>135.66061449133969</v>
      </c>
      <c r="G389" s="269">
        <f t="shared" si="230"/>
        <v>2999.2597247013055</v>
      </c>
      <c r="H389" s="270">
        <f t="shared" si="231"/>
        <v>0.02</v>
      </c>
      <c r="I389" s="269">
        <f t="shared" si="232"/>
        <v>5.2148613949576434</v>
      </c>
      <c r="J389" s="269">
        <f t="shared" si="233"/>
        <v>100</v>
      </c>
      <c r="K389" s="317">
        <f t="shared" si="234"/>
        <v>-1</v>
      </c>
      <c r="L389" s="318">
        <f t="shared" si="235"/>
        <v>4.2782296242432283</v>
      </c>
      <c r="M389" s="318">
        <f t="shared" si="236"/>
        <v>4.2882296242432281</v>
      </c>
      <c r="N389" s="269">
        <f t="shared" si="237"/>
        <v>-5.9485919359284267E-2</v>
      </c>
      <c r="O389" s="269">
        <f t="shared" si="238"/>
        <v>2.6440901955349538E-2</v>
      </c>
      <c r="P389" s="316">
        <f t="shared" si="257"/>
        <v>64.986076297799116</v>
      </c>
      <c r="Q389" s="269">
        <f t="shared" si="239"/>
        <v>2916.1451933849548</v>
      </c>
      <c r="R389" s="338">
        <f>IF(H389&gt;0,rate1(1,$L$52,$L$51,$L$54,L389,$L$53,$L$50,P389),"")</f>
        <v>3713.7855578407793</v>
      </c>
      <c r="S389" s="318">
        <f t="shared" si="240"/>
        <v>29.697237671046313</v>
      </c>
      <c r="T389" s="318">
        <f t="shared" si="241"/>
        <v>2.0728796283867343E-3</v>
      </c>
      <c r="U389" s="269">
        <f t="shared" si="242"/>
        <v>4.2982296242432279</v>
      </c>
      <c r="V389" s="341">
        <f t="shared" si="243"/>
        <v>4.2982296242432279</v>
      </c>
      <c r="W389" s="269">
        <f t="shared" si="244"/>
        <v>1.1115786186408627E-3</v>
      </c>
      <c r="X389" s="269">
        <f t="shared" si="245"/>
        <v>2941.0474058805439</v>
      </c>
      <c r="Y389" s="269">
        <f t="shared" si="258"/>
        <v>65.289520164457315</v>
      </c>
      <c r="Z389" s="349">
        <f>IF(H389&gt;0,rate1(1,$L$52,$L$51,$L$54,U389,$L$53,$L$50,Y389),"")</f>
        <v>3724.667630055832</v>
      </c>
      <c r="AA389" s="341">
        <f t="shared" si="246"/>
        <v>29.863330070439051</v>
      </c>
      <c r="AB389" s="341">
        <f t="shared" si="247"/>
        <v>-3.8511793889621486E-5</v>
      </c>
      <c r="AC389" s="269">
        <f t="shared" si="259"/>
        <v>2.0728796283867343E-3</v>
      </c>
      <c r="AD389" s="269">
        <f t="shared" si="248"/>
        <v>-9.6484136011146262</v>
      </c>
      <c r="AE389" s="269">
        <f t="shared" si="249"/>
        <v>41.637977080786094</v>
      </c>
      <c r="AF389" s="269">
        <f t="shared" si="250"/>
        <v>963.33926977392105</v>
      </c>
      <c r="AG389" s="269">
        <f t="shared" si="251"/>
        <v>956.8801789495833</v>
      </c>
      <c r="AH389" s="269">
        <f t="shared" si="252"/>
        <v>4.2785727155739224</v>
      </c>
      <c r="AI389" s="269">
        <f t="shared" si="253"/>
        <v>0.55815813705515105</v>
      </c>
      <c r="AJ389" s="269">
        <f t="shared" si="254"/>
        <v>2.7018903885478318</v>
      </c>
      <c r="AK389" s="366">
        <f t="shared" si="255"/>
        <v>138.76132475061667</v>
      </c>
      <c r="AL389" s="134">
        <f t="shared" si="256"/>
        <v>0.97262472406351441</v>
      </c>
      <c r="AM389" s="5" cm="1">
        <f t="array" ref="AM389">Balance($B$8,$B$11,$B$12,$H$7,B389,AK389,AL389)</f>
        <v>0.15669958337543671</v>
      </c>
      <c r="AN389" s="5" cm="1">
        <f t="array" ref="AN389">getStorageByWaterLevel(B388)</f>
        <v>71.070075182265327</v>
      </c>
    </row>
    <row r="390" spans="2:40" x14ac:dyDescent="0.25">
      <c r="B390" s="269">
        <f t="shared" si="226"/>
        <v>963.33926977392105</v>
      </c>
      <c r="C390" s="269">
        <f t="shared" si="227"/>
        <v>956.8801789495833</v>
      </c>
      <c r="D390" s="269">
        <f t="shared" si="228"/>
        <v>4.2785727155739224</v>
      </c>
      <c r="E390" s="269">
        <f>IF(H390&gt;0,IF(AND(C390&lt;$B$6,C390&gt;$K$12),bb2wang($B$6,$K$12,C390,$H$8,$H$9,I390,$H$10,$H$11,$K$10,$K$11,$H$13),E389)," ")</f>
        <v>135.15999326149284</v>
      </c>
      <c r="F390" s="269">
        <f t="shared" si="229"/>
        <v>135.32660833262128</v>
      </c>
      <c r="G390" s="269">
        <f t="shared" si="230"/>
        <v>2950.8243564362242</v>
      </c>
      <c r="H390" s="270">
        <f t="shared" si="231"/>
        <v>0.02</v>
      </c>
      <c r="I390" s="269">
        <f t="shared" si="232"/>
        <v>5.1672726594701999</v>
      </c>
      <c r="J390" s="269">
        <f t="shared" si="233"/>
        <v>100</v>
      </c>
      <c r="K390" s="317">
        <f t="shared" si="234"/>
        <v>-1</v>
      </c>
      <c r="L390" s="318">
        <f t="shared" si="235"/>
        <v>4.2585727155739228</v>
      </c>
      <c r="M390" s="318">
        <f t="shared" si="236"/>
        <v>4.2685727155739226</v>
      </c>
      <c r="N390" s="269">
        <f t="shared" si="237"/>
        <v>-5.9218612499257972E-2</v>
      </c>
      <c r="O390" s="269">
        <f t="shared" si="238"/>
        <v>2.6440901955349538E-2</v>
      </c>
      <c r="P390" s="316">
        <f t="shared" si="257"/>
        <v>64.588533245847984</v>
      </c>
      <c r="Q390" s="269">
        <f t="shared" si="239"/>
        <v>2867.5413882589364</v>
      </c>
      <c r="R390" s="338">
        <f>IF(H390&gt;0,rate1(1,$L$52,$L$51,$L$54,L390,$L$53,$L$50,P390),"")</f>
        <v>3699.4716689037768</v>
      </c>
      <c r="S390" s="318">
        <f t="shared" si="240"/>
        <v>29.315258181147019</v>
      </c>
      <c r="T390" s="318">
        <f t="shared" si="241"/>
        <v>2.0914028796914573E-3</v>
      </c>
      <c r="U390" s="269">
        <f t="shared" si="242"/>
        <v>4.2785727155739224</v>
      </c>
      <c r="V390" s="341">
        <f t="shared" si="243"/>
        <v>4.2785727155739224</v>
      </c>
      <c r="W390" s="269">
        <f t="shared" si="244"/>
        <v>1.1014347975777383E-3</v>
      </c>
      <c r="X390" s="269">
        <f t="shared" si="245"/>
        <v>2892.1304266196648</v>
      </c>
      <c r="Y390" s="269">
        <f t="shared" si="258"/>
        <v>64.891511282977561</v>
      </c>
      <c r="Z390" s="349">
        <f>IF(H390&gt;0,rate1(1,$L$52,$L$51,$L$54,U390,$L$53,$L$50,Y390),"")</f>
        <v>3710.3865594701133</v>
      </c>
      <c r="AA390" s="341">
        <f t="shared" si="246"/>
        <v>29.479658660112612</v>
      </c>
      <c r="AB390" s="341">
        <f t="shared" si="247"/>
        <v>-3.8674438156815432E-5</v>
      </c>
      <c r="AC390" s="269">
        <f t="shared" si="259"/>
        <v>2.0914028796914573E-3</v>
      </c>
      <c r="AD390" s="269">
        <f t="shared" si="248"/>
        <v>-9.5629590043170367</v>
      </c>
      <c r="AE390" s="269">
        <f t="shared" si="249"/>
        <v>41.041690438541657</v>
      </c>
      <c r="AF390" s="269">
        <f t="shared" si="250"/>
        <v>963.27795975854212</v>
      </c>
      <c r="AG390" s="269">
        <f t="shared" si="251"/>
        <v>956.87808754670357</v>
      </c>
      <c r="AH390" s="269">
        <f t="shared" si="252"/>
        <v>4.2589140231075806</v>
      </c>
      <c r="AI390" s="269">
        <f t="shared" si="253"/>
        <v>0.56532474549566669</v>
      </c>
      <c r="AJ390" s="269">
        <f t="shared" si="254"/>
        <v>2.7020474231993585</v>
      </c>
      <c r="AK390" s="366">
        <f t="shared" si="255"/>
        <v>138.76299881183715</v>
      </c>
      <c r="AL390" s="134">
        <f t="shared" si="256"/>
        <v>0.97268053987721992</v>
      </c>
      <c r="AM390" s="5" cm="1">
        <f t="array" ref="AM390">Balance($B$8,$B$11,$B$12,$H$7,B390,AK390,AL390)</f>
        <v>0.15821745004936702</v>
      </c>
      <c r="AN390" s="5" cm="1">
        <f t="array" ref="AN390">getStorageByWaterLevel(B389)</f>
        <v>71.207660434067847</v>
      </c>
    </row>
    <row r="391" spans="2:40" x14ac:dyDescent="0.25">
      <c r="B391" s="269">
        <f t="shared" si="226"/>
        <v>963.27795975854212</v>
      </c>
      <c r="C391" s="269">
        <f t="shared" si="227"/>
        <v>956.87808754670357</v>
      </c>
      <c r="D391" s="269">
        <f t="shared" si="228"/>
        <v>4.2589140231075806</v>
      </c>
      <c r="E391" s="269">
        <f>IF(H391&gt;0,IF(AND(C391&lt;$B$6,C391&gt;$K$12),bb2wang($B$6,$K$12,C391,$H$8,$H$9,I391,$H$10,$H$11,$K$10,$K$11,$H$13),E390)," ")</f>
        <v>134.8283160028484</v>
      </c>
      <c r="F391" s="269">
        <f t="shared" si="229"/>
        <v>134.99415463217062</v>
      </c>
      <c r="G391" s="269">
        <f t="shared" si="230"/>
        <v>2902.997644923305</v>
      </c>
      <c r="H391" s="270">
        <f t="shared" si="231"/>
        <v>0.02</v>
      </c>
      <c r="I391" s="269">
        <f t="shared" si="232"/>
        <v>5.1198977694708452</v>
      </c>
      <c r="J391" s="269">
        <f t="shared" si="233"/>
        <v>100</v>
      </c>
      <c r="K391" s="317">
        <f t="shared" si="234"/>
        <v>-1</v>
      </c>
      <c r="L391" s="318">
        <f t="shared" si="235"/>
        <v>4.238914023107581</v>
      </c>
      <c r="M391" s="318">
        <f t="shared" si="236"/>
        <v>4.2489140231075808</v>
      </c>
      <c r="N391" s="269">
        <f t="shared" si="237"/>
        <v>-5.8951234879090819E-2</v>
      </c>
      <c r="O391" s="269">
        <f t="shared" si="238"/>
        <v>2.6440901955349538E-2</v>
      </c>
      <c r="P391" s="316">
        <f t="shared" si="257"/>
        <v>64.191565906341907</v>
      </c>
      <c r="Q391" s="269">
        <f t="shared" si="239"/>
        <v>2819.5472683209823</v>
      </c>
      <c r="R391" s="338">
        <f>IF(H391&gt;0,rate1(1,$L$52,$L$51,$L$54,L391,$L$53,$L$50,P391),"")</f>
        <v>3685.1133160405693</v>
      </c>
      <c r="S391" s="318">
        <f t="shared" si="240"/>
        <v>28.936917568309084</v>
      </c>
      <c r="T391" s="318">
        <f t="shared" si="241"/>
        <v>2.1101553073973908E-3</v>
      </c>
      <c r="U391" s="269">
        <f t="shared" si="242"/>
        <v>4.2589140231075806</v>
      </c>
      <c r="V391" s="341">
        <f t="shared" si="243"/>
        <v>4.2589140231075806</v>
      </c>
      <c r="W391" s="269">
        <f t="shared" si="244"/>
        <v>1.0913365589519941E-3</v>
      </c>
      <c r="X391" s="269">
        <f t="shared" si="245"/>
        <v>2843.8261117375337</v>
      </c>
      <c r="Y391" s="269">
        <f t="shared" si="258"/>
        <v>64.494076638957822</v>
      </c>
      <c r="Z391" s="349">
        <f>IF(H391&gt;0,rate1(1,$L$52,$L$51,$L$54,U391,$L$53,$L$50,Y391),"")</f>
        <v>3696.0610859244935</v>
      </c>
      <c r="AA391" s="341">
        <f t="shared" si="246"/>
        <v>29.099641019395456</v>
      </c>
      <c r="AB391" s="341">
        <f t="shared" si="247"/>
        <v>-3.8838096123673308E-5</v>
      </c>
      <c r="AC391" s="269">
        <f t="shared" si="259"/>
        <v>2.1101553073973908E-3</v>
      </c>
      <c r="AD391" s="269">
        <f t="shared" si="248"/>
        <v>-9.4779753555995203</v>
      </c>
      <c r="AE391" s="269">
        <f t="shared" si="249"/>
        <v>40.453396065615074</v>
      </c>
      <c r="AF391" s="269">
        <f t="shared" si="250"/>
        <v>963.2168983683556</v>
      </c>
      <c r="AG391" s="269">
        <f t="shared" si="251"/>
        <v>956.87597739139619</v>
      </c>
      <c r="AH391" s="269">
        <f t="shared" si="252"/>
        <v>4.2392535456816427</v>
      </c>
      <c r="AI391" s="269">
        <f t="shared" si="253"/>
        <v>0.57261612504893733</v>
      </c>
      <c r="AJ391" s="269">
        <f t="shared" si="254"/>
        <v>2.7022064832340944</v>
      </c>
      <c r="AK391" s="366">
        <f t="shared" si="255"/>
        <v>138.76466698586546</v>
      </c>
      <c r="AL391" s="134">
        <f t="shared" si="256"/>
        <v>0.97273707235176954</v>
      </c>
      <c r="AM391" s="5" cm="1">
        <f t="array" ref="AM391">Balance($B$8,$B$11,$B$12,$H$7,B391,AK391,AL391)</f>
        <v>0.15973827830015003</v>
      </c>
      <c r="AN391" s="5" cm="1">
        <f t="array" ref="AN391">getStorageByWaterLevel(B390)</f>
        <v>71.344823783797992</v>
      </c>
    </row>
    <row r="392" spans="2:40" x14ac:dyDescent="0.25">
      <c r="B392" s="269">
        <f t="shared" si="226"/>
        <v>963.2168983683556</v>
      </c>
      <c r="C392" s="269">
        <f t="shared" si="227"/>
        <v>956.87597739139619</v>
      </c>
      <c r="D392" s="269">
        <f t="shared" si="228"/>
        <v>4.2392535456816427</v>
      </c>
      <c r="E392" s="269">
        <f>IF(H392&gt;0,IF(AND(C392&lt;$B$6,C392&gt;$K$12),bb2wang($B$6,$K$12,C392,$H$8,$H$9,I392,$H$10,$H$11,$K$10,$K$11,$H$13),E391)," ")</f>
        <v>134.49819248706453</v>
      </c>
      <c r="F392" s="269">
        <f t="shared" si="229"/>
        <v>134.66325424495648</v>
      </c>
      <c r="G392" s="269">
        <f t="shared" si="230"/>
        <v>2855.7738216887906</v>
      </c>
      <c r="H392" s="270">
        <f t="shared" si="231"/>
        <v>0.02</v>
      </c>
      <c r="I392" s="269">
        <f t="shared" si="232"/>
        <v>5.0727367815675279</v>
      </c>
      <c r="J392" s="269">
        <f t="shared" si="233"/>
        <v>100</v>
      </c>
      <c r="K392" s="317">
        <f t="shared" si="234"/>
        <v>-1</v>
      </c>
      <c r="L392" s="318">
        <f t="shared" si="235"/>
        <v>4.2192535456816431</v>
      </c>
      <c r="M392" s="318">
        <f t="shared" si="236"/>
        <v>4.2292535456816429</v>
      </c>
      <c r="N392" s="269">
        <f t="shared" si="237"/>
        <v>-5.8683786470322019E-2</v>
      </c>
      <c r="O392" s="269">
        <f t="shared" si="238"/>
        <v>2.6440901955349538E-2</v>
      </c>
      <c r="P392" s="316">
        <f t="shared" si="257"/>
        <v>63.795176308734369</v>
      </c>
      <c r="Q392" s="269">
        <f t="shared" si="239"/>
        <v>2772.1570615890619</v>
      </c>
      <c r="R392" s="338">
        <f>IF(H392&gt;0,rate1(1,$L$52,$L$51,$L$54,L392,$L$53,$L$50,P392),"")</f>
        <v>3670.7104111685426</v>
      </c>
      <c r="S392" s="318">
        <f t="shared" si="240"/>
        <v>28.562186000617466</v>
      </c>
      <c r="T392" s="318">
        <f t="shared" si="241"/>
        <v>2.1291412251919113E-3</v>
      </c>
      <c r="U392" s="269">
        <f t="shared" si="242"/>
        <v>4.2392535456816427</v>
      </c>
      <c r="V392" s="341">
        <f t="shared" si="243"/>
        <v>4.2392535456816427</v>
      </c>
      <c r="W392" s="269">
        <f t="shared" si="244"/>
        <v>1.0812839148126585E-3</v>
      </c>
      <c r="X392" s="269">
        <f t="shared" si="245"/>
        <v>2796.1286684479783</v>
      </c>
      <c r="Y392" s="269">
        <f t="shared" si="258"/>
        <v>64.097218250358452</v>
      </c>
      <c r="Z392" s="349">
        <f>IF(H392&gt;0,rate1(1,$L$52,$L$51,$L$54,U392,$L$53,$L$50,Y392),"")</f>
        <v>3681.6911203132609</v>
      </c>
      <c r="AA392" s="341">
        <f t="shared" si="246"/>
        <v>28.723247237939148</v>
      </c>
      <c r="AB392" s="341">
        <f t="shared" si="247"/>
        <v>-3.9002787282902631E-5</v>
      </c>
      <c r="AC392" s="269">
        <f t="shared" si="259"/>
        <v>2.1291412251919113E-3</v>
      </c>
      <c r="AD392" s="269">
        <f t="shared" si="248"/>
        <v>-9.3934586223594856</v>
      </c>
      <c r="AE392" s="269">
        <f t="shared" si="249"/>
        <v>39.872999017793688</v>
      </c>
      <c r="AF392" s="269">
        <f t="shared" si="250"/>
        <v>963.15608544066004</v>
      </c>
      <c r="AG392" s="269">
        <f t="shared" si="251"/>
        <v>956.87384825017102</v>
      </c>
      <c r="AH392" s="269">
        <f t="shared" si="252"/>
        <v>4.2195912821192803</v>
      </c>
      <c r="AI392" s="269">
        <f t="shared" si="253"/>
        <v>0.58003519392697489</v>
      </c>
      <c r="AJ392" s="269">
        <f t="shared" si="254"/>
        <v>2.7023676041212963</v>
      </c>
      <c r="AK392" s="366">
        <f t="shared" si="255"/>
        <v>138.76632928912792</v>
      </c>
      <c r="AL392" s="134">
        <f t="shared" si="256"/>
        <v>0.97279433396427439</v>
      </c>
      <c r="AM392" s="5" cm="1">
        <f t="array" ref="AM392">Balance($B$8,$B$11,$B$12,$H$7,B392,AK392,AL392)</f>
        <v>0.16126196120131783</v>
      </c>
      <c r="AN392" s="5" cm="1">
        <f t="array" ref="AN392">getStorageByWaterLevel(B391)</f>
        <v>71.481563974601102</v>
      </c>
    </row>
    <row r="393" spans="2:40" x14ac:dyDescent="0.25">
      <c r="B393" s="269">
        <f t="shared" si="226"/>
        <v>963.15608544066004</v>
      </c>
      <c r="C393" s="269">
        <f t="shared" si="227"/>
        <v>956.87384825017102</v>
      </c>
      <c r="D393" s="269">
        <f t="shared" si="228"/>
        <v>4.2195912821192803</v>
      </c>
      <c r="E393" s="269">
        <f>IF(H393&gt;0,IF(AND(C393&lt;$B$6,C393&gt;$K$12),bb2wang($B$6,$K$12,C393,$H$8,$H$9,I393,$H$10,$H$11,$K$10,$K$11,$H$13),E392)," ")</f>
        <v>134.16962358219163</v>
      </c>
      <c r="F393" s="269">
        <f t="shared" si="229"/>
        <v>134.33390803462808</v>
      </c>
      <c r="G393" s="269">
        <f t="shared" si="230"/>
        <v>2809.1471582512404</v>
      </c>
      <c r="H393" s="270">
        <f t="shared" si="231"/>
        <v>0.02</v>
      </c>
      <c r="I393" s="269">
        <f t="shared" si="232"/>
        <v>5.0257897523912112</v>
      </c>
      <c r="J393" s="269">
        <f t="shared" si="233"/>
        <v>100</v>
      </c>
      <c r="K393" s="317">
        <f t="shared" si="234"/>
        <v>-1</v>
      </c>
      <c r="L393" s="318">
        <f t="shared" si="235"/>
        <v>4.1995912821192807</v>
      </c>
      <c r="M393" s="318">
        <f t="shared" si="236"/>
        <v>4.2095912821192805</v>
      </c>
      <c r="N393" s="269">
        <f t="shared" si="237"/>
        <v>-5.8416267244266962E-2</v>
      </c>
      <c r="O393" s="269">
        <f t="shared" si="238"/>
        <v>2.6440901955349538E-2</v>
      </c>
      <c r="P393" s="316">
        <f t="shared" si="257"/>
        <v>63.399366497998763</v>
      </c>
      <c r="Q393" s="269">
        <f t="shared" si="239"/>
        <v>2725.365036088655</v>
      </c>
      <c r="R393" s="338">
        <f>IF(H393&gt;0,rate1(1,$L$52,$L$51,$L$54,L393,$L$53,$L$50,P393),"")</f>
        <v>3656.2628675307451</v>
      </c>
      <c r="S393" s="318">
        <f t="shared" si="240"/>
        <v>28.191033808012019</v>
      </c>
      <c r="T393" s="318">
        <f t="shared" si="241"/>
        <v>2.1483650697773108E-3</v>
      </c>
      <c r="U393" s="269">
        <f t="shared" si="242"/>
        <v>4.2195912821192803</v>
      </c>
      <c r="V393" s="341">
        <f t="shared" si="243"/>
        <v>4.2195912821192803</v>
      </c>
      <c r="W393" s="269">
        <f t="shared" si="244"/>
        <v>1.0712768772567216E-3</v>
      </c>
      <c r="X393" s="269">
        <f t="shared" si="245"/>
        <v>2749.0323440585466</v>
      </c>
      <c r="Y393" s="269">
        <f t="shared" si="258"/>
        <v>63.700938150515292</v>
      </c>
      <c r="Z393" s="349">
        <f>IF(H393&gt;0,rate1(1,$L$52,$L$51,$L$54,U393,$L$53,$L$50,Y393),"")</f>
        <v>3667.2765748286961</v>
      </c>
      <c r="AA393" s="341">
        <f t="shared" si="246"/>
        <v>28.350447567794724</v>
      </c>
      <c r="AB393" s="341">
        <f t="shared" si="247"/>
        <v>-3.9168531871418254E-5</v>
      </c>
      <c r="AC393" s="269">
        <f t="shared" si="259"/>
        <v>2.1483650697773108E-3</v>
      </c>
      <c r="AD393" s="269">
        <f t="shared" si="248"/>
        <v>-9.3094047568335778</v>
      </c>
      <c r="AE393" s="269">
        <f t="shared" si="249"/>
        <v>39.300405296779374</v>
      </c>
      <c r="AF393" s="269">
        <f t="shared" si="250"/>
        <v>963.09552080834601</v>
      </c>
      <c r="AG393" s="269">
        <f t="shared" si="251"/>
        <v>956.87169988510129</v>
      </c>
      <c r="AH393" s="269">
        <f t="shared" si="252"/>
        <v>4.1999272312290143</v>
      </c>
      <c r="AI393" s="269">
        <f t="shared" si="253"/>
        <v>0.58758495972916958</v>
      </c>
      <c r="AJ393" s="269">
        <f t="shared" si="254"/>
        <v>2.7025308221656656</v>
      </c>
      <c r="AK393" s="366">
        <f t="shared" si="255"/>
        <v>138.76798573845039</v>
      </c>
      <c r="AL393" s="134">
        <f t="shared" si="256"/>
        <v>0.97285233748366706</v>
      </c>
      <c r="AM393" s="5" cm="1">
        <f t="array" ref="AM393">Balance($B$8,$B$11,$B$12,$H$7,B393,AK393,AL393)</f>
        <v>0.16278839248274488</v>
      </c>
      <c r="AN393" s="5" cm="1">
        <f t="array" ref="AN393">getStorageByWaterLevel(B392)</f>
        <v>71.617879766716172</v>
      </c>
    </row>
    <row r="394" spans="2:40" x14ac:dyDescent="0.25">
      <c r="B394" s="269">
        <f t="shared" si="226"/>
        <v>963.09552080834601</v>
      </c>
      <c r="C394" s="269">
        <f t="shared" si="227"/>
        <v>956.87169988510129</v>
      </c>
      <c r="D394" s="269">
        <f t="shared" si="228"/>
        <v>4.1999272312290143</v>
      </c>
      <c r="E394" s="269">
        <f>IF(H394&gt;0,IF(AND(C394&lt;$B$6,C394&gt;$K$12),bb2wang($B$6,$K$12,C394,$H$8,$H$9,I394,$H$10,$H$11,$K$10,$K$11,$H$13),E393)," ")</f>
        <v>133.84261016532665</v>
      </c>
      <c r="F394" s="269">
        <f t="shared" si="229"/>
        <v>134.00611687375914</v>
      </c>
      <c r="G394" s="269">
        <f t="shared" si="230"/>
        <v>2763.1119659588576</v>
      </c>
      <c r="H394" s="270">
        <f t="shared" si="231"/>
        <v>0.02</v>
      </c>
      <c r="I394" s="269">
        <f t="shared" si="232"/>
        <v>4.9790567385957729</v>
      </c>
      <c r="J394" s="269">
        <f t="shared" si="233"/>
        <v>100</v>
      </c>
      <c r="K394" s="317">
        <f t="shared" si="234"/>
        <v>-1</v>
      </c>
      <c r="L394" s="318">
        <f t="shared" si="235"/>
        <v>4.1799272312290148</v>
      </c>
      <c r="M394" s="318">
        <f t="shared" si="236"/>
        <v>4.1899272312290146</v>
      </c>
      <c r="N394" s="269">
        <f t="shared" si="237"/>
        <v>-5.8148677172024321E-2</v>
      </c>
      <c r="O394" s="269">
        <f t="shared" si="238"/>
        <v>2.6440901955349538E-2</v>
      </c>
      <c r="P394" s="316">
        <f t="shared" si="257"/>
        <v>63.004138534819788</v>
      </c>
      <c r="Q394" s="269">
        <f t="shared" si="239"/>
        <v>2679.1654996900365</v>
      </c>
      <c r="R394" s="338">
        <f>IF(H394&gt;0,rate1(1,$L$52,$L$51,$L$54,L394,$L$53,$L$50,P394),"")</f>
        <v>3641.7705997327466</v>
      </c>
      <c r="S394" s="318">
        <f t="shared" si="240"/>
        <v>27.823431481421782</v>
      </c>
      <c r="T394" s="318">
        <f t="shared" si="241"/>
        <v>2.1678314056238017E-3</v>
      </c>
      <c r="U394" s="269">
        <f t="shared" si="242"/>
        <v>4.1999272312290143</v>
      </c>
      <c r="V394" s="341">
        <f t="shared" si="243"/>
        <v>4.1999272312290143</v>
      </c>
      <c r="W394" s="269">
        <f t="shared" si="244"/>
        <v>1.0613154583527518E-3</v>
      </c>
      <c r="X394" s="269">
        <f t="shared" si="245"/>
        <v>2702.5314258079597</v>
      </c>
      <c r="Y394" s="269">
        <f t="shared" si="258"/>
        <v>63.305238388328576</v>
      </c>
      <c r="Z394" s="349">
        <f>IF(H394&gt;0,rate1(1,$L$52,$L$51,$L$54,U394,$L$53,$L$50,Y394),"")</f>
        <v>3652.8173629973744</v>
      </c>
      <c r="AA394" s="341">
        <f t="shared" si="246"/>
        <v>27.98121242255543</v>
      </c>
      <c r="AB394" s="341">
        <f t="shared" si="247"/>
        <v>-3.9335350900151765E-5</v>
      </c>
      <c r="AC394" s="269">
        <f t="shared" si="259"/>
        <v>2.1678314056238017E-3</v>
      </c>
      <c r="AD394" s="269">
        <f t="shared" si="248"/>
        <v>-9.2258096954015318</v>
      </c>
      <c r="AE394" s="269">
        <f t="shared" si="249"/>
        <v>38.73552184589898</v>
      </c>
      <c r="AF394" s="269">
        <f t="shared" si="250"/>
        <v>963.03520429976834</v>
      </c>
      <c r="AG394" s="269">
        <f t="shared" si="251"/>
        <v>956.86953205369571</v>
      </c>
      <c r="AH394" s="269">
        <f t="shared" si="252"/>
        <v>4.1802613918044047</v>
      </c>
      <c r="AI394" s="269">
        <f t="shared" si="253"/>
        <v>0.59526852289457477</v>
      </c>
      <c r="AJ394" s="269">
        <f t="shared" si="254"/>
        <v>2.7026961745331364</v>
      </c>
      <c r="AK394" s="366">
        <f t="shared" si="255"/>
        <v>138.76963635107023</v>
      </c>
      <c r="AL394" s="134">
        <f t="shared" si="256"/>
        <v>0.97291109597963998</v>
      </c>
      <c r="AM394" s="5" cm="1">
        <f t="array" ref="AM394">Balance($B$8,$B$11,$B$12,$H$7,B394,AK394,AL394)</f>
        <v>0.16431746653582935</v>
      </c>
      <c r="AN394" s="5" cm="1">
        <f t="array" ref="AN394">getStorageByWaterLevel(B393)</f>
        <v>71.753769937770414</v>
      </c>
    </row>
    <row r="395" spans="2:40" x14ac:dyDescent="0.25">
      <c r="B395" s="269">
        <f t="shared" si="226"/>
        <v>963.03520429976834</v>
      </c>
      <c r="C395" s="269">
        <f t="shared" si="227"/>
        <v>956.86953205369571</v>
      </c>
      <c r="D395" s="269">
        <f t="shared" si="228"/>
        <v>4.1802613918044047</v>
      </c>
      <c r="E395" s="269">
        <f>IF(H395&gt;0,IF(AND(C395&lt;$B$6,C395&gt;$K$12),bb2wang($B$6,$K$12,C395,$H$8,$H$9,I395,$H$10,$H$11,$K$10,$K$11,$H$13),E394)," ")</f>
        <v>133.51715312287087</v>
      </c>
      <c r="F395" s="269">
        <f t="shared" si="229"/>
        <v>133.67988164409877</v>
      </c>
      <c r="G395" s="269">
        <f t="shared" si="230"/>
        <v>2717.6625958266773</v>
      </c>
      <c r="H395" s="270">
        <f t="shared" si="231"/>
        <v>0.02</v>
      </c>
      <c r="I395" s="269">
        <f t="shared" si="232"/>
        <v>4.9325377968581057</v>
      </c>
      <c r="J395" s="269">
        <f t="shared" si="233"/>
        <v>100</v>
      </c>
      <c r="K395" s="317">
        <f t="shared" si="234"/>
        <v>-1</v>
      </c>
      <c r="L395" s="318">
        <f t="shared" si="235"/>
        <v>4.1602613918044051</v>
      </c>
      <c r="M395" s="318">
        <f t="shared" si="236"/>
        <v>4.1702613918044049</v>
      </c>
      <c r="N395" s="269">
        <f t="shared" si="237"/>
        <v>-5.788101622449382E-2</v>
      </c>
      <c r="O395" s="269">
        <f t="shared" si="238"/>
        <v>2.6440901955349538E-2</v>
      </c>
      <c r="P395" s="316">
        <f t="shared" si="257"/>
        <v>62.609494495789761</v>
      </c>
      <c r="Q395" s="269">
        <f t="shared" si="239"/>
        <v>2633.5527999455639</v>
      </c>
      <c r="R395" s="338">
        <f>IF(H395&gt;0,rate1(1,$L$52,$L$51,$L$54,L395,$L$53,$L$50,P395),"")</f>
        <v>3627.2335237802868</v>
      </c>
      <c r="S395" s="318">
        <f t="shared" si="240"/>
        <v>27.459349671890905</v>
      </c>
      <c r="T395" s="318">
        <f t="shared" si="241"/>
        <v>2.1875449299490427E-3</v>
      </c>
      <c r="U395" s="269">
        <f t="shared" si="242"/>
        <v>4.1802613918044047</v>
      </c>
      <c r="V395" s="341">
        <f t="shared" si="243"/>
        <v>4.1802613918044047</v>
      </c>
      <c r="W395" s="269">
        <f t="shared" si="244"/>
        <v>1.0513996701657646E-3</v>
      </c>
      <c r="X395" s="269">
        <f t="shared" si="245"/>
        <v>2656.6202407034634</v>
      </c>
      <c r="Y395" s="269">
        <f t="shared" si="258"/>
        <v>62.910121028456693</v>
      </c>
      <c r="Z395" s="349">
        <f>IF(H395&gt;0,rate1(1,$L$52,$L$51,$L$54,U395,$L$53,$L$50,Y395),"")</f>
        <v>3638.3133997172586</v>
      </c>
      <c r="AA395" s="341">
        <f t="shared" si="246"/>
        <v>27.615512376490148</v>
      </c>
      <c r="AB395" s="341">
        <f t="shared" si="247"/>
        <v>-3.9503266189024434E-5</v>
      </c>
      <c r="AC395" s="269">
        <f t="shared" si="259"/>
        <v>2.1875449299490427E-3</v>
      </c>
      <c r="AD395" s="269">
        <f t="shared" si="248"/>
        <v>-9.1426693578658913</v>
      </c>
      <c r="AE395" s="269">
        <f t="shared" si="249"/>
        <v>38.178256540811844</v>
      </c>
      <c r="AF395" s="269">
        <f t="shared" si="250"/>
        <v>962.97513573861386</v>
      </c>
      <c r="AG395" s="269">
        <f t="shared" si="251"/>
        <v>956.86734450876577</v>
      </c>
      <c r="AH395" s="269">
        <f t="shared" si="252"/>
        <v>4.1605937626238507</v>
      </c>
      <c r="AI395" s="269">
        <f t="shared" si="253"/>
        <v>0.60308908031628272</v>
      </c>
      <c r="AJ395" s="269">
        <f t="shared" si="254"/>
        <v>2.7028636992776689</v>
      </c>
      <c r="AK395" s="366">
        <f t="shared" si="255"/>
        <v>138.77128114464881</v>
      </c>
      <c r="AL395" s="134">
        <f t="shared" si="256"/>
        <v>0.97297062283192948</v>
      </c>
      <c r="AM395" s="5" cm="1">
        <f t="array" ref="AM395">Balance($B$8,$B$11,$B$12,$H$7,B395,AK395,AL395)</f>
        <v>0.16584907841887098</v>
      </c>
      <c r="AN395" s="5" cm="1">
        <f t="array" ref="AN395">getStorageByWaterLevel(B394)</f>
        <v>71.8892332830859</v>
      </c>
    </row>
    <row r="396" spans="2:40" x14ac:dyDescent="0.25">
      <c r="B396" s="269">
        <f t="shared" si="226"/>
        <v>962.97513573861386</v>
      </c>
      <c r="C396" s="269">
        <f t="shared" si="227"/>
        <v>956.86734450876577</v>
      </c>
      <c r="D396" s="269">
        <f t="shared" si="228"/>
        <v>4.1605937626238507</v>
      </c>
      <c r="E396" s="269">
        <f>IF(H396&gt;0,IF(AND(C396&lt;$B$6,C396&gt;$K$12),bb2wang($B$6,$K$12,C396,$H$8,$H$9,I396,$H$10,$H$11,$K$10,$K$11,$H$13),E395)," ")</f>
        <v>133.19325335079731</v>
      </c>
      <c r="F396" s="269">
        <f t="shared" si="229"/>
        <v>133.35520323683409</v>
      </c>
      <c r="G396" s="269">
        <f t="shared" si="230"/>
        <v>2672.7934383738288</v>
      </c>
      <c r="H396" s="270">
        <f t="shared" si="231"/>
        <v>0.02</v>
      </c>
      <c r="I396" s="269">
        <f t="shared" si="232"/>
        <v>4.8862329838784717</v>
      </c>
      <c r="J396" s="269">
        <f t="shared" si="233"/>
        <v>100</v>
      </c>
      <c r="K396" s="317">
        <f t="shared" si="234"/>
        <v>-1</v>
      </c>
      <c r="L396" s="318">
        <f t="shared" si="235"/>
        <v>4.1405937626238511</v>
      </c>
      <c r="M396" s="318">
        <f t="shared" si="236"/>
        <v>4.1505937626238509</v>
      </c>
      <c r="N396" s="269">
        <f t="shared" si="237"/>
        <v>-5.7613284372338924E-2</v>
      </c>
      <c r="O396" s="269">
        <f t="shared" si="238"/>
        <v>2.6440901955349538E-2</v>
      </c>
      <c r="P396" s="316">
        <f t="shared" si="257"/>
        <v>62.215436473610879</v>
      </c>
      <c r="Q396" s="269">
        <f t="shared" si="239"/>
        <v>2588.5213239269674</v>
      </c>
      <c r="R396" s="338">
        <f>IF(H396&gt;0,rate1(1,$L$52,$L$51,$L$54,L396,$L$53,$L$50,P396),"")</f>
        <v>3612.6515571177815</v>
      </c>
      <c r="S396" s="318">
        <f t="shared" si="240"/>
        <v>27.098759189695581</v>
      </c>
      <c r="T396" s="318">
        <f t="shared" si="241"/>
        <v>2.2075104779343702E-3</v>
      </c>
      <c r="U396" s="269">
        <f t="shared" si="242"/>
        <v>4.1605937626238507</v>
      </c>
      <c r="V396" s="341">
        <f t="shared" si="243"/>
        <v>4.1605937626238507</v>
      </c>
      <c r="W396" s="269">
        <f t="shared" si="244"/>
        <v>1.0415295248016321E-3</v>
      </c>
      <c r="X396" s="269">
        <f t="shared" si="245"/>
        <v>2611.2931553582212</v>
      </c>
      <c r="Y396" s="269">
        <f t="shared" si="258"/>
        <v>62.515588151515743</v>
      </c>
      <c r="Z396" s="349">
        <f>IF(H396&gt;0,rate1(1,$L$52,$L$51,$L$54,U396,$L$53,$L$50,Y396),"")</f>
        <v>3623.7646012956229</v>
      </c>
      <c r="AA396" s="341">
        <f t="shared" si="246"/>
        <v>27.25331816366862</v>
      </c>
      <c r="AB396" s="341">
        <f t="shared" si="247"/>
        <v>-3.9672300404410652E-5</v>
      </c>
      <c r="AC396" s="269">
        <f t="shared" si="259"/>
        <v>2.2075104779343702E-3</v>
      </c>
      <c r="AD396" s="269">
        <f t="shared" si="248"/>
        <v>-9.059979646717041</v>
      </c>
      <c r="AE396" s="269">
        <f t="shared" si="249"/>
        <v>37.628518175461309</v>
      </c>
      <c r="AF396" s="269">
        <f t="shared" si="250"/>
        <v>962.91531494376363</v>
      </c>
      <c r="AG396" s="269">
        <f t="shared" si="251"/>
        <v>956.86513699828788</v>
      </c>
      <c r="AH396" s="269">
        <f t="shared" si="252"/>
        <v>4.1409243424502558</v>
      </c>
      <c r="AI396" s="269">
        <f t="shared" si="253"/>
        <v>0.61104992912617051</v>
      </c>
      <c r="AJ396" s="269">
        <f t="shared" si="254"/>
        <v>2.7030334353690928</v>
      </c>
      <c r="AK396" s="366">
        <f t="shared" si="255"/>
        <v>138.77292013728433</v>
      </c>
      <c r="AL396" s="134">
        <f t="shared" si="256"/>
        <v>0.97303093173996114</v>
      </c>
      <c r="AM396" s="5" cm="1">
        <f t="array" ref="AM396">Balance($B$8,$B$11,$B$12,$H$7,B396,AK396,AL396)</f>
        <v>0.16738312386262921</v>
      </c>
      <c r="AN396" s="5" cm="1">
        <f t="array" ref="AN396">getStorageByWaterLevel(B395)</f>
        <v>72.024268615997769</v>
      </c>
    </row>
    <row r="397" spans="2:40" x14ac:dyDescent="0.25">
      <c r="B397" s="269">
        <f t="shared" si="226"/>
        <v>962.91531494376363</v>
      </c>
      <c r="C397" s="269">
        <f t="shared" si="227"/>
        <v>956.86513699828788</v>
      </c>
      <c r="D397" s="269">
        <f t="shared" si="228"/>
        <v>4.1409243424502558</v>
      </c>
      <c r="E397" s="269">
        <f>IF(H397&gt;0,IF(AND(C397&lt;$B$6,C397&gt;$K$12),bb2wang($B$6,$K$12,C397,$H$8,$H$9,I397,$H$10,$H$11,$K$10,$K$11,$H$13),E396)," ")</f>
        <v>132.87091175492844</v>
      </c>
      <c r="F397" s="269">
        <f t="shared" si="229"/>
        <v>133.03208255286287</v>
      </c>
      <c r="G397" s="269">
        <f t="shared" si="230"/>
        <v>2628.4989234602731</v>
      </c>
      <c r="H397" s="270">
        <f t="shared" si="231"/>
        <v>0.02</v>
      </c>
      <c r="I397" s="269">
        <f t="shared" si="232"/>
        <v>4.8401423563806025</v>
      </c>
      <c r="J397" s="269">
        <f t="shared" si="233"/>
        <v>100</v>
      </c>
      <c r="K397" s="317">
        <f t="shared" si="234"/>
        <v>-1</v>
      </c>
      <c r="L397" s="318">
        <f t="shared" si="235"/>
        <v>4.1209243424502562</v>
      </c>
      <c r="M397" s="318">
        <f t="shared" si="236"/>
        <v>4.130924342450256</v>
      </c>
      <c r="N397" s="269">
        <f t="shared" si="237"/>
        <v>-5.734548158602415E-2</v>
      </c>
      <c r="O397" s="269">
        <f t="shared" si="238"/>
        <v>2.6440901955349538E-2</v>
      </c>
      <c r="P397" s="316">
        <f t="shared" si="257"/>
        <v>61.821966577298134</v>
      </c>
      <c r="Q397" s="269">
        <f t="shared" si="239"/>
        <v>2544.0654980621416</v>
      </c>
      <c r="R397" s="338">
        <f>IF(H397&gt;0,rate1(1,$L$52,$L$51,$L$54,L397,$L$53,$L$50,P397),"")</f>
        <v>3598.0246186674894</v>
      </c>
      <c r="S397" s="318">
        <f t="shared" si="240"/>
        <v>26.741631003447988</v>
      </c>
      <c r="T397" s="318">
        <f t="shared" si="241"/>
        <v>2.2277330281963467E-3</v>
      </c>
      <c r="U397" s="269">
        <f t="shared" si="242"/>
        <v>4.1409243424502558</v>
      </c>
      <c r="V397" s="341">
        <f t="shared" si="243"/>
        <v>4.1409243424502558</v>
      </c>
      <c r="W397" s="269">
        <f t="shared" si="244"/>
        <v>1.0317050343306988E-3</v>
      </c>
      <c r="X397" s="269">
        <f t="shared" si="245"/>
        <v>2566.5445758281962</v>
      </c>
      <c r="Y397" s="269">
        <f t="shared" si="258"/>
        <v>62.121641854279837</v>
      </c>
      <c r="Z397" s="349">
        <f>IF(H397&gt;0,rate1(1,$L$52,$L$51,$L$54,U397,$L$53,$L$50,Y397),"")</f>
        <v>3609.1708854876438</v>
      </c>
      <c r="AA397" s="341">
        <f t="shared" si="246"/>
        <v>26.894600677073743</v>
      </c>
      <c r="AB397" s="341">
        <f t="shared" si="247"/>
        <v>-3.9842477093849828E-5</v>
      </c>
      <c r="AC397" s="269">
        <f t="shared" si="259"/>
        <v>2.2277330281963467E-3</v>
      </c>
      <c r="AD397" s="269">
        <f t="shared" si="248"/>
        <v>-8.9777364463607761</v>
      </c>
      <c r="AE397" s="269">
        <f t="shared" si="249"/>
        <v>37.086216458051254</v>
      </c>
      <c r="AF397" s="269">
        <f t="shared" si="250"/>
        <v>962.85574172914937</v>
      </c>
      <c r="AG397" s="269">
        <f t="shared" si="251"/>
        <v>956.86290926525965</v>
      </c>
      <c r="AH397" s="269">
        <f t="shared" si="252"/>
        <v>4.1212531300307029</v>
      </c>
      <c r="AI397" s="269">
        <f t="shared" si="253"/>
        <v>0.61915447066100859</v>
      </c>
      <c r="AJ397" s="269">
        <f t="shared" si="254"/>
        <v>2.7032054227220543</v>
      </c>
      <c r="AK397" s="366">
        <f t="shared" si="255"/>
        <v>138.77455334752543</v>
      </c>
      <c r="AL397" s="134">
        <f t="shared" si="256"/>
        <v>0.9730920367328737</v>
      </c>
      <c r="AM397" s="5" cm="1">
        <f t="array" ref="AM397">Balance($B$8,$B$11,$B$12,$H$7,B397,AK397,AL397)</f>
        <v>0.16891949927610367</v>
      </c>
      <c r="AN397" s="5" cm="1">
        <f t="array" ref="AN397">getStorageByWaterLevel(B396)</f>
        <v>72.158874768183836</v>
      </c>
    </row>
    <row r="398" spans="2:40" x14ac:dyDescent="0.25">
      <c r="B398" s="269">
        <f t="shared" si="226"/>
        <v>962.85574172914937</v>
      </c>
      <c r="C398" s="269">
        <f t="shared" si="227"/>
        <v>956.86290926525965</v>
      </c>
      <c r="D398" s="269">
        <f t="shared" si="228"/>
        <v>4.1212531300307029</v>
      </c>
      <c r="E398" s="269">
        <f>IF(H398&gt;0,IF(AND(C398&lt;$B$6,C398&gt;$K$12),bb2wang($B$6,$K$12,C398,$H$8,$H$9,I398,$H$10,$H$11,$K$10,$K$11,$H$13),E397)," ")</f>
        <v>132.55012925122415</v>
      </c>
      <c r="F398" s="269">
        <f t="shared" si="229"/>
        <v>132.71052050307628</v>
      </c>
      <c r="G398" s="269">
        <f t="shared" si="230"/>
        <v>2584.7735201233595</v>
      </c>
      <c r="H398" s="270">
        <f t="shared" si="231"/>
        <v>0.02</v>
      </c>
      <c r="I398" s="269">
        <f t="shared" si="232"/>
        <v>4.7942659711117814</v>
      </c>
      <c r="J398" s="269">
        <f t="shared" si="233"/>
        <v>100</v>
      </c>
      <c r="K398" s="317">
        <f t="shared" si="234"/>
        <v>-1</v>
      </c>
      <c r="L398" s="318">
        <f t="shared" si="235"/>
        <v>4.1012531300307034</v>
      </c>
      <c r="M398" s="318">
        <f t="shared" si="236"/>
        <v>4.1112531300307031</v>
      </c>
      <c r="N398" s="269">
        <f t="shared" si="237"/>
        <v>-5.7077607835749333E-2</v>
      </c>
      <c r="O398" s="269">
        <f t="shared" si="238"/>
        <v>2.6440901955349538E-2</v>
      </c>
      <c r="P398" s="316">
        <f t="shared" si="257"/>
        <v>61.429086932386419</v>
      </c>
      <c r="Q398" s="269">
        <f t="shared" si="239"/>
        <v>2500.1797879717269</v>
      </c>
      <c r="R398" s="338">
        <f>IF(H398&gt;0,rate1(1,$L$52,$L$51,$L$54,L398,$L$53,$L$50,P398),"")</f>
        <v>3583.3526288694952</v>
      </c>
      <c r="S398" s="318">
        <f t="shared" si="240"/>
        <v>26.387936239188846</v>
      </c>
      <c r="T398" s="318">
        <f t="shared" si="241"/>
        <v>2.2482177085211153E-3</v>
      </c>
      <c r="U398" s="269">
        <f t="shared" si="242"/>
        <v>4.1212531300307029</v>
      </c>
      <c r="V398" s="341">
        <f t="shared" si="243"/>
        <v>4.1212531300307029</v>
      </c>
      <c r="W398" s="269">
        <f t="shared" si="244"/>
        <v>1.0219262108677185E-3</v>
      </c>
      <c r="X398" s="269">
        <f t="shared" si="245"/>
        <v>2522.368947448841</v>
      </c>
      <c r="Y398" s="269">
        <f t="shared" si="258"/>
        <v>61.728284249885498</v>
      </c>
      <c r="Z398" s="349">
        <f>IF(H398&gt;0,rate1(1,$L$52,$L$51,$L$54,U398,$L$53,$L$50,Y398),"")</f>
        <v>3594.5321715357823</v>
      </c>
      <c r="AA398" s="341">
        <f t="shared" si="246"/>
        <v>26.539330967702956</v>
      </c>
      <c r="AB398" s="341">
        <f t="shared" si="247"/>
        <v>-4.0013820728508773E-5</v>
      </c>
      <c r="AC398" s="269">
        <f t="shared" si="259"/>
        <v>2.2482177085211153E-3</v>
      </c>
      <c r="AD398" s="269">
        <f t="shared" si="248"/>
        <v>-8.895935622336177</v>
      </c>
      <c r="AE398" s="269">
        <f t="shared" si="249"/>
        <v>36.55126199382147</v>
      </c>
      <c r="AF398" s="269">
        <f t="shared" si="250"/>
        <v>962.79641590360507</v>
      </c>
      <c r="AG398" s="269">
        <f t="shared" si="251"/>
        <v>956.86066104755116</v>
      </c>
      <c r="AH398" s="269">
        <f t="shared" si="252"/>
        <v>4.1015801240961789</v>
      </c>
      <c r="AI398" s="269">
        <f t="shared" si="253"/>
        <v>0.62740621461818036</v>
      </c>
      <c r="AJ398" s="269">
        <f t="shared" si="254"/>
        <v>2.703379702226115</v>
      </c>
      <c r="AK398" s="366">
        <f t="shared" si="255"/>
        <v>138.77618079438503</v>
      </c>
      <c r="AL398" s="134">
        <f t="shared" si="256"/>
        <v>0.97315395217993983</v>
      </c>
      <c r="AM398" s="5" cm="1">
        <f t="array" ref="AM398">Balance($B$8,$B$11,$B$12,$H$7,B398,AK398,AL398)</f>
        <v>0.17045810175253687</v>
      </c>
      <c r="AN398" s="5" cm="1">
        <f t="array" ref="AN398">getStorageByWaterLevel(B397)</f>
        <v>72.293050590007539</v>
      </c>
    </row>
    <row r="399" spans="2:40" x14ac:dyDescent="0.25">
      <c r="B399" s="269">
        <f t="shared" si="226"/>
        <v>962.79641590360507</v>
      </c>
      <c r="C399" s="269">
        <f t="shared" si="227"/>
        <v>956.86066104755116</v>
      </c>
      <c r="D399" s="269">
        <f t="shared" si="228"/>
        <v>4.1015801240961789</v>
      </c>
      <c r="E399" s="269">
        <f>IF(H399&gt;0,IF(AND(C399&lt;$B$6,C399&gt;$K$12),bb2wang($B$6,$K$12,C399,$H$8,$H$9,I399,$H$10,$H$11,$K$10,$K$11,$H$13),E398)," ")</f>
        <v>132.2309067660816</v>
      </c>
      <c r="F399" s="269">
        <f t="shared" si="229"/>
        <v>132.39051800865286</v>
      </c>
      <c r="G399" s="269">
        <f t="shared" si="230"/>
        <v>2541.6117364142215</v>
      </c>
      <c r="H399" s="270">
        <f t="shared" si="231"/>
        <v>0.02</v>
      </c>
      <c r="I399" s="269">
        <f t="shared" si="232"/>
        <v>4.7486038848431233</v>
      </c>
      <c r="J399" s="269">
        <f t="shared" si="233"/>
        <v>100</v>
      </c>
      <c r="K399" s="317">
        <f t="shared" si="234"/>
        <v>-1</v>
      </c>
      <c r="L399" s="318">
        <f t="shared" si="235"/>
        <v>4.0815801240961793</v>
      </c>
      <c r="M399" s="318">
        <f t="shared" si="236"/>
        <v>4.0915801240961791</v>
      </c>
      <c r="N399" s="269">
        <f t="shared" si="237"/>
        <v>-5.6809663091506479E-2</v>
      </c>
      <c r="O399" s="269">
        <f t="shared" si="238"/>
        <v>2.6440901955349538E-2</v>
      </c>
      <c r="P399" s="316">
        <f t="shared" si="257"/>
        <v>61.03679968114222</v>
      </c>
      <c r="Q399" s="269">
        <f t="shared" si="239"/>
        <v>2456.8586983055679</v>
      </c>
      <c r="R399" s="338">
        <f>IF(H399&gt;0,rate1(1,$L$52,$L$51,$L$54,L399,$L$53,$L$50,P399),"")</f>
        <v>3568.6355097225237</v>
      </c>
      <c r="S399" s="318">
        <f t="shared" si="240"/>
        <v>26.037646179469007</v>
      </c>
      <c r="T399" s="318">
        <f t="shared" si="241"/>
        <v>2.2689698018853979E-3</v>
      </c>
      <c r="U399" s="269">
        <f t="shared" si="242"/>
        <v>4.1015801240961789</v>
      </c>
      <c r="V399" s="341">
        <f t="shared" si="243"/>
        <v>4.1015801240961789</v>
      </c>
      <c r="W399" s="269">
        <f t="shared" si="244"/>
        <v>1.0121930665096812E-3</v>
      </c>
      <c r="X399" s="269">
        <f t="shared" si="245"/>
        <v>2478.7607546716467</v>
      </c>
      <c r="Y399" s="269">
        <f t="shared" si="258"/>
        <v>61.33551746804045</v>
      </c>
      <c r="Z399" s="349">
        <f>IF(H399&gt;0,rate1(1,$L$52,$L$51,$L$54,U399,$L$53,$L$50,Y399),"")</f>
        <v>3579.8483802099863</v>
      </c>
      <c r="AA399" s="341">
        <f t="shared" si="246"/>
        <v>26.187480243658911</v>
      </c>
      <c r="AB399" s="341">
        <f t="shared" si="247"/>
        <v>-4.0186356742235319E-5</v>
      </c>
      <c r="AC399" s="269">
        <f t="shared" si="259"/>
        <v>2.2689698018853979E-3</v>
      </c>
      <c r="AD399" s="269">
        <f t="shared" si="248"/>
        <v>-8.8145730204875452</v>
      </c>
      <c r="AE399" s="269">
        <f t="shared" si="249"/>
        <v>36.023566283751514</v>
      </c>
      <c r="AF399" s="269">
        <f t="shared" si="250"/>
        <v>962.73733727071169</v>
      </c>
      <c r="AG399" s="269">
        <f t="shared" si="251"/>
        <v>956.85839207774927</v>
      </c>
      <c r="AH399" s="269">
        <f t="shared" si="252"/>
        <v>4.0819053233613403</v>
      </c>
      <c r="AI399" s="269">
        <f t="shared" si="253"/>
        <v>0.63580878341420188</v>
      </c>
      <c r="AJ399" s="269">
        <f t="shared" si="254"/>
        <v>2.7035563157770635</v>
      </c>
      <c r="AK399" s="366">
        <f t="shared" si="255"/>
        <v>138.77780249735494</v>
      </c>
      <c r="AL399" s="134">
        <f t="shared" si="256"/>
        <v>0.97321669280140166</v>
      </c>
      <c r="AM399" s="5" cm="1">
        <f t="array" ref="AM399">Balance($B$8,$B$11,$B$12,$H$7,B399,AK399,AL399)</f>
        <v>0.17199882907562489</v>
      </c>
      <c r="AN399" s="5" cm="1">
        <f t="array" ref="AN399">getStorageByWaterLevel(B398)</f>
        <v>72.426794950875006</v>
      </c>
    </row>
    <row r="400" spans="2:40" x14ac:dyDescent="0.25">
      <c r="B400" s="269">
        <f t="shared" si="226"/>
        <v>962.73733727071169</v>
      </c>
      <c r="C400" s="269">
        <f t="shared" si="227"/>
        <v>956.85839207774927</v>
      </c>
      <c r="D400" s="269">
        <f t="shared" si="228"/>
        <v>4.0819053233613403</v>
      </c>
      <c r="E400" s="269">
        <f>IF(H400&gt;0,IF(AND(C400&lt;$B$6,C400&gt;$K$12),bb2wang($B$6,$K$12,C400,$H$8,$H$9,I400,$H$10,$H$11,$K$10,$K$11,$H$13),E399)," ")</f>
        <v>131.91324523665014</v>
      </c>
      <c r="F400" s="269">
        <f t="shared" si="229"/>
        <v>132.07207600136587</v>
      </c>
      <c r="G400" s="269">
        <f t="shared" si="230"/>
        <v>2499.0081192340795</v>
      </c>
      <c r="H400" s="270">
        <f t="shared" si="231"/>
        <v>0.02</v>
      </c>
      <c r="I400" s="269">
        <f t="shared" si="232"/>
        <v>4.7031561543699354</v>
      </c>
      <c r="J400" s="269">
        <f t="shared" si="233"/>
        <v>100</v>
      </c>
      <c r="K400" s="317">
        <f t="shared" si="234"/>
        <v>-1</v>
      </c>
      <c r="L400" s="318">
        <f t="shared" si="235"/>
        <v>4.0619053233613407</v>
      </c>
      <c r="M400" s="318">
        <f t="shared" si="236"/>
        <v>4.0719053233613405</v>
      </c>
      <c r="N400" s="269">
        <f t="shared" si="237"/>
        <v>-5.6541647323056665E-2</v>
      </c>
      <c r="O400" s="269">
        <f t="shared" si="238"/>
        <v>2.6440901955349538E-2</v>
      </c>
      <c r="P400" s="316">
        <f t="shared" si="257"/>
        <v>60.645106982780163</v>
      </c>
      <c r="Q400" s="269">
        <f t="shared" si="239"/>
        <v>2414.0967725790933</v>
      </c>
      <c r="R400" s="338">
        <f>IF(H400&gt;0,rate1(1,$L$52,$L$51,$L$54,L400,$L$53,$L$50,P400),"")</f>
        <v>3553.8731848256202</v>
      </c>
      <c r="S400" s="318">
        <f t="shared" si="240"/>
        <v>25.690732262420187</v>
      </c>
      <c r="T400" s="318">
        <f t="shared" si="241"/>
        <v>2.2899947527726524E-3</v>
      </c>
      <c r="U400" s="269">
        <f t="shared" si="242"/>
        <v>4.0819053233613403</v>
      </c>
      <c r="V400" s="341">
        <f t="shared" si="243"/>
        <v>4.0819053233613403</v>
      </c>
      <c r="W400" s="269">
        <f t="shared" si="244"/>
        <v>1.002505613353577E-3</v>
      </c>
      <c r="X400" s="269">
        <f t="shared" si="245"/>
        <v>2435.714520900593</v>
      </c>
      <c r="Y400" s="269">
        <f t="shared" si="258"/>
        <v>60.943343655237371</v>
      </c>
      <c r="Z400" s="349">
        <f>IF(H400&gt;0,rate1(1,$L$52,$L$51,$L$54,U400,$L$53,$L$50,Y400),"")</f>
        <v>3565.1194338487585</v>
      </c>
      <c r="AA400" s="341">
        <f t="shared" si="246"/>
        <v>25.83901986922918</v>
      </c>
      <c r="AB400" s="341">
        <f t="shared" si="247"/>
        <v>-4.0360111575718445E-5</v>
      </c>
      <c r="AC400" s="269">
        <f t="shared" si="259"/>
        <v>2.2899947527726524E-3</v>
      </c>
      <c r="AD400" s="269">
        <f t="shared" si="248"/>
        <v>-8.7336444661214347</v>
      </c>
      <c r="AE400" s="269">
        <f t="shared" si="249"/>
        <v>35.503041708636658</v>
      </c>
      <c r="AF400" s="269">
        <f t="shared" si="250"/>
        <v>962.67850562863589</v>
      </c>
      <c r="AG400" s="269">
        <f t="shared" si="251"/>
        <v>956.85610208299647</v>
      </c>
      <c r="AH400" s="269">
        <f t="shared" si="252"/>
        <v>4.0622287265240384</v>
      </c>
      <c r="AI400" s="269">
        <f t="shared" si="253"/>
        <v>0.64436591675541643</v>
      </c>
      <c r="AJ400" s="269">
        <f t="shared" si="254"/>
        <v>2.7037353063094955</v>
      </c>
      <c r="AK400" s="366">
        <f t="shared" si="255"/>
        <v>138.77941847642097</v>
      </c>
      <c r="AL400" s="134">
        <f t="shared" si="256"/>
        <v>0.97328027367974312</v>
      </c>
      <c r="AM400" s="5" cm="1">
        <f t="array" ref="AM400">Balance($B$8,$B$11,$B$12,$H$7,B400,AK400,AL400)</f>
        <v>0.17354157972599021</v>
      </c>
      <c r="AN400" s="5" cm="1">
        <f t="array" ref="AN400">getStorageByWaterLevel(B399)</f>
        <v>72.56010673960418</v>
      </c>
    </row>
    <row r="401" spans="2:40" x14ac:dyDescent="0.25">
      <c r="B401" s="269">
        <f t="shared" si="226"/>
        <v>962.67850562863589</v>
      </c>
      <c r="C401" s="269">
        <f t="shared" si="227"/>
        <v>956.85610208299647</v>
      </c>
      <c r="D401" s="269">
        <f t="shared" si="228"/>
        <v>4.0622287265240384</v>
      </c>
      <c r="E401" s="269">
        <f>IF(H401&gt;0,IF(AND(C401&lt;$B$6,C401&gt;$K$12),bb2wang($B$6,$K$12,C401,$H$8,$H$9,I401,$H$10,$H$11,$K$10,$K$11,$H$13),E400)," ")</f>
        <v>131.59714561115203</v>
      </c>
      <c r="F401" s="269">
        <f t="shared" si="229"/>
        <v>131.75519542390109</v>
      </c>
      <c r="G401" s="269">
        <f t="shared" si="230"/>
        <v>2456.9572541698394</v>
      </c>
      <c r="H401" s="270">
        <f t="shared" si="231"/>
        <v>0.02</v>
      </c>
      <c r="I401" s="269">
        <f t="shared" si="232"/>
        <v>4.6579228365115339</v>
      </c>
      <c r="J401" s="269">
        <f t="shared" si="233"/>
        <v>100</v>
      </c>
      <c r="K401" s="317">
        <f t="shared" si="234"/>
        <v>-1</v>
      </c>
      <c r="L401" s="318">
        <f t="shared" si="235"/>
        <v>4.0422287265240389</v>
      </c>
      <c r="M401" s="318">
        <f t="shared" si="236"/>
        <v>4.0522287265240386</v>
      </c>
      <c r="N401" s="269">
        <f t="shared" si="237"/>
        <v>-5.6273560499894515E-2</v>
      </c>
      <c r="O401" s="269">
        <f t="shared" si="238"/>
        <v>2.6440901955349538E-2</v>
      </c>
      <c r="P401" s="316">
        <f t="shared" si="257"/>
        <v>60.254011013678706</v>
      </c>
      <c r="Q401" s="269">
        <f t="shared" si="239"/>
        <v>2371.8885930088818</v>
      </c>
      <c r="R401" s="338">
        <f>IF(H401&gt;0,rate1(1,$L$52,$L$51,$L$54,L401,$L$53,$L$50,P401),"")</f>
        <v>3539.0655794204886</v>
      </c>
      <c r="S401" s="318">
        <f t="shared" si="240"/>
        <v>25.347166080808183</v>
      </c>
      <c r="T401" s="318">
        <f t="shared" si="241"/>
        <v>2.3112981738048163E-3</v>
      </c>
      <c r="U401" s="269">
        <f t="shared" si="242"/>
        <v>4.0622287265240384</v>
      </c>
      <c r="V401" s="341">
        <f t="shared" si="243"/>
        <v>4.0622287265240384</v>
      </c>
      <c r="W401" s="269">
        <f t="shared" si="244"/>
        <v>9.9286386353014677E-4</v>
      </c>
      <c r="X401" s="269">
        <f t="shared" si="245"/>
        <v>2393.2248083278737</v>
      </c>
      <c r="Y401" s="269">
        <f t="shared" si="258"/>
        <v>60.551764974966652</v>
      </c>
      <c r="Z401" s="349">
        <f>IF(H401&gt;0,rate1(1,$L$52,$L$51,$L$54,U401,$L$53,$L$50,Y401),"")</f>
        <v>3550.3452564008558</v>
      </c>
      <c r="AA401" s="341">
        <f t="shared" si="246"/>
        <v>25.493921363949873</v>
      </c>
      <c r="AB401" s="341">
        <f t="shared" si="247"/>
        <v>-4.0535112723577316E-5</v>
      </c>
      <c r="AC401" s="269">
        <f t="shared" si="259"/>
        <v>2.3112981738048163E-3</v>
      </c>
      <c r="AD401" s="269">
        <f t="shared" si="248"/>
        <v>-8.6531457631346509</v>
      </c>
      <c r="AE401" s="269">
        <f t="shared" si="249"/>
        <v>34.989601519093178</v>
      </c>
      <c r="AF401" s="269">
        <f t="shared" si="250"/>
        <v>962.61992076996216</v>
      </c>
      <c r="AG401" s="269">
        <f t="shared" si="251"/>
        <v>956.85379078482265</v>
      </c>
      <c r="AH401" s="269">
        <f t="shared" si="252"/>
        <v>4.042550332265054</v>
      </c>
      <c r="AI401" s="269">
        <f t="shared" si="253"/>
        <v>0.65308147643403791</v>
      </c>
      <c r="AJ401" s="269">
        <f t="shared" si="254"/>
        <v>2.7039167178307273</v>
      </c>
      <c r="AK401" s="366">
        <f t="shared" si="255"/>
        <v>138.7810287520787</v>
      </c>
      <c r="AL401" s="134">
        <f t="shared" si="256"/>
        <v>0.97334471027141867</v>
      </c>
      <c r="AM401" s="5" cm="1">
        <f t="array" ref="AM401">Balance($B$8,$B$11,$B$12,$H$7,B401,AK401,AL401)</f>
        <v>0.17508625288790047</v>
      </c>
      <c r="AN401" s="5" cm="1">
        <f t="array" ref="AN401">getStorageByWaterLevel(B400)</f>
        <v>72.692984864810626</v>
      </c>
    </row>
    <row r="402" spans="2:40" x14ac:dyDescent="0.25">
      <c r="B402" s="269">
        <f t="shared" si="226"/>
        <v>962.61992076996216</v>
      </c>
      <c r="C402" s="269">
        <f t="shared" si="227"/>
        <v>956.85379078482265</v>
      </c>
      <c r="D402" s="269">
        <f t="shared" si="228"/>
        <v>4.042550332265054</v>
      </c>
      <c r="E402" s="269">
        <f>IF(H402&gt;0,IF(AND(C402&lt;$B$6,C402&gt;$K$12),bb2wang($B$6,$K$12,C402,$H$8,$H$9,I402,$H$10,$H$11,$K$10,$K$11,$H$13),E401)," ")</f>
        <v>131.28260884922281</v>
      </c>
      <c r="F402" s="269">
        <f t="shared" si="229"/>
        <v>131.43987723018742</v>
      </c>
      <c r="G402" s="269">
        <f t="shared" si="230"/>
        <v>2415.4537653298444</v>
      </c>
      <c r="H402" s="270">
        <f t="shared" si="231"/>
        <v>0.02</v>
      </c>
      <c r="I402" s="269">
        <f t="shared" si="232"/>
        <v>4.6129039881116114</v>
      </c>
      <c r="J402" s="269">
        <f t="shared" si="233"/>
        <v>100</v>
      </c>
      <c r="K402" s="317">
        <f t="shared" si="234"/>
        <v>-1</v>
      </c>
      <c r="L402" s="318">
        <f t="shared" si="235"/>
        <v>4.0225503322650544</v>
      </c>
      <c r="M402" s="318">
        <f t="shared" si="236"/>
        <v>4.0325503322650542</v>
      </c>
      <c r="N402" s="269">
        <f t="shared" si="237"/>
        <v>-5.6005402591294384E-2</v>
      </c>
      <c r="O402" s="269">
        <f t="shared" si="238"/>
        <v>2.6440901955349538E-2</v>
      </c>
      <c r="P402" s="316">
        <f t="shared" si="257"/>
        <v>59.863513967604028</v>
      </c>
      <c r="Q402" s="269">
        <f t="shared" si="239"/>
        <v>2330.2287803485383</v>
      </c>
      <c r="R402" s="338">
        <f>IF(H402&gt;0,rate1(1,$L$52,$L$51,$L$54,L402,$L$53,$L$50,P402),"")</f>
        <v>3524.2126204348424</v>
      </c>
      <c r="S402" s="318">
        <f t="shared" si="240"/>
        <v>25.006919381077505</v>
      </c>
      <c r="T402" s="318">
        <f t="shared" si="241"/>
        <v>2.3328858527112148E-3</v>
      </c>
      <c r="U402" s="269">
        <f t="shared" si="242"/>
        <v>4.042550332265054</v>
      </c>
      <c r="V402" s="341">
        <f t="shared" si="243"/>
        <v>4.042550332265054</v>
      </c>
      <c r="W402" s="269">
        <f t="shared" si="244"/>
        <v>9.8326782912927513E-4</v>
      </c>
      <c r="X402" s="269">
        <f t="shared" si="245"/>
        <v>2351.2862177698044</v>
      </c>
      <c r="Y402" s="269">
        <f t="shared" si="258"/>
        <v>60.160783607937191</v>
      </c>
      <c r="Z402" s="349">
        <f>IF(H402&gt;0,rate1(1,$L$52,$L$51,$L$54,U402,$L$53,$L$50,Y402),"")</f>
        <v>3535.5257734679926</v>
      </c>
      <c r="AA402" s="341">
        <f t="shared" si="246"/>
        <v>25.152156401659632</v>
      </c>
      <c r="AB402" s="341">
        <f t="shared" si="247"/>
        <v>-4.0711388779418026E-5</v>
      </c>
      <c r="AC402" s="269">
        <f t="shared" si="259"/>
        <v>2.3328858527112148E-3</v>
      </c>
      <c r="AD402" s="269">
        <f t="shared" si="248"/>
        <v>-8.5730726931009329</v>
      </c>
      <c r="AE402" s="269">
        <f t="shared" si="249"/>
        <v>34.483159830247779</v>
      </c>
      <c r="AF402" s="269">
        <f t="shared" si="250"/>
        <v>962.56158248151814</v>
      </c>
      <c r="AG402" s="269">
        <f t="shared" si="251"/>
        <v>956.8514578989699</v>
      </c>
      <c r="AH402" s="269">
        <f t="shared" si="252"/>
        <v>4.0228701392478454</v>
      </c>
      <c r="AI402" s="269">
        <f t="shared" si="253"/>
        <v>0.6619594513634558</v>
      </c>
      <c r="AJ402" s="269">
        <f t="shared" si="254"/>
        <v>2.7041005954561061</v>
      </c>
      <c r="AK402" s="366">
        <f t="shared" si="255"/>
        <v>138.78263334534978</v>
      </c>
      <c r="AL402" s="134">
        <f t="shared" si="256"/>
        <v>0.97341001841906205</v>
      </c>
      <c r="AM402" s="5" cm="1">
        <f t="array" ref="AM402">Balance($B$8,$B$11,$B$12,$H$7,B402,AK402,AL402)</f>
        <v>0.17663274845624855</v>
      </c>
      <c r="AN402" s="5" cm="1">
        <f t="array" ref="AN402">getStorageByWaterLevel(B401)</f>
        <v>72.825428255308267</v>
      </c>
    </row>
    <row r="403" spans="2:40" x14ac:dyDescent="0.25">
      <c r="B403" s="269">
        <f t="shared" si="226"/>
        <v>962.56158248151814</v>
      </c>
      <c r="C403" s="269">
        <f t="shared" si="227"/>
        <v>956.8514578989699</v>
      </c>
      <c r="D403" s="269">
        <f t="shared" si="228"/>
        <v>4.0228701392478454</v>
      </c>
      <c r="E403" s="269">
        <f>IF(H403&gt;0,IF(AND(C403&lt;$B$6,C403&gt;$K$12),bb2wang($B$6,$K$12,C403,$H$8,$H$9,I403,$H$10,$H$11,$K$10,$K$11,$H$13),E402)," ")</f>
        <v>130.96963592226405</v>
      </c>
      <c r="F403" s="269">
        <f t="shared" si="229"/>
        <v>131.12612238574343</v>
      </c>
      <c r="G403" s="269">
        <f t="shared" si="230"/>
        <v>2374.4923151794778</v>
      </c>
      <c r="H403" s="270">
        <f t="shared" si="231"/>
        <v>0.02</v>
      </c>
      <c r="I403" s="269">
        <f t="shared" si="232"/>
        <v>4.5680996660385977</v>
      </c>
      <c r="J403" s="269">
        <f t="shared" si="233"/>
        <v>100</v>
      </c>
      <c r="K403" s="317">
        <f t="shared" si="234"/>
        <v>-1</v>
      </c>
      <c r="L403" s="318">
        <f t="shared" si="235"/>
        <v>4.0028701392478458</v>
      </c>
      <c r="M403" s="318">
        <f t="shared" si="236"/>
        <v>4.0128701392478456</v>
      </c>
      <c r="N403" s="269">
        <f t="shared" si="237"/>
        <v>-5.5737173566265952E-2</v>
      </c>
      <c r="O403" s="269">
        <f t="shared" si="238"/>
        <v>2.6440901955349538E-2</v>
      </c>
      <c r="P403" s="316">
        <f t="shared" si="257"/>
        <v>59.473618055938438</v>
      </c>
      <c r="Q403" s="269">
        <f t="shared" si="239"/>
        <v>2289.1119937243234</v>
      </c>
      <c r="R403" s="338">
        <f>IF(H403&gt;0,rate1(1,$L$52,$L$51,$L$54,L403,$L$53,$L$50,P403),"")</f>
        <v>3509.3142365266481</v>
      </c>
      <c r="S403" s="318">
        <f t="shared" si="240"/>
        <v>24.669964062382199</v>
      </c>
      <c r="T403" s="318">
        <f t="shared" si="241"/>
        <v>2.3547637596479068E-3</v>
      </c>
      <c r="U403" s="269">
        <f t="shared" si="242"/>
        <v>4.0228701392478454</v>
      </c>
      <c r="V403" s="341">
        <f t="shared" si="243"/>
        <v>4.0228701392478454</v>
      </c>
      <c r="W403" s="269">
        <f t="shared" si="244"/>
        <v>9.7371752228880837E-4</v>
      </c>
      <c r="X403" s="269">
        <f t="shared" si="245"/>
        <v>2309.8933885025749</v>
      </c>
      <c r="Y403" s="269">
        <f t="shared" si="258"/>
        <v>59.770401752301872</v>
      </c>
      <c r="Z403" s="349">
        <f>IF(H403&gt;0,rate1(1,$L$52,$L$51,$L$54,U403,$L$53,$L$50,Y403),"")</f>
        <v>3520.66091234843</v>
      </c>
      <c r="AA403" s="341">
        <f t="shared" si="246"/>
        <v>24.813696809541092</v>
      </c>
      <c r="AB403" s="341">
        <f t="shared" si="247"/>
        <v>-4.0888969489973645E-5</v>
      </c>
      <c r="AC403" s="269">
        <f t="shared" si="259"/>
        <v>2.3547637596479068E-3</v>
      </c>
      <c r="AD403" s="269">
        <f t="shared" si="248"/>
        <v>-8.4934210143400861</v>
      </c>
      <c r="AE403" s="269">
        <f t="shared" si="249"/>
        <v>33.98363160541814</v>
      </c>
      <c r="AF403" s="269">
        <f t="shared" si="250"/>
        <v>962.50349054419223</v>
      </c>
      <c r="AG403" s="269">
        <f t="shared" si="251"/>
        <v>956.84910313521027</v>
      </c>
      <c r="AH403" s="269">
        <f t="shared" si="252"/>
        <v>4.0031881461180685</v>
      </c>
      <c r="AI403" s="269">
        <f t="shared" si="253"/>
        <v>0.67100396286498976</v>
      </c>
      <c r="AJ403" s="269">
        <f t="shared" si="254"/>
        <v>2.7042869854457909</v>
      </c>
      <c r="AK403" s="366">
        <f t="shared" si="255"/>
        <v>138.78423227779908</v>
      </c>
      <c r="AL403" s="134">
        <f t="shared" si="256"/>
        <v>0.9734762143641984</v>
      </c>
      <c r="AM403" s="5" cm="1">
        <f t="array" ref="AM403">Balance($B$8,$B$11,$B$12,$H$7,B403,AK403,AL403)</f>
        <v>0.17818096704380879</v>
      </c>
      <c r="AN403" s="5" cm="1">
        <f t="array" ref="AN403">getStorageByWaterLevel(B402)</f>
        <v>72.957435860525919</v>
      </c>
    </row>
    <row r="404" spans="2:40" x14ac:dyDescent="0.25">
      <c r="B404" s="269">
        <f t="shared" si="226"/>
        <v>962.50349054419223</v>
      </c>
      <c r="C404" s="269">
        <f t="shared" si="227"/>
        <v>956.84910313521027</v>
      </c>
      <c r="D404" s="269">
        <f t="shared" si="228"/>
        <v>4.0031881461180685</v>
      </c>
      <c r="E404" s="269">
        <f>IF(H404&gt;0,IF(AND(C404&lt;$B$6,C404&gt;$K$12),bb2wang($B$6,$K$12,C404,$H$8,$H$9,I404,$H$10,$H$11,$K$10,$K$11,$H$13),E403)," ")</f>
        <v>130.65822781380808</v>
      </c>
      <c r="F404" s="269">
        <f t="shared" si="229"/>
        <v>130.81393186803606</v>
      </c>
      <c r="G404" s="269">
        <f t="shared" si="230"/>
        <v>2334.0676043760923</v>
      </c>
      <c r="H404" s="270">
        <f t="shared" si="231"/>
        <v>0.02</v>
      </c>
      <c r="I404" s="269">
        <f t="shared" si="232"/>
        <v>4.523509927185569</v>
      </c>
      <c r="J404" s="269">
        <f t="shared" si="233"/>
        <v>100</v>
      </c>
      <c r="K404" s="317">
        <f t="shared" si="234"/>
        <v>-1</v>
      </c>
      <c r="L404" s="318">
        <f t="shared" si="235"/>
        <v>3.9831881461180685</v>
      </c>
      <c r="M404" s="318">
        <f t="shared" si="236"/>
        <v>3.9931881461180687</v>
      </c>
      <c r="N404" s="269">
        <f t="shared" si="237"/>
        <v>-5.5468873393575535E-2</v>
      </c>
      <c r="O404" s="269">
        <f t="shared" si="238"/>
        <v>2.6440901955349538E-2</v>
      </c>
      <c r="P404" s="316">
        <f t="shared" si="257"/>
        <v>59.084325507908453</v>
      </c>
      <c r="Q404" s="269">
        <f t="shared" si="239"/>
        <v>2248.5329304701118</v>
      </c>
      <c r="R404" s="338">
        <f>IF(H404&gt;0,rate1(1,$L$52,$L$51,$L$54,L404,$L$53,$L$50,P404),"")</f>
        <v>3494.3703581290829</v>
      </c>
      <c r="S404" s="318">
        <f t="shared" si="240"/>
        <v>24.336272175599206</v>
      </c>
      <c r="T404" s="318">
        <f t="shared" si="241"/>
        <v>2.3769380548952766E-3</v>
      </c>
      <c r="U404" s="269">
        <f t="shared" si="242"/>
        <v>4.0031881461180685</v>
      </c>
      <c r="V404" s="341">
        <f t="shared" si="243"/>
        <v>4.0031881461180685</v>
      </c>
      <c r="W404" s="269">
        <f t="shared" si="244"/>
        <v>9.6421295513771099E-4</v>
      </c>
      <c r="X404" s="269">
        <f t="shared" si="245"/>
        <v>2269.0409980973227</v>
      </c>
      <c r="Y404" s="269">
        <f t="shared" si="258"/>
        <v>59.380621623882426</v>
      </c>
      <c r="Z404" s="349">
        <f>IF(H404&gt;0,rate1(1,$L$52,$L$51,$L$54,U404,$L$53,$L$50,Y404),"")</f>
        <v>3505.7506020812621</v>
      </c>
      <c r="AA404" s="341">
        <f t="shared" si="246"/>
        <v>24.478514567145165</v>
      </c>
      <c r="AB404" s="341">
        <f t="shared" si="247"/>
        <v>-4.1067885805986618E-5</v>
      </c>
      <c r="AC404" s="269">
        <f t="shared" si="259"/>
        <v>2.3769380548952766E-3</v>
      </c>
      <c r="AD404" s="269">
        <f t="shared" si="248"/>
        <v>-8.4141864609429895</v>
      </c>
      <c r="AE404" s="269">
        <f t="shared" si="249"/>
        <v>33.490932650728006</v>
      </c>
      <c r="AF404" s="269">
        <f t="shared" si="250"/>
        <v>962.44564473274374</v>
      </c>
      <c r="AG404" s="269">
        <f t="shared" si="251"/>
        <v>956.84672619715536</v>
      </c>
      <c r="AH404" s="269">
        <f t="shared" si="252"/>
        <v>3.9835043515033366</v>
      </c>
      <c r="AI404" s="269">
        <f t="shared" si="253"/>
        <v>0.68021927022295092</v>
      </c>
      <c r="AJ404" s="269">
        <f t="shared" si="254"/>
        <v>2.7044759352430749</v>
      </c>
      <c r="AK404" s="366">
        <f t="shared" si="255"/>
        <v>138.78582557155235</v>
      </c>
      <c r="AL404" s="134">
        <f t="shared" si="256"/>
        <v>0.97354331476048495</v>
      </c>
      <c r="AM404" s="5" cm="1">
        <f t="array" ref="AM404">Balance($B$8,$B$11,$B$12,$H$7,B404,AK404,AL404)</f>
        <v>0.1797308099887959</v>
      </c>
      <c r="AN404" s="5" cm="1">
        <f t="array" ref="AN404">getStorageByWaterLevel(B403)</f>
        <v>73.089006650940973</v>
      </c>
    </row>
    <row r="405" spans="2:40" x14ac:dyDescent="0.25">
      <c r="B405" s="269">
        <f t="shared" si="226"/>
        <v>962.44564473274374</v>
      </c>
      <c r="C405" s="269">
        <f t="shared" si="227"/>
        <v>956.84672619715536</v>
      </c>
      <c r="D405" s="269">
        <f t="shared" si="228"/>
        <v>3.9835043515033366</v>
      </c>
      <c r="E405" s="269">
        <f>IF(H405&gt;0,IF(AND(C405&lt;$B$6,C405&gt;$K$12),bb2wang($B$6,$K$12,C405,$H$8,$H$9,I405,$H$10,$H$11,$K$10,$K$11,$H$13),E404)," ")</f>
        <v>130.34838551990282</v>
      </c>
      <c r="F405" s="269">
        <f t="shared" si="229"/>
        <v>130.50330666685545</v>
      </c>
      <c r="G405" s="269">
        <f t="shared" si="230"/>
        <v>2294.1743716041951</v>
      </c>
      <c r="H405" s="270">
        <f t="shared" si="231"/>
        <v>0.02</v>
      </c>
      <c r="I405" s="269">
        <f t="shared" si="232"/>
        <v>4.4791348284707055</v>
      </c>
      <c r="J405" s="269">
        <f t="shared" si="233"/>
        <v>100</v>
      </c>
      <c r="K405" s="317">
        <f t="shared" si="234"/>
        <v>-1</v>
      </c>
      <c r="L405" s="318">
        <f t="shared" si="235"/>
        <v>3.9635043515033366</v>
      </c>
      <c r="M405" s="318">
        <f t="shared" si="236"/>
        <v>3.9735043515033368</v>
      </c>
      <c r="N405" s="269">
        <f t="shared" si="237"/>
        <v>-5.5200502041699906E-2</v>
      </c>
      <c r="O405" s="269">
        <f t="shared" si="238"/>
        <v>2.6440901955349538E-2</v>
      </c>
      <c r="P405" s="316">
        <f t="shared" si="257"/>
        <v>58.695638570822013</v>
      </c>
      <c r="Q405" s="269">
        <f t="shared" si="239"/>
        <v>2208.4863259626536</v>
      </c>
      <c r="R405" s="338">
        <f>IF(H405&gt;0,rate1(1,$L$52,$L$51,$L$54,L405,$L$53,$L$50,P405),"")</f>
        <v>3479.3809174965913</v>
      </c>
      <c r="S405" s="318">
        <f t="shared" si="240"/>
        <v>24.005815922331486</v>
      </c>
      <c r="T405" s="318">
        <f t="shared" si="241"/>
        <v>2.3994150969502193E-3</v>
      </c>
      <c r="U405" s="269">
        <f t="shared" si="242"/>
        <v>3.9835043515033366</v>
      </c>
      <c r="V405" s="341">
        <f t="shared" si="243"/>
        <v>3.9835043515033366</v>
      </c>
      <c r="W405" s="269">
        <f t="shared" si="244"/>
        <v>9.5475413980139479E-4</v>
      </c>
      <c r="X405" s="269">
        <f t="shared" si="245"/>
        <v>2228.7237622554376</v>
      </c>
      <c r="Y405" s="269">
        <f t="shared" si="258"/>
        <v>58.991445456403426</v>
      </c>
      <c r="Z405" s="349">
        <f>IF(H405&gt;0,rate1(1,$L$52,$L$51,$L$54,U405,$L$53,$L$50,Y405),"")</f>
        <v>3490.7947734917798</v>
      </c>
      <c r="AA405" s="341">
        <f t="shared" si="246"/>
        <v>24.146581805404804</v>
      </c>
      <c r="AB405" s="341">
        <f t="shared" si="247"/>
        <v>-4.1248169938355931E-5</v>
      </c>
      <c r="AC405" s="269">
        <f t="shared" si="259"/>
        <v>2.3994150969502193E-3</v>
      </c>
      <c r="AD405" s="269">
        <f t="shared" si="248"/>
        <v>-8.3353647417743737</v>
      </c>
      <c r="AE405" s="269">
        <f t="shared" si="249"/>
        <v>33.004979599617975</v>
      </c>
      <c r="AF405" s="269">
        <f t="shared" si="250"/>
        <v>962.3880448156051</v>
      </c>
      <c r="AG405" s="269">
        <f t="shared" si="251"/>
        <v>956.84432678205837</v>
      </c>
      <c r="AH405" s="269">
        <f t="shared" si="252"/>
        <v>3.9638187540128058</v>
      </c>
      <c r="AI405" s="269">
        <f t="shared" si="253"/>
        <v>0.68960977652213895</v>
      </c>
      <c r="AJ405" s="269">
        <f t="shared" si="254"/>
        <v>2.7046674935143309</v>
      </c>
      <c r="AK405" s="366">
        <f t="shared" si="255"/>
        <v>138.78741324931485</v>
      </c>
      <c r="AL405" s="134">
        <f t="shared" si="256"/>
        <v>0.97361133668750721</v>
      </c>
      <c r="AM405" s="5" cm="1">
        <f t="array" ref="AM405">Balance($B$8,$B$11,$B$12,$H$7,B405,AK405,AL405)</f>
        <v>0.18128217936272548</v>
      </c>
      <c r="AN405" s="5" cm="1">
        <f t="array" ref="AN405">getStorageByWaterLevel(B404)</f>
        <v>73.220139618531576</v>
      </c>
    </row>
    <row r="406" spans="2:40" x14ac:dyDescent="0.25">
      <c r="B406" s="269">
        <f t="shared" si="226"/>
        <v>962.3880448156051</v>
      </c>
      <c r="C406" s="269">
        <f t="shared" si="227"/>
        <v>956.84432678205837</v>
      </c>
      <c r="D406" s="269">
        <f t="shared" si="228"/>
        <v>3.9638187540128058</v>
      </c>
      <c r="E406" s="269">
        <f>IF(H406&gt;0,IF(AND(C406&lt;$B$6,C406&gt;$K$12),bb2wang($B$6,$K$12,C406,$H$8,$H$9,I406,$H$10,$H$11,$K$10,$K$11,$H$13),E405)," ")</f>
        <v>130.04011004950834</v>
      </c>
      <c r="F406" s="269">
        <f t="shared" si="229"/>
        <v>130.19424778470557</v>
      </c>
      <c r="G406" s="269">
        <f t="shared" si="230"/>
        <v>2254.8073934100385</v>
      </c>
      <c r="H406" s="270">
        <f t="shared" si="231"/>
        <v>0.02</v>
      </c>
      <c r="I406" s="269">
        <f t="shared" si="232"/>
        <v>4.4349744268373801</v>
      </c>
      <c r="J406" s="269">
        <f t="shared" si="233"/>
        <v>100</v>
      </c>
      <c r="K406" s="317">
        <f t="shared" si="234"/>
        <v>-1</v>
      </c>
      <c r="L406" s="318">
        <f t="shared" si="235"/>
        <v>3.9438187540128058</v>
      </c>
      <c r="M406" s="318">
        <f t="shared" si="236"/>
        <v>3.953818754012806</v>
      </c>
      <c r="N406" s="269">
        <f t="shared" si="237"/>
        <v>-5.4932059478876027E-2</v>
      </c>
      <c r="O406" s="269">
        <f t="shared" si="238"/>
        <v>2.6440901955349538E-2</v>
      </c>
      <c r="P406" s="316">
        <f t="shared" si="257"/>
        <v>58.307559510306788</v>
      </c>
      <c r="Q406" s="269">
        <f t="shared" si="239"/>
        <v>2168.9669534562045</v>
      </c>
      <c r="R406" s="338">
        <f>IF(H406&gt;0,rate1(1,$L$52,$L$51,$L$54,L406,$L$53,$L$50,P406),"")</f>
        <v>3464.3458487517405</v>
      </c>
      <c r="S406" s="318">
        <f t="shared" si="240"/>
        <v>23.678567653892728</v>
      </c>
      <c r="T406" s="318">
        <f t="shared" si="241"/>
        <v>2.4222014510447733E-3</v>
      </c>
      <c r="U406" s="269">
        <f t="shared" si="242"/>
        <v>3.9638187540128058</v>
      </c>
      <c r="V406" s="341">
        <f t="shared" si="243"/>
        <v>3.9638187540128058</v>
      </c>
      <c r="W406" s="269">
        <f t="shared" si="244"/>
        <v>9.4534108842836417E-4</v>
      </c>
      <c r="X406" s="269">
        <f t="shared" si="245"/>
        <v>2188.9364346433485</v>
      </c>
      <c r="Y406" s="269">
        <f t="shared" si="258"/>
        <v>58.60287550172729</v>
      </c>
      <c r="Z406" s="349">
        <f>IF(H406&gt;0,rate1(1,$L$52,$L$51,$L$54,U406,$L$53,$L$50,Y406),"")</f>
        <v>3475.7933592376316</v>
      </c>
      <c r="AA406" s="341">
        <f t="shared" si="246"/>
        <v>23.817870805631877</v>
      </c>
      <c r="AB406" s="341">
        <f t="shared" si="247"/>
        <v>-4.1429855418194245E-5</v>
      </c>
      <c r="AC406" s="269">
        <f t="shared" si="259"/>
        <v>2.4222014510447733E-3</v>
      </c>
      <c r="AD406" s="269">
        <f t="shared" si="248"/>
        <v>-8.2569515394243354</v>
      </c>
      <c r="AE406" s="269">
        <f t="shared" si="249"/>
        <v>32.525689908976886</v>
      </c>
      <c r="AF406" s="269">
        <f t="shared" si="250"/>
        <v>962.33069055467513</v>
      </c>
      <c r="AG406" s="269">
        <f t="shared" si="251"/>
        <v>956.84190458060732</v>
      </c>
      <c r="AH406" s="269">
        <f t="shared" si="252"/>
        <v>3.9441313522367474</v>
      </c>
      <c r="AI406" s="269">
        <f t="shared" si="253"/>
        <v>0.69918003478709601</v>
      </c>
      <c r="AJ406" s="269">
        <f t="shared" si="254"/>
        <v>2.7048617101906607</v>
      </c>
      <c r="AK406" s="366">
        <f t="shared" si="255"/>
        <v>138.78899533439056</v>
      </c>
      <c r="AL406" s="134">
        <f t="shared" si="256"/>
        <v>0.9736802976651594</v>
      </c>
      <c r="AM406" s="5" cm="1">
        <f t="array" ref="AM406">Balance($B$8,$B$11,$B$12,$H$7,B406,AK406,AL406)</f>
        <v>0.18283497797859513</v>
      </c>
      <c r="AN406" s="5" cm="1">
        <f t="array" ref="AN406">getStorageByWaterLevel(B405)</f>
        <v>73.350833777247317</v>
      </c>
    </row>
    <row r="407" spans="2:40" x14ac:dyDescent="0.25">
      <c r="B407" s="269">
        <f t="shared" si="226"/>
        <v>962.33069055467513</v>
      </c>
      <c r="C407" s="269">
        <f t="shared" si="227"/>
        <v>956.84190458060732</v>
      </c>
      <c r="D407" s="269">
        <f t="shared" si="228"/>
        <v>3.9441313522367474</v>
      </c>
      <c r="E407" s="269">
        <f>IF(H407&gt;0,IF(AND(C407&lt;$B$6,C407&gt;$K$12),bb2wang($B$6,$K$12,C407,$H$8,$H$9,I407,$H$10,$H$11,$K$10,$K$11,$H$13),E406)," ")</f>
        <v>129.73340242491207</v>
      </c>
      <c r="F407" s="269">
        <f t="shared" si="229"/>
        <v>129.88675623721019</v>
      </c>
      <c r="G407" s="269">
        <f t="shared" si="230"/>
        <v>2215.9614840360086</v>
      </c>
      <c r="H407" s="270">
        <f t="shared" si="231"/>
        <v>0.02</v>
      </c>
      <c r="I407" s="269">
        <f t="shared" si="232"/>
        <v>4.3910287792542482</v>
      </c>
      <c r="J407" s="269">
        <f t="shared" si="233"/>
        <v>100</v>
      </c>
      <c r="K407" s="317">
        <f t="shared" si="234"/>
        <v>-1</v>
      </c>
      <c r="L407" s="318">
        <f t="shared" si="235"/>
        <v>3.9241313522367474</v>
      </c>
      <c r="M407" s="318">
        <f t="shared" si="236"/>
        <v>3.9341313522367471</v>
      </c>
      <c r="N407" s="269">
        <f t="shared" si="237"/>
        <v>-5.4663545673083291E-2</v>
      </c>
      <c r="O407" s="269">
        <f t="shared" si="238"/>
        <v>2.6440901955349538E-2</v>
      </c>
      <c r="P407" s="316">
        <f t="shared" si="257"/>
        <v>57.920090610552585</v>
      </c>
      <c r="Q407" s="269">
        <f t="shared" si="239"/>
        <v>2129.9696239169648</v>
      </c>
      <c r="R407" s="338">
        <f>IF(H407&gt;0,rate1(1,$L$52,$L$51,$L$54,L407,$L$53,$L$50,P407),"")</f>
        <v>3449.2650879330049</v>
      </c>
      <c r="S407" s="318">
        <f t="shared" si="240"/>
        <v>23.354499870276936</v>
      </c>
      <c r="T407" s="318">
        <f t="shared" si="241"/>
        <v>2.4453038981098038E-3</v>
      </c>
      <c r="U407" s="269">
        <f t="shared" si="242"/>
        <v>3.9441313522367474</v>
      </c>
      <c r="V407" s="341">
        <f t="shared" si="243"/>
        <v>3.9441313522367474</v>
      </c>
      <c r="W407" s="269">
        <f t="shared" si="244"/>
        <v>9.359738131458073E-4</v>
      </c>
      <c r="X407" s="269">
        <f t="shared" si="245"/>
        <v>2149.6738067270298</v>
      </c>
      <c r="Y407" s="269">
        <f t="shared" si="258"/>
        <v>58.214914030093425</v>
      </c>
      <c r="Z407" s="349">
        <f>IF(H407&gt;0,rate1(1,$L$52,$L$51,$L$54,U407,$L$53,$L$50,Y407),"")</f>
        <v>3460.7462938558974</v>
      </c>
      <c r="AA407" s="341">
        <f t="shared" si="246"/>
        <v>23.492353998498366</v>
      </c>
      <c r="AB407" s="341">
        <f t="shared" si="247"/>
        <v>-4.1612977156961636E-5</v>
      </c>
      <c r="AC407" s="269">
        <f t="shared" si="259"/>
        <v>2.4453038981098038E-3</v>
      </c>
      <c r="AD407" s="269">
        <f t="shared" si="248"/>
        <v>-8.1789425091334476</v>
      </c>
      <c r="AE407" s="269">
        <f t="shared" si="249"/>
        <v>32.052981843948857</v>
      </c>
      <c r="AF407" s="269">
        <f t="shared" si="250"/>
        <v>962.27358170510399</v>
      </c>
      <c r="AG407" s="269">
        <f t="shared" si="251"/>
        <v>956.83945927670925</v>
      </c>
      <c r="AH407" s="269">
        <f t="shared" si="252"/>
        <v>3.924442144746318</v>
      </c>
      <c r="AI407" s="269">
        <f t="shared" si="253"/>
        <v>0.70893475443929088</v>
      </c>
      <c r="AJ407" s="269">
        <f t="shared" si="254"/>
        <v>2.705058636511338</v>
      </c>
      <c r="AK407" s="366">
        <f t="shared" si="255"/>
        <v>138.79057185070232</v>
      </c>
      <c r="AL407" s="134">
        <f t="shared" si="256"/>
        <v>0.97375021566863806</v>
      </c>
      <c r="AM407" s="5" cm="1">
        <f t="array" ref="AM407">Balance($B$8,$B$11,$B$12,$H$7,B407,AK407,AL407)</f>
        <v>0.18438910939941625</v>
      </c>
      <c r="AN407" s="5" cm="1">
        <f t="array" ref="AN407">getStorageByWaterLevel(B406)</f>
        <v>73.481088163499507</v>
      </c>
    </row>
    <row r="408" spans="2:40" x14ac:dyDescent="0.25">
      <c r="B408" s="269">
        <f t="shared" si="226"/>
        <v>962.27358170510399</v>
      </c>
      <c r="C408" s="269">
        <f t="shared" si="227"/>
        <v>956.83945927670925</v>
      </c>
      <c r="D408" s="269">
        <f t="shared" si="228"/>
        <v>3.924442144746318</v>
      </c>
      <c r="E408" s="269">
        <f>IF(H408&gt;0,IF(AND(C408&lt;$B$6,C408&gt;$K$12),bb2wang($B$6,$K$12,C408,$H$8,$H$9,I408,$H$10,$H$11,$K$10,$K$11,$H$13),E407)," ")</f>
        <v>129.4282636821645</v>
      </c>
      <c r="F408" s="269">
        <f t="shared" si="229"/>
        <v>129.5808330535383</v>
      </c>
      <c r="G408" s="269">
        <f t="shared" si="230"/>
        <v>2177.6314952551797</v>
      </c>
      <c r="H408" s="270">
        <f t="shared" si="231"/>
        <v>0.02</v>
      </c>
      <c r="I408" s="269">
        <f t="shared" si="232"/>
        <v>4.3472979427157954</v>
      </c>
      <c r="J408" s="269">
        <f t="shared" si="233"/>
        <v>100</v>
      </c>
      <c r="K408" s="317">
        <f t="shared" si="234"/>
        <v>-1</v>
      </c>
      <c r="L408" s="318">
        <f t="shared" si="235"/>
        <v>3.904442144746318</v>
      </c>
      <c r="M408" s="318">
        <f t="shared" si="236"/>
        <v>3.9144421447463182</v>
      </c>
      <c r="N408" s="269">
        <f t="shared" si="237"/>
        <v>-5.4394960591977792E-2</v>
      </c>
      <c r="O408" s="269">
        <f t="shared" si="238"/>
        <v>2.6440901955349538E-2</v>
      </c>
      <c r="P408" s="316">
        <f t="shared" si="257"/>
        <v>57.533234174562708</v>
      </c>
      <c r="Q408" s="269">
        <f t="shared" si="239"/>
        <v>2091.4891858576957</v>
      </c>
      <c r="R408" s="338">
        <f>IF(H408&gt;0,rate1(1,$L$52,$L$51,$L$54,L408,$L$53,$L$50,P408),"")</f>
        <v>3434.1385730436891</v>
      </c>
      <c r="S408" s="318">
        <f t="shared" si="240"/>
        <v>23.033585219115103</v>
      </c>
      <c r="T408" s="318">
        <f t="shared" si="241"/>
        <v>2.4687294442117288E-3</v>
      </c>
      <c r="U408" s="269">
        <f t="shared" si="242"/>
        <v>3.924442144746318</v>
      </c>
      <c r="V408" s="341">
        <f t="shared" si="243"/>
        <v>3.924442144746318</v>
      </c>
      <c r="W408" s="269">
        <f t="shared" si="244"/>
        <v>9.2665232611466308E-4</v>
      </c>
      <c r="X408" s="269">
        <f t="shared" si="245"/>
        <v>2110.9307076066902</v>
      </c>
      <c r="Y408" s="269">
        <f t="shared" si="258"/>
        <v>57.827563330365955</v>
      </c>
      <c r="Z408" s="349">
        <f>IF(H408&gt;0,rate1(1,$L$52,$L$51,$L$54,U408,$L$53,$L$50,Y408),"")</f>
        <v>3445.6535138112736</v>
      </c>
      <c r="AA408" s="341">
        <f t="shared" si="246"/>
        <v>23.170003963005261</v>
      </c>
      <c r="AB408" s="341">
        <f t="shared" si="247"/>
        <v>-4.1797571514238488E-5</v>
      </c>
      <c r="AC408" s="269">
        <f t="shared" si="259"/>
        <v>2.4687294442117288E-3</v>
      </c>
      <c r="AD408" s="269">
        <f t="shared" si="248"/>
        <v>-8.1013332776877256</v>
      </c>
      <c r="AE408" s="269">
        <f t="shared" si="249"/>
        <v>31.586774463787869</v>
      </c>
      <c r="AF408" s="269">
        <f t="shared" si="250"/>
        <v>962.21671801506784</v>
      </c>
      <c r="AG408" s="269">
        <f t="shared" si="251"/>
        <v>956.83699054726503</v>
      </c>
      <c r="AH408" s="269">
        <f t="shared" si="252"/>
        <v>3.9047511300930275</v>
      </c>
      <c r="AI408" s="269">
        <f t="shared" si="253"/>
        <v>0.71887880809180194</v>
      </c>
      <c r="AJ408" s="269">
        <f t="shared" si="254"/>
        <v>2.7052583250691411</v>
      </c>
      <c r="AK408" s="366">
        <f t="shared" si="255"/>
        <v>138.79214282281285</v>
      </c>
      <c r="AL408" s="134">
        <f t="shared" si="256"/>
        <v>0.97382110914408204</v>
      </c>
      <c r="AM408" s="5" cm="1">
        <f t="array" ref="AM408">Balance($B$8,$B$11,$B$12,$H$7,B408,AK408,AL408)</f>
        <v>0.1859444779470886</v>
      </c>
      <c r="AN408" s="5" cm="1">
        <f t="array" ref="AN408">getStorageByWaterLevel(B407)</f>
        <v>73.610901836672923</v>
      </c>
    </row>
    <row r="409" spans="2:40" x14ac:dyDescent="0.25">
      <c r="B409" s="269">
        <f t="shared" si="226"/>
        <v>962.21671801506784</v>
      </c>
      <c r="C409" s="269">
        <f t="shared" si="227"/>
        <v>956.83699054726503</v>
      </c>
      <c r="D409" s="269">
        <f t="shared" si="228"/>
        <v>3.9047511300930275</v>
      </c>
      <c r="E409" s="269">
        <f>IF(H409&gt;0,IF(AND(C409&lt;$B$6,C409&gt;$K$12),bb2wang($B$6,$K$12,C409,$H$8,$H$9,I409,$H$10,$H$11,$K$10,$K$11,$H$13),E408)," ")</f>
        <v>129.12469487153018</v>
      </c>
      <c r="F409" s="269">
        <f t="shared" si="229"/>
        <v>129.27647927684734</v>
      </c>
      <c r="G409" s="269">
        <f t="shared" si="230"/>
        <v>2139.812316205037</v>
      </c>
      <c r="H409" s="270">
        <f t="shared" si="231"/>
        <v>0.02</v>
      </c>
      <c r="I409" s="269">
        <f t="shared" si="232"/>
        <v>4.3037819742422476</v>
      </c>
      <c r="J409" s="269">
        <f t="shared" si="233"/>
        <v>100</v>
      </c>
      <c r="K409" s="317">
        <f t="shared" si="234"/>
        <v>-1</v>
      </c>
      <c r="L409" s="318">
        <f t="shared" si="235"/>
        <v>3.8847511300930275</v>
      </c>
      <c r="M409" s="318">
        <f t="shared" si="236"/>
        <v>3.8947511300930273</v>
      </c>
      <c r="N409" s="269">
        <f t="shared" si="237"/>
        <v>-5.412630420297404E-2</v>
      </c>
      <c r="O409" s="269">
        <f t="shared" si="238"/>
        <v>2.6440901955349538E-2</v>
      </c>
      <c r="P409" s="316">
        <f t="shared" si="257"/>
        <v>57.146992524403693</v>
      </c>
      <c r="Q409" s="269">
        <f t="shared" si="239"/>
        <v>2053.5205251714951</v>
      </c>
      <c r="R409" s="338">
        <f>IF(H409&gt;0,rate1(1,$L$52,$L$51,$L$54,L409,$L$53,$L$50,P409),"")</f>
        <v>3418.9662441015894</v>
      </c>
      <c r="S409" s="318">
        <f t="shared" si="240"/>
        <v>22.715796494610188</v>
      </c>
      <c r="T409" s="318">
        <f t="shared" si="241"/>
        <v>2.4924853305016035E-3</v>
      </c>
      <c r="U409" s="269">
        <f t="shared" si="242"/>
        <v>3.9047511300930275</v>
      </c>
      <c r="V409" s="341">
        <f t="shared" si="243"/>
        <v>3.9047511300930275</v>
      </c>
      <c r="W409" s="269">
        <f t="shared" si="244"/>
        <v>9.1737663948343595E-4</v>
      </c>
      <c r="X409" s="269">
        <f t="shared" si="245"/>
        <v>2072.702003850688</v>
      </c>
      <c r="Y409" s="269">
        <f t="shared" si="258"/>
        <v>57.440825710280173</v>
      </c>
      <c r="Z409" s="349">
        <f>IF(H409&gt;0,rate1(1,$L$52,$L$51,$L$54,U409,$L$53,$L$50,Y409),"")</f>
        <v>3430.5149575450009</v>
      </c>
      <c r="AA409" s="341">
        <f t="shared" si="246"/>
        <v>22.850793425430783</v>
      </c>
      <c r="AB409" s="341">
        <f t="shared" si="247"/>
        <v>-4.1983676364619247E-5</v>
      </c>
      <c r="AC409" s="269">
        <f t="shared" si="259"/>
        <v>2.4924853305016035E-3</v>
      </c>
      <c r="AD409" s="269">
        <f t="shared" si="248"/>
        <v>-8.0241194422496651</v>
      </c>
      <c r="AE409" s="269">
        <f t="shared" si="249"/>
        <v>31.126987620697005</v>
      </c>
      <c r="AF409" s="269">
        <f t="shared" si="250"/>
        <v>962.1600992255344</v>
      </c>
      <c r="AG409" s="269">
        <f t="shared" si="251"/>
        <v>956.83449806193448</v>
      </c>
      <c r="AH409" s="269">
        <f t="shared" si="252"/>
        <v>3.8850583068083981</v>
      </c>
      <c r="AI409" s="269">
        <f t="shared" si="253"/>
        <v>0.72901723870530943</v>
      </c>
      <c r="AJ409" s="269">
        <f t="shared" si="254"/>
        <v>2.7054608298576706</v>
      </c>
      <c r="AK409" s="366">
        <f t="shared" si="255"/>
        <v>138.79370827594661</v>
      </c>
      <c r="AL409" s="134">
        <f t="shared" si="256"/>
        <v>0.97389299702489118</v>
      </c>
      <c r="AM409" s="5" cm="1">
        <f t="array" ref="AM409">Balance($B$8,$B$11,$B$12,$H$7,B409,AK409,AL409)</f>
        <v>0.18750098871167542</v>
      </c>
      <c r="AN409" s="5" cm="1">
        <f t="array" ref="AN409">getStorageByWaterLevel(B408)</f>
        <v>73.740273879658588</v>
      </c>
    </row>
    <row r="410" spans="2:40" x14ac:dyDescent="0.25">
      <c r="B410" s="269">
        <f t="shared" si="226"/>
        <v>962.1600992255344</v>
      </c>
      <c r="C410" s="269">
        <f t="shared" si="227"/>
        <v>956.83449806193448</v>
      </c>
      <c r="D410" s="269">
        <f t="shared" si="228"/>
        <v>3.8850583068083981</v>
      </c>
      <c r="E410" s="269">
        <f>IF(H410&gt;0,IF(AND(C410&lt;$B$6,C410&gt;$K$12),bb2wang($B$6,$K$12,C410,$H$8,$H$9,I410,$H$10,$H$11,$K$10,$K$11,$H$13),E409)," ")</f>
        <v>128.82269705796003</v>
      </c>
      <c r="F410" s="269">
        <f t="shared" si="229"/>
        <v>128.9736959647451</v>
      </c>
      <c r="G410" s="269">
        <f t="shared" si="230"/>
        <v>2102.4988732213969</v>
      </c>
      <c r="H410" s="270">
        <f t="shared" si="231"/>
        <v>0.02</v>
      </c>
      <c r="I410" s="269">
        <f t="shared" si="232"/>
        <v>4.2604809308799307</v>
      </c>
      <c r="J410" s="269">
        <f t="shared" si="233"/>
        <v>100</v>
      </c>
      <c r="K410" s="317">
        <f t="shared" si="234"/>
        <v>-1</v>
      </c>
      <c r="L410" s="318">
        <f t="shared" si="235"/>
        <v>3.8650583068083981</v>
      </c>
      <c r="M410" s="318">
        <f t="shared" si="236"/>
        <v>3.8750583068083984</v>
      </c>
      <c r="N410" s="269">
        <f t="shared" si="237"/>
        <v>-5.3857576473186342E-2</v>
      </c>
      <c r="O410" s="269">
        <f t="shared" si="238"/>
        <v>2.6440901955349538E-2</v>
      </c>
      <c r="P410" s="316">
        <f t="shared" si="257"/>
        <v>56.761368001464206</v>
      </c>
      <c r="Q410" s="269">
        <f t="shared" si="239"/>
        <v>2016.0585649657605</v>
      </c>
      <c r="R410" s="338">
        <f>IF(H410&gt;0,rate1(1,$L$52,$L$51,$L$54,L410,$L$53,$L$50,P410),"")</f>
        <v>3403.7480431898248</v>
      </c>
      <c r="S410" s="318">
        <f t="shared" si="240"/>
        <v>22.401106636458096</v>
      </c>
      <c r="T410" s="318">
        <f t="shared" si="241"/>
        <v>2.5165790436947155E-3</v>
      </c>
      <c r="U410" s="269">
        <f t="shared" si="242"/>
        <v>3.8850583068083981</v>
      </c>
      <c r="V410" s="341">
        <f t="shared" si="243"/>
        <v>3.8850583068083981</v>
      </c>
      <c r="W410" s="269">
        <f t="shared" si="244"/>
        <v>9.0814676540951211E-4</v>
      </c>
      <c r="X410" s="269">
        <f t="shared" si="245"/>
        <v>2034.9825993295658</v>
      </c>
      <c r="Y410" s="269">
        <f t="shared" si="258"/>
        <v>57.054703496697499</v>
      </c>
      <c r="Z410" s="349">
        <f>IF(H410&gt;0,rate1(1,$L$52,$L$51,$L$54,U410,$L$53,$L$50,Y410),"")</f>
        <v>3415.3305655249278</v>
      </c>
      <c r="AA410" s="341">
        <f t="shared" si="246"/>
        <v>22.534695258264509</v>
      </c>
      <c r="AB410" s="341">
        <f t="shared" si="247"/>
        <v>-4.2171331171310013E-5</v>
      </c>
      <c r="AC410" s="269">
        <f t="shared" si="259"/>
        <v>2.5165790436947155E-3</v>
      </c>
      <c r="AD410" s="269">
        <f t="shared" si="248"/>
        <v>-7.9472965691699473</v>
      </c>
      <c r="AE410" s="269">
        <f t="shared" si="249"/>
        <v>30.673541939473949</v>
      </c>
      <c r="AF410" s="269">
        <f t="shared" si="250"/>
        <v>962.1037250700175</v>
      </c>
      <c r="AG410" s="269">
        <f t="shared" si="251"/>
        <v>956.8319814828908</v>
      </c>
      <c r="AH410" s="269">
        <f t="shared" si="252"/>
        <v>3.8653636734034951</v>
      </c>
      <c r="AI410" s="269">
        <f t="shared" si="253"/>
        <v>0.7393552671237974</v>
      </c>
      <c r="AJ410" s="269">
        <f t="shared" si="254"/>
        <v>2.7056662063207604</v>
      </c>
      <c r="AK410" s="366">
        <f t="shared" si="255"/>
        <v>138.79526823601273</v>
      </c>
      <c r="AL410" s="134">
        <f t="shared" si="256"/>
        <v>0.97396589874876172</v>
      </c>
      <c r="AM410" s="5" cm="1">
        <f t="array" ref="AM410">Balance($B$8,$B$11,$B$12,$H$7,B410,AK410,AL410)</f>
        <v>0.18905854756105456</v>
      </c>
      <c r="AN410" s="5" cm="1">
        <f t="array" ref="AN410">getStorageByWaterLevel(B409)</f>
        <v>73.869203399411319</v>
      </c>
    </row>
    <row r="411" spans="2:40" x14ac:dyDescent="0.25">
      <c r="B411" s="269">
        <f t="shared" si="226"/>
        <v>962.1037250700175</v>
      </c>
      <c r="C411" s="269">
        <f t="shared" si="227"/>
        <v>956.8319814828908</v>
      </c>
      <c r="D411" s="269">
        <f t="shared" si="228"/>
        <v>3.8653636734034951</v>
      </c>
      <c r="E411" s="269">
        <f>IF(H411&gt;0,IF(AND(C411&lt;$B$6,C411&gt;$K$12),bb2wang($B$6,$K$12,C411,$H$8,$H$9,I411,$H$10,$H$11,$K$10,$K$11,$H$13),E410)," ")</f>
        <v>128.5222713215839</v>
      </c>
      <c r="F411" s="269">
        <f t="shared" si="229"/>
        <v>128.67248418977198</v>
      </c>
      <c r="G411" s="269">
        <f t="shared" si="230"/>
        <v>2065.6861296718321</v>
      </c>
      <c r="H411" s="270">
        <f t="shared" si="231"/>
        <v>0.02</v>
      </c>
      <c r="I411" s="269">
        <f t="shared" si="232"/>
        <v>4.2173948697013657</v>
      </c>
      <c r="J411" s="269">
        <f t="shared" si="233"/>
        <v>100</v>
      </c>
      <c r="K411" s="317">
        <f t="shared" si="234"/>
        <v>-1</v>
      </c>
      <c r="L411" s="318">
        <f t="shared" si="235"/>
        <v>3.8453636734034951</v>
      </c>
      <c r="M411" s="318">
        <f t="shared" si="236"/>
        <v>3.8553636734034953</v>
      </c>
      <c r="N411" s="269">
        <f t="shared" si="237"/>
        <v>-5.3588777369428797E-2</v>
      </c>
      <c r="O411" s="269">
        <f t="shared" si="238"/>
        <v>2.6440901955349538E-2</v>
      </c>
      <c r="P411" s="316">
        <f t="shared" si="257"/>
        <v>56.376362966715973</v>
      </c>
      <c r="Q411" s="269">
        <f t="shared" si="239"/>
        <v>1979.098265395673</v>
      </c>
      <c r="R411" s="338">
        <f>IF(H411&gt;0,rate1(1,$L$52,$L$51,$L$54,L411,$L$53,$L$50,P411),"")</f>
        <v>3388.4839145085894</v>
      </c>
      <c r="S411" s="318">
        <f t="shared" si="240"/>
        <v>22.089488728748613</v>
      </c>
      <c r="T411" s="318">
        <f t="shared" si="241"/>
        <v>2.541018327124168E-3</v>
      </c>
      <c r="U411" s="269">
        <f t="shared" si="242"/>
        <v>3.8653636734034951</v>
      </c>
      <c r="V411" s="341">
        <f t="shared" si="243"/>
        <v>3.8653636734034951</v>
      </c>
      <c r="W411" s="269">
        <f t="shared" si="244"/>
        <v>8.9896271606448863E-4</v>
      </c>
      <c r="X411" s="269">
        <f t="shared" si="245"/>
        <v>1997.7674350496404</v>
      </c>
      <c r="Y411" s="269">
        <f t="shared" si="258"/>
        <v>56.66919903586308</v>
      </c>
      <c r="Z411" s="349">
        <f>IF(H411&gt;0,rate1(1,$L$52,$L$51,$L$54,U411,$L$53,$L$50,Y411),"")</f>
        <v>3400.1002802964977</v>
      </c>
      <c r="AA411" s="341">
        <f t="shared" si="246"/>
        <v>22.22168247912219</v>
      </c>
      <c r="AB411" s="341">
        <f t="shared" si="247"/>
        <v>-4.2360577063052597E-5</v>
      </c>
      <c r="AC411" s="269">
        <f t="shared" si="259"/>
        <v>2.541018327124168E-3</v>
      </c>
      <c r="AD411" s="269">
        <f t="shared" si="248"/>
        <v>-7.8708601927461395</v>
      </c>
      <c r="AE411" s="269">
        <f t="shared" si="249"/>
        <v>30.226358810144639</v>
      </c>
      <c r="AF411" s="269">
        <f t="shared" si="250"/>
        <v>962.047595274321</v>
      </c>
      <c r="AG411" s="269">
        <f t="shared" si="251"/>
        <v>956.82944046456362</v>
      </c>
      <c r="AH411" s="269">
        <f t="shared" si="252"/>
        <v>3.8456672283686855</v>
      </c>
      <c r="AI411" s="269">
        <f t="shared" si="253"/>
        <v>0.74989830001677193</v>
      </c>
      <c r="AJ411" s="269">
        <f t="shared" si="254"/>
        <v>2.7058745114040983</v>
      </c>
      <c r="AK411" s="366">
        <f t="shared" si="255"/>
        <v>138.79682272962876</v>
      </c>
      <c r="AL411" s="134">
        <f t="shared" si="256"/>
        <v>0.97403983427547414</v>
      </c>
      <c r="AM411" s="5" cm="1">
        <f t="array" ref="AM411">Balance($B$8,$B$11,$B$12,$H$7,B411,AK411,AL411)</f>
        <v>0.19061706115100058</v>
      </c>
      <c r="AN411" s="5" cm="1">
        <f t="array" ref="AN411">getStorageByWaterLevel(B410)</f>
        <v>73.997689527529715</v>
      </c>
    </row>
    <row r="412" spans="2:40" x14ac:dyDescent="0.25">
      <c r="B412" s="269">
        <f t="shared" si="226"/>
        <v>962.047595274321</v>
      </c>
      <c r="C412" s="269">
        <f t="shared" si="227"/>
        <v>956.82944046456362</v>
      </c>
      <c r="D412" s="269">
        <f t="shared" si="228"/>
        <v>3.8456672283686855</v>
      </c>
      <c r="E412" s="269">
        <f>IF(H412&gt;0,IF(AND(C412&lt;$B$6,C412&gt;$K$12),bb2wang($B$6,$K$12,C412,$H$8,$H$9,I412,$H$10,$H$11,$K$10,$K$11,$H$13),E411)," ")</f>
        <v>128.22341875823025</v>
      </c>
      <c r="F412" s="269">
        <f t="shared" si="229"/>
        <v>128.37284503990708</v>
      </c>
      <c r="G412" s="269">
        <f t="shared" si="230"/>
        <v>2029.3690857893134</v>
      </c>
      <c r="H412" s="270">
        <f t="shared" si="231"/>
        <v>0.02</v>
      </c>
      <c r="I412" s="269">
        <f t="shared" si="232"/>
        <v>4.1745238478059035</v>
      </c>
      <c r="J412" s="269">
        <f t="shared" si="233"/>
        <v>100</v>
      </c>
      <c r="K412" s="317">
        <f t="shared" si="234"/>
        <v>-1</v>
      </c>
      <c r="L412" s="318">
        <f t="shared" si="235"/>
        <v>3.8256672283686854</v>
      </c>
      <c r="M412" s="318">
        <f t="shared" si="236"/>
        <v>3.8356672283686857</v>
      </c>
      <c r="N412" s="269">
        <f t="shared" si="237"/>
        <v>-5.3319906858224186E-2</v>
      </c>
      <c r="O412" s="269">
        <f t="shared" si="238"/>
        <v>2.6440901955349538E-2</v>
      </c>
      <c r="P412" s="316">
        <f t="shared" si="257"/>
        <v>55.99197980098468</v>
      </c>
      <c r="Q412" s="269">
        <f t="shared" si="239"/>
        <v>1942.6346234979353</v>
      </c>
      <c r="R412" s="338">
        <f>IF(H412&gt;0,rate1(1,$L$52,$L$51,$L$54,L412,$L$53,$L$50,P412),"")</f>
        <v>3373.1738044281419</v>
      </c>
      <c r="S412" s="318">
        <f t="shared" si="240"/>
        <v>21.780915998851789</v>
      </c>
      <c r="T412" s="318">
        <f t="shared" si="241"/>
        <v>2.5658111924022156E-3</v>
      </c>
      <c r="U412" s="269">
        <f t="shared" si="242"/>
        <v>3.8456672283686855</v>
      </c>
      <c r="V412" s="341">
        <f t="shared" si="243"/>
        <v>3.8456672283686855</v>
      </c>
      <c r="W412" s="269">
        <f t="shared" si="244"/>
        <v>8.8982450361996257E-4</v>
      </c>
      <c r="X412" s="269">
        <f t="shared" si="245"/>
        <v>1961.0514889867964</v>
      </c>
      <c r="Y412" s="269">
        <f t="shared" si="258"/>
        <v>56.28431469367262</v>
      </c>
      <c r="Z412" s="349">
        <f>IF(H412&gt;0,rate1(1,$L$52,$L$51,$L$54,U412,$L$53,$L$50,Y412),"")</f>
        <v>3384.824046534939</v>
      </c>
      <c r="AA412" s="341">
        <f t="shared" si="246"/>
        <v>21.91172824964605</v>
      </c>
      <c r="AB412" s="341">
        <f t="shared" si="247"/>
        <v>-4.2551456914376444E-5</v>
      </c>
      <c r="AC412" s="269">
        <f t="shared" si="259"/>
        <v>2.5658111924022156E-3</v>
      </c>
      <c r="AD412" s="269">
        <f t="shared" si="248"/>
        <v>-7.7948058139364482</v>
      </c>
      <c r="AE412" s="269">
        <f t="shared" si="249"/>
        <v>29.785360376292587</v>
      </c>
      <c r="AF412" s="269">
        <f t="shared" si="250"/>
        <v>961.99170955627039</v>
      </c>
      <c r="AG412" s="269">
        <f t="shared" si="251"/>
        <v>956.82687465337119</v>
      </c>
      <c r="AH412" s="269">
        <f t="shared" si="252"/>
        <v>3.8259689701729296</v>
      </c>
      <c r="AI412" s="269">
        <f t="shared" si="253"/>
        <v>0.76065193825291211</v>
      </c>
      <c r="AJ412" s="269">
        <f t="shared" si="254"/>
        <v>2.7060858036091684</v>
      </c>
      <c r="AK412" s="366">
        <f t="shared" si="255"/>
        <v>138.79837178414576</v>
      </c>
      <c r="AL412" s="134">
        <f t="shared" si="256"/>
        <v>0.97411482410547579</v>
      </c>
      <c r="AM412" s="5" cm="1">
        <f t="array" ref="AM412">Balance($B$8,$B$11,$B$12,$H$7,B412,AK412,AL412)</f>
        <v>0.19217643693570563</v>
      </c>
      <c r="AN412" s="5" cm="1">
        <f t="array" ref="AN412">getStorageByWaterLevel(B411)</f>
        <v>74.12573142086319</v>
      </c>
    </row>
    <row r="413" spans="2:40" x14ac:dyDescent="0.25">
      <c r="B413" s="269">
        <f t="shared" si="226"/>
        <v>961.99170955627039</v>
      </c>
      <c r="C413" s="269">
        <f t="shared" si="227"/>
        <v>956.82687465337119</v>
      </c>
      <c r="D413" s="269">
        <f t="shared" si="228"/>
        <v>3.8259689701729296</v>
      </c>
      <c r="E413" s="269">
        <f>IF(H413&gt;0,IF(AND(C413&lt;$B$6,C413&gt;$K$12),bb2wang($B$6,$K$12,C413,$H$8,$H$9,I413,$H$10,$H$11,$K$10,$K$11,$H$13),E412)," ")</f>
        <v>127.92614047995917</v>
      </c>
      <c r="F413" s="269">
        <f t="shared" si="229"/>
        <v>128.07477961909473</v>
      </c>
      <c r="G413" s="269">
        <f t="shared" si="230"/>
        <v>1993.5427785048262</v>
      </c>
      <c r="H413" s="270">
        <f t="shared" si="231"/>
        <v>0.02</v>
      </c>
      <c r="I413" s="269">
        <f t="shared" si="232"/>
        <v>4.1318679223193611</v>
      </c>
      <c r="J413" s="269">
        <f t="shared" si="233"/>
        <v>100</v>
      </c>
      <c r="K413" s="317">
        <f t="shared" si="234"/>
        <v>-1</v>
      </c>
      <c r="L413" s="318">
        <f t="shared" si="235"/>
        <v>3.8059689701729296</v>
      </c>
      <c r="M413" s="318">
        <f t="shared" si="236"/>
        <v>3.8159689701729294</v>
      </c>
      <c r="N413" s="269">
        <f t="shared" si="237"/>
        <v>-5.3050964905789755E-2</v>
      </c>
      <c r="O413" s="269">
        <f t="shared" si="238"/>
        <v>2.6440901955349538E-2</v>
      </c>
      <c r="P413" s="316">
        <f t="shared" si="257"/>
        <v>55.608220905216861</v>
      </c>
      <c r="Q413" s="269">
        <f t="shared" si="239"/>
        <v>1906.6626730233677</v>
      </c>
      <c r="R413" s="338">
        <f>IF(H413&gt;0,rate1(1,$L$52,$L$51,$L$54,L413,$L$53,$L$50,P413),"")</f>
        <v>3357.8176615424968</v>
      </c>
      <c r="S413" s="318">
        <f t="shared" si="240"/>
        <v>21.475361816277168</v>
      </c>
      <c r="T413" s="318">
        <f t="shared" si="241"/>
        <v>2.5909659317285504E-3</v>
      </c>
      <c r="U413" s="269">
        <f t="shared" si="242"/>
        <v>3.8259689701729296</v>
      </c>
      <c r="V413" s="341">
        <f t="shared" si="243"/>
        <v>3.8259689701729296</v>
      </c>
      <c r="W413" s="269">
        <f t="shared" si="244"/>
        <v>8.8073214025463642E-4</v>
      </c>
      <c r="X413" s="269">
        <f t="shared" si="245"/>
        <v>1924.8297759192587</v>
      </c>
      <c r="Y413" s="269">
        <f t="shared" si="258"/>
        <v>55.900052855935478</v>
      </c>
      <c r="Z413" s="349">
        <f>IF(H413&gt;0,rate1(1,$L$52,$L$51,$L$54,U413,$L$53,$L$50,Y413),"")</f>
        <v>3369.5018110981582</v>
      </c>
      <c r="AA413" s="341">
        <f t="shared" si="246"/>
        <v>21.604805874379796</v>
      </c>
      <c r="AB413" s="341">
        <f t="shared" si="247"/>
        <v>-4.2744015431358505E-5</v>
      </c>
      <c r="AC413" s="269">
        <f t="shared" si="259"/>
        <v>2.5909659317285504E-3</v>
      </c>
      <c r="AD413" s="269">
        <f t="shared" si="248"/>
        <v>-7.719128899026896</v>
      </c>
      <c r="AE413" s="269">
        <f t="shared" si="249"/>
        <v>29.350469523077713</v>
      </c>
      <c r="AF413" s="269">
        <f t="shared" si="250"/>
        <v>961.93606762543288</v>
      </c>
      <c r="AG413" s="269">
        <f t="shared" si="251"/>
        <v>956.82428368743945</v>
      </c>
      <c r="AH413" s="269">
        <f t="shared" si="252"/>
        <v>3.8062688972635614</v>
      </c>
      <c r="AI413" s="269">
        <f t="shared" si="253"/>
        <v>0.77162198573293761</v>
      </c>
      <c r="AJ413" s="269">
        <f t="shared" si="254"/>
        <v>2.7063001430496496</v>
      </c>
      <c r="AK413" s="366">
        <f t="shared" si="255"/>
        <v>138.79991542767431</v>
      </c>
      <c r="AL413" s="134">
        <f t="shared" si="256"/>
        <v>0.97419088929930109</v>
      </c>
      <c r="AM413" s="5" cm="1">
        <f t="array" ref="AM413">Balance($B$8,$B$11,$B$12,$H$7,B413,AK413,AL413)</f>
        <v>0.1937365831787754</v>
      </c>
      <c r="AN413" s="5" cm="1">
        <f t="array" ref="AN413">getStorageByWaterLevel(B412)</f>
        <v>74.253328262145274</v>
      </c>
    </row>
    <row r="414" spans="2:40" x14ac:dyDescent="0.25">
      <c r="B414" s="269">
        <f t="shared" si="226"/>
        <v>961.93606762543288</v>
      </c>
      <c r="C414" s="269">
        <f t="shared" si="227"/>
        <v>956.82428368743945</v>
      </c>
      <c r="D414" s="269">
        <f t="shared" si="228"/>
        <v>3.8062688972635614</v>
      </c>
      <c r="E414" s="269">
        <f>IF(H414&gt;0,IF(AND(C414&lt;$B$6,C414&gt;$K$12),bb2wang($B$6,$K$12,C414,$H$8,$H$9,I414,$H$10,$H$11,$K$10,$K$11,$H$13),E413)," ")</f>
        <v>127.63043761563071</v>
      </c>
      <c r="F414" s="269">
        <f t="shared" si="229"/>
        <v>127.77828904779494</v>
      </c>
      <c r="G414" s="269">
        <f t="shared" si="230"/>
        <v>1958.2022812805828</v>
      </c>
      <c r="H414" s="270">
        <f t="shared" si="231"/>
        <v>0.02</v>
      </c>
      <c r="I414" s="269">
        <f t="shared" si="232"/>
        <v>4.0894271503947497</v>
      </c>
      <c r="J414" s="269">
        <f t="shared" si="233"/>
        <v>100</v>
      </c>
      <c r="K414" s="317">
        <f t="shared" si="234"/>
        <v>-1</v>
      </c>
      <c r="L414" s="318">
        <f t="shared" si="235"/>
        <v>3.7862688972635614</v>
      </c>
      <c r="M414" s="318">
        <f t="shared" si="236"/>
        <v>3.7962688972635616</v>
      </c>
      <c r="N414" s="269">
        <f t="shared" si="237"/>
        <v>-5.2781951478019451E-2</v>
      </c>
      <c r="O414" s="269">
        <f t="shared" si="238"/>
        <v>2.6440901955349538E-2</v>
      </c>
      <c r="P414" s="316">
        <f t="shared" si="257"/>
        <v>55.225088700761766</v>
      </c>
      <c r="Q414" s="269">
        <f t="shared" si="239"/>
        <v>1871.1774842702621</v>
      </c>
      <c r="R414" s="338">
        <f>IF(H414&gt;0,rate1(1,$L$52,$L$51,$L$54,L414,$L$53,$L$50,P414),"")</f>
        <v>3342.4154367246015</v>
      </c>
      <c r="S414" s="318">
        <f t="shared" si="240"/>
        <v>21.172799691521316</v>
      </c>
      <c r="T414" s="318">
        <f t="shared" si="241"/>
        <v>2.6164911308866985E-3</v>
      </c>
      <c r="U414" s="269">
        <f t="shared" si="242"/>
        <v>3.8062688972635614</v>
      </c>
      <c r="V414" s="341">
        <f t="shared" si="243"/>
        <v>3.8062688972635614</v>
      </c>
      <c r="W414" s="269">
        <f t="shared" si="244"/>
        <v>8.7168563813655453E-4</v>
      </c>
      <c r="X414" s="269">
        <f t="shared" si="245"/>
        <v>1889.0973472609442</v>
      </c>
      <c r="Y414" s="269">
        <f t="shared" si="258"/>
        <v>55.516415928652592</v>
      </c>
      <c r="Z414" s="349">
        <f>IF(H414&gt;0,rate1(1,$L$52,$L$51,$L$54,U414,$L$53,$L$50,Y414),"")</f>
        <v>3354.133523081086</v>
      </c>
      <c r="AA414" s="341">
        <f t="shared" si="246"/>
        <v>21.300888799630506</v>
      </c>
      <c r="AB414" s="341">
        <f t="shared" si="247"/>
        <v>-4.2938299240987913E-5</v>
      </c>
      <c r="AC414" s="269">
        <f t="shared" si="259"/>
        <v>2.6164911308866985E-3</v>
      </c>
      <c r="AD414" s="269">
        <f t="shared" si="248"/>
        <v>-7.6438248782529721</v>
      </c>
      <c r="AE414" s="269">
        <f t="shared" si="249"/>
        <v>28.921609863876768</v>
      </c>
      <c r="AF414" s="269">
        <f t="shared" si="250"/>
        <v>961.88066918282402</v>
      </c>
      <c r="AG414" s="269">
        <f t="shared" si="251"/>
        <v>956.82166719630857</v>
      </c>
      <c r="AH414" s="269">
        <f t="shared" si="252"/>
        <v>3.7865670080657585</v>
      </c>
      <c r="AI414" s="269">
        <f t="shared" si="253"/>
        <v>0.78281445871095179</v>
      </c>
      <c r="AJ414" s="269">
        <f t="shared" si="254"/>
        <v>2.7065175915104027</v>
      </c>
      <c r="AK414" s="366">
        <f t="shared" si="255"/>
        <v>138.8014536891117</v>
      </c>
      <c r="AL414" s="134">
        <f t="shared" si="256"/>
        <v>0.97426805149787443</v>
      </c>
      <c r="AM414" s="5" cm="1">
        <f t="array" ref="AM414">Balance($B$8,$B$11,$B$12,$H$7,B414,AK414,AL414)</f>
        <v>0.19529740896470538</v>
      </c>
      <c r="AN414" s="5" cm="1">
        <f t="array" ref="AN414">getStorageByWaterLevel(B413)</f>
        <v>74.380479260656671</v>
      </c>
    </row>
    <row r="415" spans="2:40" x14ac:dyDescent="0.25">
      <c r="B415" s="269">
        <f t="shared" si="226"/>
        <v>961.88066918282402</v>
      </c>
      <c r="C415" s="269">
        <f t="shared" si="227"/>
        <v>956.82166719630857</v>
      </c>
      <c r="D415" s="269">
        <f t="shared" si="228"/>
        <v>3.7865670080657585</v>
      </c>
      <c r="E415" s="269">
        <f>IF(H415&gt;0,IF(AND(C415&lt;$B$6,C415&gt;$K$12),bb2wang($B$6,$K$12,C415,$H$8,$H$9,I415,$H$10,$H$11,$K$10,$K$11,$H$13),E414)," ")</f>
        <v>127.33631131149278</v>
      </c>
      <c r="F415" s="269">
        <f t="shared" si="229"/>
        <v>127.48337446356174</v>
      </c>
      <c r="G415" s="269">
        <f t="shared" si="230"/>
        <v>1923.3427039425362</v>
      </c>
      <c r="H415" s="270">
        <f t="shared" si="231"/>
        <v>0.02</v>
      </c>
      <c r="I415" s="269">
        <f t="shared" si="232"/>
        <v>4.0472015892123636</v>
      </c>
      <c r="J415" s="269">
        <f t="shared" si="233"/>
        <v>100</v>
      </c>
      <c r="K415" s="317">
        <f t="shared" si="234"/>
        <v>-1</v>
      </c>
      <c r="L415" s="318">
        <f t="shared" si="235"/>
        <v>3.7665670080657585</v>
      </c>
      <c r="M415" s="318">
        <f t="shared" si="236"/>
        <v>3.7765670080657587</v>
      </c>
      <c r="N415" s="269">
        <f t="shared" si="237"/>
        <v>-5.251286654050169E-2</v>
      </c>
      <c r="O415" s="269">
        <f t="shared" si="238"/>
        <v>2.6440901955349538E-2</v>
      </c>
      <c r="P415" s="316">
        <f t="shared" si="257"/>
        <v>54.842585629652639</v>
      </c>
      <c r="Q415" s="269">
        <f t="shared" si="239"/>
        <v>1836.1741639169049</v>
      </c>
      <c r="R415" s="338">
        <f>IF(H415&gt;0,rate1(1,$L$52,$L$51,$L$54,L415,$L$53,$L$50,P415),"")</f>
        <v>3326.9670831823751</v>
      </c>
      <c r="S415" s="318">
        <f t="shared" si="240"/>
        <v>20.873203274889377</v>
      </c>
      <c r="T415" s="318">
        <f t="shared" si="241"/>
        <v>2.6423956829774841E-3</v>
      </c>
      <c r="U415" s="269">
        <f t="shared" si="242"/>
        <v>3.7865670080657585</v>
      </c>
      <c r="V415" s="341">
        <f t="shared" si="243"/>
        <v>3.7865670080657585</v>
      </c>
      <c r="W415" s="269">
        <f t="shared" si="244"/>
        <v>8.6268500946928839E-4</v>
      </c>
      <c r="X415" s="269">
        <f t="shared" si="245"/>
        <v>1853.8492908941528</v>
      </c>
      <c r="Y415" s="269">
        <f t="shared" si="258"/>
        <v>55.133406338293646</v>
      </c>
      <c r="Z415" s="349">
        <f>IF(H415&gt;0,rate1(1,$L$52,$L$51,$L$54,U415,$L$53,$L$50,Y415),"")</f>
        <v>3338.7191338708835</v>
      </c>
      <c r="AA415" s="341">
        <f t="shared" si="246"/>
        <v>20.999950612307021</v>
      </c>
      <c r="AB415" s="341">
        <f t="shared" si="247"/>
        <v>-4.3134356988783407E-5</v>
      </c>
      <c r="AC415" s="269">
        <f t="shared" si="259"/>
        <v>2.6423956829774841E-3</v>
      </c>
      <c r="AD415" s="269">
        <f t="shared" si="248"/>
        <v>-7.5688891443630251</v>
      </c>
      <c r="AE415" s="269">
        <f t="shared" si="249"/>
        <v>28.498705730798914</v>
      </c>
      <c r="AF415" s="269">
        <f t="shared" si="250"/>
        <v>961.82551392060054</v>
      </c>
      <c r="AG415" s="269">
        <f t="shared" si="251"/>
        <v>956.81902480062558</v>
      </c>
      <c r="AH415" s="269">
        <f t="shared" si="252"/>
        <v>3.7668633009820423</v>
      </c>
      <c r="AI415" s="269">
        <f t="shared" si="253"/>
        <v>0.79423559563743218</v>
      </c>
      <c r="AJ415" s="269">
        <f t="shared" si="254"/>
        <v>2.7067382125091908</v>
      </c>
      <c r="AK415" s="366">
        <f t="shared" si="255"/>
        <v>138.80298659817058</v>
      </c>
      <c r="AL415" s="134">
        <f t="shared" si="256"/>
        <v>0.97434633294374551</v>
      </c>
      <c r="AM415" s="5" cm="1">
        <f t="array" ref="AM415">Balance($B$8,$B$11,$B$12,$H$7,B415,AK415,AL415)</f>
        <v>0.19685882421088677</v>
      </c>
      <c r="AN415" s="5" cm="1">
        <f t="array" ref="AN415">getStorageByWaterLevel(B414)</f>
        <v>74.507183652917035</v>
      </c>
    </row>
    <row r="416" spans="2:40" x14ac:dyDescent="0.25">
      <c r="B416" s="269">
        <f t="shared" ref="B416:B479" si="260">IF(H416&gt;0,AF415,"")</f>
        <v>961.82551392060054</v>
      </c>
      <c r="C416" s="269">
        <f t="shared" ref="C416:C479" si="261">IF(H416&gt;0,AG415,"")</f>
        <v>956.81902480062558</v>
      </c>
      <c r="D416" s="269">
        <f t="shared" ref="D416:D479" si="262">IF(H416&gt;0,AH415,"")</f>
        <v>3.7668633009820423</v>
      </c>
      <c r="E416" s="269">
        <f>IF(H416&gt;0,IF(AND(C416&lt;$B$6,C416&gt;$K$12),bb2wang($B$6,$K$12,C416,$H$8,$H$9,I416,$H$10,$H$11,$K$10,$K$11,$H$13),E415)," ")</f>
        <v>127.04376273179828</v>
      </c>
      <c r="F416" s="269">
        <f t="shared" ref="F416:F479" si="263">IF(H416&gt;0,(E416+E415)/2,"")</f>
        <v>127.19003702164554</v>
      </c>
      <c r="G416" s="269">
        <f t="shared" ref="G416:G479" si="264">IF(H416&gt;0,F416*$S$53*$C$55*(B416-C416+N416)^1.5,"")</f>
        <v>1888.9591925127056</v>
      </c>
      <c r="H416" s="270">
        <f t="shared" si="231"/>
        <v>0.02</v>
      </c>
      <c r="I416" s="269">
        <f t="shared" ref="I416:I479" si="265">IF(H416&gt;0,(B416-C416)*B$19,"")</f>
        <v>4.0051912959799667</v>
      </c>
      <c r="J416" s="269">
        <f t="shared" si="233"/>
        <v>100</v>
      </c>
      <c r="K416" s="317">
        <f t="shared" ref="K416:K479" si="266">IF(H416&gt;0,IF((1-S415-0.015)&gt;0,1,-1),"")</f>
        <v>-1</v>
      </c>
      <c r="L416" s="318">
        <f t="shared" ref="L416:L479" si="267">IF(H416&gt;0,D416+K416*H416,"")</f>
        <v>3.7468633009820422</v>
      </c>
      <c r="M416" s="318">
        <f t="shared" ref="M416:M479" si="268">IF(H416&gt;0,(D416+L416)/2,"")</f>
        <v>3.756863300982042</v>
      </c>
      <c r="N416" s="269">
        <f t="shared" ref="N416:N479" si="269">IF(H416&gt;0,2*($P$53*M416/$S$52/$S$51)^2-(B416-C416)*2,"")</f>
        <v>-5.2243710058490933E-2</v>
      </c>
      <c r="O416" s="269">
        <f t="shared" si="238"/>
        <v>2.6440901955349538E-2</v>
      </c>
      <c r="P416" s="316">
        <f t="shared" si="257"/>
        <v>54.460714154894404</v>
      </c>
      <c r="Q416" s="269">
        <f t="shared" ref="Q416:Q479" si="270">IF(H416&gt;0,M416/$S$54*(B416-C416+N416/2)*E416-J416,"")</f>
        <v>1801.6478548539826</v>
      </c>
      <c r="R416" s="338">
        <f>IF(H416&gt;0,rate1(1,$L$52,$L$51,$L$54,L416,$L$53,$L$50,P416),"")</f>
        <v>3311.472556515931</v>
      </c>
      <c r="S416" s="318">
        <f t="shared" ref="S416:S479" si="271">IF(H416&gt;0,Q416/O416/R416,"")</f>
        <v>20.576546355295907</v>
      </c>
      <c r="T416" s="318">
        <f t="shared" ref="T416:T479" si="272">IF(H416&gt;0,N416/(1-S416),"")</f>
        <v>2.6686888029337106E-3</v>
      </c>
      <c r="U416" s="269">
        <f t="shared" ref="U416:U479" si="273">L416-K416*H416</f>
        <v>3.7668633009820423</v>
      </c>
      <c r="V416" s="341">
        <f t="shared" ref="V416:V479" si="274">IF(H416&gt;0,(D416+U416)/2,"")</f>
        <v>3.7668633009820423</v>
      </c>
      <c r="W416" s="269">
        <f t="shared" ref="W416:W479" si="275">IF(H416&gt;0,2*($P$53*V416/$S$52/$S$51)^2-(B416-C416)*2,"")</f>
        <v>8.5373026644219863E-4</v>
      </c>
      <c r="X416" s="269">
        <f t="shared" ref="X416:X479" si="276">IF(H416&gt;0,V416/$S$54*(B416-C416+W416/2)*F416-J416,"")</f>
        <v>1819.0807310020327</v>
      </c>
      <c r="Y416" s="269">
        <f t="shared" si="258"/>
        <v>54.751026532080537</v>
      </c>
      <c r="Z416" s="349">
        <f>IF(H416&gt;0,rate1(1,$L$52,$L$51,$L$54,U416,$L$53,$L$50,Y416),"")</f>
        <v>3323.2585972032985</v>
      </c>
      <c r="AA416" s="341">
        <f t="shared" ref="AA416:AA479" si="277">IF(H416&gt;0,X416/O416/Z416,"")</f>
        <v>20.701965038737047</v>
      </c>
      <c r="AB416" s="341">
        <f t="shared" ref="AB416:AB479" si="278">IF(H416&gt;0,W416/(1-AA416),"")</f>
        <v>-4.3332239437215305E-5</v>
      </c>
      <c r="AC416" s="269">
        <f t="shared" si="259"/>
        <v>2.6686888029337106E-3</v>
      </c>
      <c r="AD416" s="269">
        <f t="shared" ref="AD416:AD479" si="279">IF(H416&gt;0,H416/AC416*K416,"")</f>
        <v>-7.4943170511353152</v>
      </c>
      <c r="AE416" s="269">
        <f t="shared" ref="AE416:AE479" si="280">IF(H416&gt;0,(AD416-AD415)/(AC416+AC415)*2,"")</f>
        <v>28.081682159464243</v>
      </c>
      <c r="AF416" s="269">
        <f t="shared" ref="AF416:AF479" si="281">IF(H416&gt;0,B416-(AC416-N416),"")</f>
        <v>961.77060152173908</v>
      </c>
      <c r="AG416" s="269">
        <f t="shared" ref="AG416:AG479" si="282">IF(H416&gt;0,C416-AC416,"")</f>
        <v>956.81635611182264</v>
      </c>
      <c r="AH416" s="269">
        <f t="shared" ref="AH416:AH479" si="283">IF(H416&gt;0,$S$54*$S$53*$C$55*SQRT(AF416-AG416),"")</f>
        <v>3.7471577743918445</v>
      </c>
      <c r="AI416" s="269">
        <f t="shared" ref="AI416:AI479" si="284">IF(H416&gt;0,AC416/R416*1000000,"")</f>
        <v>0.80589186755679887</v>
      </c>
      <c r="AJ416" s="269">
        <f t="shared" ref="AJ416:AJ479" si="285">IF(H416&gt;0,AJ415+AI416/3600,"")</f>
        <v>2.7069620713612901</v>
      </c>
      <c r="AK416" s="366">
        <f t="shared" ref="AK416:AK479" si="286">IF(H416&gt;0,AK415+AI415*G415/1000000,"")</f>
        <v>138.80451418540866</v>
      </c>
      <c r="AL416" s="134">
        <f t="shared" ref="AL416:AL447" si="287">IF(H416&gt;0,AL415+AI415*J415/1000000,"")</f>
        <v>0.9744257565033092</v>
      </c>
      <c r="AM416" s="5" cm="1">
        <f t="array" ref="AM416">Balance($B$8,$B$11,$B$12,$H$7,B416,AK416,AL416)</f>
        <v>0.19842073968016427</v>
      </c>
      <c r="AN416" s="5" cm="1">
        <f t="array" ref="AN416">getStorageByWaterLevel(B415)</f>
        <v>74.633440703409548</v>
      </c>
    </row>
    <row r="417" spans="2:40" x14ac:dyDescent="0.25">
      <c r="B417" s="269">
        <f t="shared" si="260"/>
        <v>961.77060152173908</v>
      </c>
      <c r="C417" s="269">
        <f t="shared" si="261"/>
        <v>956.81635611182264</v>
      </c>
      <c r="D417" s="269">
        <f t="shared" si="262"/>
        <v>3.7471577743918445</v>
      </c>
      <c r="E417" s="269">
        <f>IF(H417&gt;0,IF(AND(C417&lt;$B$6,C417&gt;$K$12),bb2wang($B$6,$K$12,C417,$H$8,$H$9,I417,$H$10,$H$11,$K$10,$K$11,$H$13),E416)," ")</f>
        <v>126.75279305945199</v>
      </c>
      <c r="F417" s="269">
        <f t="shared" si="263"/>
        <v>126.89827789562514</v>
      </c>
      <c r="G417" s="269">
        <f t="shared" si="264"/>
        <v>1855.0469290414098</v>
      </c>
      <c r="H417" s="270">
        <f t="shared" si="231"/>
        <v>0.02</v>
      </c>
      <c r="I417" s="269">
        <f t="shared" si="265"/>
        <v>3.9633963279331512</v>
      </c>
      <c r="J417" s="269">
        <f t="shared" si="233"/>
        <v>100</v>
      </c>
      <c r="K417" s="317">
        <f t="shared" si="266"/>
        <v>-1</v>
      </c>
      <c r="L417" s="318">
        <f t="shared" si="267"/>
        <v>3.7271577743918445</v>
      </c>
      <c r="M417" s="318">
        <f t="shared" si="268"/>
        <v>3.7371577743918447</v>
      </c>
      <c r="N417" s="269">
        <f t="shared" si="269"/>
        <v>-5.1974481996916566E-2</v>
      </c>
      <c r="O417" s="269">
        <f t="shared" si="238"/>
        <v>2.6440901955349538E-2</v>
      </c>
      <c r="P417" s="316">
        <f t="shared" si="257"/>
        <v>54.079476760758347</v>
      </c>
      <c r="Q417" s="269">
        <f t="shared" si="270"/>
        <v>1767.5937360168846</v>
      </c>
      <c r="R417" s="338">
        <f>IF(H417&gt;0,rate1(1,$L$52,$L$51,$L$54,L417,$L$53,$L$50,P417),"")</f>
        <v>3295.9318147760036</v>
      </c>
      <c r="S417" s="318">
        <f t="shared" si="271"/>
        <v>20.282802859044295</v>
      </c>
      <c r="T417" s="318">
        <f t="shared" si="272"/>
        <v>2.6953800428726965E-3</v>
      </c>
      <c r="U417" s="269">
        <f t="shared" si="273"/>
        <v>3.7471577743918445</v>
      </c>
      <c r="V417" s="341">
        <f t="shared" si="274"/>
        <v>3.7471577743918445</v>
      </c>
      <c r="W417" s="269">
        <f t="shared" si="275"/>
        <v>8.4482142125530402E-4</v>
      </c>
      <c r="X417" s="269">
        <f t="shared" si="276"/>
        <v>1784.7868279009808</v>
      </c>
      <c r="Y417" s="269">
        <f t="shared" si="258"/>
        <v>54.369278978277883</v>
      </c>
      <c r="Z417" s="349">
        <f>IF(H417&gt;0,rate1(1,$L$52,$L$51,$L$54,U417,$L$53,$L$50,Y417),"")</f>
        <v>3307.751869220222</v>
      </c>
      <c r="AA417" s="341">
        <f t="shared" si="277"/>
        <v>20.406905943463855</v>
      </c>
      <c r="AB417" s="341">
        <f t="shared" si="278"/>
        <v>-4.3531999573576309E-5</v>
      </c>
      <c r="AC417" s="269">
        <f t="shared" si="259"/>
        <v>2.6953800428726965E-3</v>
      </c>
      <c r="AD417" s="269">
        <f t="shared" si="279"/>
        <v>-7.4201039118343752</v>
      </c>
      <c r="AE417" s="269">
        <f t="shared" si="280"/>
        <v>27.670464878152828</v>
      </c>
      <c r="AF417" s="269">
        <f t="shared" si="281"/>
        <v>961.71593165969932</v>
      </c>
      <c r="AG417" s="269">
        <f t="shared" si="282"/>
        <v>956.81366073177981</v>
      </c>
      <c r="AH417" s="269">
        <f t="shared" si="283"/>
        <v>3.7274504266510213</v>
      </c>
      <c r="AI417" s="269">
        <f t="shared" si="284"/>
        <v>0.81778998909778067</v>
      </c>
      <c r="AJ417" s="269">
        <f t="shared" si="285"/>
        <v>2.7071892352471507</v>
      </c>
      <c r="AK417" s="366">
        <f t="shared" si="286"/>
        <v>138.80603648226005</v>
      </c>
      <c r="AL417" s="134">
        <f t="shared" si="287"/>
        <v>0.97450634569006489</v>
      </c>
      <c r="AM417" s="5" cm="1">
        <f t="array" ref="AM417">Balance($B$8,$B$11,$B$12,$H$7,B417,AK417,AL417)</f>
        <v>0.19998306699396584</v>
      </c>
      <c r="AN417" s="5" cm="1">
        <f t="array" ref="AN417">getStorageByWaterLevel(B416)</f>
        <v>74.759249705339286</v>
      </c>
    </row>
    <row r="418" spans="2:40" x14ac:dyDescent="0.25">
      <c r="B418" s="269">
        <f t="shared" si="260"/>
        <v>961.71593165969932</v>
      </c>
      <c r="C418" s="269">
        <f t="shared" si="261"/>
        <v>956.81366073177981</v>
      </c>
      <c r="D418" s="269">
        <f t="shared" si="262"/>
        <v>3.7274504266510213</v>
      </c>
      <c r="E418" s="269">
        <f>IF(H418&gt;0,IF(AND(C418&lt;$B$6,C418&gt;$K$12),bb2wang($B$6,$K$12,C418,$H$8,$H$9,I418,$H$10,$H$11,$K$10,$K$11,$H$13),E417)," ")</f>
        <v>126.46340349668756</v>
      </c>
      <c r="F418" s="269">
        <f t="shared" si="263"/>
        <v>126.60809827806978</v>
      </c>
      <c r="G418" s="269">
        <f t="shared" si="264"/>
        <v>1821.6011314392097</v>
      </c>
      <c r="H418" s="270">
        <f t="shared" si="231"/>
        <v>0.02</v>
      </c>
      <c r="I418" s="269">
        <f t="shared" si="265"/>
        <v>3.9218167423356136</v>
      </c>
      <c r="J418" s="269">
        <f t="shared" si="233"/>
        <v>100</v>
      </c>
      <c r="K418" s="317">
        <f t="shared" si="266"/>
        <v>-1</v>
      </c>
      <c r="L418" s="318">
        <f t="shared" si="267"/>
        <v>3.7074504266510213</v>
      </c>
      <c r="M418" s="318">
        <f t="shared" si="268"/>
        <v>3.7174504266510215</v>
      </c>
      <c r="N418" s="269">
        <f t="shared" si="269"/>
        <v>-5.1705182320368692E-2</v>
      </c>
      <c r="O418" s="269">
        <f t="shared" si="238"/>
        <v>2.6440901955349538E-2</v>
      </c>
      <c r="P418" s="316">
        <f t="shared" si="257"/>
        <v>53.698875953081668</v>
      </c>
      <c r="Q418" s="269">
        <f t="shared" si="270"/>
        <v>1734.0070222176978</v>
      </c>
      <c r="R418" s="338">
        <f>IF(H418&gt;0,rate1(1,$L$52,$L$51,$L$54,L418,$L$53,$L$50,P418),"")</f>
        <v>3280.3448185235247</v>
      </c>
      <c r="S418" s="318">
        <f t="shared" si="271"/>
        <v>19.991946848582185</v>
      </c>
      <c r="T418" s="318">
        <f t="shared" si="272"/>
        <v>2.7224793083405596E-3</v>
      </c>
      <c r="U418" s="269">
        <f t="shared" si="273"/>
        <v>3.7274504266510213</v>
      </c>
      <c r="V418" s="341">
        <f t="shared" si="274"/>
        <v>3.7274504266510213</v>
      </c>
      <c r="W418" s="269">
        <f t="shared" si="275"/>
        <v>8.359584861139524E-4</v>
      </c>
      <c r="X418" s="269">
        <f t="shared" si="276"/>
        <v>1750.9627778727365</v>
      </c>
      <c r="Y418" s="269">
        <f t="shared" si="258"/>
        <v>53.988166166488128</v>
      </c>
      <c r="Z418" s="349">
        <f>IF(H418&gt;0,rate1(1,$L$52,$L$51,$L$54,U418,$L$53,$L$50,Y418),"")</f>
        <v>3292.1989085283699</v>
      </c>
      <c r="AA418" s="341">
        <f t="shared" si="277"/>
        <v>20.114747328019739</v>
      </c>
      <c r="AB418" s="341">
        <f t="shared" si="278"/>
        <v>-4.3733692722610349E-5</v>
      </c>
      <c r="AC418" s="269">
        <f t="shared" si="259"/>
        <v>2.7224793083405596E-3</v>
      </c>
      <c r="AD418" s="269">
        <f t="shared" si="279"/>
        <v>-7.3462449976123629</v>
      </c>
      <c r="AE418" s="269">
        <f t="shared" si="280"/>
        <v>27.264980293544383</v>
      </c>
      <c r="AF418" s="269">
        <f t="shared" si="281"/>
        <v>961.66150399807066</v>
      </c>
      <c r="AG418" s="269">
        <f t="shared" si="282"/>
        <v>956.81093825247149</v>
      </c>
      <c r="AH418" s="269">
        <f t="shared" si="283"/>
        <v>3.7077412560913046</v>
      </c>
      <c r="AI418" s="269">
        <f t="shared" si="284"/>
        <v>0.82993693009564184</v>
      </c>
      <c r="AJ418" s="269">
        <f t="shared" si="285"/>
        <v>2.7074197732832883</v>
      </c>
      <c r="AK418" s="366">
        <f t="shared" si="286"/>
        <v>138.80755352106794</v>
      </c>
      <c r="AL418" s="134">
        <f t="shared" si="287"/>
        <v>0.97458812468897471</v>
      </c>
      <c r="AM418" s="5" cm="1">
        <f t="array" ref="AM418">Balance($B$8,$B$11,$B$12,$H$7,B418,AK418,AL418)</f>
        <v>0.20154571864605575</v>
      </c>
      <c r="AN418" s="5" cm="1">
        <f t="array" ref="AN418">getStorageByWaterLevel(B417)</f>
        <v>74.884609981426408</v>
      </c>
    </row>
    <row r="419" spans="2:40" x14ac:dyDescent="0.25">
      <c r="B419" s="269">
        <f t="shared" si="260"/>
        <v>961.66150399807066</v>
      </c>
      <c r="C419" s="269">
        <f t="shared" si="261"/>
        <v>956.81093825247149</v>
      </c>
      <c r="D419" s="269">
        <f t="shared" si="262"/>
        <v>3.7077412560913046</v>
      </c>
      <c r="E419" s="269">
        <f>IF(H419&gt;0,IF(AND(C419&lt;$B$6,C419&gt;$K$12),bb2wang($B$6,$K$12,C419,$H$8,$H$9,I419,$H$10,$H$11,$K$10,$K$11,$H$13),E418)," ")</f>
        <v>126.17559526577706</v>
      </c>
      <c r="F419" s="269">
        <f t="shared" si="263"/>
        <v>126.3194993812323</v>
      </c>
      <c r="G419" s="269">
        <f t="shared" si="264"/>
        <v>1788.6170533085376</v>
      </c>
      <c r="H419" s="270">
        <f t="shared" si="231"/>
        <v>0.02</v>
      </c>
      <c r="I419" s="269">
        <f t="shared" si="265"/>
        <v>3.8804525964793357</v>
      </c>
      <c r="J419" s="269">
        <f t="shared" si="233"/>
        <v>100</v>
      </c>
      <c r="K419" s="317">
        <f t="shared" si="266"/>
        <v>-1</v>
      </c>
      <c r="L419" s="318">
        <f t="shared" si="267"/>
        <v>3.6877412560913045</v>
      </c>
      <c r="M419" s="318">
        <f t="shared" si="268"/>
        <v>3.6977412560913043</v>
      </c>
      <c r="N419" s="269">
        <f t="shared" si="269"/>
        <v>-5.1435810993083919E-2</v>
      </c>
      <c r="O419" s="269">
        <f t="shared" si="238"/>
        <v>2.6440901955349538E-2</v>
      </c>
      <c r="P419" s="316">
        <f t="shared" si="257"/>
        <v>53.318914259572189</v>
      </c>
      <c r="Q419" s="269">
        <f t="shared" si="270"/>
        <v>1700.8829639769119</v>
      </c>
      <c r="R419" s="338">
        <f>IF(H419&gt;0,rate1(1,$L$52,$L$51,$L$54,L419,$L$53,$L$50,P419),"")</f>
        <v>3264.7115308903753</v>
      </c>
      <c r="S419" s="318">
        <f t="shared" si="271"/>
        <v>19.703952521232051</v>
      </c>
      <c r="T419" s="318">
        <f t="shared" si="272"/>
        <v>2.7499968755104486E-3</v>
      </c>
      <c r="U419" s="269">
        <f t="shared" si="273"/>
        <v>3.7077412560913046</v>
      </c>
      <c r="V419" s="341">
        <f t="shared" si="274"/>
        <v>3.7077412560913046</v>
      </c>
      <c r="W419" s="269">
        <f t="shared" si="275"/>
        <v>8.2714147322526799E-4</v>
      </c>
      <c r="X419" s="269">
        <f t="shared" si="276"/>
        <v>1717.6038129961746</v>
      </c>
      <c r="Y419" s="269">
        <f t="shared" si="258"/>
        <v>53.607690607951717</v>
      </c>
      <c r="Z419" s="349">
        <f>IF(H419&gt;0,rate1(1,$L$52,$L$51,$L$54,U419,$L$53,$L$50,Y419),"")</f>
        <v>3276.5996762591217</v>
      </c>
      <c r="AA419" s="341">
        <f t="shared" si="277"/>
        <v>19.825463329675138</v>
      </c>
      <c r="AB419" s="341">
        <f t="shared" si="278"/>
        <v>-4.3937376665859815E-5</v>
      </c>
      <c r="AC419" s="269">
        <f t="shared" si="259"/>
        <v>2.7499968755104486E-3</v>
      </c>
      <c r="AD419" s="269">
        <f t="shared" si="279"/>
        <v>-7.2727355358495247</v>
      </c>
      <c r="AE419" s="269">
        <f t="shared" si="280"/>
        <v>26.865155477427503</v>
      </c>
      <c r="AF419" s="269">
        <f t="shared" si="281"/>
        <v>961.60731819020202</v>
      </c>
      <c r="AG419" s="269">
        <f t="shared" si="282"/>
        <v>956.80818825559595</v>
      </c>
      <c r="AH419" s="269">
        <f t="shared" si="283"/>
        <v>3.688030261019779</v>
      </c>
      <c r="AI419" s="269">
        <f t="shared" si="284"/>
        <v>0.84233992788957068</v>
      </c>
      <c r="AJ419" s="269">
        <f t="shared" si="285"/>
        <v>2.7076537565965908</v>
      </c>
      <c r="AK419" s="366">
        <f t="shared" si="286"/>
        <v>138.80906533511882</v>
      </c>
      <c r="AL419" s="134">
        <f t="shared" si="287"/>
        <v>0.97467111838198428</v>
      </c>
      <c r="AM419" s="5" cm="1">
        <f t="array" ref="AM419">Balance($B$8,$B$11,$B$12,$H$7,B419,AK419,AL419)</f>
        <v>0.20310860801694228</v>
      </c>
      <c r="AN419" s="5" cm="1">
        <f t="array" ref="AN419">getStorageByWaterLevel(B418)</f>
        <v>75.009520884737441</v>
      </c>
    </row>
    <row r="420" spans="2:40" x14ac:dyDescent="0.25">
      <c r="B420" s="269">
        <f t="shared" si="260"/>
        <v>961.60731819020202</v>
      </c>
      <c r="C420" s="269">
        <f t="shared" si="261"/>
        <v>956.80818825559595</v>
      </c>
      <c r="D420" s="269">
        <f t="shared" si="262"/>
        <v>3.688030261019779</v>
      </c>
      <c r="E420" s="269">
        <f>IF(H420&gt;0,IF(AND(C420&lt;$B$6,C420&gt;$K$12),bb2wang($B$6,$K$12,C420,$H$8,$H$9,I420,$H$10,$H$11,$K$10,$K$11,$H$13),E419)," ")</f>
        <v>125.88936960977465</v>
      </c>
      <c r="F420" s="269">
        <f t="shared" si="263"/>
        <v>126.03248243777585</v>
      </c>
      <c r="G420" s="269">
        <f t="shared" si="264"/>
        <v>1756.0899837751638</v>
      </c>
      <c r="H420" s="270">
        <f t="shared" si="231"/>
        <v>0.02</v>
      </c>
      <c r="I420" s="269">
        <f t="shared" si="265"/>
        <v>3.8393039476848574</v>
      </c>
      <c r="J420" s="269">
        <f t="shared" si="233"/>
        <v>100</v>
      </c>
      <c r="K420" s="317">
        <f t="shared" si="266"/>
        <v>-1</v>
      </c>
      <c r="L420" s="318">
        <f t="shared" si="267"/>
        <v>3.668030261019779</v>
      </c>
      <c r="M420" s="318">
        <f t="shared" si="268"/>
        <v>3.6780302610197788</v>
      </c>
      <c r="N420" s="269">
        <f t="shared" si="269"/>
        <v>-5.1166367978947136E-2</v>
      </c>
      <c r="O420" s="269">
        <f t="shared" si="238"/>
        <v>2.6440901955349538E-2</v>
      </c>
      <c r="P420" s="316">
        <f t="shared" si="257"/>
        <v>52.939594230119567</v>
      </c>
      <c r="Q420" s="269">
        <f t="shared" si="270"/>
        <v>1668.2168473549493</v>
      </c>
      <c r="R420" s="338">
        <f>IF(H420&gt;0,rate1(1,$L$52,$L$51,$L$54,L420,$L$53,$L$50,P420),"")</f>
        <v>3249.0319176413914</v>
      </c>
      <c r="S420" s="318">
        <f t="shared" si="271"/>
        <v>19.418794207897051</v>
      </c>
      <c r="T420" s="318">
        <f t="shared" si="272"/>
        <v>2.7779434094013372E-3</v>
      </c>
      <c r="U420" s="269">
        <f t="shared" si="273"/>
        <v>3.688030261019779</v>
      </c>
      <c r="V420" s="341">
        <f t="shared" si="274"/>
        <v>3.688030261019779</v>
      </c>
      <c r="W420" s="269">
        <f t="shared" si="275"/>
        <v>8.1837039481769125E-4</v>
      </c>
      <c r="X420" s="269">
        <f t="shared" si="276"/>
        <v>1684.7052009789329</v>
      </c>
      <c r="Y420" s="269">
        <f t="shared" si="258"/>
        <v>53.227854835853734</v>
      </c>
      <c r="Z420" s="349">
        <f>IF(H420&gt;0,rate1(1,$L$52,$L$51,$L$54,U420,$L$53,$L$50,Y420),"")</f>
        <v>3260.9541361295883</v>
      </c>
      <c r="AA420" s="341">
        <f t="shared" si="277"/>
        <v>19.539028220163956</v>
      </c>
      <c r="AB420" s="341">
        <f t="shared" si="278"/>
        <v>-4.4143111769342446E-5</v>
      </c>
      <c r="AC420" s="269">
        <f t="shared" si="259"/>
        <v>2.7779434094013372E-3</v>
      </c>
      <c r="AD420" s="269">
        <f t="shared" si="279"/>
        <v>-7.1995707084292677</v>
      </c>
      <c r="AE420" s="269">
        <f t="shared" si="280"/>
        <v>26.470918153713214</v>
      </c>
      <c r="AF420" s="269">
        <f t="shared" si="281"/>
        <v>961.55337387881366</v>
      </c>
      <c r="AG420" s="269">
        <f t="shared" si="282"/>
        <v>956.8054103121865</v>
      </c>
      <c r="AH420" s="269">
        <f t="shared" si="283"/>
        <v>3.6683174397184324</v>
      </c>
      <c r="AI420" s="269">
        <f t="shared" si="284"/>
        <v>0.85500650034178882</v>
      </c>
      <c r="AJ420" s="269">
        <f t="shared" si="285"/>
        <v>2.7078912584022414</v>
      </c>
      <c r="AK420" s="366">
        <f t="shared" si="286"/>
        <v>138.81057195867851</v>
      </c>
      <c r="AL420" s="134">
        <f t="shared" si="287"/>
        <v>0.97475535237477329</v>
      </c>
      <c r="AM420" s="5" cm="1">
        <f t="array" ref="AM420">Balance($B$8,$B$11,$B$12,$H$7,B420,AK420,AL420)</f>
        <v>0.20467164938896895</v>
      </c>
      <c r="AN420" s="5" cm="1">
        <f t="array" ref="AN420">getStorageByWaterLevel(B419)</f>
        <v>75.133981799556963</v>
      </c>
    </row>
    <row r="421" spans="2:40" x14ac:dyDescent="0.25">
      <c r="B421" s="269">
        <f t="shared" si="260"/>
        <v>961.55337387881366</v>
      </c>
      <c r="C421" s="269">
        <f t="shared" si="261"/>
        <v>956.8054103121865</v>
      </c>
      <c r="D421" s="269">
        <f t="shared" si="262"/>
        <v>3.6683174397184324</v>
      </c>
      <c r="E421" s="269">
        <f>IF(H421&gt;0,IF(AND(C421&lt;$B$6,C421&gt;$K$12),bb2wang($B$6,$K$12,C421,$H$8,$H$9,I421,$H$10,$H$11,$K$10,$K$11,$H$13),E420)," ")</f>
        <v>125.60472779329865</v>
      </c>
      <c r="F421" s="269">
        <f t="shared" si="263"/>
        <v>125.74704870153664</v>
      </c>
      <c r="G421" s="269">
        <f t="shared" si="264"/>
        <v>1724.0152473195631</v>
      </c>
      <c r="H421" s="270">
        <f t="shared" si="231"/>
        <v>0.02</v>
      </c>
      <c r="I421" s="269">
        <f t="shared" si="265"/>
        <v>3.7983708533017309</v>
      </c>
      <c r="J421" s="269">
        <f t="shared" si="233"/>
        <v>100</v>
      </c>
      <c r="K421" s="317">
        <f t="shared" si="266"/>
        <v>-1</v>
      </c>
      <c r="L421" s="318">
        <f t="shared" si="267"/>
        <v>3.6483174397184324</v>
      </c>
      <c r="M421" s="318">
        <f t="shared" si="268"/>
        <v>3.6583174397184326</v>
      </c>
      <c r="N421" s="269">
        <f t="shared" si="269"/>
        <v>-5.0896853241491513E-2</v>
      </c>
      <c r="O421" s="269">
        <f t="shared" si="238"/>
        <v>2.6440901955349538E-2</v>
      </c>
      <c r="P421" s="316">
        <f t="shared" si="257"/>
        <v>52.56091843711441</v>
      </c>
      <c r="Q421" s="269">
        <f t="shared" si="270"/>
        <v>1636.0039937836145</v>
      </c>
      <c r="R421" s="338">
        <f>IF(H421&gt;0,rate1(1,$L$52,$L$51,$L$54,L421,$L$53,$L$50,P421),"")</f>
        <v>3233.3059472376958</v>
      </c>
      <c r="S421" s="318">
        <f t="shared" si="271"/>
        <v>19.136446371741936</v>
      </c>
      <c r="T421" s="318">
        <f t="shared" si="272"/>
        <v>2.8063299831874982E-3</v>
      </c>
      <c r="U421" s="269">
        <f t="shared" si="273"/>
        <v>3.6683174397184324</v>
      </c>
      <c r="V421" s="341">
        <f t="shared" si="274"/>
        <v>3.6683174397184324</v>
      </c>
      <c r="W421" s="269">
        <f t="shared" si="275"/>
        <v>8.0964526311078089E-4</v>
      </c>
      <c r="X421" s="269">
        <f t="shared" si="276"/>
        <v>1652.2622449889416</v>
      </c>
      <c r="Y421" s="269">
        <f t="shared" si="258"/>
        <v>52.848661405638303</v>
      </c>
      <c r="Z421" s="349">
        <f>IF(H421&gt;0,rate1(1,$L$52,$L$51,$L$54,U421,$L$53,$L$50,Y421),"")</f>
        <v>3245.262254504999</v>
      </c>
      <c r="AA421" s="341">
        <f t="shared" si="277"/>
        <v>19.255416404384416</v>
      </c>
      <c r="AB421" s="341">
        <f t="shared" si="278"/>
        <v>-4.4350961116193868E-5</v>
      </c>
      <c r="AC421" s="269">
        <f t="shared" si="259"/>
        <v>2.8063299831874982E-3</v>
      </c>
      <c r="AD421" s="269">
        <f t="shared" si="279"/>
        <v>-7.1267456499479476</v>
      </c>
      <c r="AE421" s="269">
        <f t="shared" si="280"/>
        <v>26.082196683983945</v>
      </c>
      <c r="AF421" s="269">
        <f t="shared" si="281"/>
        <v>961.49967069558897</v>
      </c>
      <c r="AG421" s="269">
        <f t="shared" si="282"/>
        <v>956.80260398220332</v>
      </c>
      <c r="AH421" s="269">
        <f t="shared" si="283"/>
        <v>3.6486027904434692</v>
      </c>
      <c r="AI421" s="269">
        <f t="shared" si="284"/>
        <v>0.86794445962808586</v>
      </c>
      <c r="AJ421" s="269">
        <f t="shared" si="285"/>
        <v>2.7081323540854716</v>
      </c>
      <c r="AK421" s="366">
        <f t="shared" si="286"/>
        <v>138.81207342702982</v>
      </c>
      <c r="AL421" s="134">
        <f t="shared" si="287"/>
        <v>0.9748408530248075</v>
      </c>
      <c r="AM421" s="5" cm="1">
        <f t="array" ref="AM421">Balance($B$8,$B$11,$B$12,$H$7,B421,AK421,AL421)</f>
        <v>0.20623475796212967</v>
      </c>
      <c r="AN421" s="5" cm="1">
        <f t="array" ref="AN421">getStorageByWaterLevel(B420)</f>
        <v>75.257992142300779</v>
      </c>
    </row>
    <row r="422" spans="2:40" x14ac:dyDescent="0.25">
      <c r="B422" s="269">
        <f t="shared" si="260"/>
        <v>961.49967069558897</v>
      </c>
      <c r="C422" s="269">
        <f t="shared" si="261"/>
        <v>956.80260398220332</v>
      </c>
      <c r="D422" s="269">
        <f t="shared" si="262"/>
        <v>3.6486027904434692</v>
      </c>
      <c r="E422" s="269">
        <f>IF(H422&gt;0,IF(AND(C422&lt;$B$6,C422&gt;$K$12),bb2wang($B$6,$K$12,C422,$H$8,$H$9,I422,$H$10,$H$11,$K$10,$K$11,$H$13),E421)," ")</f>
        <v>125.32167110334865</v>
      </c>
      <c r="F422" s="269">
        <f t="shared" si="263"/>
        <v>125.46319944832365</v>
      </c>
      <c r="G422" s="269">
        <f t="shared" si="264"/>
        <v>1692.3882036077346</v>
      </c>
      <c r="H422" s="270">
        <f t="shared" si="231"/>
        <v>0.02</v>
      </c>
      <c r="I422" s="269">
        <f t="shared" si="265"/>
        <v>3.757653370708522</v>
      </c>
      <c r="J422" s="269">
        <f t="shared" si="233"/>
        <v>100</v>
      </c>
      <c r="K422" s="317">
        <f t="shared" si="266"/>
        <v>-1</v>
      </c>
      <c r="L422" s="318">
        <f t="shared" si="267"/>
        <v>3.6286027904434692</v>
      </c>
      <c r="M422" s="318">
        <f t="shared" si="268"/>
        <v>3.6386027904434695</v>
      </c>
      <c r="N422" s="269">
        <f t="shared" si="269"/>
        <v>-5.0627266743862975E-2</v>
      </c>
      <c r="O422" s="269">
        <f t="shared" si="238"/>
        <v>2.6440901955349538E-2</v>
      </c>
      <c r="P422" s="316">
        <f t="shared" si="257"/>
        <v>52.182889475769485</v>
      </c>
      <c r="Q422" s="269">
        <f t="shared" si="270"/>
        <v>1604.2397598969603</v>
      </c>
      <c r="R422" s="338">
        <f>IF(H422&gt;0,rate1(1,$L$52,$L$51,$L$54,L422,$L$53,$L$50,P422),"")</f>
        <v>3217.5335909011374</v>
      </c>
      <c r="S422" s="318">
        <f t="shared" si="271"/>
        <v>18.85688360684367</v>
      </c>
      <c r="T422" s="318">
        <f t="shared" si="272"/>
        <v>2.8351680986742848E-3</v>
      </c>
      <c r="U422" s="269">
        <f t="shared" si="273"/>
        <v>3.6486027904434692</v>
      </c>
      <c r="V422" s="341">
        <f t="shared" si="274"/>
        <v>3.6486027904434692</v>
      </c>
      <c r="W422" s="269">
        <f t="shared" si="275"/>
        <v>8.0096609033120103E-4</v>
      </c>
      <c r="X422" s="269">
        <f t="shared" si="276"/>
        <v>1620.2702834853987</v>
      </c>
      <c r="Y422" s="269">
        <f t="shared" si="258"/>
        <v>52.470112895325002</v>
      </c>
      <c r="Z422" s="349">
        <f>IF(H422&gt;0,rate1(1,$L$52,$L$51,$L$54,U422,$L$53,$L$50,Y422),"")</f>
        <v>3229.5240004621674</v>
      </c>
      <c r="AA422" s="341">
        <f t="shared" si="277"/>
        <v>18.974602419070788</v>
      </c>
      <c r="AB422" s="341">
        <f t="shared" si="278"/>
        <v>-4.4560990649862043E-5</v>
      </c>
      <c r="AC422" s="269">
        <f t="shared" si="259"/>
        <v>2.8351680986742848E-3</v>
      </c>
      <c r="AD422" s="269">
        <f t="shared" si="279"/>
        <v>-7.0542554458594307</v>
      </c>
      <c r="AE422" s="269">
        <f t="shared" si="280"/>
        <v>25.698920051602325</v>
      </c>
      <c r="AF422" s="269">
        <f t="shared" si="281"/>
        <v>961.4462082607464</v>
      </c>
      <c r="AG422" s="269">
        <f t="shared" si="282"/>
        <v>956.7997688141046</v>
      </c>
      <c r="AH422" s="269">
        <f t="shared" si="283"/>
        <v>3.6288863114249121</v>
      </c>
      <c r="AI422" s="269">
        <f t="shared" si="284"/>
        <v>0.88116192685349304</v>
      </c>
      <c r="AJ422" s="269">
        <f t="shared" si="285"/>
        <v>2.7083771212873753</v>
      </c>
      <c r="AK422" s="366">
        <f t="shared" si="286"/>
        <v>138.81356977651205</v>
      </c>
      <c r="AL422" s="134">
        <f t="shared" si="287"/>
        <v>0.97492764747077032</v>
      </c>
      <c r="AM422" s="5" cm="1">
        <f t="array" ref="AM422">Balance($B$8,$B$11,$B$12,$H$7,B422,AK422,AL422)</f>
        <v>0.20779784987067587</v>
      </c>
      <c r="AN422" s="5" cm="1">
        <f t="array" ref="AN422">getStorageByWaterLevel(B421)</f>
        <v>75.381551362473346</v>
      </c>
    </row>
    <row r="423" spans="2:40" x14ac:dyDescent="0.25">
      <c r="B423" s="269">
        <f t="shared" si="260"/>
        <v>961.4462082607464</v>
      </c>
      <c r="C423" s="269">
        <f t="shared" si="261"/>
        <v>956.7997688141046</v>
      </c>
      <c r="D423" s="269">
        <f t="shared" si="262"/>
        <v>3.6288863114249121</v>
      </c>
      <c r="E423" s="269">
        <f>IF(H423&gt;0,IF(AND(C423&lt;$B$6,C423&gt;$K$12),bb2wang($B$6,$K$12,C423,$H$8,$H$9,I423,$H$10,$H$11,$K$10,$K$11,$H$13),E422)," ")</f>
        <v>125.04020085016892</v>
      </c>
      <c r="F423" s="269">
        <f t="shared" si="263"/>
        <v>125.18093597675878</v>
      </c>
      <c r="G423" s="269">
        <f t="shared" si="264"/>
        <v>1661.2042473222141</v>
      </c>
      <c r="H423" s="270">
        <f t="shared" si="231"/>
        <v>0.02</v>
      </c>
      <c r="I423" s="269">
        <f t="shared" si="265"/>
        <v>3.7171515573134459</v>
      </c>
      <c r="J423" s="269">
        <f t="shared" si="233"/>
        <v>100</v>
      </c>
      <c r="K423" s="317">
        <f t="shared" si="266"/>
        <v>-1</v>
      </c>
      <c r="L423" s="318">
        <f t="shared" si="267"/>
        <v>3.6088863114249121</v>
      </c>
      <c r="M423" s="318">
        <f t="shared" si="268"/>
        <v>3.6188863114249123</v>
      </c>
      <c r="N423" s="269">
        <f t="shared" si="269"/>
        <v>-5.0357608448853952E-2</v>
      </c>
      <c r="O423" s="269">
        <f t="shared" si="238"/>
        <v>2.6440901955349538E-2</v>
      </c>
      <c r="P423" s="316">
        <f t="shared" si="257"/>
        <v>51.805509964453201</v>
      </c>
      <c r="Q423" s="269">
        <f t="shared" si="270"/>
        <v>1572.9195373624236</v>
      </c>
      <c r="R423" s="338">
        <f>IF(H423&gt;0,rate1(1,$L$52,$L$51,$L$54,L423,$L$53,$L$50,P423),"")</f>
        <v>3201.7148226802824</v>
      </c>
      <c r="S423" s="318">
        <f t="shared" si="271"/>
        <v>18.580080636818035</v>
      </c>
      <c r="T423" s="318">
        <f t="shared" si="272"/>
        <v>2.8644697080279489E-3</v>
      </c>
      <c r="U423" s="269">
        <f t="shared" si="273"/>
        <v>3.6288863114249121</v>
      </c>
      <c r="V423" s="341">
        <f t="shared" si="274"/>
        <v>3.6288863114249121</v>
      </c>
      <c r="W423" s="269">
        <f t="shared" si="275"/>
        <v>7.9233288872693208E-4</v>
      </c>
      <c r="X423" s="269">
        <f t="shared" si="276"/>
        <v>1588.7246900499729</v>
      </c>
      <c r="Y423" s="269">
        <f t="shared" si="258"/>
        <v>52.092211905837203</v>
      </c>
      <c r="Z423" s="349">
        <f>IF(H423&gt;0,rate1(1,$L$52,$L$51,$L$54,U423,$L$53,$L$50,Y423),"")</f>
        <v>3213.7393458544857</v>
      </c>
      <c r="AA423" s="341">
        <f t="shared" si="277"/>
        <v>18.6965609314415</v>
      </c>
      <c r="AB423" s="341">
        <f t="shared" si="278"/>
        <v>-4.4773269325973578E-5</v>
      </c>
      <c r="AC423" s="269">
        <f t="shared" si="259"/>
        <v>2.8644697080279489E-3</v>
      </c>
      <c r="AD423" s="269">
        <f t="shared" si="279"/>
        <v>-6.9820951305395544</v>
      </c>
      <c r="AE423" s="269">
        <f t="shared" si="280"/>
        <v>25.321017849598277</v>
      </c>
      <c r="AF423" s="269">
        <f t="shared" si="281"/>
        <v>961.39298618258954</v>
      </c>
      <c r="AG423" s="269">
        <f t="shared" si="282"/>
        <v>956.79690434439658</v>
      </c>
      <c r="AH423" s="269">
        <f t="shared" si="283"/>
        <v>3.6091680008658775</v>
      </c>
      <c r="AI423" s="269">
        <f t="shared" si="284"/>
        <v>0.89466734755283039</v>
      </c>
      <c r="AJ423" s="269">
        <f t="shared" si="285"/>
        <v>2.708625639995029</v>
      </c>
      <c r="AK423" s="366">
        <f t="shared" si="286"/>
        <v>138.81506104456253</v>
      </c>
      <c r="AL423" s="134">
        <f t="shared" si="287"/>
        <v>0.97501576366345566</v>
      </c>
      <c r="AM423" s="5" cm="1">
        <f t="array" ref="AM423">Balance($B$8,$B$11,$B$12,$H$7,B423,AK423,AL423)</f>
        <v>0.20936084220053422</v>
      </c>
      <c r="AN423" s="5" cm="1">
        <f t="array" ref="AN423">getStorageByWaterLevel(B422)</f>
        <v>75.504658943673846</v>
      </c>
    </row>
    <row r="424" spans="2:40" x14ac:dyDescent="0.25">
      <c r="B424" s="269">
        <f t="shared" si="260"/>
        <v>961.39298618258954</v>
      </c>
      <c r="C424" s="269">
        <f t="shared" si="261"/>
        <v>956.79690434439658</v>
      </c>
      <c r="D424" s="269">
        <f t="shared" si="262"/>
        <v>3.6091680008658775</v>
      </c>
      <c r="E424" s="269">
        <f>IF(H424&gt;0,IF(AND(C424&lt;$B$6,C424&gt;$K$12),bb2wang($B$6,$K$12,C424,$H$8,$H$9,I424,$H$10,$H$11,$K$10,$K$11,$H$13),E423)," ")</f>
        <v>124.76031836814946</v>
      </c>
      <c r="F424" s="269">
        <f t="shared" si="263"/>
        <v>124.90025960915918</v>
      </c>
      <c r="G424" s="269">
        <f t="shared" si="264"/>
        <v>1630.4588079924642</v>
      </c>
      <c r="H424" s="270">
        <f t="shared" si="231"/>
        <v>0.02</v>
      </c>
      <c r="I424" s="269">
        <f t="shared" si="265"/>
        <v>3.6768654705543669</v>
      </c>
      <c r="J424" s="269">
        <f t="shared" si="233"/>
        <v>100</v>
      </c>
      <c r="K424" s="317">
        <f t="shared" si="266"/>
        <v>-1</v>
      </c>
      <c r="L424" s="318">
        <f t="shared" si="267"/>
        <v>3.5891680008658775</v>
      </c>
      <c r="M424" s="318">
        <f t="shared" si="268"/>
        <v>3.5991680008658777</v>
      </c>
      <c r="N424" s="269">
        <f t="shared" si="269"/>
        <v>-5.008787831885364E-2</v>
      </c>
      <c r="O424" s="269">
        <f t="shared" si="238"/>
        <v>2.6440901955349538E-2</v>
      </c>
      <c r="P424" s="316">
        <f t="shared" si="257"/>
        <v>51.428782545023694</v>
      </c>
      <c r="Q424" s="269">
        <f t="shared" si="270"/>
        <v>1542.0387527112312</v>
      </c>
      <c r="R424" s="338">
        <f>IF(H424&gt;0,rate1(1,$L$52,$L$51,$L$54,L424,$L$53,$L$50,P424),"")</f>
        <v>3185.8496195174994</v>
      </c>
      <c r="S424" s="318">
        <f t="shared" si="271"/>
        <v>18.306012313412364</v>
      </c>
      <c r="T424" s="318">
        <f t="shared" si="272"/>
        <v>2.894247236842363E-3</v>
      </c>
      <c r="U424" s="269">
        <f t="shared" si="273"/>
        <v>3.6091680008658775</v>
      </c>
      <c r="V424" s="341">
        <f t="shared" si="274"/>
        <v>3.6091680008658775</v>
      </c>
      <c r="W424" s="269">
        <f t="shared" si="275"/>
        <v>7.8374567052641453E-4</v>
      </c>
      <c r="X424" s="269">
        <f t="shared" si="276"/>
        <v>1557.6208732173234</v>
      </c>
      <c r="Y424" s="269">
        <f t="shared" si="258"/>
        <v>51.714961061331245</v>
      </c>
      <c r="Z424" s="349">
        <f>IF(H424&gt;0,rate1(1,$L$52,$L$51,$L$54,U424,$L$53,$L$50,Y424),"")</f>
        <v>3197.9082653779988</v>
      </c>
      <c r="AA424" s="341">
        <f t="shared" si="277"/>
        <v>18.421266737814744</v>
      </c>
      <c r="AB424" s="341">
        <f t="shared" si="278"/>
        <v>-4.4987869270448044E-5</v>
      </c>
      <c r="AC424" s="269">
        <f t="shared" si="259"/>
        <v>2.894247236842363E-3</v>
      </c>
      <c r="AD424" s="269">
        <f t="shared" si="279"/>
        <v>-6.9102596852852463</v>
      </c>
      <c r="AE424" s="269">
        <f t="shared" si="280"/>
        <v>24.948420261668527</v>
      </c>
      <c r="AF424" s="269">
        <f t="shared" si="281"/>
        <v>961.34000405703387</v>
      </c>
      <c r="AG424" s="269">
        <f t="shared" si="282"/>
        <v>956.79401009715968</v>
      </c>
      <c r="AH424" s="269">
        <f t="shared" si="283"/>
        <v>3.5894478569420958</v>
      </c>
      <c r="AI424" s="269">
        <f t="shared" si="284"/>
        <v>0.90846950813726735</v>
      </c>
      <c r="AJ424" s="269">
        <f t="shared" si="285"/>
        <v>2.7088779926361783</v>
      </c>
      <c r="AK424" s="366">
        <f t="shared" si="286"/>
        <v>138.81654726976024</v>
      </c>
      <c r="AL424" s="134">
        <f t="shared" si="287"/>
        <v>0.97510523039821095</v>
      </c>
      <c r="AM424" s="5" cm="1">
        <f t="array" ref="AM424">Balance($B$8,$B$11,$B$12,$H$7,B424,AK424,AL424)</f>
        <v>0.21092365300759341</v>
      </c>
      <c r="AN424" s="5" cm="1">
        <f t="array" ref="AN424">getStorageByWaterLevel(B423)</f>
        <v>75.627314404651756</v>
      </c>
    </row>
    <row r="425" spans="2:40" x14ac:dyDescent="0.25">
      <c r="B425" s="269">
        <f t="shared" si="260"/>
        <v>961.34000405703387</v>
      </c>
      <c r="C425" s="269">
        <f t="shared" si="261"/>
        <v>956.79401009715968</v>
      </c>
      <c r="D425" s="269">
        <f t="shared" si="262"/>
        <v>3.5894478569420958</v>
      </c>
      <c r="E425" s="269">
        <f>IF(H425&gt;0,IF(AND(C425&lt;$B$6,C425&gt;$K$12),bb2wang($B$6,$K$12,C425,$H$8,$H$9,I425,$H$10,$H$11,$K$10,$K$11,$H$13),E424)," ")</f>
        <v>124.48202501677864</v>
      </c>
      <c r="F425" s="269">
        <f t="shared" si="263"/>
        <v>124.62117169246405</v>
      </c>
      <c r="G425" s="269">
        <f t="shared" si="264"/>
        <v>1600.1473498253567</v>
      </c>
      <c r="H425" s="270">
        <f t="shared" si="231"/>
        <v>0.02</v>
      </c>
      <c r="I425" s="269">
        <f t="shared" si="265"/>
        <v>3.6367951678993453</v>
      </c>
      <c r="J425" s="269">
        <f t="shared" si="233"/>
        <v>100</v>
      </c>
      <c r="K425" s="317">
        <f t="shared" si="266"/>
        <v>-1</v>
      </c>
      <c r="L425" s="318">
        <f t="shared" si="267"/>
        <v>3.5694478569420958</v>
      </c>
      <c r="M425" s="318">
        <f t="shared" si="268"/>
        <v>3.579447856942096</v>
      </c>
      <c r="N425" s="269">
        <f t="shared" si="269"/>
        <v>-4.9818076315863991E-2</v>
      </c>
      <c r="O425" s="269">
        <f t="shared" si="238"/>
        <v>2.6440901955349538E-2</v>
      </c>
      <c r="P425" s="316">
        <f t="shared" si="257"/>
        <v>51.052709883174771</v>
      </c>
      <c r="Q425" s="269">
        <f t="shared" si="270"/>
        <v>1511.5928671690156</v>
      </c>
      <c r="R425" s="338">
        <f>IF(H425&gt;0,rate1(1,$L$52,$L$51,$L$54,L425,$L$53,$L$50,P425),"")</f>
        <v>3169.9379613176111</v>
      </c>
      <c r="S425" s="318">
        <f t="shared" si="271"/>
        <v>18.034653615071566</v>
      </c>
      <c r="T425" s="318">
        <f t="shared" si="272"/>
        <v>2.9245136086469637E-3</v>
      </c>
      <c r="U425" s="269">
        <f t="shared" si="273"/>
        <v>3.5894478569420958</v>
      </c>
      <c r="V425" s="341">
        <f t="shared" si="274"/>
        <v>3.5894478569420958</v>
      </c>
      <c r="W425" s="269">
        <f t="shared" si="275"/>
        <v>7.7520444798828692E-4</v>
      </c>
      <c r="X425" s="269">
        <f t="shared" si="276"/>
        <v>1526.9542763057807</v>
      </c>
      <c r="Y425" s="269">
        <f t="shared" si="258"/>
        <v>51.338363009537019</v>
      </c>
      <c r="Z425" s="349">
        <f>IF(H425&gt;0,rate1(1,$L$52,$L$51,$L$54,U425,$L$53,$L$50,Y425),"")</f>
        <v>3182.0307366390161</v>
      </c>
      <c r="AA425" s="341">
        <f t="shared" si="277"/>
        <v>18.148694762197739</v>
      </c>
      <c r="AB425" s="341">
        <f t="shared" si="278"/>
        <v>-4.5204865952663237E-5</v>
      </c>
      <c r="AC425" s="269">
        <f t="shared" si="259"/>
        <v>2.9245136086469637E-3</v>
      </c>
      <c r="AD425" s="269">
        <f t="shared" si="279"/>
        <v>-6.8387440362272995</v>
      </c>
      <c r="AE425" s="269">
        <f t="shared" si="280"/>
        <v>24.581058048943625</v>
      </c>
      <c r="AF425" s="269">
        <f t="shared" si="281"/>
        <v>961.28726146710937</v>
      </c>
      <c r="AG425" s="269">
        <f t="shared" si="282"/>
        <v>956.79108558355108</v>
      </c>
      <c r="AH425" s="269">
        <f t="shared" si="283"/>
        <v>3.5697258778011496</v>
      </c>
      <c r="AI425" s="269">
        <f t="shared" si="284"/>
        <v>0.92257755335734237</v>
      </c>
      <c r="AJ425" s="269">
        <f t="shared" si="285"/>
        <v>2.7091342641787777</v>
      </c>
      <c r="AK425" s="366">
        <f t="shared" si="286"/>
        <v>138.81802849187156</v>
      </c>
      <c r="AL425" s="134">
        <f t="shared" si="287"/>
        <v>0.97519607734902469</v>
      </c>
      <c r="AM425" s="5" cm="1">
        <f t="array" ref="AM425">Balance($B$8,$B$11,$B$12,$H$7,B425,AK425,AL425)</f>
        <v>0.21248620133692783</v>
      </c>
      <c r="AN425" s="5" cm="1">
        <f t="array" ref="AN425">getStorageByWaterLevel(B424)</f>
        <v>75.749517300415434</v>
      </c>
    </row>
    <row r="426" spans="2:40" x14ac:dyDescent="0.25">
      <c r="B426" s="269">
        <f t="shared" si="260"/>
        <v>961.28726146710937</v>
      </c>
      <c r="C426" s="269">
        <f t="shared" si="261"/>
        <v>956.79108558355108</v>
      </c>
      <c r="D426" s="269">
        <f t="shared" si="262"/>
        <v>3.5697258778011496</v>
      </c>
      <c r="E426" s="269">
        <f>IF(H426&gt;0,IF(AND(C426&lt;$B$6,C426&gt;$K$12),bb2wang($B$6,$K$12,C426,$H$8,$H$9,I426,$H$10,$H$11,$K$10,$K$11,$H$13),E425)," ")</f>
        <v>124.20532218163947</v>
      </c>
      <c r="F426" s="269">
        <f t="shared" si="263"/>
        <v>124.34367359920905</v>
      </c>
      <c r="G426" s="269">
        <f t="shared" si="264"/>
        <v>1570.2653715350953</v>
      </c>
      <c r="H426" s="270">
        <f t="shared" si="231"/>
        <v>0.02</v>
      </c>
      <c r="I426" s="269">
        <f t="shared" si="265"/>
        <v>3.5969407068466355</v>
      </c>
      <c r="J426" s="269">
        <f t="shared" si="233"/>
        <v>100</v>
      </c>
      <c r="K426" s="317">
        <f t="shared" si="266"/>
        <v>-1</v>
      </c>
      <c r="L426" s="318">
        <f t="shared" si="267"/>
        <v>3.5497258778011496</v>
      </c>
      <c r="M426" s="318">
        <f t="shared" si="268"/>
        <v>3.5597258778011494</v>
      </c>
      <c r="N426" s="269">
        <f t="shared" si="269"/>
        <v>-4.9548202401476615E-2</v>
      </c>
      <c r="O426" s="269">
        <f t="shared" si="238"/>
        <v>2.6440901955349538E-2</v>
      </c>
      <c r="P426" s="316">
        <f t="shared" si="257"/>
        <v>50.677294668783816</v>
      </c>
      <c r="Q426" s="269">
        <f t="shared" si="270"/>
        <v>1481.5773764857745</v>
      </c>
      <c r="R426" s="338">
        <f>IF(H426&gt;0,rate1(1,$L$52,$L$51,$L$54,L426,$L$53,$L$50,P426),"")</f>
        <v>3153.9798310177384</v>
      </c>
      <c r="S426" s="318">
        <f t="shared" si="271"/>
        <v>17.765979645468331</v>
      </c>
      <c r="T426" s="318">
        <f t="shared" si="272"/>
        <v>2.9552822709568885E-3</v>
      </c>
      <c r="U426" s="269">
        <f t="shared" si="273"/>
        <v>3.5697258778011496</v>
      </c>
      <c r="V426" s="341">
        <f t="shared" si="274"/>
        <v>3.5697258778011496</v>
      </c>
      <c r="W426" s="269">
        <f t="shared" si="275"/>
        <v>7.6670923337296415E-4</v>
      </c>
      <c r="X426" s="269">
        <f t="shared" si="276"/>
        <v>1496.7203772474252</v>
      </c>
      <c r="Y426" s="269">
        <f t="shared" si="258"/>
        <v>50.962420422100578</v>
      </c>
      <c r="Z426" s="349">
        <f>IF(H426&gt;0,rate1(1,$L$52,$L$51,$L$54,U426,$L$53,$L$50,Y426),"")</f>
        <v>3166.106740222906</v>
      </c>
      <c r="AA426" s="341">
        <f t="shared" si="277"/>
        <v>17.878820054841739</v>
      </c>
      <c r="AB426" s="341">
        <f t="shared" si="278"/>
        <v>-4.5424338364993194E-5</v>
      </c>
      <c r="AC426" s="269">
        <f t="shared" si="259"/>
        <v>2.9552822709568885E-3</v>
      </c>
      <c r="AD426" s="269">
        <f t="shared" si="279"/>
        <v>-6.7675430521647657</v>
      </c>
      <c r="AE426" s="269">
        <f t="shared" si="280"/>
        <v>24.218862532122788</v>
      </c>
      <c r="AF426" s="269">
        <f t="shared" si="281"/>
        <v>961.23475798243692</v>
      </c>
      <c r="AG426" s="269">
        <f t="shared" si="282"/>
        <v>956.78813030128015</v>
      </c>
      <c r="AH426" s="269">
        <f t="shared" si="283"/>
        <v>3.5500020615620387</v>
      </c>
      <c r="AI426" s="269">
        <f t="shared" si="284"/>
        <v>0.93700100485527404</v>
      </c>
      <c r="AJ426" s="269">
        <f t="shared" si="285"/>
        <v>2.7093945422356818</v>
      </c>
      <c r="AK426" s="366">
        <f t="shared" si="286"/>
        <v>138.81950475189856</v>
      </c>
      <c r="AL426" s="134">
        <f t="shared" si="287"/>
        <v>0.97528833510436042</v>
      </c>
      <c r="AM426" s="5" cm="1">
        <f t="array" ref="AM426">Balance($B$8,$B$11,$B$12,$H$7,B426,AK426,AL426)</f>
        <v>0.21404840724299451</v>
      </c>
      <c r="AN426" s="5" cm="1">
        <f t="array" ref="AN426">getStorageByWaterLevel(B425)</f>
        <v>75.871267223398249</v>
      </c>
    </row>
    <row r="427" spans="2:40" x14ac:dyDescent="0.25">
      <c r="B427" s="269">
        <f t="shared" si="260"/>
        <v>961.23475798243692</v>
      </c>
      <c r="C427" s="269">
        <f t="shared" si="261"/>
        <v>956.78813030128015</v>
      </c>
      <c r="D427" s="269">
        <f t="shared" si="262"/>
        <v>3.5500020615620387</v>
      </c>
      <c r="E427" s="269">
        <f>IF(H427&gt;0,IF(AND(C427&lt;$B$6,C427&gt;$K$12),bb2wang($B$6,$K$12,C427,$H$8,$H$9,I427,$H$10,$H$11,$K$10,$K$11,$H$13),E426)," ")</f>
        <v>123.93021127546484</v>
      </c>
      <c r="F427" s="269">
        <f t="shared" si="263"/>
        <v>124.06776672855216</v>
      </c>
      <c r="G427" s="269">
        <f t="shared" si="264"/>
        <v>1540.8084061733775</v>
      </c>
      <c r="H427" s="270">
        <f t="shared" si="231"/>
        <v>0.02</v>
      </c>
      <c r="I427" s="269">
        <f t="shared" si="265"/>
        <v>3.5573021449254156</v>
      </c>
      <c r="J427" s="269">
        <f t="shared" si="233"/>
        <v>100</v>
      </c>
      <c r="K427" s="317">
        <f t="shared" si="266"/>
        <v>-1</v>
      </c>
      <c r="L427" s="318">
        <f t="shared" si="267"/>
        <v>3.5300020615620387</v>
      </c>
      <c r="M427" s="318">
        <f t="shared" si="268"/>
        <v>3.5400020615620384</v>
      </c>
      <c r="N427" s="269">
        <f t="shared" si="269"/>
        <v>-4.9278256536894105E-2</v>
      </c>
      <c r="O427" s="269">
        <f t="shared" si="238"/>
        <v>2.6440901955349538E-2</v>
      </c>
      <c r="P427" s="316">
        <f t="shared" si="257"/>
        <v>50.302539616273293</v>
      </c>
      <c r="Q427" s="269">
        <f t="shared" si="270"/>
        <v>1451.9878107661755</v>
      </c>
      <c r="R427" s="338">
        <f>IF(H427&gt;0,rate1(1,$L$52,$L$51,$L$54,L427,$L$53,$L$50,P427),"")</f>
        <v>3137.9752146588435</v>
      </c>
      <c r="S427" s="318">
        <f t="shared" si="271"/>
        <v>17.499965632005363</v>
      </c>
      <c r="T427" s="318">
        <f t="shared" si="272"/>
        <v>2.9865672229830551E-3</v>
      </c>
      <c r="U427" s="269">
        <f t="shared" si="273"/>
        <v>3.5500020615620387</v>
      </c>
      <c r="V427" s="341">
        <f t="shared" si="274"/>
        <v>3.5500020615620387</v>
      </c>
      <c r="W427" s="269">
        <f t="shared" si="275"/>
        <v>7.5826003892487392E-4</v>
      </c>
      <c r="X427" s="269">
        <f t="shared" si="276"/>
        <v>1466.9146884184336</v>
      </c>
      <c r="Y427" s="269">
        <f t="shared" si="258"/>
        <v>50.587135994940027</v>
      </c>
      <c r="Z427" s="349">
        <f>IF(H427&gt;0,rate1(1,$L$52,$L$51,$L$54,U427,$L$53,$L$50,Y427),"")</f>
        <v>3150.136259764542</v>
      </c>
      <c r="AA427" s="341">
        <f t="shared" si="277"/>
        <v>17.611617790769248</v>
      </c>
      <c r="AB427" s="341">
        <f t="shared" si="278"/>
        <v>-4.5646369214335296E-5</v>
      </c>
      <c r="AC427" s="269">
        <f t="shared" si="259"/>
        <v>2.9865672229830551E-3</v>
      </c>
      <c r="AD427" s="269">
        <f t="shared" si="279"/>
        <v>-6.6966515423093407</v>
      </c>
      <c r="AE427" s="269">
        <f t="shared" si="280"/>
        <v>23.861765575761169</v>
      </c>
      <c r="AF427" s="269">
        <f t="shared" si="281"/>
        <v>961.18249315867706</v>
      </c>
      <c r="AG427" s="269">
        <f t="shared" si="282"/>
        <v>956.78514373405721</v>
      </c>
      <c r="AH427" s="269">
        <f t="shared" si="283"/>
        <v>3.5302764063144259</v>
      </c>
      <c r="AI427" s="269">
        <f t="shared" si="284"/>
        <v>0.95174978088784901</v>
      </c>
      <c r="AJ427" s="269">
        <f t="shared" si="285"/>
        <v>2.7096589171748171</v>
      </c>
      <c r="AK427" s="366">
        <f t="shared" si="286"/>
        <v>138.82097609212957</v>
      </c>
      <c r="AL427" s="134">
        <f t="shared" si="287"/>
        <v>0.9753820352048459</v>
      </c>
      <c r="AM427" s="5" cm="1">
        <f t="array" ref="AM427">Balance($B$8,$B$11,$B$12,$H$7,B427,AK427,AL427)</f>
        <v>0.21561019181088051</v>
      </c>
      <c r="AN427" s="5" cm="1">
        <f t="array" ref="AN427">getStorageByWaterLevel(B426)</f>
        <v>75.992563804683869</v>
      </c>
    </row>
    <row r="428" spans="2:40" x14ac:dyDescent="0.25">
      <c r="B428" s="269">
        <f t="shared" si="260"/>
        <v>961.18249315867706</v>
      </c>
      <c r="C428" s="269">
        <f t="shared" si="261"/>
        <v>956.78514373405721</v>
      </c>
      <c r="D428" s="269">
        <f t="shared" si="262"/>
        <v>3.5302764063144259</v>
      </c>
      <c r="E428" s="269">
        <f>IF(H428&gt;0,IF(AND(C428&lt;$B$6,C428&gt;$K$12),bb2wang($B$6,$K$12,C428,$H$8,$H$9,I428,$H$10,$H$11,$K$10,$K$11,$H$13),E427)," ")</f>
        <v>123.65669373924219</v>
      </c>
      <c r="F428" s="269">
        <f t="shared" si="263"/>
        <v>123.79345250735352</v>
      </c>
      <c r="G428" s="269">
        <f t="shared" si="264"/>
        <v>1511.7720209589668</v>
      </c>
      <c r="H428" s="270">
        <f t="shared" si="231"/>
        <v>0.02</v>
      </c>
      <c r="I428" s="269">
        <f t="shared" si="265"/>
        <v>3.517879539695878</v>
      </c>
      <c r="J428" s="269">
        <f t="shared" si="233"/>
        <v>100</v>
      </c>
      <c r="K428" s="317">
        <f t="shared" si="266"/>
        <v>-1</v>
      </c>
      <c r="L428" s="318">
        <f t="shared" si="267"/>
        <v>3.5102764063144258</v>
      </c>
      <c r="M428" s="318">
        <f t="shared" si="268"/>
        <v>3.5202764063144256</v>
      </c>
      <c r="N428" s="269">
        <f t="shared" si="269"/>
        <v>-4.9008238682864302E-2</v>
      </c>
      <c r="O428" s="269">
        <f t="shared" si="238"/>
        <v>2.6440901955349538E-2</v>
      </c>
      <c r="P428" s="316">
        <f t="shared" si="257"/>
        <v>49.928447464973878</v>
      </c>
      <c r="Q428" s="269">
        <f t="shared" si="270"/>
        <v>1422.8197342991527</v>
      </c>
      <c r="R428" s="338">
        <f>IF(H428&gt;0,rate1(1,$L$52,$L$51,$L$54,L428,$L$53,$L$50,P428),"")</f>
        <v>3121.9241014584827</v>
      </c>
      <c r="S428" s="318">
        <f t="shared" si="271"/>
        <v>17.236586924278779</v>
      </c>
      <c r="T428" s="318">
        <f t="shared" si="272"/>
        <v>3.0183830451202555E-3</v>
      </c>
      <c r="U428" s="269">
        <f t="shared" si="273"/>
        <v>3.5302764063144259</v>
      </c>
      <c r="V428" s="341">
        <f t="shared" si="274"/>
        <v>3.5302764063144259</v>
      </c>
      <c r="W428" s="269">
        <f t="shared" si="275"/>
        <v>7.4985687693640557E-4</v>
      </c>
      <c r="X428" s="269">
        <f t="shared" si="276"/>
        <v>1437.5327564688066</v>
      </c>
      <c r="Y428" s="269">
        <f t="shared" si="258"/>
        <v>50.212512448603185</v>
      </c>
      <c r="Z428" s="349">
        <f>IF(H428&gt;0,rate1(1,$L$52,$L$51,$L$54,U428,$L$53,$L$50,Y428),"")</f>
        <v>3134.1192820199703</v>
      </c>
      <c r="AA428" s="341">
        <f t="shared" si="277"/>
        <v>17.347063268264346</v>
      </c>
      <c r="AB428" s="341">
        <f t="shared" si="278"/>
        <v>-4.5871045130910648E-5</v>
      </c>
      <c r="AC428" s="269">
        <f t="shared" si="259"/>
        <v>3.0183830451202555E-3</v>
      </c>
      <c r="AD428" s="269">
        <f t="shared" si="279"/>
        <v>-6.6260642539499752</v>
      </c>
      <c r="AE428" s="269">
        <f t="shared" si="280"/>
        <v>23.509699567140878</v>
      </c>
      <c r="AF428" s="269">
        <f t="shared" si="281"/>
        <v>961.13046653694903</v>
      </c>
      <c r="AG428" s="269">
        <f t="shared" si="282"/>
        <v>956.78212535101204</v>
      </c>
      <c r="AH428" s="269">
        <f t="shared" si="283"/>
        <v>3.5105489101179783</v>
      </c>
      <c r="AI428" s="269">
        <f t="shared" si="284"/>
        <v>0.96683421730532926</v>
      </c>
      <c r="AJ428" s="269">
        <f t="shared" si="285"/>
        <v>2.7099274822351798</v>
      </c>
      <c r="AK428" s="366">
        <f t="shared" si="286"/>
        <v>138.82244255619253</v>
      </c>
      <c r="AL428" s="134">
        <f t="shared" si="287"/>
        <v>0.97547721018293465</v>
      </c>
      <c r="AM428" s="5" cm="1">
        <f t="array" ref="AM428">Balance($B$8,$B$11,$B$12,$H$7,B428,AK428,AL428)</f>
        <v>0.21717147717865953</v>
      </c>
      <c r="AN428" s="5" cm="1">
        <f t="array" ref="AN428">getStorageByWaterLevel(B427)</f>
        <v>76.113406715296108</v>
      </c>
    </row>
    <row r="429" spans="2:40" x14ac:dyDescent="0.25">
      <c r="B429" s="269">
        <f t="shared" si="260"/>
        <v>961.13046653694903</v>
      </c>
      <c r="C429" s="269">
        <f t="shared" si="261"/>
        <v>956.78212535101204</v>
      </c>
      <c r="D429" s="269">
        <f t="shared" si="262"/>
        <v>3.5105489101179783</v>
      </c>
      <c r="E429" s="269">
        <f>IF(H429&gt;0,IF(AND(C429&lt;$B$6,C429&gt;$K$12),bb2wang($B$6,$K$12,C429,$H$8,$H$9,I429,$H$10,$H$11,$K$10,$K$11,$H$13),E428)," ")</f>
        <v>123.38477104338047</v>
      </c>
      <c r="F429" s="269">
        <f t="shared" si="263"/>
        <v>123.52073239131133</v>
      </c>
      <c r="G429" s="269">
        <f t="shared" si="264"/>
        <v>1483.1518171071348</v>
      </c>
      <c r="H429" s="270">
        <f t="shared" si="231"/>
        <v>0.02</v>
      </c>
      <c r="I429" s="269">
        <f t="shared" si="265"/>
        <v>3.4786729487495904</v>
      </c>
      <c r="J429" s="269">
        <f t="shared" si="233"/>
        <v>100</v>
      </c>
      <c r="K429" s="317">
        <f t="shared" si="266"/>
        <v>-1</v>
      </c>
      <c r="L429" s="318">
        <f t="shared" si="267"/>
        <v>3.4905489101179783</v>
      </c>
      <c r="M429" s="318">
        <f t="shared" si="268"/>
        <v>3.5005489101179785</v>
      </c>
      <c r="N429" s="269">
        <f t="shared" si="269"/>
        <v>-4.8738148799737147E-2</v>
      </c>
      <c r="O429" s="269">
        <f t="shared" si="238"/>
        <v>2.6440901955349538E-2</v>
      </c>
      <c r="P429" s="316">
        <f t="shared" si="257"/>
        <v>49.555020979497442</v>
      </c>
      <c r="Q429" s="269">
        <f t="shared" si="270"/>
        <v>1394.068745387488</v>
      </c>
      <c r="R429" s="338">
        <f>IF(H429&gt;0,rate1(1,$L$52,$L$51,$L$54,L429,$L$53,$L$50,P429),"")</f>
        <v>3105.8264838851528</v>
      </c>
      <c r="S429" s="318">
        <f t="shared" si="271"/>
        <v>16.97581899250736</v>
      </c>
      <c r="T429" s="318">
        <f t="shared" si="272"/>
        <v>3.0507449303597695E-3</v>
      </c>
      <c r="U429" s="269">
        <f t="shared" si="273"/>
        <v>3.5105489101179783</v>
      </c>
      <c r="V429" s="341">
        <f t="shared" si="274"/>
        <v>3.5105489101179783</v>
      </c>
      <c r="W429" s="269">
        <f t="shared" si="275"/>
        <v>7.4149975966975035E-4</v>
      </c>
      <c r="X429" s="269">
        <f t="shared" si="276"/>
        <v>1408.5701621520075</v>
      </c>
      <c r="Y429" s="269">
        <f t="shared" si="258"/>
        <v>49.838552528634537</v>
      </c>
      <c r="Z429" s="349">
        <f>IF(H429&gt;0,rate1(1,$L$52,$L$51,$L$54,U429,$L$53,$L$50,Y429),"")</f>
        <v>3118.0557969396104</v>
      </c>
      <c r="AA429" s="341">
        <f t="shared" si="277"/>
        <v>17.085131907329259</v>
      </c>
      <c r="AB429" s="341">
        <f t="shared" si="278"/>
        <v>-4.6098456881903639E-5</v>
      </c>
      <c r="AC429" s="269">
        <f t="shared" si="259"/>
        <v>3.0507449303597695E-3</v>
      </c>
      <c r="AD429" s="269">
        <f t="shared" si="279"/>
        <v>-6.5557758700074062</v>
      </c>
      <c r="AE429" s="269">
        <f t="shared" si="280"/>
        <v>23.162597403298175</v>
      </c>
      <c r="AF429" s="269">
        <f t="shared" si="281"/>
        <v>961.07867764321895</v>
      </c>
      <c r="AG429" s="269">
        <f t="shared" si="282"/>
        <v>956.77907460608174</v>
      </c>
      <c r="AH429" s="269">
        <f t="shared" si="283"/>
        <v>3.4908195710016536</v>
      </c>
      <c r="AI429" s="269">
        <f t="shared" si="284"/>
        <v>0.98226508988471239</v>
      </c>
      <c r="AJ429" s="269">
        <f t="shared" si="285"/>
        <v>2.7102003336490368</v>
      </c>
      <c r="AK429" s="366">
        <f t="shared" si="286"/>
        <v>138.82390418911115</v>
      </c>
      <c r="AL429" s="134">
        <f t="shared" si="287"/>
        <v>0.97557389360466518</v>
      </c>
      <c r="AM429" s="5" cm="1">
        <f t="array" ref="AM429">Balance($B$8,$B$11,$B$12,$H$7,B429,AK429,AL429)</f>
        <v>0.21873218656094034</v>
      </c>
      <c r="AN429" s="5" cm="1">
        <f t="array" ref="AN429">getStorageByWaterLevel(B428)</f>
        <v>76.233795667556166</v>
      </c>
    </row>
    <row r="430" spans="2:40" x14ac:dyDescent="0.25">
      <c r="B430" s="269">
        <f t="shared" si="260"/>
        <v>961.07867764321895</v>
      </c>
      <c r="C430" s="269">
        <f t="shared" si="261"/>
        <v>956.77907460608174</v>
      </c>
      <c r="D430" s="269">
        <f t="shared" si="262"/>
        <v>3.4908195710016536</v>
      </c>
      <c r="E430" s="269">
        <f>IF(H430&gt;0,IF(AND(C430&lt;$B$6,C430&gt;$K$12),bb2wang($B$6,$K$12,C430,$H$8,$H$9,I430,$H$10,$H$11,$K$10,$K$11,$H$13),E429)," ")</f>
        <v>123.11444468893764</v>
      </c>
      <c r="F430" s="269">
        <f t="shared" si="263"/>
        <v>123.24960786615905</v>
      </c>
      <c r="G430" s="269">
        <f t="shared" si="264"/>
        <v>1454.9434296588972</v>
      </c>
      <c r="H430" s="270">
        <f t="shared" si="231"/>
        <v>0.02</v>
      </c>
      <c r="I430" s="269">
        <f t="shared" si="265"/>
        <v>3.4396824297097739</v>
      </c>
      <c r="J430" s="269">
        <f t="shared" si="233"/>
        <v>100</v>
      </c>
      <c r="K430" s="317">
        <f t="shared" si="266"/>
        <v>-1</v>
      </c>
      <c r="L430" s="318">
        <f t="shared" si="267"/>
        <v>3.4708195710016536</v>
      </c>
      <c r="M430" s="318">
        <f t="shared" si="268"/>
        <v>3.4808195710016534</v>
      </c>
      <c r="N430" s="269">
        <f t="shared" si="269"/>
        <v>-4.8467986847406053E-2</v>
      </c>
      <c r="O430" s="269">
        <f t="shared" si="238"/>
        <v>2.6440901955349538E-2</v>
      </c>
      <c r="P430" s="316">
        <f t="shared" si="257"/>
        <v>49.182262950116844</v>
      </c>
      <c r="Q430" s="269">
        <f t="shared" si="270"/>
        <v>1365.7304761771084</v>
      </c>
      <c r="R430" s="338">
        <f>IF(H430&gt;0,rate1(1,$L$52,$L$51,$L$54,L430,$L$53,$L$50,P430),"")</f>
        <v>3089.682357734112</v>
      </c>
      <c r="S430" s="318">
        <f t="shared" si="271"/>
        <v>16.717637425923854</v>
      </c>
      <c r="T430" s="318">
        <f t="shared" si="272"/>
        <v>3.0836687177594182E-3</v>
      </c>
      <c r="U430" s="269">
        <f t="shared" si="273"/>
        <v>3.4908195710016536</v>
      </c>
      <c r="V430" s="341">
        <f t="shared" si="274"/>
        <v>3.4908195710016536</v>
      </c>
      <c r="W430" s="269">
        <f t="shared" si="275"/>
        <v>7.3318869941019216E-4</v>
      </c>
      <c r="X430" s="269">
        <f t="shared" si="276"/>
        <v>1380.0225201543647</v>
      </c>
      <c r="Y430" s="269">
        <f t="shared" si="258"/>
        <v>49.465259005949321</v>
      </c>
      <c r="Z430" s="349">
        <f>IF(H430&gt;0,rate1(1,$L$52,$L$51,$L$54,U430,$L$53,$L$50,Y430),"")</f>
        <v>3101.9457977429347</v>
      </c>
      <c r="AA430" s="341">
        <f t="shared" si="277"/>
        <v>16.825799248104605</v>
      </c>
      <c r="AB430" s="341">
        <f t="shared" si="278"/>
        <v>-4.6328699607257015E-5</v>
      </c>
      <c r="AC430" s="269">
        <f t="shared" si="259"/>
        <v>3.0836687177594182E-3</v>
      </c>
      <c r="AD430" s="269">
        <f t="shared" si="279"/>
        <v>-6.485781006505758</v>
      </c>
      <c r="AE430" s="269">
        <f t="shared" si="280"/>
        <v>22.82039246672214</v>
      </c>
      <c r="AF430" s="269">
        <f t="shared" si="281"/>
        <v>961.02712598765379</v>
      </c>
      <c r="AG430" s="269">
        <f t="shared" si="282"/>
        <v>956.77599093736399</v>
      </c>
      <c r="AH430" s="269">
        <f t="shared" si="283"/>
        <v>3.4710883869630935</v>
      </c>
      <c r="AI430" s="269">
        <f t="shared" si="284"/>
        <v>0.99805363811602166</v>
      </c>
      <c r="AJ430" s="269">
        <f t="shared" si="285"/>
        <v>2.7104775707707356</v>
      </c>
      <c r="AK430" s="366">
        <f t="shared" si="286"/>
        <v>138.8253610373641</v>
      </c>
      <c r="AL430" s="134">
        <f t="shared" si="287"/>
        <v>0.97567212011365367</v>
      </c>
      <c r="AM430" s="5" cm="1">
        <f t="array" ref="AM430">Balance($B$8,$B$11,$B$12,$H$7,B430,AK430,AL430)</f>
        <v>0.22029224427366187</v>
      </c>
      <c r="AN430" s="5" cm="1">
        <f t="array" ref="AN430">getStorageByWaterLevel(B429)</f>
        <v>76.353730416513415</v>
      </c>
    </row>
    <row r="431" spans="2:40" x14ac:dyDescent="0.25">
      <c r="B431" s="269">
        <f t="shared" si="260"/>
        <v>961.02712598765379</v>
      </c>
      <c r="C431" s="269">
        <f t="shared" si="261"/>
        <v>956.77599093736399</v>
      </c>
      <c r="D431" s="269">
        <f t="shared" si="262"/>
        <v>3.4710883869630935</v>
      </c>
      <c r="E431" s="269">
        <f>IF(H431&gt;0,IF(AND(C431&lt;$B$6,C431&gt;$K$12),bb2wang($B$6,$K$12,C431,$H$8,$H$9,I431,$H$10,$H$11,$K$10,$K$11,$H$13),E430)," ")</f>
        <v>122.84571620891948</v>
      </c>
      <c r="F431" s="269">
        <f t="shared" si="263"/>
        <v>122.98008044892856</v>
      </c>
      <c r="G431" s="269">
        <f t="shared" si="264"/>
        <v>1427.1425273101906</v>
      </c>
      <c r="H431" s="270">
        <f t="shared" si="231"/>
        <v>0.02</v>
      </c>
      <c r="I431" s="269">
        <f t="shared" si="265"/>
        <v>3.4009080402318435</v>
      </c>
      <c r="J431" s="269">
        <f t="shared" si="233"/>
        <v>100</v>
      </c>
      <c r="K431" s="317">
        <f t="shared" si="266"/>
        <v>-1</v>
      </c>
      <c r="L431" s="318">
        <f t="shared" si="267"/>
        <v>3.4510883869630935</v>
      </c>
      <c r="M431" s="318">
        <f t="shared" si="268"/>
        <v>3.4610883869630937</v>
      </c>
      <c r="N431" s="269">
        <f t="shared" si="269"/>
        <v>-4.8197752785315018E-2</v>
      </c>
      <c r="O431" s="269">
        <f t="shared" si="238"/>
        <v>2.6440901955349538E-2</v>
      </c>
      <c r="P431" s="316">
        <f t="shared" si="257"/>
        <v>48.810176193156387</v>
      </c>
      <c r="Q431" s="269">
        <f t="shared" si="270"/>
        <v>1337.8005924863937</v>
      </c>
      <c r="R431" s="338">
        <f>IF(H431&gt;0,rate1(1,$L$52,$L$51,$L$54,L431,$L$53,$L$50,P431),"")</f>
        <v>3073.4917222048748</v>
      </c>
      <c r="S431" s="318">
        <f t="shared" si="271"/>
        <v>16.462017931129498</v>
      </c>
      <c r="T431" s="318">
        <f t="shared" si="272"/>
        <v>3.117170928141213E-3</v>
      </c>
      <c r="U431" s="269">
        <f t="shared" si="273"/>
        <v>3.4710883869630935</v>
      </c>
      <c r="V431" s="341">
        <f t="shared" si="274"/>
        <v>3.4710883869630935</v>
      </c>
      <c r="W431" s="269">
        <f t="shared" si="275"/>
        <v>7.2492370845189669E-4</v>
      </c>
      <c r="X431" s="269">
        <f t="shared" si="276"/>
        <v>1351.8854789244283</v>
      </c>
      <c r="Y431" s="269">
        <f t="shared" si="258"/>
        <v>49.092634677217568</v>
      </c>
      <c r="Z431" s="349">
        <f>IF(H431&gt;0,rate1(1,$L$52,$L$51,$L$54,U431,$L$53,$L$50,Y431),"")</f>
        <v>3085.7892809947753</v>
      </c>
      <c r="AA431" s="341">
        <f t="shared" si="277"/>
        <v>16.56904094925342</v>
      </c>
      <c r="AB431" s="341">
        <f t="shared" si="278"/>
        <v>-4.6561873066860862E-5</v>
      </c>
      <c r="AC431" s="269">
        <f t="shared" si="259"/>
        <v>3.117170928141213E-3</v>
      </c>
      <c r="AD431" s="269">
        <f t="shared" si="279"/>
        <v>-6.4160742099330808</v>
      </c>
      <c r="AE431" s="269">
        <f t="shared" si="280"/>
        <v>22.483018608217129</v>
      </c>
      <c r="AF431" s="269">
        <f t="shared" si="281"/>
        <v>960.97581106394034</v>
      </c>
      <c r="AG431" s="269">
        <f t="shared" si="282"/>
        <v>956.77287376643585</v>
      </c>
      <c r="AH431" s="269">
        <f t="shared" si="283"/>
        <v>3.4513553559678098</v>
      </c>
      <c r="AI431" s="269">
        <f t="shared" si="284"/>
        <v>1.014211590557011</v>
      </c>
      <c r="AJ431" s="269">
        <f t="shared" si="285"/>
        <v>2.7107592962125571</v>
      </c>
      <c r="AK431" s="366">
        <f t="shared" si="286"/>
        <v>138.82681314894734</v>
      </c>
      <c r="AL431" s="134">
        <f t="shared" si="287"/>
        <v>0.97577192547746527</v>
      </c>
      <c r="AM431" s="5" cm="1">
        <f t="array" ref="AM431">Balance($B$8,$B$11,$B$12,$H$7,B431,AK431,AL431)</f>
        <v>0.22185157576025283</v>
      </c>
      <c r="AN431" s="5" cm="1">
        <f t="array" ref="AN431">getStorageByWaterLevel(B430)</f>
        <v>76.473210761451412</v>
      </c>
    </row>
    <row r="432" spans="2:40" x14ac:dyDescent="0.25">
      <c r="B432" s="269">
        <f t="shared" si="260"/>
        <v>960.97581106394034</v>
      </c>
      <c r="C432" s="269">
        <f t="shared" si="261"/>
        <v>956.77287376643585</v>
      </c>
      <c r="D432" s="269">
        <f t="shared" si="262"/>
        <v>3.4513553559678098</v>
      </c>
      <c r="E432" s="269">
        <f>IF(H432&gt;0,IF(AND(C432&lt;$B$6,C432&gt;$K$12),bb2wang($B$6,$K$12,C432,$H$8,$H$9,I432,$H$10,$H$11,$K$10,$K$11,$H$13),E431)," ")</f>
        <v>122.57858716964508</v>
      </c>
      <c r="F432" s="269">
        <f t="shared" si="263"/>
        <v>122.71215168928228</v>
      </c>
      <c r="G432" s="269">
        <f t="shared" si="264"/>
        <v>1399.7448122405899</v>
      </c>
      <c r="H432" s="270">
        <f t="shared" si="231"/>
        <v>0.02</v>
      </c>
      <c r="I432" s="269">
        <f t="shared" si="265"/>
        <v>3.3623498380035928</v>
      </c>
      <c r="J432" s="269">
        <f t="shared" si="233"/>
        <v>100</v>
      </c>
      <c r="K432" s="317">
        <f t="shared" si="266"/>
        <v>-1</v>
      </c>
      <c r="L432" s="318">
        <f t="shared" si="267"/>
        <v>3.4313553559678098</v>
      </c>
      <c r="M432" s="318">
        <f t="shared" si="268"/>
        <v>3.4413553559678096</v>
      </c>
      <c r="N432" s="269">
        <f t="shared" si="269"/>
        <v>-4.7927446572460397E-2</v>
      </c>
      <c r="O432" s="269">
        <f t="shared" si="238"/>
        <v>2.6440901955349538E-2</v>
      </c>
      <c r="P432" s="316">
        <f t="shared" si="257"/>
        <v>48.438763551386607</v>
      </c>
      <c r="Q432" s="269">
        <f t="shared" si="270"/>
        <v>1310.2747936349713</v>
      </c>
      <c r="R432" s="338">
        <f>IF(H432&gt;0,rate1(1,$L$52,$L$51,$L$54,L432,$L$53,$L$50,P432),"")</f>
        <v>3057.2545799801328</v>
      </c>
      <c r="S432" s="318">
        <f t="shared" si="271"/>
        <v>16.208936330405137</v>
      </c>
      <c r="T432" s="318">
        <f t="shared" si="272"/>
        <v>3.1512688021874112E-3</v>
      </c>
      <c r="U432" s="269">
        <f t="shared" si="273"/>
        <v>3.4513553559678098</v>
      </c>
      <c r="V432" s="341">
        <f t="shared" si="274"/>
        <v>3.4513553559678098</v>
      </c>
      <c r="W432" s="269">
        <f t="shared" si="275"/>
        <v>7.1670479908370055E-4</v>
      </c>
      <c r="X432" s="269">
        <f t="shared" si="276"/>
        <v>1324.1547205018828</v>
      </c>
      <c r="Y432" s="269">
        <f t="shared" si="258"/>
        <v>48.720682365252841</v>
      </c>
      <c r="Z432" s="349">
        <f>IF(H432&gt;0,rate1(1,$L$52,$L$51,$L$54,U432,$L$53,$L$50,Y432),"")</f>
        <v>3069.5862466830458</v>
      </c>
      <c r="AA432" s="341">
        <f t="shared" si="277"/>
        <v>16.314832786303871</v>
      </c>
      <c r="AB432" s="341">
        <f t="shared" si="278"/>
        <v>-4.6798081904273424E-5</v>
      </c>
      <c r="AC432" s="269">
        <f t="shared" si="259"/>
        <v>3.1512688021874112E-3</v>
      </c>
      <c r="AD432" s="269">
        <f t="shared" si="279"/>
        <v>-6.3466499544936523</v>
      </c>
      <c r="AE432" s="269">
        <f t="shared" si="280"/>
        <v>22.150410126313471</v>
      </c>
      <c r="AF432" s="269">
        <f t="shared" si="281"/>
        <v>960.92473234856573</v>
      </c>
      <c r="AG432" s="269">
        <f t="shared" si="282"/>
        <v>956.76972249763367</v>
      </c>
      <c r="AH432" s="269">
        <f t="shared" si="283"/>
        <v>3.4316204759484874</v>
      </c>
      <c r="AI432" s="269">
        <f t="shared" si="284"/>
        <v>1.0307511918774814</v>
      </c>
      <c r="AJ432" s="269">
        <f t="shared" si="285"/>
        <v>2.7110456159880787</v>
      </c>
      <c r="AK432" s="366">
        <f t="shared" si="286"/>
        <v>138.82826057343991</v>
      </c>
      <c r="AL432" s="134">
        <f t="shared" si="287"/>
        <v>0.97587334663652092</v>
      </c>
      <c r="AM432" s="5" cm="1">
        <f t="array" ref="AM432">Balance($B$8,$B$11,$B$12,$H$7,B432,AK432,AL432)</f>
        <v>0.22341010761920441</v>
      </c>
      <c r="AN432" s="5" cm="1">
        <f t="array" ref="AN432">getStorageByWaterLevel(B431)</f>
        <v>76.592236547478251</v>
      </c>
    </row>
    <row r="433" spans="2:40" x14ac:dyDescent="0.25">
      <c r="B433" s="269">
        <f t="shared" si="260"/>
        <v>960.92473234856573</v>
      </c>
      <c r="C433" s="269">
        <f t="shared" si="261"/>
        <v>956.76972249763367</v>
      </c>
      <c r="D433" s="269">
        <f t="shared" si="262"/>
        <v>3.4316204759484874</v>
      </c>
      <c r="E433" s="269">
        <f>IF(H433&gt;0,IF(AND(C433&lt;$B$6,C433&gt;$K$12),bb2wang($B$6,$K$12,C433,$H$8,$H$9,I433,$H$10,$H$11,$K$10,$K$11,$H$13),E432)," ")</f>
        <v>122.31305917219184</v>
      </c>
      <c r="F433" s="269">
        <f t="shared" si="263"/>
        <v>122.44582317091846</v>
      </c>
      <c r="G433" s="269">
        <f t="shared" si="264"/>
        <v>1372.7460199420138</v>
      </c>
      <c r="H433" s="270">
        <f t="shared" si="231"/>
        <v>0.02</v>
      </c>
      <c r="I433" s="269">
        <f t="shared" si="265"/>
        <v>3.3240078807456488</v>
      </c>
      <c r="J433" s="269">
        <f t="shared" si="233"/>
        <v>100</v>
      </c>
      <c r="K433" s="317">
        <f t="shared" si="266"/>
        <v>-1</v>
      </c>
      <c r="L433" s="318">
        <f t="shared" si="267"/>
        <v>3.4116204759484874</v>
      </c>
      <c r="M433" s="318">
        <f t="shared" si="268"/>
        <v>3.4216204759484876</v>
      </c>
      <c r="N433" s="269">
        <f t="shared" si="269"/>
        <v>-4.7657068167350047E-2</v>
      </c>
      <c r="O433" s="269">
        <f t="shared" si="238"/>
        <v>2.6440901955349538E-2</v>
      </c>
      <c r="P433" s="316">
        <f t="shared" si="257"/>
        <v>48.068027894430166</v>
      </c>
      <c r="Q433" s="269">
        <f t="shared" si="270"/>
        <v>1283.1488122725382</v>
      </c>
      <c r="R433" s="338">
        <f>IF(H433&gt;0,rate1(1,$L$52,$L$51,$L$54,L433,$L$53,$L$50,P433),"")</f>
        <v>3040.9709373064138</v>
      </c>
      <c r="S433" s="318">
        <f t="shared" si="271"/>
        <v>15.958368559982461</v>
      </c>
      <c r="T433" s="318">
        <f t="shared" si="272"/>
        <v>3.185980341121233E-3</v>
      </c>
      <c r="U433" s="269">
        <f t="shared" si="273"/>
        <v>3.4316204759484874</v>
      </c>
      <c r="V433" s="341">
        <f t="shared" si="274"/>
        <v>3.4316204759484874</v>
      </c>
      <c r="W433" s="269">
        <f t="shared" si="275"/>
        <v>7.0853198360865122E-4</v>
      </c>
      <c r="X433" s="269">
        <f t="shared" si="276"/>
        <v>1296.8259603464219</v>
      </c>
      <c r="Y433" s="269">
        <f t="shared" si="258"/>
        <v>48.349404919411583</v>
      </c>
      <c r="Z433" s="349">
        <f>IF(H433&gt;0,rate1(1,$L$52,$L$51,$L$54,U433,$L$53,$L$50,Y433),"")</f>
        <v>3053.3366982981679</v>
      </c>
      <c r="AA433" s="341">
        <f t="shared" si="277"/>
        <v>16.063150649952608</v>
      </c>
      <c r="AB433" s="341">
        <f t="shared" si="278"/>
        <v>-4.7037435930502393E-5</v>
      </c>
      <c r="AC433" s="269">
        <f t="shared" si="259"/>
        <v>3.185980341121233E-3</v>
      </c>
      <c r="AD433" s="269">
        <f t="shared" si="279"/>
        <v>-6.2775026392540321</v>
      </c>
      <c r="AE433" s="269">
        <f t="shared" si="280"/>
        <v>21.822501743562132</v>
      </c>
      <c r="AF433" s="269">
        <f t="shared" si="281"/>
        <v>960.87388930005727</v>
      </c>
      <c r="AG433" s="269">
        <f t="shared" si="282"/>
        <v>956.76653651729259</v>
      </c>
      <c r="AH433" s="269">
        <f t="shared" si="283"/>
        <v>3.411883744804165</v>
      </c>
      <c r="AI433" s="269">
        <f t="shared" si="284"/>
        <v>1.0476852317251224</v>
      </c>
      <c r="AJ433" s="269">
        <f t="shared" si="285"/>
        <v>2.7113366396635579</v>
      </c>
      <c r="AK433" s="366">
        <f t="shared" si="286"/>
        <v>138.82970336207345</v>
      </c>
      <c r="AL433" s="134">
        <f t="shared" si="287"/>
        <v>0.97597642175570865</v>
      </c>
      <c r="AM433" s="5" cm="1">
        <f t="array" ref="AM433">Balance($B$8,$B$11,$B$12,$H$7,B433,AK433,AL433)</f>
        <v>0.22496776763318685</v>
      </c>
      <c r="AN433" s="5" cm="1">
        <f t="array" ref="AN433">getStorageByWaterLevel(B432)</f>
        <v>76.710807667202673</v>
      </c>
    </row>
    <row r="434" spans="2:40" x14ac:dyDescent="0.25">
      <c r="B434" s="269">
        <f t="shared" si="260"/>
        <v>960.87388930005727</v>
      </c>
      <c r="C434" s="269">
        <f t="shared" si="261"/>
        <v>956.76653651729259</v>
      </c>
      <c r="D434" s="269">
        <f t="shared" si="262"/>
        <v>3.411883744804165</v>
      </c>
      <c r="E434" s="269">
        <f>IF(H434&gt;0,IF(AND(C434&lt;$B$6,C434&gt;$K$12),bb2wang($B$6,$K$12,C434,$H$8,$H$9,I434,$H$10,$H$11,$K$10,$K$11,$H$13),E433)," ")</f>
        <v>122.04913385391993</v>
      </c>
      <c r="F434" s="269">
        <f t="shared" si="263"/>
        <v>122.18109651305588</v>
      </c>
      <c r="G434" s="269">
        <f t="shared" si="264"/>
        <v>1346.1419190470792</v>
      </c>
      <c r="H434" s="270">
        <f t="shared" si="231"/>
        <v>0.02</v>
      </c>
      <c r="I434" s="269">
        <f t="shared" si="265"/>
        <v>3.2858822262117431</v>
      </c>
      <c r="J434" s="269">
        <f t="shared" si="233"/>
        <v>100</v>
      </c>
      <c r="K434" s="317">
        <f t="shared" si="266"/>
        <v>-1</v>
      </c>
      <c r="L434" s="318">
        <f t="shared" si="267"/>
        <v>3.391883744804165</v>
      </c>
      <c r="M434" s="318">
        <f t="shared" si="268"/>
        <v>3.4018837448041648</v>
      </c>
      <c r="N434" s="269">
        <f t="shared" si="269"/>
        <v>-4.7386617528022867E-2</v>
      </c>
      <c r="O434" s="269">
        <f t="shared" si="238"/>
        <v>2.6440901955349538E-2</v>
      </c>
      <c r="P434" s="316">
        <f t="shared" si="257"/>
        <v>47.697972119174501</v>
      </c>
      <c r="Q434" s="269">
        <f t="shared" si="270"/>
        <v>1256.4184142073225</v>
      </c>
      <c r="R434" s="338">
        <f>IF(H434&gt;0,rate1(1,$L$52,$L$51,$L$54,L434,$L$53,$L$50,P434),"")</f>
        <v>3024.6408040763195</v>
      </c>
      <c r="S434" s="318">
        <f t="shared" si="271"/>
        <v>15.710290668269684</v>
      </c>
      <c r="T434" s="318">
        <f t="shared" si="272"/>
        <v>3.2213243501868056E-3</v>
      </c>
      <c r="U434" s="269">
        <f t="shared" si="273"/>
        <v>3.411883744804165</v>
      </c>
      <c r="V434" s="341">
        <f t="shared" si="274"/>
        <v>3.411883744804165</v>
      </c>
      <c r="W434" s="269">
        <f t="shared" si="275"/>
        <v>7.0040527434755973E-4</v>
      </c>
      <c r="X434" s="269">
        <f t="shared" si="276"/>
        <v>1269.894947166307</v>
      </c>
      <c r="Y434" s="269">
        <f t="shared" si="258"/>
        <v>47.978805215999138</v>
      </c>
      <c r="Z434" s="349">
        <f>IF(H434&gt;0,rate1(1,$L$52,$L$51,$L$54,U434,$L$53,$L$50,Y434),"")</f>
        <v>3037.0406429140489</v>
      </c>
      <c r="AA434" s="341">
        <f t="shared" si="277"/>
        <v>15.813970544324516</v>
      </c>
      <c r="AB434" s="341">
        <f t="shared" si="278"/>
        <v>-4.7280050426176724E-5</v>
      </c>
      <c r="AC434" s="269">
        <f t="shared" si="259"/>
        <v>3.2213243501868056E-3</v>
      </c>
      <c r="AD434" s="269">
        <f t="shared" si="279"/>
        <v>-6.208626585162154</v>
      </c>
      <c r="AE434" s="269">
        <f t="shared" si="280"/>
        <v>21.499228586807572</v>
      </c>
      <c r="AF434" s="269">
        <f t="shared" si="281"/>
        <v>960.82328135817909</v>
      </c>
      <c r="AG434" s="269">
        <f t="shared" si="282"/>
        <v>956.7633151929424</v>
      </c>
      <c r="AH434" s="269">
        <f t="shared" si="283"/>
        <v>3.3921451603995747</v>
      </c>
      <c r="AI434" s="269">
        <f t="shared" si="284"/>
        <v>1.0650270755606468</v>
      </c>
      <c r="AJ434" s="269">
        <f t="shared" si="285"/>
        <v>2.7116324805178804</v>
      </c>
      <c r="AK434" s="366">
        <f t="shared" si="286"/>
        <v>138.83114156780545</v>
      </c>
      <c r="AL434" s="134">
        <f t="shared" si="287"/>
        <v>0.97608119027888118</v>
      </c>
      <c r="AM434" s="5" cm="1">
        <f t="array" ref="AM434">Balance($B$8,$B$11,$B$12,$H$7,B434,AK434,AL434)</f>
        <v>0.22652448479979592</v>
      </c>
      <c r="AN434" s="5" cm="1">
        <f t="array" ref="AN434">getStorageByWaterLevel(B433)</f>
        <v>76.828924062504655</v>
      </c>
    </row>
    <row r="435" spans="2:40" x14ac:dyDescent="0.25">
      <c r="B435" s="269">
        <f t="shared" si="260"/>
        <v>960.82328135817909</v>
      </c>
      <c r="C435" s="269">
        <f t="shared" si="261"/>
        <v>956.7633151929424</v>
      </c>
      <c r="D435" s="269">
        <f t="shared" si="262"/>
        <v>3.3921451603995747</v>
      </c>
      <c r="E435" s="269">
        <f>IF(H435&gt;0,IF(AND(C435&lt;$B$6,C435&gt;$K$12),bb2wang($B$6,$K$12,C435,$H$8,$H$9,I435,$H$10,$H$11,$K$10,$K$11,$H$13),E434)," ")</f>
        <v>121.78681289008728</v>
      </c>
      <c r="F435" s="269">
        <f t="shared" si="263"/>
        <v>121.9179733720036</v>
      </c>
      <c r="G435" s="269">
        <f t="shared" si="264"/>
        <v>1319.9283111575107</v>
      </c>
      <c r="H435" s="270">
        <f t="shared" si="231"/>
        <v>0.02</v>
      </c>
      <c r="I435" s="269">
        <f t="shared" si="265"/>
        <v>3.2479729321893505</v>
      </c>
      <c r="J435" s="269">
        <f t="shared" si="233"/>
        <v>100</v>
      </c>
      <c r="K435" s="317">
        <f t="shared" si="266"/>
        <v>-1</v>
      </c>
      <c r="L435" s="318">
        <f t="shared" si="267"/>
        <v>3.3721451603995747</v>
      </c>
      <c r="M435" s="318">
        <f t="shared" si="268"/>
        <v>3.3821451603995749</v>
      </c>
      <c r="N435" s="269">
        <f t="shared" si="269"/>
        <v>-4.7116094612016823E-2</v>
      </c>
      <c r="O435" s="269">
        <f t="shared" si="238"/>
        <v>2.6440901955349538E-2</v>
      </c>
      <c r="P435" s="316">
        <f t="shared" si="257"/>
        <v>47.328599150196737</v>
      </c>
      <c r="Q435" s="269">
        <f t="shared" si="270"/>
        <v>1230.0793982346258</v>
      </c>
      <c r="R435" s="338">
        <f>IF(H435&gt;0,rate1(1,$L$52,$L$51,$L$54,L435,$L$53,$L$50,P435),"")</f>
        <v>3008.2641939126138</v>
      </c>
      <c r="S435" s="318">
        <f t="shared" si="271"/>
        <v>15.464678814034134</v>
      </c>
      <c r="T435" s="318">
        <f t="shared" si="272"/>
        <v>3.257320485146421E-3</v>
      </c>
      <c r="U435" s="269">
        <f t="shared" si="273"/>
        <v>3.3921451603995747</v>
      </c>
      <c r="V435" s="341">
        <f t="shared" si="274"/>
        <v>3.3921451603995747</v>
      </c>
      <c r="W435" s="269">
        <f t="shared" si="275"/>
        <v>6.9232468361590804E-4</v>
      </c>
      <c r="X435" s="269">
        <f t="shared" si="276"/>
        <v>1243.3574627469582</v>
      </c>
      <c r="Y435" s="269">
        <f t="shared" si="258"/>
        <v>47.608886158687781</v>
      </c>
      <c r="Z435" s="349">
        <f>IF(H435&gt;0,rate1(1,$L$52,$L$51,$L$54,U435,$L$53,$L$50,Y435),"")</f>
        <v>3020.6980912708809</v>
      </c>
      <c r="AA435" s="341">
        <f t="shared" si="277"/>
        <v>15.56726858519022</v>
      </c>
      <c r="AB435" s="341">
        <f t="shared" si="278"/>
        <v>-4.7526046462804861E-5</v>
      </c>
      <c r="AC435" s="269">
        <f t="shared" si="259"/>
        <v>3.257320485146421E-3</v>
      </c>
      <c r="AD435" s="269">
        <f t="shared" si="279"/>
        <v>-6.1400160319505597</v>
      </c>
      <c r="AE435" s="269">
        <f t="shared" si="280"/>
        <v>21.18052616109042</v>
      </c>
      <c r="AF435" s="269">
        <f t="shared" si="281"/>
        <v>960.77290794308192</v>
      </c>
      <c r="AG435" s="269">
        <f t="shared" si="282"/>
        <v>956.76005787245731</v>
      </c>
      <c r="AH435" s="269">
        <f t="shared" si="283"/>
        <v>3.3724047205641279</v>
      </c>
      <c r="AI435" s="269">
        <f t="shared" si="284"/>
        <v>1.0827906976181767</v>
      </c>
      <c r="AJ435" s="269">
        <f t="shared" si="285"/>
        <v>2.7119332557116631</v>
      </c>
      <c r="AK435" s="366">
        <f t="shared" si="286"/>
        <v>138.83257524539678</v>
      </c>
      <c r="AL435" s="134">
        <f t="shared" si="287"/>
        <v>0.97618769298643726</v>
      </c>
      <c r="AM435" s="5" cm="1">
        <f t="array" ref="AM435">Balance($B$8,$B$11,$B$12,$H$7,B435,AK435,AL435)</f>
        <v>0.22808018936404231</v>
      </c>
      <c r="AN435" s="5" cm="1">
        <f t="array" ref="AN435">getStorageByWaterLevel(B434)</f>
        <v>76.946585726405786</v>
      </c>
    </row>
    <row r="436" spans="2:40" x14ac:dyDescent="0.25">
      <c r="B436" s="269">
        <f t="shared" si="260"/>
        <v>960.77290794308192</v>
      </c>
      <c r="C436" s="269">
        <f t="shared" si="261"/>
        <v>956.76005787245731</v>
      </c>
      <c r="D436" s="269">
        <f t="shared" si="262"/>
        <v>3.3724047205641279</v>
      </c>
      <c r="E436" s="269">
        <f>IF(H436&gt;0,IF(AND(C436&lt;$B$6,C436&gt;$K$12),bb2wang($B$6,$K$12,C436,$H$8,$H$9,I436,$H$10,$H$11,$K$10,$K$11,$H$13),E435)," ")</f>
        <v>121.52609799555158</v>
      </c>
      <c r="F436" s="269">
        <f t="shared" si="263"/>
        <v>121.65645544281944</v>
      </c>
      <c r="G436" s="269">
        <f t="shared" si="264"/>
        <v>1294.1010306719202</v>
      </c>
      <c r="H436" s="270">
        <f t="shared" si="231"/>
        <v>0.02</v>
      </c>
      <c r="I436" s="269">
        <f t="shared" si="265"/>
        <v>3.2102800564996872</v>
      </c>
      <c r="J436" s="269">
        <f t="shared" si="233"/>
        <v>100</v>
      </c>
      <c r="K436" s="317">
        <f t="shared" si="266"/>
        <v>-1</v>
      </c>
      <c r="L436" s="318">
        <f t="shared" si="267"/>
        <v>3.3524047205641279</v>
      </c>
      <c r="M436" s="318">
        <f t="shared" si="268"/>
        <v>3.3624047205641281</v>
      </c>
      <c r="N436" s="269">
        <f t="shared" si="269"/>
        <v>-4.6845499376384048E-2</v>
      </c>
      <c r="O436" s="269">
        <f t="shared" si="238"/>
        <v>2.6440901955349538E-2</v>
      </c>
      <c r="P436" s="316">
        <f t="shared" si="257"/>
        <v>46.959911940191219</v>
      </c>
      <c r="Q436" s="269">
        <f t="shared" si="270"/>
        <v>1204.1275959646946</v>
      </c>
      <c r="R436" s="338">
        <f>IF(H436&gt;0,rate1(1,$L$52,$L$51,$L$54,L436,$L$53,$L$50,P436),"")</f>
        <v>2991.8411242537559</v>
      </c>
      <c r="S436" s="318">
        <f t="shared" si="271"/>
        <v>15.221509264532649</v>
      </c>
      <c r="T436" s="318">
        <f t="shared" si="272"/>
        <v>3.2939893020506004E-3</v>
      </c>
      <c r="U436" s="269">
        <f t="shared" si="273"/>
        <v>3.3724047205641279</v>
      </c>
      <c r="V436" s="341">
        <f t="shared" si="274"/>
        <v>3.3724047205641279</v>
      </c>
      <c r="W436" s="269">
        <f t="shared" si="275"/>
        <v>6.8429022372562542E-4</v>
      </c>
      <c r="X436" s="269">
        <f t="shared" si="276"/>
        <v>1217.2093217789386</v>
      </c>
      <c r="Y436" s="269">
        <f t="shared" si="258"/>
        <v>47.239650678937437</v>
      </c>
      <c r="Z436" s="349">
        <f>IF(H436&gt;0,rate1(1,$L$52,$L$51,$L$54,U436,$L$53,$L$50,Y436),"")</f>
        <v>3004.309057859366</v>
      </c>
      <c r="AA436" s="341">
        <f t="shared" si="277"/>
        <v>15.323020998133703</v>
      </c>
      <c r="AB436" s="341">
        <f t="shared" si="278"/>
        <v>-4.7775551248217032E-5</v>
      </c>
      <c r="AC436" s="269">
        <f t="shared" si="259"/>
        <v>3.2939893020506004E-3</v>
      </c>
      <c r="AD436" s="269">
        <f t="shared" si="279"/>
        <v>-6.0716651349017559</v>
      </c>
      <c r="AE436" s="269">
        <f t="shared" si="280"/>
        <v>20.866330327526079</v>
      </c>
      <c r="AF436" s="269">
        <f t="shared" si="281"/>
        <v>960.72276845440354</v>
      </c>
      <c r="AG436" s="269">
        <f t="shared" si="282"/>
        <v>956.75676388315526</v>
      </c>
      <c r="AH436" s="269">
        <f t="shared" si="283"/>
        <v>3.352662423091346</v>
      </c>
      <c r="AI436" s="269">
        <f t="shared" si="284"/>
        <v>1.1009907161671924</v>
      </c>
      <c r="AJ436" s="269">
        <f t="shared" si="285"/>
        <v>2.7122390864661541</v>
      </c>
      <c r="AK436" s="366">
        <f t="shared" si="286"/>
        <v>138.83400445149363</v>
      </c>
      <c r="AL436" s="134">
        <f t="shared" si="287"/>
        <v>0.97629597205619911</v>
      </c>
      <c r="AM436" s="5" cm="1">
        <f t="array" ref="AM436">Balance($B$8,$B$11,$B$12,$H$7,B436,AK436,AL436)</f>
        <v>0.22963481285271659</v>
      </c>
      <c r="AN436" s="5" cm="1">
        <f t="array" ref="AN436">getStorageByWaterLevel(B435)</f>
        <v>77.063792705045799</v>
      </c>
    </row>
    <row r="437" spans="2:40" x14ac:dyDescent="0.25">
      <c r="B437" s="269">
        <f t="shared" si="260"/>
        <v>960.72276845440354</v>
      </c>
      <c r="C437" s="269">
        <f t="shared" si="261"/>
        <v>956.75676388315526</v>
      </c>
      <c r="D437" s="269">
        <f t="shared" si="262"/>
        <v>3.352662423091346</v>
      </c>
      <c r="E437" s="269">
        <f>IF(H437&gt;0,IF(AND(C437&lt;$B$6,C437&gt;$K$12),bb2wang($B$6,$K$12,C437,$H$8,$H$9,I437,$H$10,$H$11,$K$10,$K$11,$H$13),E436)," ")</f>
        <v>121.26699092658036</v>
      </c>
      <c r="F437" s="269">
        <f t="shared" si="263"/>
        <v>121.39654446106597</v>
      </c>
      <c r="G437" s="269">
        <f t="shared" si="264"/>
        <v>1268.6559446139968</v>
      </c>
      <c r="H437" s="270">
        <f t="shared" si="231"/>
        <v>0.02</v>
      </c>
      <c r="I437" s="269">
        <f t="shared" si="265"/>
        <v>3.1728036569986218</v>
      </c>
      <c r="J437" s="269">
        <f t="shared" si="233"/>
        <v>100</v>
      </c>
      <c r="K437" s="317">
        <f t="shared" si="266"/>
        <v>-1</v>
      </c>
      <c r="L437" s="318">
        <f t="shared" si="267"/>
        <v>3.332662423091346</v>
      </c>
      <c r="M437" s="318">
        <f t="shared" si="268"/>
        <v>3.3426624230913458</v>
      </c>
      <c r="N437" s="269">
        <f t="shared" si="269"/>
        <v>-4.6574831777639325E-2</v>
      </c>
      <c r="O437" s="269">
        <f t="shared" si="238"/>
        <v>2.6440901955349538E-2</v>
      </c>
      <c r="P437" s="316">
        <f t="shared" si="257"/>
        <v>46.591913470415584</v>
      </c>
      <c r="Q437" s="269">
        <f t="shared" si="270"/>
        <v>1178.5588716510726</v>
      </c>
      <c r="R437" s="338">
        <f>IF(H437&gt;0,rate1(1,$L$52,$L$51,$L$54,L437,$L$53,$L$50,P437),"")</f>
        <v>2975.3716164416146</v>
      </c>
      <c r="S437" s="318">
        <f t="shared" si="271"/>
        <v>14.980758393598499</v>
      </c>
      <c r="T437" s="318">
        <f t="shared" si="272"/>
        <v>3.3313523105416784E-3</v>
      </c>
      <c r="U437" s="269">
        <f t="shared" si="273"/>
        <v>3.352662423091346</v>
      </c>
      <c r="V437" s="341">
        <f t="shared" si="274"/>
        <v>3.352662423091346</v>
      </c>
      <c r="W437" s="269">
        <f t="shared" si="275"/>
        <v>6.7630190702061554E-4</v>
      </c>
      <c r="X437" s="269">
        <f t="shared" si="276"/>
        <v>1191.4463716863302</v>
      </c>
      <c r="Y437" s="269">
        <f t="shared" si="258"/>
        <v>46.871101736434383</v>
      </c>
      <c r="Z437" s="349">
        <f>IF(H437&gt;0,rate1(1,$L$52,$L$51,$L$54,U437,$L$53,$L$50,Y437),"")</f>
        <v>2987.873561007078</v>
      </c>
      <c r="AA437" s="341">
        <f t="shared" si="277"/>
        <v>15.081204116676949</v>
      </c>
      <c r="AB437" s="341">
        <f t="shared" si="278"/>
        <v>-4.8028698498848078E-5</v>
      </c>
      <c r="AC437" s="269">
        <f t="shared" si="259"/>
        <v>3.3313523105416784E-3</v>
      </c>
      <c r="AD437" s="269">
        <f t="shared" si="279"/>
        <v>-6.0035679614888879</v>
      </c>
      <c r="AE437" s="269">
        <f t="shared" si="280"/>
        <v>20.556577273975076</v>
      </c>
      <c r="AF437" s="269">
        <f t="shared" si="281"/>
        <v>960.67286227031536</v>
      </c>
      <c r="AG437" s="269">
        <f t="shared" si="282"/>
        <v>956.75343253084475</v>
      </c>
      <c r="AH437" s="269">
        <f t="shared" si="283"/>
        <v>3.3329182657376863</v>
      </c>
      <c r="AI437" s="269">
        <f t="shared" si="284"/>
        <v>1.1196424312623501</v>
      </c>
      <c r="AJ437" s="269">
        <f t="shared" si="285"/>
        <v>2.7125500982526161</v>
      </c>
      <c r="AK437" s="366">
        <f t="shared" si="286"/>
        <v>138.83542924471419</v>
      </c>
      <c r="AL437" s="134">
        <f t="shared" si="287"/>
        <v>0.97640607112781586</v>
      </c>
      <c r="AM437" s="5" cm="1">
        <f t="array" ref="AM437">Balance($B$8,$B$11,$B$12,$H$7,B437,AK437,AL437)</f>
        <v>0.23118828811074379</v>
      </c>
      <c r="AN437" s="5" cm="1">
        <f t="array" ref="AN437">getStorageByWaterLevel(B436)</f>
        <v>77.180545099774207</v>
      </c>
    </row>
    <row r="438" spans="2:40" x14ac:dyDescent="0.25">
      <c r="B438" s="269">
        <f t="shared" si="260"/>
        <v>960.67286227031536</v>
      </c>
      <c r="C438" s="269">
        <f t="shared" si="261"/>
        <v>956.75343253084475</v>
      </c>
      <c r="D438" s="269">
        <f t="shared" si="262"/>
        <v>3.3329182657376863</v>
      </c>
      <c r="E438" s="269">
        <f>IF(H438&gt;0,IF(AND(C438&lt;$B$6,C438&gt;$K$12),bb2wang($B$6,$K$12,C438,$H$8,$H$9,I438,$H$10,$H$11,$K$10,$K$11,$H$13),E437)," ")</f>
        <v>121.00949348275817</v>
      </c>
      <c r="F438" s="269">
        <f t="shared" si="263"/>
        <v>121.13824220466927</v>
      </c>
      <c r="G438" s="269">
        <f t="shared" si="264"/>
        <v>1243.5889524597949</v>
      </c>
      <c r="H438" s="270">
        <f t="shared" si="231"/>
        <v>0.02</v>
      </c>
      <c r="I438" s="269">
        <f t="shared" si="265"/>
        <v>3.1355437915764925</v>
      </c>
      <c r="J438" s="269">
        <f t="shared" si="233"/>
        <v>100</v>
      </c>
      <c r="K438" s="317">
        <f t="shared" si="266"/>
        <v>-1</v>
      </c>
      <c r="L438" s="318">
        <f t="shared" si="267"/>
        <v>3.3129182657376863</v>
      </c>
      <c r="M438" s="318">
        <f t="shared" si="268"/>
        <v>3.3229182657376866</v>
      </c>
      <c r="N438" s="269">
        <f t="shared" si="269"/>
        <v>-4.630409177177075E-2</v>
      </c>
      <c r="O438" s="269">
        <f t="shared" si="238"/>
        <v>2.6440901955349538E-2</v>
      </c>
      <c r="P438" s="316">
        <f t="shared" si="257"/>
        <v>46.22460675113534</v>
      </c>
      <c r="Q438" s="269">
        <f t="shared" si="270"/>
        <v>1153.3691220179801</v>
      </c>
      <c r="R438" s="338">
        <f>IF(H438&gt;0,rate1(1,$L$52,$L$51,$L$54,L438,$L$53,$L$50,P438),"")</f>
        <v>2958.8556958105073</v>
      </c>
      <c r="S438" s="318">
        <f t="shared" si="271"/>
        <v>14.74240267966899</v>
      </c>
      <c r="T438" s="318">
        <f t="shared" si="272"/>
        <v>3.3694320309995505E-3</v>
      </c>
      <c r="U438" s="269">
        <f t="shared" si="273"/>
        <v>3.3329182657376863</v>
      </c>
      <c r="V438" s="341">
        <f t="shared" si="274"/>
        <v>3.3329182657376863</v>
      </c>
      <c r="W438" s="269">
        <f t="shared" si="275"/>
        <v>6.6835974584034119E-4</v>
      </c>
      <c r="X438" s="269">
        <f t="shared" si="276"/>
        <v>1166.0644924542298</v>
      </c>
      <c r="Y438" s="269">
        <f t="shared" si="258"/>
        <v>46.503242319528404</v>
      </c>
      <c r="Z438" s="349">
        <f>IF(H438&gt;0,rate1(1,$L$52,$L$51,$L$54,U438,$L$53,$L$50,Y438),"")</f>
        <v>2971.391622966124</v>
      </c>
      <c r="AA438" s="341">
        <f t="shared" si="277"/>
        <v>14.841794380348162</v>
      </c>
      <c r="AB438" s="341">
        <f t="shared" si="278"/>
        <v>-4.8285628833588407E-5</v>
      </c>
      <c r="AC438" s="269">
        <f t="shared" si="259"/>
        <v>3.3694320309995505E-3</v>
      </c>
      <c r="AD438" s="269">
        <f t="shared" si="279"/>
        <v>-5.9357184878624629</v>
      </c>
      <c r="AE438" s="269">
        <f t="shared" si="280"/>
        <v>20.251203491446539</v>
      </c>
      <c r="AF438" s="269">
        <f t="shared" si="281"/>
        <v>960.6231887465126</v>
      </c>
      <c r="AG438" s="269">
        <f t="shared" si="282"/>
        <v>956.75006309881371</v>
      </c>
      <c r="AH438" s="269">
        <f t="shared" si="283"/>
        <v>3.3131722462219604</v>
      </c>
      <c r="AI438" s="269">
        <f t="shared" si="284"/>
        <v>1.1387618651934883</v>
      </c>
      <c r="AJ438" s="269">
        <f t="shared" si="285"/>
        <v>2.7128664209929476</v>
      </c>
      <c r="AK438" s="366">
        <f t="shared" si="286"/>
        <v>138.83684968574045</v>
      </c>
      <c r="AL438" s="134">
        <f t="shared" si="287"/>
        <v>0.97651803537094206</v>
      </c>
      <c r="AM438" s="5" cm="1">
        <f t="array" ref="AM438">Balance($B$8,$B$11,$B$12,$H$7,B438,AK438,AL438)</f>
        <v>0.23274054933969607</v>
      </c>
      <c r="AN438" s="5" cm="1">
        <f t="array" ref="AN438">getStorageByWaterLevel(B437)</f>
        <v>77.296843069362822</v>
      </c>
    </row>
    <row r="439" spans="2:40" x14ac:dyDescent="0.25">
      <c r="B439" s="269">
        <f t="shared" si="260"/>
        <v>960.6231887465126</v>
      </c>
      <c r="C439" s="269">
        <f t="shared" si="261"/>
        <v>956.75006309881371</v>
      </c>
      <c r="D439" s="269">
        <f t="shared" si="262"/>
        <v>3.3131722462219604</v>
      </c>
      <c r="E439" s="269">
        <f>IF(H439&gt;0,IF(AND(C439&lt;$B$6,C439&gt;$K$12),bb2wang($B$6,$K$12,C439,$H$8,$H$9,I439,$H$10,$H$11,$K$10,$K$11,$H$13),E438)," ")</f>
        <v>120.75360750901812</v>
      </c>
      <c r="F439" s="269">
        <f t="shared" si="263"/>
        <v>120.88155049588815</v>
      </c>
      <c r="G439" s="269">
        <f t="shared" si="264"/>
        <v>1218.8959859655688</v>
      </c>
      <c r="H439" s="270">
        <f t="shared" si="231"/>
        <v>0.02</v>
      </c>
      <c r="I439" s="269">
        <f t="shared" si="265"/>
        <v>3.0985005181591081</v>
      </c>
      <c r="J439" s="269">
        <f t="shared" si="233"/>
        <v>100</v>
      </c>
      <c r="K439" s="317">
        <f t="shared" si="266"/>
        <v>-1</v>
      </c>
      <c r="L439" s="318">
        <f t="shared" si="267"/>
        <v>3.2931722462219604</v>
      </c>
      <c r="M439" s="318">
        <f t="shared" si="268"/>
        <v>3.3031722462219602</v>
      </c>
      <c r="N439" s="269">
        <f t="shared" si="269"/>
        <v>-4.6033279314241504E-2</v>
      </c>
      <c r="O439" s="269">
        <f t="shared" si="238"/>
        <v>2.6440901955349538E-2</v>
      </c>
      <c r="P439" s="316">
        <f t="shared" si="257"/>
        <v>45.857994822089758</v>
      </c>
      <c r="Q439" s="269">
        <f t="shared" si="270"/>
        <v>1128.5542760883411</v>
      </c>
      <c r="R439" s="338">
        <f>IF(H439&gt;0,rate1(1,$L$52,$L$51,$L$54,L439,$L$53,$L$50,P439),"")</f>
        <v>2942.2933917785972</v>
      </c>
      <c r="S439" s="318">
        <f t="shared" si="271"/>
        <v>14.506418703766839</v>
      </c>
      <c r="T439" s="318">
        <f t="shared" si="272"/>
        <v>3.4082520558468372E-3</v>
      </c>
      <c r="U439" s="269">
        <f t="shared" si="273"/>
        <v>3.3131722462219604</v>
      </c>
      <c r="V439" s="341">
        <f t="shared" si="274"/>
        <v>3.3131722462219604</v>
      </c>
      <c r="W439" s="269">
        <f t="shared" si="275"/>
        <v>6.6046375252870604E-4</v>
      </c>
      <c r="X439" s="269">
        <f t="shared" si="276"/>
        <v>1141.0595964567979</v>
      </c>
      <c r="Y439" s="269">
        <f t="shared" si="258"/>
        <v>46.136075445691269</v>
      </c>
      <c r="Z439" s="349">
        <f>IF(H439&gt;0,rate1(1,$L$52,$L$51,$L$54,U439,$L$53,$L$50,Y439),"")</f>
        <v>2954.8632700031421</v>
      </c>
      <c r="AA439" s="341">
        <f t="shared" si="277"/>
        <v>14.604768332704209</v>
      </c>
      <c r="AB439" s="341">
        <f t="shared" si="278"/>
        <v>-4.8546490199398067E-5</v>
      </c>
      <c r="AC439" s="269">
        <f t="shared" si="259"/>
        <v>3.4082520558468372E-3</v>
      </c>
      <c r="AD439" s="269">
        <f t="shared" si="279"/>
        <v>-5.8681105951920758</v>
      </c>
      <c r="AE439" s="269">
        <f t="shared" si="280"/>
        <v>19.950145744206456</v>
      </c>
      <c r="AF439" s="269">
        <f t="shared" si="281"/>
        <v>960.57374721514248</v>
      </c>
      <c r="AG439" s="269">
        <f t="shared" si="282"/>
        <v>956.74665484675791</v>
      </c>
      <c r="AH439" s="269">
        <f t="shared" si="283"/>
        <v>3.2934243622241435</v>
      </c>
      <c r="AI439" s="269">
        <f t="shared" si="284"/>
        <v>1.1583658058609072</v>
      </c>
      <c r="AJ439" s="269">
        <f t="shared" si="285"/>
        <v>2.7131881892723535</v>
      </c>
      <c r="AK439" s="366">
        <f t="shared" si="286"/>
        <v>138.83826583741549</v>
      </c>
      <c r="AL439" s="134">
        <f t="shared" si="287"/>
        <v>0.97663191155746143</v>
      </c>
      <c r="AM439" s="5" cm="1">
        <f t="array" ref="AM439">Balance($B$8,$B$11,$B$12,$H$7,B439,AK439,AL439)</f>
        <v>0.2342915321385792</v>
      </c>
      <c r="AN439" s="5" cm="1">
        <f t="array" ref="AN439">getStorageByWaterLevel(B438)</f>
        <v>77.412686832350687</v>
      </c>
    </row>
    <row r="440" spans="2:40" x14ac:dyDescent="0.25">
      <c r="B440" s="269">
        <f t="shared" si="260"/>
        <v>960.57374721514248</v>
      </c>
      <c r="C440" s="269">
        <f t="shared" si="261"/>
        <v>956.74665484675791</v>
      </c>
      <c r="D440" s="269">
        <f t="shared" si="262"/>
        <v>3.2934243622241435</v>
      </c>
      <c r="E440" s="269">
        <f>IF(H440&gt;0,IF(AND(C440&lt;$B$6,C440&gt;$K$12),bb2wang($B$6,$K$12,C440,$H$8,$H$9,I440,$H$10,$H$11,$K$10,$K$11,$H$13),E439)," ")</f>
        <v>120.49933489778687</v>
      </c>
      <c r="F440" s="269">
        <f t="shared" si="263"/>
        <v>120.6264712034025</v>
      </c>
      <c r="G440" s="269">
        <f t="shared" si="264"/>
        <v>1194.5730089947842</v>
      </c>
      <c r="H440" s="270">
        <f t="shared" si="231"/>
        <v>0.02</v>
      </c>
      <c r="I440" s="269">
        <f t="shared" si="265"/>
        <v>3.0616738947076558</v>
      </c>
      <c r="J440" s="269">
        <f t="shared" si="233"/>
        <v>100</v>
      </c>
      <c r="K440" s="317">
        <f t="shared" si="266"/>
        <v>-1</v>
      </c>
      <c r="L440" s="318">
        <f t="shared" si="267"/>
        <v>3.2734243622241435</v>
      </c>
      <c r="M440" s="318">
        <f t="shared" si="268"/>
        <v>3.2834243622241432</v>
      </c>
      <c r="N440" s="269">
        <f t="shared" si="269"/>
        <v>-4.5762394359949887E-2</v>
      </c>
      <c r="O440" s="269">
        <f t="shared" si="238"/>
        <v>2.6440901955349538E-2</v>
      </c>
      <c r="P440" s="316">
        <f t="shared" si="257"/>
        <v>45.492080752957335</v>
      </c>
      <c r="Q440" s="269">
        <f t="shared" si="270"/>
        <v>1104.1102950108884</v>
      </c>
      <c r="R440" s="338">
        <f>IF(H440&gt;0,rate1(1,$L$52,$L$51,$L$54,L440,$L$53,$L$50,P440),"")</f>
        <v>2925.6847379407204</v>
      </c>
      <c r="S440" s="318">
        <f t="shared" si="271"/>
        <v>14.272783147417913</v>
      </c>
      <c r="T440" s="318">
        <f t="shared" si="272"/>
        <v>3.4478371153718805E-3</v>
      </c>
      <c r="U440" s="269">
        <f t="shared" si="273"/>
        <v>3.2934243622241435</v>
      </c>
      <c r="V440" s="341">
        <f t="shared" si="274"/>
        <v>3.2934243622241435</v>
      </c>
      <c r="W440" s="269">
        <f t="shared" si="275"/>
        <v>6.5261393944382462E-4</v>
      </c>
      <c r="X440" s="269">
        <f t="shared" si="276"/>
        <v>1116.4276282844671</v>
      </c>
      <c r="Y440" s="269">
        <f t="shared" si="258"/>
        <v>45.769604161974151</v>
      </c>
      <c r="Z440" s="349">
        <f>IF(H440&gt;0,rate1(1,$L$52,$L$51,$L$54,U440,$L$53,$L$50,Y440),"")</f>
        <v>2938.288532490682</v>
      </c>
      <c r="AA440" s="341">
        <f t="shared" si="277"/>
        <v>14.370102619292469</v>
      </c>
      <c r="AB440" s="341">
        <f t="shared" si="278"/>
        <v>-4.8811438328239262E-5</v>
      </c>
      <c r="AC440" s="269">
        <f t="shared" si="259"/>
        <v>3.4478371153718805E-3</v>
      </c>
      <c r="AD440" s="269">
        <f t="shared" si="279"/>
        <v>-5.8007380658534444</v>
      </c>
      <c r="AE440" s="269">
        <f t="shared" si="280"/>
        <v>19.653341039219718</v>
      </c>
      <c r="AF440" s="269">
        <f t="shared" si="281"/>
        <v>960.52453698366719</v>
      </c>
      <c r="AG440" s="269">
        <f t="shared" si="282"/>
        <v>956.74320700964256</v>
      </c>
      <c r="AH440" s="269">
        <f t="shared" si="283"/>
        <v>3.2736746113847333</v>
      </c>
      <c r="AI440" s="269">
        <f t="shared" si="284"/>
        <v>1.1784718533271237</v>
      </c>
      <c r="AJ440" s="269">
        <f t="shared" si="285"/>
        <v>2.7135155425649442</v>
      </c>
      <c r="AK440" s="366">
        <f t="shared" si="286"/>
        <v>138.83967776484653</v>
      </c>
      <c r="AL440" s="134">
        <f t="shared" si="287"/>
        <v>0.97674774813804754</v>
      </c>
      <c r="AM440" s="5" cm="1">
        <f t="array" ref="AM440">Balance($B$8,$B$11,$B$12,$H$7,B440,AK440,AL440)</f>
        <v>0.23584117354710307</v>
      </c>
      <c r="AN440" s="5" cm="1">
        <f t="array" ref="AN440">getStorageByWaterLevel(B439)</f>
        <v>77.52807666952782</v>
      </c>
    </row>
    <row r="441" spans="2:40" x14ac:dyDescent="0.25">
      <c r="B441" s="269">
        <f t="shared" si="260"/>
        <v>960.52453698366719</v>
      </c>
      <c r="C441" s="269">
        <f t="shared" si="261"/>
        <v>956.74320700964256</v>
      </c>
      <c r="D441" s="269">
        <f t="shared" si="262"/>
        <v>3.2736746113847333</v>
      </c>
      <c r="E441" s="269">
        <f>IF(H441&gt;0,IF(AND(C441&lt;$B$6,C441&gt;$K$12),bb2wang($B$6,$K$12,C441,$H$8,$H$9,I441,$H$10,$H$11,$K$10,$K$11,$H$13),E440)," ")</f>
        <v>120.24667759127075</v>
      </c>
      <c r="F441" s="269">
        <f t="shared" si="263"/>
        <v>120.37300624452881</v>
      </c>
      <c r="G441" s="269">
        <f t="shared" si="264"/>
        <v>1170.6160173455978</v>
      </c>
      <c r="H441" s="270">
        <f t="shared" si="231"/>
        <v>0.02</v>
      </c>
      <c r="I441" s="269">
        <f t="shared" si="265"/>
        <v>3.0250639792197038</v>
      </c>
      <c r="J441" s="269">
        <f t="shared" si="233"/>
        <v>100</v>
      </c>
      <c r="K441" s="317">
        <f t="shared" si="266"/>
        <v>-1</v>
      </c>
      <c r="L441" s="318">
        <f t="shared" si="267"/>
        <v>3.2536746113847332</v>
      </c>
      <c r="M441" s="318">
        <f t="shared" si="268"/>
        <v>3.263674611384733</v>
      </c>
      <c r="N441" s="269">
        <f t="shared" si="269"/>
        <v>-4.5491436863224877E-2</v>
      </c>
      <c r="O441" s="269">
        <f t="shared" si="238"/>
        <v>2.6440901955349538E-2</v>
      </c>
      <c r="P441" s="316">
        <f t="shared" si="257"/>
        <v>45.126867643842111</v>
      </c>
      <c r="Q441" s="269">
        <f t="shared" si="270"/>
        <v>1080.033171887846</v>
      </c>
      <c r="R441" s="338">
        <f>IF(H441&gt;0,rate1(1,$L$52,$L$51,$L$54,L441,$L$53,$L$50,P441),"")</f>
        <v>2909.0297721636143</v>
      </c>
      <c r="S441" s="318">
        <f t="shared" si="271"/>
        <v>14.041472790517339</v>
      </c>
      <c r="T441" s="318">
        <f t="shared" si="272"/>
        <v>3.4882131484645215E-3</v>
      </c>
      <c r="U441" s="269">
        <f t="shared" si="273"/>
        <v>3.2736746113847333</v>
      </c>
      <c r="V441" s="341">
        <f t="shared" si="274"/>
        <v>3.2736746113847333</v>
      </c>
      <c r="W441" s="269">
        <f t="shared" si="275"/>
        <v>6.4481031894381147E-4</v>
      </c>
      <c r="X441" s="269">
        <f t="shared" si="276"/>
        <v>1092.1645645716394</v>
      </c>
      <c r="Y441" s="269">
        <f t="shared" si="258"/>
        <v>45.403831545486078</v>
      </c>
      <c r="Z441" s="349">
        <f>IF(H441&gt;0,rate1(1,$L$52,$L$51,$L$54,U441,$L$53,$L$50,Y441),"")</f>
        <v>2921.6674450009655</v>
      </c>
      <c r="AA441" s="341">
        <f t="shared" si="277"/>
        <v>14.137773985561674</v>
      </c>
      <c r="AB441" s="341">
        <f t="shared" si="278"/>
        <v>-4.9080637226097333E-5</v>
      </c>
      <c r="AC441" s="269">
        <f t="shared" si="259"/>
        <v>3.4882131484645215E-3</v>
      </c>
      <c r="AD441" s="269">
        <f t="shared" si="279"/>
        <v>-5.7335945794493126</v>
      </c>
      <c r="AE441" s="269">
        <f t="shared" si="280"/>
        <v>19.360726595136885</v>
      </c>
      <c r="AF441" s="269">
        <f t="shared" si="281"/>
        <v>960.4755573336555</v>
      </c>
      <c r="AG441" s="269">
        <f t="shared" si="282"/>
        <v>956.73971879649412</v>
      </c>
      <c r="AH441" s="269">
        <f t="shared" si="283"/>
        <v>3.2539229913034866</v>
      </c>
      <c r="AI441" s="269">
        <f t="shared" si="284"/>
        <v>1.1990984698207936</v>
      </c>
      <c r="AJ441" s="269">
        <f t="shared" si="285"/>
        <v>2.7138486254732279</v>
      </c>
      <c r="AK441" s="366">
        <f t="shared" si="286"/>
        <v>138.84108553551437</v>
      </c>
      <c r="AL441" s="134">
        <f t="shared" si="287"/>
        <v>0.97686559532338024</v>
      </c>
      <c r="AM441" s="5" cm="1">
        <f t="array" ref="AM441">Balance($B$8,$B$11,$B$12,$H$7,B441,AK441,AL441)</f>
        <v>0.2373894120915821</v>
      </c>
      <c r="AN441" s="5" cm="1">
        <f t="array" ref="AN441">getStorageByWaterLevel(B440)</f>
        <v>77.643012926570364</v>
      </c>
    </row>
    <row r="442" spans="2:40" x14ac:dyDescent="0.25">
      <c r="B442" s="269">
        <f t="shared" si="260"/>
        <v>960.4755573336555</v>
      </c>
      <c r="C442" s="269">
        <f t="shared" si="261"/>
        <v>956.73971879649412</v>
      </c>
      <c r="D442" s="269">
        <f t="shared" si="262"/>
        <v>3.2539229913034866</v>
      </c>
      <c r="E442" s="269">
        <f>IF(H442&gt;0,IF(AND(C442&lt;$B$6,C442&gt;$K$12),bb2wang($B$6,$K$12,C442,$H$8,$H$9,I442,$H$10,$H$11,$K$10,$K$11,$H$13),E441)," ")</f>
        <v>119.99563758387472</v>
      </c>
      <c r="F442" s="269">
        <f t="shared" si="263"/>
        <v>120.12115758757274</v>
      </c>
      <c r="G442" s="269">
        <f t="shared" si="264"/>
        <v>1147.0210385775147</v>
      </c>
      <c r="H442" s="270">
        <f t="shared" si="231"/>
        <v>0.02</v>
      </c>
      <c r="I442" s="269">
        <f t="shared" si="265"/>
        <v>2.988670829729108</v>
      </c>
      <c r="J442" s="269">
        <f t="shared" si="233"/>
        <v>100</v>
      </c>
      <c r="K442" s="317">
        <f t="shared" si="266"/>
        <v>-1</v>
      </c>
      <c r="L442" s="318">
        <f t="shared" si="267"/>
        <v>3.2339229913034866</v>
      </c>
      <c r="M442" s="318">
        <f t="shared" si="268"/>
        <v>3.2439229913034868</v>
      </c>
      <c r="N442" s="269">
        <f t="shared" si="269"/>
        <v>-4.5220406777817246E-2</v>
      </c>
      <c r="O442" s="269">
        <f t="shared" si="238"/>
        <v>2.6440901955349538E-2</v>
      </c>
      <c r="P442" s="316">
        <f t="shared" si="257"/>
        <v>44.762358625760008</v>
      </c>
      <c r="Q442" s="269">
        <f t="shared" si="270"/>
        <v>1056.3189316017106</v>
      </c>
      <c r="R442" s="338">
        <f>IF(H442&gt;0,rate1(1,$L$52,$L$51,$L$54,L442,$L$53,$L$50,P442),"")</f>
        <v>2892.3285366826508</v>
      </c>
      <c r="S442" s="318">
        <f t="shared" si="271"/>
        <v>13.812464509126915</v>
      </c>
      <c r="T442" s="318">
        <f t="shared" si="272"/>
        <v>3.5294073786978799E-3</v>
      </c>
      <c r="U442" s="269">
        <f t="shared" si="273"/>
        <v>3.2539229913034866</v>
      </c>
      <c r="V442" s="341">
        <f t="shared" si="274"/>
        <v>3.2539229913034866</v>
      </c>
      <c r="W442" s="269">
        <f t="shared" si="275"/>
        <v>6.3705290339921561E-4</v>
      </c>
      <c r="X442" s="269">
        <f t="shared" si="276"/>
        <v>1068.2664138235675</v>
      </c>
      <c r="Y442" s="269">
        <f t="shared" si="258"/>
        <v>45.038760703871851</v>
      </c>
      <c r="Z442" s="349">
        <f>IF(H442&gt;0,rate1(1,$L$52,$L$51,$L$54,U442,$L$53,$L$50,Y442),"")</f>
        <v>2905.0000464011109</v>
      </c>
      <c r="AA442" s="341">
        <f t="shared" si="277"/>
        <v>13.90775927470739</v>
      </c>
      <c r="AB442" s="341">
        <f t="shared" si="278"/>
        <v>-4.9354259700792042E-5</v>
      </c>
      <c r="AC442" s="269">
        <f t="shared" si="259"/>
        <v>3.5294073786978799E-3</v>
      </c>
      <c r="AD442" s="269">
        <f t="shared" si="279"/>
        <v>-5.6666737086549333</v>
      </c>
      <c r="AE442" s="269">
        <f t="shared" si="280"/>
        <v>19.072239809877278</v>
      </c>
      <c r="AF442" s="269">
        <f t="shared" si="281"/>
        <v>960.42680751949899</v>
      </c>
      <c r="AG442" s="269">
        <f t="shared" si="282"/>
        <v>956.73618938911545</v>
      </c>
      <c r="AH442" s="269">
        <f t="shared" si="283"/>
        <v>3.2341694995386114</v>
      </c>
      <c r="AI442" s="269">
        <f t="shared" si="284"/>
        <v>1.22026503349648</v>
      </c>
      <c r="AJ442" s="269">
        <f t="shared" si="285"/>
        <v>2.7141875879825323</v>
      </c>
      <c r="AK442" s="366">
        <f t="shared" si="286"/>
        <v>138.84248921938951</v>
      </c>
      <c r="AL442" s="134">
        <f t="shared" si="287"/>
        <v>0.97698550517036231</v>
      </c>
      <c r="AM442" s="5" cm="1">
        <f t="array" ref="AM442">Balance($B$8,$B$11,$B$12,$H$7,B442,AK442,AL442)</f>
        <v>0.23893618783369486</v>
      </c>
      <c r="AN442" s="5" cm="1">
        <f t="array" ref="AN442">getStorageByWaterLevel(B441)</f>
        <v>77.757496016836754</v>
      </c>
    </row>
    <row r="443" spans="2:40" x14ac:dyDescent="0.25">
      <c r="B443" s="269">
        <f t="shared" si="260"/>
        <v>960.42680751949899</v>
      </c>
      <c r="C443" s="269">
        <f t="shared" si="261"/>
        <v>956.73618938911545</v>
      </c>
      <c r="D443" s="269">
        <f t="shared" si="262"/>
        <v>3.2341694995386114</v>
      </c>
      <c r="E443" s="269">
        <f>IF(H443&gt;0,IF(AND(C443&lt;$B$6,C443&gt;$K$12),bb2wang($B$6,$K$12,C443,$H$8,$H$9,I443,$H$10,$H$11,$K$10,$K$11,$H$13),E442)," ")</f>
        <v>119.74621692478001</v>
      </c>
      <c r="F443" s="269">
        <f t="shared" si="263"/>
        <v>119.87092725432737</v>
      </c>
      <c r="G443" s="269">
        <f t="shared" si="264"/>
        <v>1123.7841318384214</v>
      </c>
      <c r="H443" s="270">
        <f t="shared" si="231"/>
        <v>0.02</v>
      </c>
      <c r="I443" s="269">
        <f t="shared" si="265"/>
        <v>2.9524945043068329</v>
      </c>
      <c r="J443" s="269">
        <f t="shared" si="233"/>
        <v>100</v>
      </c>
      <c r="K443" s="317">
        <f t="shared" si="266"/>
        <v>-1</v>
      </c>
      <c r="L443" s="318">
        <f t="shared" si="267"/>
        <v>3.2141694995386114</v>
      </c>
      <c r="M443" s="318">
        <f t="shared" si="268"/>
        <v>3.2241694995386112</v>
      </c>
      <c r="N443" s="269">
        <f t="shared" si="269"/>
        <v>-4.4949304056892458E-2</v>
      </c>
      <c r="O443" s="269">
        <f t="shared" si="238"/>
        <v>2.6440901955349538E-2</v>
      </c>
      <c r="P443" s="316">
        <f t="shared" si="257"/>
        <v>44.398556861144854</v>
      </c>
      <c r="Q443" s="269">
        <f t="shared" si="270"/>
        <v>1032.9636306424882</v>
      </c>
      <c r="R443" s="338">
        <f>IF(H443&gt;0,rate1(1,$L$52,$L$51,$L$54,L443,$L$53,$L$50,P443),"")</f>
        <v>2875.5810782009944</v>
      </c>
      <c r="S443" s="318">
        <f t="shared" si="271"/>
        <v>13.585735273214297</v>
      </c>
      <c r="T443" s="318">
        <f t="shared" si="272"/>
        <v>3.5714483962296754E-3</v>
      </c>
      <c r="U443" s="269">
        <f t="shared" si="273"/>
        <v>3.2341694995386114</v>
      </c>
      <c r="V443" s="341">
        <f t="shared" si="274"/>
        <v>3.2341694995386114</v>
      </c>
      <c r="W443" s="269">
        <f t="shared" si="275"/>
        <v>6.2934170519213239E-4</v>
      </c>
      <c r="X443" s="269">
        <f t="shared" si="276"/>
        <v>1044.7292162436156</v>
      </c>
      <c r="Y443" s="269">
        <f t="shared" si="258"/>
        <v>44.674394775809724</v>
      </c>
      <c r="Z443" s="349">
        <f>IF(H443&gt;0,rate1(1,$L$52,$L$51,$L$54,U443,$L$53,$L$50,Y443),"")</f>
        <v>2888.2863799507536</v>
      </c>
      <c r="AA443" s="341">
        <f t="shared" si="277"/>
        <v>13.680035425460252</v>
      </c>
      <c r="AB443" s="341">
        <f t="shared" si="278"/>
        <v>-4.9632487928896216E-5</v>
      </c>
      <c r="AC443" s="269">
        <f t="shared" si="259"/>
        <v>3.5714483962296754E-3</v>
      </c>
      <c r="AD443" s="269">
        <f t="shared" si="279"/>
        <v>-5.5999689148844212</v>
      </c>
      <c r="AE443" s="269">
        <f t="shared" si="280"/>
        <v>18.78781822496391</v>
      </c>
      <c r="AF443" s="269">
        <f t="shared" si="281"/>
        <v>960.37828676704589</v>
      </c>
      <c r="AG443" s="269">
        <f t="shared" si="282"/>
        <v>956.73261794071925</v>
      </c>
      <c r="AH443" s="269">
        <f t="shared" si="283"/>
        <v>3.2144141336056764</v>
      </c>
      <c r="AI443" s="269">
        <f t="shared" si="284"/>
        <v>1.2419918962827596</v>
      </c>
      <c r="AJ443" s="269">
        <f t="shared" si="285"/>
        <v>2.7145325857314999</v>
      </c>
      <c r="AK443" s="366">
        <f t="shared" si="286"/>
        <v>138.84388888905556</v>
      </c>
      <c r="AL443" s="134">
        <f t="shared" si="287"/>
        <v>0.977107531673712</v>
      </c>
      <c r="AM443" s="5" cm="1">
        <f t="array" ref="AM443">Balance($B$8,$B$11,$B$12,$H$7,B443,AK443,AL443)</f>
        <v>0.2404814424222837</v>
      </c>
      <c r="AN443" s="5" cm="1">
        <f t="array" ref="AN443">getStorageByWaterLevel(B442)</f>
        <v>77.871526424338583</v>
      </c>
    </row>
    <row r="444" spans="2:40" x14ac:dyDescent="0.25">
      <c r="B444" s="269">
        <f t="shared" si="260"/>
        <v>960.37828676704589</v>
      </c>
      <c r="C444" s="269">
        <f t="shared" si="261"/>
        <v>956.73261794071925</v>
      </c>
      <c r="D444" s="269">
        <f t="shared" si="262"/>
        <v>3.2144141336056764</v>
      </c>
      <c r="E444" s="269">
        <f>IF(H444&gt;0,IF(AND(C444&lt;$B$6,C444&gt;$K$12),bb2wang($B$6,$K$12,C444,$H$8,$H$9,I444,$H$10,$H$11,$K$10,$K$11,$H$13),E443)," ")</f>
        <v>119.49841772068331</v>
      </c>
      <c r="F444" s="269">
        <f t="shared" si="263"/>
        <v>119.62231732273166</v>
      </c>
      <c r="G444" s="269">
        <f t="shared" si="264"/>
        <v>1100.9013876912302</v>
      </c>
      <c r="H444" s="270">
        <f t="shared" si="231"/>
        <v>0.02</v>
      </c>
      <c r="I444" s="269">
        <f t="shared" si="265"/>
        <v>2.9165350610613134</v>
      </c>
      <c r="J444" s="269">
        <f t="shared" si="233"/>
        <v>100</v>
      </c>
      <c r="K444" s="317">
        <f t="shared" si="266"/>
        <v>-1</v>
      </c>
      <c r="L444" s="318">
        <f t="shared" si="267"/>
        <v>3.1944141336056764</v>
      </c>
      <c r="M444" s="318">
        <f t="shared" si="268"/>
        <v>3.2044141336056766</v>
      </c>
      <c r="N444" s="269">
        <f t="shared" si="269"/>
        <v>-4.4678128652987148E-2</v>
      </c>
      <c r="O444" s="269">
        <f t="shared" si="238"/>
        <v>2.6440901955349538E-2</v>
      </c>
      <c r="P444" s="316">
        <f t="shared" si="257"/>
        <v>44.035465544361443</v>
      </c>
      <c r="Q444" s="269">
        <f t="shared" si="270"/>
        <v>1009.9633569345006</v>
      </c>
      <c r="R444" s="338">
        <f>IF(H444&gt;0,rate1(1,$L$52,$L$51,$L$54,L444,$L$53,$L$50,P444),"")</f>
        <v>2858.7874479906345</v>
      </c>
      <c r="S444" s="318">
        <f t="shared" si="271"/>
        <v>13.361262144322483</v>
      </c>
      <c r="T444" s="318">
        <f t="shared" si="272"/>
        <v>3.6143662460477611E-3</v>
      </c>
      <c r="U444" s="269">
        <f t="shared" si="273"/>
        <v>3.2144141336056764</v>
      </c>
      <c r="V444" s="341">
        <f t="shared" si="274"/>
        <v>3.2144141336056764</v>
      </c>
      <c r="W444" s="269">
        <f t="shared" si="275"/>
        <v>6.2167673670643353E-4</v>
      </c>
      <c r="X444" s="269">
        <f t="shared" si="276"/>
        <v>1021.549043560115</v>
      </c>
      <c r="Y444" s="269">
        <f t="shared" si="258"/>
        <v>44.310736931515429</v>
      </c>
      <c r="Z444" s="349">
        <f>IF(H444&gt;0,rate1(1,$L$52,$L$51,$L$54,U444,$L$53,$L$50,Y444),"")</f>
        <v>2871.5264934014899</v>
      </c>
      <c r="AA444" s="341">
        <f t="shared" si="277"/>
        <v>13.45457946980726</v>
      </c>
      <c r="AB444" s="341">
        <f t="shared" si="278"/>
        <v>-4.991551406561094E-5</v>
      </c>
      <c r="AC444" s="269">
        <f t="shared" si="259"/>
        <v>3.6143662460477611E-3</v>
      </c>
      <c r="AD444" s="269">
        <f t="shared" si="279"/>
        <v>-5.5334735437698406</v>
      </c>
      <c r="AE444" s="269">
        <f t="shared" si="280"/>
        <v>18.507399487695629</v>
      </c>
      <c r="AF444" s="269">
        <f t="shared" si="281"/>
        <v>960.32999427214691</v>
      </c>
      <c r="AG444" s="269">
        <f t="shared" si="282"/>
        <v>956.72900357447315</v>
      </c>
      <c r="AH444" s="269">
        <f t="shared" si="283"/>
        <v>3.1946568909765793</v>
      </c>
      <c r="AI444" s="269">
        <f t="shared" si="284"/>
        <v>1.2643004461867924</v>
      </c>
      <c r="AJ444" s="269">
        <f t="shared" si="285"/>
        <v>2.7148837802998851</v>
      </c>
      <c r="AK444" s="366">
        <f t="shared" si="286"/>
        <v>138.84528461984047</v>
      </c>
      <c r="AL444" s="134">
        <f t="shared" si="287"/>
        <v>0.97723173086334025</v>
      </c>
      <c r="AM444" s="5" cm="1">
        <f t="array" ref="AM444">Balance($B$8,$B$11,$B$12,$H$7,B444,AK444,AL444)</f>
        <v>0.24202511914845759</v>
      </c>
      <c r="AN444" s="5" cm="1">
        <f t="array" ref="AN444">getStorageByWaterLevel(B443)</f>
        <v>77.985104706896607</v>
      </c>
    </row>
    <row r="445" spans="2:40" x14ac:dyDescent="0.25">
      <c r="B445" s="269">
        <f t="shared" si="260"/>
        <v>960.32999427214691</v>
      </c>
      <c r="C445" s="269">
        <f t="shared" si="261"/>
        <v>956.72900357447315</v>
      </c>
      <c r="D445" s="269">
        <f t="shared" si="262"/>
        <v>3.1946568909765793</v>
      </c>
      <c r="E445" s="269">
        <f>IF(H445&gt;0,IF(AND(C445&lt;$B$6,C445&gt;$K$12),bb2wang($B$6,$K$12,C445,$H$8,$H$9,I445,$H$10,$H$11,$K$10,$K$11,$H$13),E444)," ")</f>
        <v>119.25224213871331</v>
      </c>
      <c r="F445" s="269">
        <f t="shared" si="263"/>
        <v>119.37532992969831</v>
      </c>
      <c r="G445" s="269">
        <f t="shared" si="264"/>
        <v>1078.3689279404418</v>
      </c>
      <c r="H445" s="270">
        <f t="shared" si="231"/>
        <v>0.02</v>
      </c>
      <c r="I445" s="269">
        <f t="shared" si="265"/>
        <v>2.8807925581390013</v>
      </c>
      <c r="J445" s="269">
        <f t="shared" si="233"/>
        <v>100</v>
      </c>
      <c r="K445" s="317">
        <f t="shared" si="266"/>
        <v>-1</v>
      </c>
      <c r="L445" s="318">
        <f t="shared" si="267"/>
        <v>3.1746568909765793</v>
      </c>
      <c r="M445" s="318">
        <f t="shared" si="268"/>
        <v>3.1846568909765791</v>
      </c>
      <c r="N445" s="269">
        <f t="shared" si="269"/>
        <v>-4.4406880518033098E-2</v>
      </c>
      <c r="O445" s="269">
        <f t="shared" si="238"/>
        <v>2.6440901955349538E-2</v>
      </c>
      <c r="P445" s="316">
        <f t="shared" si="257"/>
        <v>43.673087902231579</v>
      </c>
      <c r="Q445" s="269">
        <f t="shared" si="270"/>
        <v>987.3142296631579</v>
      </c>
      <c r="R445" s="338">
        <f>IF(H445&gt;0,rate1(1,$L$52,$L$51,$L$54,L445,$L$53,$L$50,P445),"")</f>
        <v>2841.9477019956057</v>
      </c>
      <c r="S445" s="318">
        <f t="shared" si="271"/>
        <v>13.139022273170367</v>
      </c>
      <c r="T445" s="318">
        <f t="shared" si="272"/>
        <v>3.6581925231475242E-3</v>
      </c>
      <c r="U445" s="269">
        <f t="shared" si="273"/>
        <v>3.1946568909765793</v>
      </c>
      <c r="V445" s="341">
        <f t="shared" si="274"/>
        <v>3.1946568909765793</v>
      </c>
      <c r="W445" s="269">
        <f t="shared" si="275"/>
        <v>6.1405801033576068E-4</v>
      </c>
      <c r="X445" s="269">
        <f t="shared" si="276"/>
        <v>998.72199885318742</v>
      </c>
      <c r="Y445" s="269">
        <f t="shared" si="258"/>
        <v>43.947790373259551</v>
      </c>
      <c r="Z445" s="349">
        <f>IF(H445&gt;0,rate1(1,$L$52,$L$51,$L$54,U445,$L$53,$L$50,Y445),"")</f>
        <v>2854.7204390985007</v>
      </c>
      <c r="AA445" s="341">
        <f t="shared" si="277"/>
        <v>13.231368530646312</v>
      </c>
      <c r="AB445" s="341">
        <f t="shared" si="278"/>
        <v>-5.0203540903637012E-5</v>
      </c>
      <c r="AC445" s="269">
        <f t="shared" si="259"/>
        <v>3.6581925231475242E-3</v>
      </c>
      <c r="AD445" s="269">
        <f t="shared" si="279"/>
        <v>-5.4671808204320307</v>
      </c>
      <c r="AE445" s="269">
        <f t="shared" si="280"/>
        <v>18.230921314409738</v>
      </c>
      <c r="AF445" s="269">
        <f t="shared" si="281"/>
        <v>960.28192919910578</v>
      </c>
      <c r="AG445" s="269">
        <f t="shared" si="282"/>
        <v>956.72534538194998</v>
      </c>
      <c r="AH445" s="269">
        <f t="shared" si="283"/>
        <v>3.1748977690783282</v>
      </c>
      <c r="AI445" s="269">
        <f t="shared" si="284"/>
        <v>1.2872131744643838</v>
      </c>
      <c r="AJ445" s="269">
        <f t="shared" si="285"/>
        <v>2.7152413395150141</v>
      </c>
      <c r="AK445" s="366">
        <f t="shared" si="286"/>
        <v>138.84667648995614</v>
      </c>
      <c r="AL445" s="134">
        <f t="shared" si="287"/>
        <v>0.97735816090795891</v>
      </c>
      <c r="AM445" s="5" cm="1">
        <f t="array" ref="AM445">Balance($B$8,$B$11,$B$12,$H$7,B445,AK445,AL445)</f>
        <v>0.24356716300423942</v>
      </c>
      <c r="AN445" s="5" cm="1">
        <f t="array" ref="AN445">getStorageByWaterLevel(B444)</f>
        <v>78.098231499499377</v>
      </c>
    </row>
    <row r="446" spans="2:40" x14ac:dyDescent="0.25">
      <c r="B446" s="269">
        <f t="shared" si="260"/>
        <v>960.28192919910578</v>
      </c>
      <c r="C446" s="269">
        <f t="shared" si="261"/>
        <v>956.72534538194998</v>
      </c>
      <c r="D446" s="269">
        <f t="shared" si="262"/>
        <v>3.1748977690783282</v>
      </c>
      <c r="E446" s="269">
        <f>IF(H446&gt;0,IF(AND(C446&lt;$B$6,C446&gt;$K$12),bb2wang($B$6,$K$12,C446,$H$8,$H$9,I446,$H$10,$H$11,$K$10,$K$11,$H$13),E445)," ")</f>
        <v>119.00769240953571</v>
      </c>
      <c r="F446" s="269">
        <f t="shared" si="263"/>
        <v>119.12996727412451</v>
      </c>
      <c r="G446" s="269">
        <f t="shared" si="264"/>
        <v>1056.1829054584543</v>
      </c>
      <c r="H446" s="270">
        <f t="shared" ref="H446:H509" si="288">dv(S445)</f>
        <v>0.02</v>
      </c>
      <c r="I446" s="269">
        <f t="shared" si="265"/>
        <v>2.8452670537246378</v>
      </c>
      <c r="J446" s="269">
        <f t="shared" ref="J446:J509" si="289">$B$7</f>
        <v>100</v>
      </c>
      <c r="K446" s="317">
        <f t="shared" si="266"/>
        <v>-1</v>
      </c>
      <c r="L446" s="318">
        <f t="shared" si="267"/>
        <v>3.1548977690783282</v>
      </c>
      <c r="M446" s="318">
        <f t="shared" si="268"/>
        <v>3.164897769078328</v>
      </c>
      <c r="N446" s="269">
        <f t="shared" si="269"/>
        <v>-4.413555960330573E-2</v>
      </c>
      <c r="O446" s="269">
        <f t="shared" ref="O446:O509" si="290">IF(WH(B445,$F$51,$F$52,$F$53)&gt;0,WH(B445,$F$51,$F$52,$F$53),O445)</f>
        <v>2.6440901955349538E-2</v>
      </c>
      <c r="P446" s="316">
        <f t="shared" si="257"/>
        <v>43.31142719456971</v>
      </c>
      <c r="Q446" s="269">
        <f t="shared" si="270"/>
        <v>965.01239910145046</v>
      </c>
      <c r="R446" s="338">
        <f>IF(H446&gt;0,rate1(1,$L$52,$L$51,$L$54,L446,$L$53,$L$50,P446),"")</f>
        <v>2825.0619009372704</v>
      </c>
      <c r="S446" s="318">
        <f t="shared" si="271"/>
        <v>12.918992897178686</v>
      </c>
      <c r="T446" s="318">
        <f t="shared" si="272"/>
        <v>3.7029604752724489E-3</v>
      </c>
      <c r="U446" s="269">
        <f t="shared" si="273"/>
        <v>3.1748977690783282</v>
      </c>
      <c r="V446" s="341">
        <f t="shared" si="274"/>
        <v>3.1748977690783282</v>
      </c>
      <c r="W446" s="269">
        <f t="shared" si="275"/>
        <v>6.0648553848619002E-4</v>
      </c>
      <c r="X446" s="269">
        <f t="shared" si="276"/>
        <v>976.24421638127455</v>
      </c>
      <c r="Y446" s="269">
        <f t="shared" si="258"/>
        <v>43.585558335893573</v>
      </c>
      <c r="Z446" s="349">
        <f>IF(H446&gt;0,rate1(1,$L$52,$L$51,$L$54,U446,$L$53,$L$50,Y446),"")</f>
        <v>2837.8682740841687</v>
      </c>
      <c r="AA446" s="341">
        <f t="shared" si="277"/>
        <v>13.010379819368673</v>
      </c>
      <c r="AB446" s="341">
        <f t="shared" si="278"/>
        <v>-5.0496782583689352E-5</v>
      </c>
      <c r="AC446" s="269">
        <f t="shared" si="259"/>
        <v>3.7029604752724489E-3</v>
      </c>
      <c r="AD446" s="269">
        <f t="shared" si="279"/>
        <v>-5.4010838445496727</v>
      </c>
      <c r="AE446" s="269">
        <f t="shared" si="280"/>
        <v>17.958321446801957</v>
      </c>
      <c r="AF446" s="269">
        <f t="shared" si="281"/>
        <v>960.23409067902719</v>
      </c>
      <c r="AG446" s="269">
        <f t="shared" si="282"/>
        <v>956.72164242147471</v>
      </c>
      <c r="AH446" s="269">
        <f t="shared" si="283"/>
        <v>3.1551367652920264</v>
      </c>
      <c r="AI446" s="269">
        <f t="shared" si="284"/>
        <v>1.3107537481015614</v>
      </c>
      <c r="AJ446" s="269">
        <f t="shared" si="285"/>
        <v>2.7156054377783758</v>
      </c>
      <c r="AK446" s="366">
        <f t="shared" si="286"/>
        <v>138.8480645806471</v>
      </c>
      <c r="AL446" s="134">
        <f t="shared" si="287"/>
        <v>0.97748688222540536</v>
      </c>
      <c r="AM446" s="5" cm="1">
        <f t="array" ref="AM446">Balance($B$8,$B$11,$B$12,$H$7,B446,AK446,AL446)</f>
        <v>0.24510752074503983</v>
      </c>
      <c r="AN446" s="5" cm="1">
        <f t="array" ref="AN446">getStorageByWaterLevel(B445)</f>
        <v>78.210907517877573</v>
      </c>
    </row>
    <row r="447" spans="2:40" x14ac:dyDescent="0.25">
      <c r="B447" s="269">
        <f t="shared" si="260"/>
        <v>960.23409067902719</v>
      </c>
      <c r="C447" s="269">
        <f t="shared" si="261"/>
        <v>956.72164242147471</v>
      </c>
      <c r="D447" s="269">
        <f t="shared" si="262"/>
        <v>3.1551367652920264</v>
      </c>
      <c r="E447" s="269">
        <f>IF(H447&gt;0,IF(AND(C447&lt;$B$6,C447&gt;$K$12),bb2wang($B$6,$K$12,C447,$H$8,$H$9,I447,$H$10,$H$11,$K$10,$K$11,$H$13),E446)," ")</f>
        <v>118.76477083066774</v>
      </c>
      <c r="F447" s="269">
        <f t="shared" si="263"/>
        <v>118.88623162010173</v>
      </c>
      <c r="G447" s="269">
        <f t="shared" si="264"/>
        <v>1034.3395040119892</v>
      </c>
      <c r="H447" s="270">
        <f t="shared" si="288"/>
        <v>0.02</v>
      </c>
      <c r="I447" s="269">
        <f t="shared" si="265"/>
        <v>2.8099586060419828</v>
      </c>
      <c r="J447" s="269">
        <f t="shared" si="289"/>
        <v>100</v>
      </c>
      <c r="K447" s="317">
        <f t="shared" si="266"/>
        <v>-1</v>
      </c>
      <c r="L447" s="318">
        <f t="shared" si="267"/>
        <v>3.1351367652920263</v>
      </c>
      <c r="M447" s="318">
        <f t="shared" si="268"/>
        <v>3.1451367652920261</v>
      </c>
      <c r="N447" s="269">
        <f t="shared" si="269"/>
        <v>-4.3864165859428539E-2</v>
      </c>
      <c r="O447" s="269">
        <f t="shared" si="290"/>
        <v>2.6440901955349538E-2</v>
      </c>
      <c r="P447" s="316">
        <f t="shared" ref="P447:P510" si="291">IF(H447&gt;0,$C$54*$L$55*$L$55*M447*M447/(($B$19*(B447-C447))^0.333)*1000,"")</f>
        <v>42.95048671473495</v>
      </c>
      <c r="Q447" s="269">
        <f t="shared" si="270"/>
        <v>943.05404643661723</v>
      </c>
      <c r="R447" s="338">
        <f>IF(H447&gt;0,rate1(1,$L$52,$L$51,$L$54,L447,$L$53,$L$50,P447),"")</f>
        <v>2808.1301104220142</v>
      </c>
      <c r="S447" s="318">
        <f t="shared" si="271"/>
        <v>12.701151337922632</v>
      </c>
      <c r="T447" s="318">
        <f t="shared" si="272"/>
        <v>3.7487051139376152E-3</v>
      </c>
      <c r="U447" s="269">
        <f t="shared" si="273"/>
        <v>3.1551367652920264</v>
      </c>
      <c r="V447" s="341">
        <f t="shared" si="274"/>
        <v>3.1551367652920264</v>
      </c>
      <c r="W447" s="269">
        <f t="shared" si="275"/>
        <v>5.9895933355846864E-4</v>
      </c>
      <c r="X447" s="269">
        <f t="shared" si="276"/>
        <v>954.11186140782274</v>
      </c>
      <c r="Y447" s="269">
        <f t="shared" ref="Y447:Y510" si="292">IF(H447&gt;0,$C$54*$L$55*$L$55*V447*V447/(($B$19*(B447-C447))^0.333)*1000,"")</f>
        <v>43.224044087392514</v>
      </c>
      <c r="Z447" s="349">
        <f>IF(H447&gt;0,rate1(1,$L$52,$L$51,$L$54,U447,$L$53,$L$50,Y447),"")</f>
        <v>2820.9700602040857</v>
      </c>
      <c r="AA447" s="341">
        <f t="shared" si="277"/>
        <v>12.791590633370275</v>
      </c>
      <c r="AB447" s="341">
        <f t="shared" si="278"/>
        <v>-5.0795465360153364E-5</v>
      </c>
      <c r="AC447" s="269">
        <f t="shared" ref="AC447:AC510" si="293">IF(H447&gt;0,delta_z(N447,S447,H447,AE446,AB447),"")</f>
        <v>3.7487051139376152E-3</v>
      </c>
      <c r="AD447" s="269">
        <f t="shared" si="279"/>
        <v>-5.3351755852015073</v>
      </c>
      <c r="AE447" s="269">
        <f t="shared" si="280"/>
        <v>17.689537609846571</v>
      </c>
      <c r="AF447" s="269">
        <f t="shared" si="281"/>
        <v>960.18647780805384</v>
      </c>
      <c r="AG447" s="269">
        <f t="shared" si="282"/>
        <v>956.71789371636078</v>
      </c>
      <c r="AH447" s="269">
        <f t="shared" si="283"/>
        <v>3.1353738769517725</v>
      </c>
      <c r="AI447" s="269">
        <f t="shared" si="284"/>
        <v>1.3349470881084811</v>
      </c>
      <c r="AJ447" s="269">
        <f t="shared" si="285"/>
        <v>2.7159762564139616</v>
      </c>
      <c r="AK447" s="366">
        <f t="shared" si="286"/>
        <v>138.84944897634912</v>
      </c>
      <c r="AL447" s="134">
        <f t="shared" si="287"/>
        <v>0.97761795760021553</v>
      </c>
      <c r="AM447" s="5" cm="1">
        <f t="array" ref="AM447">Balance($B$8,$B$11,$B$12,$H$7,B447,AK447,AL447)</f>
        <v>0.24664614095626025</v>
      </c>
      <c r="AN447" s="5" cm="1">
        <f t="array" ref="AN447">getStorageByWaterLevel(B446)</f>
        <v>78.32313356231252</v>
      </c>
    </row>
    <row r="448" spans="2:40" x14ac:dyDescent="0.25">
      <c r="B448" s="269">
        <f t="shared" si="260"/>
        <v>960.18647780805384</v>
      </c>
      <c r="C448" s="269">
        <f t="shared" si="261"/>
        <v>956.71789371636078</v>
      </c>
      <c r="D448" s="269">
        <f t="shared" si="262"/>
        <v>3.1353738769517725</v>
      </c>
      <c r="E448" s="269">
        <f>IF(H448&gt;0,IF(AND(C448&lt;$B$6,C448&gt;$K$12),bb2wang($B$6,$K$12,C448,$H$8,$H$9,I448,$H$10,$H$11,$K$10,$K$11,$H$13),E447)," ")</f>
        <v>118.52347977001413</v>
      </c>
      <c r="F448" s="269">
        <f t="shared" si="263"/>
        <v>118.64412530034093</v>
      </c>
      <c r="G448" s="269">
        <f t="shared" si="264"/>
        <v>1012.8349380883755</v>
      </c>
      <c r="H448" s="270">
        <f t="shared" si="288"/>
        <v>0.02</v>
      </c>
      <c r="I448" s="269">
        <f t="shared" si="265"/>
        <v>2.7748672733544484</v>
      </c>
      <c r="J448" s="269">
        <f t="shared" si="289"/>
        <v>100</v>
      </c>
      <c r="K448" s="317">
        <f t="shared" si="266"/>
        <v>-1</v>
      </c>
      <c r="L448" s="318">
        <f t="shared" si="267"/>
        <v>3.1153738769517725</v>
      </c>
      <c r="M448" s="318">
        <f t="shared" si="268"/>
        <v>3.1253738769517723</v>
      </c>
      <c r="N448" s="269">
        <f t="shared" si="269"/>
        <v>-4.359269923635356E-2</v>
      </c>
      <c r="O448" s="269">
        <f t="shared" si="290"/>
        <v>2.6440901955349538E-2</v>
      </c>
      <c r="P448" s="316">
        <f t="shared" si="291"/>
        <v>42.590269790195116</v>
      </c>
      <c r="Q448" s="269">
        <f t="shared" si="270"/>
        <v>921.43538359665786</v>
      </c>
      <c r="R448" s="338">
        <f>IF(H448&gt;0,rate1(1,$L$52,$L$51,$L$54,L448,$L$53,$L$50,P448),"")</f>
        <v>2791.1524010511848</v>
      </c>
      <c r="S448" s="318">
        <f t="shared" si="271"/>
        <v>12.485474998504239</v>
      </c>
      <c r="T448" s="318">
        <f t="shared" si="272"/>
        <v>3.7954633345186565E-3</v>
      </c>
      <c r="U448" s="269">
        <f t="shared" si="273"/>
        <v>3.1353738769517725</v>
      </c>
      <c r="V448" s="341">
        <f t="shared" si="274"/>
        <v>3.1353738769517725</v>
      </c>
      <c r="W448" s="269">
        <f t="shared" si="275"/>
        <v>5.9147940798620624E-4</v>
      </c>
      <c r="X448" s="269">
        <f t="shared" si="276"/>
        <v>932.32113002782762</v>
      </c>
      <c r="Y448" s="269">
        <f t="shared" si="292"/>
        <v>42.863250929409084</v>
      </c>
      <c r="Z448" s="349">
        <f>IF(H448&gt;0,rate1(1,$L$52,$L$51,$L$54,U448,$L$53,$L$50,Y448),"")</f>
        <v>2804.0258642152626</v>
      </c>
      <c r="AA448" s="341">
        <f t="shared" si="277"/>
        <v>12.574978353485839</v>
      </c>
      <c r="AB448" s="341">
        <f t="shared" si="278"/>
        <v>-5.1099828433638536E-5</v>
      </c>
      <c r="AC448" s="269">
        <f t="shared" si="293"/>
        <v>3.7954633345186565E-3</v>
      </c>
      <c r="AD448" s="269">
        <f t="shared" si="279"/>
        <v>-5.2694488754787079</v>
      </c>
      <c r="AE448" s="269">
        <f t="shared" si="280"/>
        <v>17.424507464768691</v>
      </c>
      <c r="AF448" s="269">
        <f t="shared" si="281"/>
        <v>960.13908964548295</v>
      </c>
      <c r="AG448" s="269">
        <f t="shared" si="282"/>
        <v>956.71409825302624</v>
      </c>
      <c r="AH448" s="269">
        <f t="shared" si="283"/>
        <v>3.1156091013433058</v>
      </c>
      <c r="AI448" s="269">
        <f t="shared" si="284"/>
        <v>1.3598194541757143</v>
      </c>
      <c r="AJ448" s="269">
        <f t="shared" si="285"/>
        <v>2.7163539840401216</v>
      </c>
      <c r="AK448" s="366">
        <f t="shared" si="286"/>
        <v>138.85082976485813</v>
      </c>
      <c r="AL448" s="134">
        <f t="shared" ref="AL448:AL511" si="294">IF(H448&gt;0,AL447+AI447*J447/1000000,"")</f>
        <v>0.97775145230902638</v>
      </c>
      <c r="AM448" s="5" cm="1">
        <f t="array" ref="AM448">Balance($B$8,$B$11,$B$12,$H$7,B448,AK448,AL448)</f>
        <v>0.24818297412435245</v>
      </c>
      <c r="AN448" s="5" cm="1">
        <f t="array" ref="AN448">getStorageByWaterLevel(B447)</f>
        <v>78.43491052169685</v>
      </c>
    </row>
    <row r="449" spans="2:40" x14ac:dyDescent="0.25">
      <c r="B449" s="269">
        <f t="shared" si="260"/>
        <v>960.13908964548295</v>
      </c>
      <c r="C449" s="269">
        <f t="shared" si="261"/>
        <v>956.71409825302624</v>
      </c>
      <c r="D449" s="269">
        <f t="shared" si="262"/>
        <v>3.1156091013433058</v>
      </c>
      <c r="E449" s="269">
        <f>IF(H449&gt;0,IF(AND(C449&lt;$B$6,C449&gt;$K$12),bb2wang($B$6,$K$12,C449,$H$8,$H$9,I449,$H$10,$H$11,$K$10,$K$11,$H$13),E448)," ")</f>
        <v>118.28382166964049</v>
      </c>
      <c r="F449" s="269">
        <f t="shared" si="263"/>
        <v>118.40365071982731</v>
      </c>
      <c r="G449" s="269">
        <f t="shared" si="264"/>
        <v>991.66545272151495</v>
      </c>
      <c r="H449" s="270">
        <f t="shared" si="288"/>
        <v>0.02</v>
      </c>
      <c r="I449" s="269">
        <f t="shared" si="265"/>
        <v>2.7399931139653746</v>
      </c>
      <c r="J449" s="269">
        <f t="shared" si="289"/>
        <v>100</v>
      </c>
      <c r="K449" s="317">
        <f t="shared" si="266"/>
        <v>-1</v>
      </c>
      <c r="L449" s="318">
        <f t="shared" si="267"/>
        <v>3.0956091013433058</v>
      </c>
      <c r="M449" s="318">
        <f t="shared" si="268"/>
        <v>3.1056091013433056</v>
      </c>
      <c r="N449" s="269">
        <f t="shared" si="269"/>
        <v>-4.332115968334449E-2</v>
      </c>
      <c r="O449" s="269">
        <f t="shared" si="290"/>
        <v>2.6440901955349538E-2</v>
      </c>
      <c r="P449" s="316">
        <f t="shared" si="291"/>
        <v>42.230779783099884</v>
      </c>
      <c r="Q449" s="269">
        <f t="shared" si="270"/>
        <v>900.15265307653044</v>
      </c>
      <c r="R449" s="338">
        <f>IF(H449&gt;0,rate1(1,$L$52,$L$51,$L$54,L449,$L$53,$L$50,P449),"")</f>
        <v>2774.1288485331788</v>
      </c>
      <c r="S449" s="318">
        <f t="shared" si="271"/>
        <v>12.27194136083927</v>
      </c>
      <c r="T449" s="318">
        <f t="shared" si="272"/>
        <v>3.8432740462836252E-3</v>
      </c>
      <c r="U449" s="269">
        <f t="shared" si="273"/>
        <v>3.1156091013433058</v>
      </c>
      <c r="V449" s="341">
        <f t="shared" si="274"/>
        <v>3.1156091013433058</v>
      </c>
      <c r="W449" s="269">
        <f t="shared" si="275"/>
        <v>5.8404577418968984E-4</v>
      </c>
      <c r="X449" s="269">
        <f t="shared" si="276"/>
        <v>910.86824899405588</v>
      </c>
      <c r="Y449" s="269">
        <f t="shared" si="292"/>
        <v>42.503182197836672</v>
      </c>
      <c r="Z449" s="349">
        <f>IF(H449&gt;0,rate1(1,$L$52,$L$51,$L$54,U449,$L$53,$L$50,Y449),"")</f>
        <v>2787.0357578964404</v>
      </c>
      <c r="AA449" s="341">
        <f t="shared" si="277"/>
        <v>12.360520441340254</v>
      </c>
      <c r="AB449" s="341">
        <f t="shared" si="278"/>
        <v>-5.1410124844666639E-5</v>
      </c>
      <c r="AC449" s="269">
        <f t="shared" si="293"/>
        <v>3.8432740462836252E-3</v>
      </c>
      <c r="AD449" s="269">
        <f t="shared" si="279"/>
        <v>-5.2038964068512445</v>
      </c>
      <c r="AE449" s="269">
        <f t="shared" si="280"/>
        <v>17.163168560346158</v>
      </c>
      <c r="AF449" s="269">
        <f t="shared" si="281"/>
        <v>960.09192521175328</v>
      </c>
      <c r="AG449" s="269">
        <f t="shared" si="282"/>
        <v>956.71025497897995</v>
      </c>
      <c r="AH449" s="269">
        <f t="shared" si="283"/>
        <v>3.0958424357028127</v>
      </c>
      <c r="AI449" s="269">
        <f t="shared" si="284"/>
        <v>1.3853985363065442</v>
      </c>
      <c r="AJ449" s="269">
        <f t="shared" si="285"/>
        <v>2.7167388169668736</v>
      </c>
      <c r="AK449" s="366">
        <f t="shared" si="286"/>
        <v>138.85220703751082</v>
      </c>
      <c r="AL449" s="134">
        <f t="shared" si="294"/>
        <v>0.97788743425444391</v>
      </c>
      <c r="AM449" s="5" cm="1">
        <f t="array" ref="AM449">Balance($B$8,$B$11,$B$12,$H$7,B449,AK449,AL449)</f>
        <v>0.24971797271272139</v>
      </c>
      <c r="AN449" s="5" cm="1">
        <f t="array" ref="AN449">getStorageByWaterLevel(B448)</f>
        <v>78.546239377867082</v>
      </c>
    </row>
    <row r="450" spans="2:40" x14ac:dyDescent="0.25">
      <c r="B450" s="269">
        <f t="shared" si="260"/>
        <v>960.09192521175328</v>
      </c>
      <c r="C450" s="269">
        <f t="shared" si="261"/>
        <v>956.71025497897995</v>
      </c>
      <c r="D450" s="269">
        <f t="shared" si="262"/>
        <v>3.0958424357028127</v>
      </c>
      <c r="E450" s="269">
        <f>IF(H450&gt;0,IF(AND(C450&lt;$B$6,C450&gt;$K$12),bb2wang($B$6,$K$12,C450,$H$8,$H$9,I450,$H$10,$H$11,$K$10,$K$11,$H$13),E449)," ")</f>
        <v>118.04579904980996</v>
      </c>
      <c r="F450" s="269">
        <f t="shared" si="263"/>
        <v>118.16481035972522</v>
      </c>
      <c r="G450" s="269">
        <f t="shared" si="264"/>
        <v>970.82732331797558</v>
      </c>
      <c r="H450" s="270">
        <f t="shared" si="288"/>
        <v>0.02</v>
      </c>
      <c r="I450" s="269">
        <f t="shared" si="265"/>
        <v>2.7053361862186649</v>
      </c>
      <c r="J450" s="269">
        <f t="shared" si="289"/>
        <v>100</v>
      </c>
      <c r="K450" s="317">
        <f t="shared" si="266"/>
        <v>-1</v>
      </c>
      <c r="L450" s="318">
        <f t="shared" si="267"/>
        <v>3.0758424357028127</v>
      </c>
      <c r="M450" s="318">
        <f t="shared" si="268"/>
        <v>3.0858424357028129</v>
      </c>
      <c r="N450" s="269">
        <f t="shared" si="269"/>
        <v>-4.3049547148956258E-2</v>
      </c>
      <c r="O450" s="269">
        <f t="shared" si="290"/>
        <v>2.6440901955349538E-2</v>
      </c>
      <c r="P450" s="316">
        <f t="shared" si="291"/>
        <v>41.872020090871047</v>
      </c>
      <c r="Q450" s="269">
        <f t="shared" si="270"/>
        <v>879.20212776452058</v>
      </c>
      <c r="R450" s="338">
        <f>IF(H450&gt;0,rate1(1,$L$52,$L$51,$L$54,L450,$L$53,$L$50,P450),"")</f>
        <v>2757.0595337980858</v>
      </c>
      <c r="S450" s="318">
        <f t="shared" si="271"/>
        <v>12.060527982859506</v>
      </c>
      <c r="T450" s="318">
        <f t="shared" si="272"/>
        <v>3.8921783133382165E-3</v>
      </c>
      <c r="U450" s="269">
        <f t="shared" si="273"/>
        <v>3.0958424357028127</v>
      </c>
      <c r="V450" s="341">
        <f t="shared" si="274"/>
        <v>3.0958424357028127</v>
      </c>
      <c r="W450" s="269">
        <f t="shared" si="275"/>
        <v>5.7665844460252913E-4</v>
      </c>
      <c r="X450" s="269">
        <f t="shared" si="276"/>
        <v>889.74947554341361</v>
      </c>
      <c r="Y450" s="269">
        <f t="shared" si="292"/>
        <v>42.143841263389191</v>
      </c>
      <c r="Z450" s="349">
        <f>IF(H450&gt;0,rate1(1,$L$52,$L$51,$L$54,U450,$L$53,$L$50,Y450),"")</f>
        <v>2769.9998181609199</v>
      </c>
      <c r="AA450" s="341">
        <f t="shared" si="277"/>
        <v>12.148194436618089</v>
      </c>
      <c r="AB450" s="341">
        <f t="shared" si="278"/>
        <v>-5.17266224482414E-5</v>
      </c>
      <c r="AC450" s="269">
        <f t="shared" si="293"/>
        <v>3.8921783133382165E-3</v>
      </c>
      <c r="AD450" s="269">
        <f t="shared" si="279"/>
        <v>-5.138510723278384</v>
      </c>
      <c r="AE450" s="269">
        <f t="shared" si="280"/>
        <v>16.905458280414525</v>
      </c>
      <c r="AF450" s="269">
        <f t="shared" si="281"/>
        <v>960.04498348629102</v>
      </c>
      <c r="AG450" s="269">
        <f t="shared" si="282"/>
        <v>956.70636280066662</v>
      </c>
      <c r="AH450" s="269">
        <f t="shared" si="283"/>
        <v>3.0760738772157374</v>
      </c>
      <c r="AI450" s="269">
        <f t="shared" si="284"/>
        <v>1.4117135541053796</v>
      </c>
      <c r="AJ450" s="269">
        <f t="shared" si="285"/>
        <v>2.7171309596207918</v>
      </c>
      <c r="AK450" s="366">
        <f t="shared" si="286"/>
        <v>138.85358088937753</v>
      </c>
      <c r="AL450" s="134">
        <f t="shared" si="294"/>
        <v>0.97802597410807457</v>
      </c>
      <c r="AM450" s="5" cm="1">
        <f t="array" ref="AM450">Balance($B$8,$B$11,$B$12,$H$7,B450,AK450,AL450)</f>
        <v>0.25125109124284156</v>
      </c>
      <c r="AN450" s="5" cm="1">
        <f t="array" ref="AN450">getStorageByWaterLevel(B449)</f>
        <v>78.657121210232432</v>
      </c>
    </row>
    <row r="451" spans="2:40" x14ac:dyDescent="0.25">
      <c r="B451" s="269">
        <f t="shared" si="260"/>
        <v>960.04498348629102</v>
      </c>
      <c r="C451" s="269">
        <f t="shared" si="261"/>
        <v>956.70636280066662</v>
      </c>
      <c r="D451" s="269">
        <f t="shared" si="262"/>
        <v>3.0760738772157374</v>
      </c>
      <c r="E451" s="269">
        <f>IF(H451&gt;0,IF(AND(C451&lt;$B$6,C451&gt;$K$12),bb2wang($B$6,$K$12,C451,$H$8,$H$9,I451,$H$10,$H$11,$K$10,$K$11,$H$13),E450)," ")</f>
        <v>117.80941451330287</v>
      </c>
      <c r="F451" s="269">
        <f t="shared" si="263"/>
        <v>117.92760678155642</v>
      </c>
      <c r="G451" s="269">
        <f t="shared" si="264"/>
        <v>950.31685548307917</v>
      </c>
      <c r="H451" s="270">
        <f t="shared" si="288"/>
        <v>0.02</v>
      </c>
      <c r="I451" s="269">
        <f t="shared" si="265"/>
        <v>2.6708965484995133</v>
      </c>
      <c r="J451" s="269">
        <f t="shared" si="289"/>
        <v>100</v>
      </c>
      <c r="K451" s="317">
        <f t="shared" si="266"/>
        <v>-1</v>
      </c>
      <c r="L451" s="318">
        <f t="shared" si="267"/>
        <v>3.0560738772157374</v>
      </c>
      <c r="M451" s="318">
        <f t="shared" si="268"/>
        <v>3.0660738772157377</v>
      </c>
      <c r="N451" s="269">
        <f t="shared" si="269"/>
        <v>-4.2777861581011933E-2</v>
      </c>
      <c r="O451" s="269">
        <f t="shared" si="290"/>
        <v>2.6440901955349538E-2</v>
      </c>
      <c r="P451" s="316">
        <f t="shared" si="291"/>
        <v>41.513994146807512</v>
      </c>
      <c r="Q451" s="269">
        <f t="shared" si="270"/>
        <v>858.58011076861533</v>
      </c>
      <c r="R451" s="338">
        <f>IF(H451&gt;0,rate1(1,$L$52,$L$51,$L$54,L451,$L$53,$L$50,P451),"")</f>
        <v>2739.9445431148138</v>
      </c>
      <c r="S451" s="318">
        <f t="shared" si="271"/>
        <v>11.85121249562482</v>
      </c>
      <c r="T451" s="318">
        <f t="shared" si="272"/>
        <v>3.9422195075674588E-3</v>
      </c>
      <c r="U451" s="269">
        <f t="shared" si="273"/>
        <v>3.0760738772157374</v>
      </c>
      <c r="V451" s="341">
        <f t="shared" si="274"/>
        <v>3.0760738772157374</v>
      </c>
      <c r="W451" s="269">
        <f t="shared" si="275"/>
        <v>5.6931743167254467E-4</v>
      </c>
      <c r="X451" s="269">
        <f t="shared" si="276"/>
        <v>868.96109722331641</v>
      </c>
      <c r="Y451" s="269">
        <f t="shared" si="292"/>
        <v>41.785231532195333</v>
      </c>
      <c r="Z451" s="349">
        <f>IF(H451&gt;0,rate1(1,$L$52,$L$51,$L$54,U451,$L$53,$L$50,Y451),"")</f>
        <v>2752.9181271718267</v>
      </c>
      <c r="AA451" s="341">
        <f t="shared" si="277"/>
        <v>11.937977954246021</v>
      </c>
      <c r="AB451" s="341">
        <f t="shared" si="278"/>
        <v>-5.20496049684888E-5</v>
      </c>
      <c r="AC451" s="269">
        <f t="shared" si="293"/>
        <v>3.9422195075674588E-3</v>
      </c>
      <c r="AD451" s="269">
        <f t="shared" si="279"/>
        <v>-5.0732842150489414</v>
      </c>
      <c r="AE451" s="269">
        <f t="shared" si="280"/>
        <v>16.65131378837798</v>
      </c>
      <c r="AF451" s="269">
        <f t="shared" si="281"/>
        <v>959.99826340520247</v>
      </c>
      <c r="AG451" s="269">
        <f t="shared" si="282"/>
        <v>956.702420581159</v>
      </c>
      <c r="AH451" s="269">
        <f t="shared" si="283"/>
        <v>3.0563034230153323</v>
      </c>
      <c r="AI451" s="269">
        <f t="shared" si="284"/>
        <v>1.4387953644805815</v>
      </c>
      <c r="AJ451" s="269">
        <f t="shared" si="285"/>
        <v>2.7175306249998141</v>
      </c>
      <c r="AK451" s="366">
        <f t="shared" si="286"/>
        <v>138.85495141946856</v>
      </c>
      <c r="AL451" s="134">
        <f t="shared" si="294"/>
        <v>0.97816714546348515</v>
      </c>
      <c r="AM451" s="5" cm="1">
        <f t="array" ref="AM451">Balance($B$8,$B$11,$B$12,$H$7,B451,AK451,AL451)</f>
        <v>0.2527822863810405</v>
      </c>
      <c r="AN451" s="5" cm="1">
        <f t="array" ref="AN451">getStorageByWaterLevel(B450)</f>
        <v>78.767557200721598</v>
      </c>
    </row>
    <row r="452" spans="2:40" x14ac:dyDescent="0.25">
      <c r="B452" s="269">
        <f t="shared" si="260"/>
        <v>959.99826340520247</v>
      </c>
      <c r="C452" s="269">
        <f t="shared" si="261"/>
        <v>956.702420581159</v>
      </c>
      <c r="D452" s="269">
        <f t="shared" si="262"/>
        <v>3.0563034230153323</v>
      </c>
      <c r="E452" s="269">
        <f>IF(H452&gt;0,IF(AND(C452&lt;$B$6,C452&gt;$K$12),bb2wang($B$6,$K$12,C452,$H$8,$H$9,I452,$H$10,$H$11,$K$10,$K$11,$H$13),E451)," ")</f>
        <v>117.5746707500397</v>
      </c>
      <c r="F452" s="269">
        <f t="shared" si="263"/>
        <v>117.69204263167128</v>
      </c>
      <c r="G452" s="269">
        <f t="shared" si="264"/>
        <v>930.1303848467262</v>
      </c>
      <c r="H452" s="270">
        <f t="shared" si="288"/>
        <v>0.02</v>
      </c>
      <c r="I452" s="269">
        <f t="shared" si="265"/>
        <v>2.6366742592347694</v>
      </c>
      <c r="J452" s="269">
        <f t="shared" si="289"/>
        <v>100</v>
      </c>
      <c r="K452" s="317">
        <f t="shared" si="266"/>
        <v>-1</v>
      </c>
      <c r="L452" s="318">
        <f t="shared" si="267"/>
        <v>3.0363034230153323</v>
      </c>
      <c r="M452" s="318">
        <f t="shared" si="268"/>
        <v>3.0463034230153321</v>
      </c>
      <c r="N452" s="269">
        <f t="shared" si="269"/>
        <v>-4.2506102926600065E-2</v>
      </c>
      <c r="O452" s="269">
        <f t="shared" si="290"/>
        <v>2.6440901955349538E-2</v>
      </c>
      <c r="P452" s="316">
        <f t="shared" si="291"/>
        <v>41.156705420700618</v>
      </c>
      <c r="Q452" s="269">
        <f t="shared" si="270"/>
        <v>838.28293524262199</v>
      </c>
      <c r="R452" s="338">
        <f>IF(H452&gt;0,rate1(1,$L$52,$L$51,$L$54,L452,$L$53,$L$50,P452),"")</f>
        <v>2722.783968210535</v>
      </c>
      <c r="S452" s="318">
        <f t="shared" si="271"/>
        <v>11.643972600337937</v>
      </c>
      <c r="T452" s="318">
        <f t="shared" si="272"/>
        <v>3.9934434747840794E-3</v>
      </c>
      <c r="U452" s="269">
        <f t="shared" si="273"/>
        <v>3.0563034230153323</v>
      </c>
      <c r="V452" s="341">
        <f t="shared" si="274"/>
        <v>3.0563034230153323</v>
      </c>
      <c r="W452" s="269">
        <f t="shared" si="275"/>
        <v>5.620227478564388E-4</v>
      </c>
      <c r="X452" s="269">
        <f t="shared" si="276"/>
        <v>848.49943171781274</v>
      </c>
      <c r="Y452" s="269">
        <f t="shared" si="292"/>
        <v>41.427356446402804</v>
      </c>
      <c r="Z452" s="349">
        <f>IF(H452&gt;0,rate1(1,$L$52,$L$51,$L$54,U452,$L$53,$L$50,Y452),"")</f>
        <v>2735.7907724596557</v>
      </c>
      <c r="AA452" s="341">
        <f t="shared" si="277"/>
        <v>11.729848681481453</v>
      </c>
      <c r="AB452" s="341">
        <f t="shared" si="278"/>
        <v>-5.2379373143111388E-5</v>
      </c>
      <c r="AC452" s="269">
        <f t="shared" si="293"/>
        <v>3.9934434747840794E-3</v>
      </c>
      <c r="AD452" s="269">
        <f t="shared" si="279"/>
        <v>-5.0082091123329038</v>
      </c>
      <c r="AE452" s="269">
        <f t="shared" si="280"/>
        <v>16.400671969250958</v>
      </c>
      <c r="AF452" s="269">
        <f t="shared" si="281"/>
        <v>959.95176385880109</v>
      </c>
      <c r="AG452" s="269">
        <f t="shared" si="282"/>
        <v>956.69842713768423</v>
      </c>
      <c r="AH452" s="269">
        <f t="shared" si="283"/>
        <v>3.03653107018126</v>
      </c>
      <c r="AI452" s="269">
        <f t="shared" si="284"/>
        <v>1.4666765786081244</v>
      </c>
      <c r="AJ452" s="269">
        <f t="shared" si="285"/>
        <v>2.7179380351605387</v>
      </c>
      <c r="AK452" s="366">
        <f t="shared" si="286"/>
        <v>138.85631873095502</v>
      </c>
      <c r="AL452" s="134">
        <f t="shared" si="294"/>
        <v>0.97831102499993317</v>
      </c>
      <c r="AM452" s="5" cm="1">
        <f t="array" ref="AM452">Balance($B$8,$B$11,$B$12,$H$7,B452,AK452,AL452)</f>
        <v>0.2543115170314475</v>
      </c>
      <c r="AN452" s="5" cm="1">
        <f t="array" ref="AN452">getStorageByWaterLevel(B451)</f>
        <v>78.877548639076068</v>
      </c>
    </row>
    <row r="453" spans="2:40" x14ac:dyDescent="0.25">
      <c r="B453" s="269">
        <f t="shared" si="260"/>
        <v>959.95176385880109</v>
      </c>
      <c r="C453" s="269">
        <f t="shared" si="261"/>
        <v>956.69842713768423</v>
      </c>
      <c r="D453" s="269">
        <f t="shared" si="262"/>
        <v>3.03653107018126</v>
      </c>
      <c r="E453" s="269">
        <f>IF(H453&gt;0,IF(AND(C453&lt;$B$6,C453&gt;$K$12),bb2wang($B$6,$K$12,C453,$H$8,$H$9,I453,$H$10,$H$11,$K$10,$K$11,$H$13),E452)," ")</f>
        <v>117.34157054203757</v>
      </c>
      <c r="F453" s="269">
        <f t="shared" si="263"/>
        <v>117.45812064603864</v>
      </c>
      <c r="G453" s="269">
        <f t="shared" si="264"/>
        <v>910.26427688930664</v>
      </c>
      <c r="H453" s="270">
        <f t="shared" si="288"/>
        <v>0.02</v>
      </c>
      <c r="I453" s="269">
        <f t="shared" si="265"/>
        <v>2.6026693768934823</v>
      </c>
      <c r="J453" s="269">
        <f t="shared" si="289"/>
        <v>100</v>
      </c>
      <c r="K453" s="317">
        <f t="shared" si="266"/>
        <v>-1</v>
      </c>
      <c r="L453" s="318">
        <f t="shared" si="267"/>
        <v>3.01653107018126</v>
      </c>
      <c r="M453" s="318">
        <f t="shared" si="268"/>
        <v>3.0265310701812602</v>
      </c>
      <c r="N453" s="269">
        <f t="shared" si="269"/>
        <v>-4.2234271132035595E-2</v>
      </c>
      <c r="O453" s="269">
        <f t="shared" si="290"/>
        <v>2.6440901955349538E-2</v>
      </c>
      <c r="P453" s="316">
        <f t="shared" si="291"/>
        <v>40.800157419466103</v>
      </c>
      <c r="Q453" s="269">
        <f t="shared" si="270"/>
        <v>818.30696421240111</v>
      </c>
      <c r="R453" s="338">
        <f>IF(H453&gt;0,rate1(1,$L$52,$L$51,$L$54,L453,$L$53,$L$50,P453),"")</f>
        <v>2705.5779063927821</v>
      </c>
      <c r="S453" s="318">
        <f t="shared" si="271"/>
        <v>11.438786065261166</v>
      </c>
      <c r="T453" s="318">
        <f t="shared" si="272"/>
        <v>4.0458987154249094E-3</v>
      </c>
      <c r="U453" s="269">
        <f t="shared" si="273"/>
        <v>3.03653107018126</v>
      </c>
      <c r="V453" s="341">
        <f t="shared" si="274"/>
        <v>3.03653107018126</v>
      </c>
      <c r="W453" s="269">
        <f t="shared" si="275"/>
        <v>5.5477440561446656E-4</v>
      </c>
      <c r="X453" s="269">
        <f t="shared" si="276"/>
        <v>828.36082667378605</v>
      </c>
      <c r="Y453" s="269">
        <f t="shared" si="292"/>
        <v>41.07021948479872</v>
      </c>
      <c r="Z453" s="349">
        <f>IF(H453&gt;0,rate1(1,$L$52,$L$51,$L$54,U453,$L$53,$L$50,Y453),"")</f>
        <v>2718.6178470424056</v>
      </c>
      <c r="AA453" s="341">
        <f t="shared" si="277"/>
        <v>11.523784374906205</v>
      </c>
      <c r="AB453" s="341">
        <f t="shared" si="278"/>
        <v>-5.271624596730785E-5</v>
      </c>
      <c r="AC453" s="269">
        <f t="shared" si="293"/>
        <v>4.0458987154249094E-3</v>
      </c>
      <c r="AD453" s="269">
        <f t="shared" si="279"/>
        <v>-4.9432774784377065</v>
      </c>
      <c r="AE453" s="269">
        <f t="shared" si="280"/>
        <v>16.153469365758976</v>
      </c>
      <c r="AF453" s="269">
        <f t="shared" si="281"/>
        <v>959.90548368895361</v>
      </c>
      <c r="AG453" s="269">
        <f t="shared" si="282"/>
        <v>956.69438123896884</v>
      </c>
      <c r="AH453" s="269">
        <f t="shared" si="283"/>
        <v>3.0167568157383537</v>
      </c>
      <c r="AI453" s="269">
        <f t="shared" si="284"/>
        <v>1.4953916890972521</v>
      </c>
      <c r="AJ453" s="269">
        <f t="shared" si="285"/>
        <v>2.7183534217408436</v>
      </c>
      <c r="AK453" s="366">
        <f t="shared" si="286"/>
        <v>138.85768293140552</v>
      </c>
      <c r="AL453" s="134">
        <f t="shared" si="294"/>
        <v>0.97845769265779403</v>
      </c>
      <c r="AM453" s="5" cm="1">
        <f t="array" ref="AM453">Balance($B$8,$B$11,$B$12,$H$7,B453,AK453,AL453)</f>
        <v>0.25583874443560045</v>
      </c>
      <c r="AN453" s="5" cm="1">
        <f t="array" ref="AN453">getStorageByWaterLevel(B452)</f>
        <v>78.987096928519691</v>
      </c>
    </row>
    <row r="454" spans="2:40" x14ac:dyDescent="0.25">
      <c r="B454" s="269">
        <f t="shared" si="260"/>
        <v>959.90548368895361</v>
      </c>
      <c r="C454" s="269">
        <f t="shared" si="261"/>
        <v>956.69438123896884</v>
      </c>
      <c r="D454" s="269">
        <f t="shared" si="262"/>
        <v>3.0167568157383537</v>
      </c>
      <c r="E454" s="269">
        <f>IF(H454&gt;0,IF(AND(C454&lt;$B$6,C454&gt;$K$12),bb2wang($B$6,$K$12,C454,$H$8,$H$9,I454,$H$10,$H$11,$K$10,$K$11,$H$13),E453)," ")</f>
        <v>117.11011676873241</v>
      </c>
      <c r="F454" s="269">
        <f t="shared" si="263"/>
        <v>117.22584365538499</v>
      </c>
      <c r="G454" s="269">
        <f t="shared" si="264"/>
        <v>890.71492676780258</v>
      </c>
      <c r="H454" s="270">
        <f t="shared" si="288"/>
        <v>0.02</v>
      </c>
      <c r="I454" s="269">
        <f t="shared" si="265"/>
        <v>2.5688819599878117</v>
      </c>
      <c r="J454" s="269">
        <f t="shared" si="289"/>
        <v>100</v>
      </c>
      <c r="K454" s="317">
        <f t="shared" si="266"/>
        <v>-1</v>
      </c>
      <c r="L454" s="318">
        <f t="shared" si="267"/>
        <v>2.9967568157383537</v>
      </c>
      <c r="M454" s="318">
        <f t="shared" si="268"/>
        <v>3.0067568157383535</v>
      </c>
      <c r="N454" s="269">
        <f t="shared" si="269"/>
        <v>-4.1962366142850982E-2</v>
      </c>
      <c r="O454" s="269">
        <f t="shared" si="290"/>
        <v>2.6440901955349538E-2</v>
      </c>
      <c r="P454" s="316">
        <f t="shared" si="291"/>
        <v>40.444353687794703</v>
      </c>
      <c r="Q454" s="269">
        <f t="shared" si="270"/>
        <v>798.64859040233455</v>
      </c>
      <c r="R454" s="338">
        <f>IF(H454&gt;0,rate1(1,$L$52,$L$51,$L$54,L454,$L$53,$L$50,P454),"")</f>
        <v>2688.3264606743351</v>
      </c>
      <c r="S454" s="318">
        <f t="shared" si="271"/>
        <v>11.235630722531665</v>
      </c>
      <c r="T454" s="318">
        <f t="shared" si="272"/>
        <v>4.0996365813080133E-3</v>
      </c>
      <c r="U454" s="269">
        <f t="shared" si="273"/>
        <v>3.0167568157383537</v>
      </c>
      <c r="V454" s="341">
        <f t="shared" si="274"/>
        <v>3.0167568157383537</v>
      </c>
      <c r="W454" s="269">
        <f t="shared" si="275"/>
        <v>5.4757241741754115E-4</v>
      </c>
      <c r="X454" s="269">
        <f t="shared" si="276"/>
        <v>808.54165952738265</v>
      </c>
      <c r="Y454" s="269">
        <f t="shared" si="292"/>
        <v>40.71382416344867</v>
      </c>
      <c r="Z454" s="349">
        <f>IF(H454&gt;0,rate1(1,$L$52,$L$51,$L$54,U454,$L$53,$L$50,Y454),"")</f>
        <v>2701.3994495484799</v>
      </c>
      <c r="AA454" s="341">
        <f t="shared" si="277"/>
        <v>11.31976285732226</v>
      </c>
      <c r="AB454" s="341">
        <f t="shared" si="278"/>
        <v>-5.3060562048576331E-5</v>
      </c>
      <c r="AC454" s="269">
        <f t="shared" si="293"/>
        <v>4.0996365813080133E-3</v>
      </c>
      <c r="AD454" s="269">
        <f t="shared" si="279"/>
        <v>-4.8784812027457525</v>
      </c>
      <c r="AE454" s="269">
        <f t="shared" si="280"/>
        <v>15.909642112272973</v>
      </c>
      <c r="AF454" s="269">
        <f t="shared" si="281"/>
        <v>959.85942168622944</v>
      </c>
      <c r="AG454" s="269">
        <f t="shared" si="282"/>
        <v>956.69028160238759</v>
      </c>
      <c r="AH454" s="269">
        <f t="shared" si="283"/>
        <v>2.996980656655059</v>
      </c>
      <c r="AI454" s="269">
        <f t="shared" si="284"/>
        <v>1.5249772084152562</v>
      </c>
      <c r="AJ454" s="269">
        <f t="shared" si="285"/>
        <v>2.718777026520959</v>
      </c>
      <c r="AK454" s="366">
        <f t="shared" si="286"/>
        <v>138.85904413304007</v>
      </c>
      <c r="AL454" s="134">
        <f t="shared" si="294"/>
        <v>0.97860723182670373</v>
      </c>
      <c r="AM454" s="5" cm="1">
        <f t="array" ref="AM454">Balance($B$8,$B$11,$B$12,$H$7,B454,AK454,AL454)</f>
        <v>0.2573639322793303</v>
      </c>
      <c r="AN454" s="5" cm="1">
        <f t="array" ref="AN454">getStorageByWaterLevel(B453)</f>
        <v>79.096203591834865</v>
      </c>
    </row>
    <row r="455" spans="2:40" x14ac:dyDescent="0.25">
      <c r="B455" s="269">
        <f t="shared" si="260"/>
        <v>959.85942168622944</v>
      </c>
      <c r="C455" s="269">
        <f t="shared" si="261"/>
        <v>956.69028160238759</v>
      </c>
      <c r="D455" s="269">
        <f t="shared" si="262"/>
        <v>2.996980656655059</v>
      </c>
      <c r="E455" s="269">
        <f>IF(H455&gt;0,IF(AND(C455&lt;$B$6,C455&gt;$K$12),bb2wang($B$6,$K$12,C455,$H$8,$H$9,I455,$H$10,$H$11,$K$10,$K$11,$H$13),E454)," ")</f>
        <v>116.8803124126905</v>
      </c>
      <c r="F455" s="269">
        <f t="shared" si="263"/>
        <v>116.99521459071146</v>
      </c>
      <c r="G455" s="269">
        <f t="shared" si="264"/>
        <v>871.47875914166752</v>
      </c>
      <c r="H455" s="270">
        <f t="shared" si="288"/>
        <v>0.02</v>
      </c>
      <c r="I455" s="269">
        <f t="shared" si="265"/>
        <v>2.5353120670734826</v>
      </c>
      <c r="J455" s="269">
        <f t="shared" si="289"/>
        <v>100</v>
      </c>
      <c r="K455" s="317">
        <f t="shared" si="266"/>
        <v>-1</v>
      </c>
      <c r="L455" s="318">
        <f t="shared" si="267"/>
        <v>2.976980656655059</v>
      </c>
      <c r="M455" s="318">
        <f t="shared" si="268"/>
        <v>2.9869806566550592</v>
      </c>
      <c r="N455" s="269">
        <f t="shared" si="269"/>
        <v>-4.1690387903778436E-2</v>
      </c>
      <c r="O455" s="269">
        <f t="shared" si="290"/>
        <v>2.6440901955349538E-2</v>
      </c>
      <c r="P455" s="316">
        <f t="shared" si="291"/>
        <v>40.089297808813768</v>
      </c>
      <c r="Q455" s="269">
        <f t="shared" si="270"/>
        <v>779.30423606156683</v>
      </c>
      <c r="R455" s="338">
        <f>IF(H455&gt;0,rate1(1,$L$52,$L$51,$L$54,L455,$L$53,$L$50,P455),"")</f>
        <v>2671.0297399005876</v>
      </c>
      <c r="S455" s="318">
        <f t="shared" si="271"/>
        <v>11.034484464865388</v>
      </c>
      <c r="T455" s="318">
        <f t="shared" si="272"/>
        <v>4.1547114901370977E-3</v>
      </c>
      <c r="U455" s="269">
        <f t="shared" si="273"/>
        <v>2.996980656655059</v>
      </c>
      <c r="V455" s="341">
        <f t="shared" si="274"/>
        <v>2.996980656655059</v>
      </c>
      <c r="W455" s="269">
        <f t="shared" si="275"/>
        <v>5.4041679574812207E-4</v>
      </c>
      <c r="X455" s="269">
        <f t="shared" si="276"/>
        <v>789.03833733021838</v>
      </c>
      <c r="Y455" s="269">
        <f t="shared" si="292"/>
        <v>40.358174036346</v>
      </c>
      <c r="Z455" s="349">
        <f>IF(H455&gt;0,rate1(1,$L$52,$L$51,$L$54,U455,$L$53,$L$50,Y455),"")</f>
        <v>2684.1356843419921</v>
      </c>
      <c r="AA455" s="341">
        <f t="shared" si="277"/>
        <v>11.117762014540295</v>
      </c>
      <c r="AB455" s="341">
        <f t="shared" si="278"/>
        <v>-5.3412681082188521E-5</v>
      </c>
      <c r="AC455" s="269">
        <f t="shared" si="293"/>
        <v>4.1547114901370977E-3</v>
      </c>
      <c r="AD455" s="269">
        <f t="shared" si="279"/>
        <v>-4.8138119933184669</v>
      </c>
      <c r="AE455" s="269">
        <f t="shared" si="280"/>
        <v>15.66912586373736</v>
      </c>
      <c r="AF455" s="269">
        <f t="shared" si="281"/>
        <v>959.81357658683555</v>
      </c>
      <c r="AG455" s="269">
        <f t="shared" si="282"/>
        <v>956.68612689089741</v>
      </c>
      <c r="AH455" s="269">
        <f t="shared" si="283"/>
        <v>2.9772025898419736</v>
      </c>
      <c r="AI455" s="269">
        <f t="shared" si="284"/>
        <v>1.555471819752831</v>
      </c>
      <c r="AJ455" s="269">
        <f t="shared" si="285"/>
        <v>2.7192091020264457</v>
      </c>
      <c r="AK455" s="366">
        <f t="shared" si="286"/>
        <v>138.86040245300259</v>
      </c>
      <c r="AL455" s="134">
        <f t="shared" si="294"/>
        <v>0.9787597295475452</v>
      </c>
      <c r="AM455" s="5" cm="1">
        <f t="array" ref="AM455">Balance($B$8,$B$11,$B$12,$H$7,B455,AK455,AL455)</f>
        <v>0.25888704680755259</v>
      </c>
      <c r="AN455" s="5" cm="1">
        <f t="array" ref="AN455">getStorageByWaterLevel(B454)</f>
        <v>79.204870277883387</v>
      </c>
    </row>
    <row r="456" spans="2:40" x14ac:dyDescent="0.25">
      <c r="B456" s="269">
        <f t="shared" si="260"/>
        <v>959.81357658683555</v>
      </c>
      <c r="C456" s="269">
        <f t="shared" si="261"/>
        <v>956.68612689089741</v>
      </c>
      <c r="D456" s="269">
        <f t="shared" si="262"/>
        <v>2.9772025898419736</v>
      </c>
      <c r="E456" s="269">
        <f>IF(H456&gt;0,IF(AND(C456&lt;$B$6,C456&gt;$K$12),bb2wang($B$6,$K$12,C456,$H$8,$H$9,I456,$H$10,$H$11,$K$10,$K$11,$H$13),E455)," ")</f>
        <v>116.65216056575204</v>
      </c>
      <c r="F456" s="269">
        <f t="shared" si="263"/>
        <v>116.76623648922127</v>
      </c>
      <c r="G456" s="269">
        <f t="shared" si="264"/>
        <v>852.55222799889657</v>
      </c>
      <c r="H456" s="270">
        <f t="shared" si="288"/>
        <v>0.02</v>
      </c>
      <c r="I456" s="269">
        <f t="shared" si="265"/>
        <v>2.5019597567505119</v>
      </c>
      <c r="J456" s="269">
        <f t="shared" si="289"/>
        <v>100</v>
      </c>
      <c r="K456" s="317">
        <f t="shared" si="266"/>
        <v>-1</v>
      </c>
      <c r="L456" s="318">
        <f t="shared" si="267"/>
        <v>2.9572025898419736</v>
      </c>
      <c r="M456" s="318">
        <f t="shared" si="268"/>
        <v>2.9672025898419738</v>
      </c>
      <c r="N456" s="269">
        <f t="shared" si="269"/>
        <v>-4.1418336358719721E-2</v>
      </c>
      <c r="O456" s="269">
        <f t="shared" si="290"/>
        <v>2.6440901955349538E-2</v>
      </c>
      <c r="P456" s="316">
        <f t="shared" si="291"/>
        <v>39.734993404767543</v>
      </c>
      <c r="Q456" s="269">
        <f t="shared" si="270"/>
        <v>760.27035279048312</v>
      </c>
      <c r="R456" s="338">
        <f>IF(H456&gt;0,rate1(1,$L$52,$L$51,$L$54,L456,$L$53,$L$50,P456),"")</f>
        <v>2653.687858879779</v>
      </c>
      <c r="S456" s="318">
        <f t="shared" si="271"/>
        <v>10.835325242149327</v>
      </c>
      <c r="T456" s="318">
        <f t="shared" si="272"/>
        <v>4.2111811596449566E-3</v>
      </c>
      <c r="U456" s="269">
        <f t="shared" si="273"/>
        <v>2.9772025898419736</v>
      </c>
      <c r="V456" s="341">
        <f t="shared" si="274"/>
        <v>2.9772025898419736</v>
      </c>
      <c r="W456" s="269">
        <f t="shared" si="275"/>
        <v>5.3330755310110334E-4</v>
      </c>
      <c r="X456" s="269">
        <f t="shared" si="276"/>
        <v>769.84729657579123</v>
      </c>
      <c r="Y456" s="269">
        <f t="shared" si="292"/>
        <v>40.003272696079634</v>
      </c>
      <c r="Z456" s="349">
        <f>IF(H456&gt;0,rate1(1,$L$52,$L$51,$L$54,U456,$L$53,$L$50,Y456),"")</f>
        <v>2666.8266616509045</v>
      </c>
      <c r="AA456" s="341">
        <f t="shared" si="277"/>
        <v>10.917759792060172</v>
      </c>
      <c r="AB456" s="341">
        <f t="shared" si="278"/>
        <v>-5.3772985460693611E-5</v>
      </c>
      <c r="AC456" s="269">
        <f t="shared" si="293"/>
        <v>4.2111811596449566E-3</v>
      </c>
      <c r="AD456" s="269">
        <f t="shared" si="279"/>
        <v>-4.7492613691514034</v>
      </c>
      <c r="AE456" s="269">
        <f t="shared" si="280"/>
        <v>15.431855719244767</v>
      </c>
      <c r="AF456" s="269">
        <f t="shared" si="281"/>
        <v>959.76794706931719</v>
      </c>
      <c r="AG456" s="269">
        <f t="shared" si="282"/>
        <v>956.68191570973772</v>
      </c>
      <c r="AH456" s="269">
        <f t="shared" si="283"/>
        <v>2.9574226121501104</v>
      </c>
      <c r="AI456" s="269">
        <f t="shared" si="284"/>
        <v>1.5869165416548476</v>
      </c>
      <c r="AJ456" s="269">
        <f t="shared" si="285"/>
        <v>2.7196499121769055</v>
      </c>
      <c r="AK456" s="366">
        <f t="shared" si="286"/>
        <v>138.86175801365394</v>
      </c>
      <c r="AL456" s="134">
        <f t="shared" si="294"/>
        <v>0.9789152767295205</v>
      </c>
      <c r="AM456" s="5" cm="1">
        <f t="array" ref="AM456">Balance($B$8,$B$11,$B$12,$H$7,B456,AK456,AL456)</f>
        <v>0.26040805694768621</v>
      </c>
      <c r="AN456" s="5" cm="1">
        <f t="array" ref="AN456">getStorageByWaterLevel(B455)</f>
        <v>79.313098768609933</v>
      </c>
    </row>
    <row r="457" spans="2:40" x14ac:dyDescent="0.25">
      <c r="B457" s="269">
        <f t="shared" si="260"/>
        <v>959.76794706931719</v>
      </c>
      <c r="C457" s="269">
        <f t="shared" si="261"/>
        <v>956.68191570973772</v>
      </c>
      <c r="D457" s="269">
        <f t="shared" si="262"/>
        <v>2.9574226121501104</v>
      </c>
      <c r="E457" s="269">
        <f>IF(H457&gt;0,IF(AND(C457&lt;$B$6,C457&gt;$K$12),bb2wang($B$6,$K$12,C457,$H$8,$H$9,I457,$H$10,$H$11,$K$10,$K$11,$H$13),E456)," ")</f>
        <v>116.42566443564044</v>
      </c>
      <c r="F457" s="269">
        <f t="shared" si="263"/>
        <v>116.53891250069624</v>
      </c>
      <c r="G457" s="269">
        <f t="shared" si="264"/>
        <v>833.93181648198174</v>
      </c>
      <c r="H457" s="270">
        <f t="shared" si="288"/>
        <v>0.02</v>
      </c>
      <c r="I457" s="269">
        <f t="shared" si="265"/>
        <v>2.4688250876635722</v>
      </c>
      <c r="J457" s="269">
        <f t="shared" si="289"/>
        <v>100</v>
      </c>
      <c r="K457" s="317">
        <f t="shared" si="266"/>
        <v>-1</v>
      </c>
      <c r="L457" s="318">
        <f t="shared" si="267"/>
        <v>2.9374226121501104</v>
      </c>
      <c r="M457" s="318">
        <f t="shared" si="268"/>
        <v>2.9474226121501106</v>
      </c>
      <c r="N457" s="269">
        <f t="shared" si="269"/>
        <v>-4.1146211450727499E-2</v>
      </c>
      <c r="O457" s="269">
        <f t="shared" si="290"/>
        <v>2.6440901955349538E-2</v>
      </c>
      <c r="P457" s="316">
        <f t="shared" si="291"/>
        <v>39.381444137710147</v>
      </c>
      <c r="Q457" s="269">
        <f t="shared" si="270"/>
        <v>741.54342136709306</v>
      </c>
      <c r="R457" s="338">
        <f>IF(H457&gt;0,rate1(1,$L$52,$L$51,$L$54,L457,$L$53,$L$50,P457),"")</f>
        <v>2636.3009385158712</v>
      </c>
      <c r="S457" s="318">
        <f t="shared" si="271"/>
        <v>10.638131057913004</v>
      </c>
      <c r="T457" s="318">
        <f t="shared" si="272"/>
        <v>4.2691068635081529E-3</v>
      </c>
      <c r="U457" s="269">
        <f t="shared" si="273"/>
        <v>2.9574226121501104</v>
      </c>
      <c r="V457" s="341">
        <f t="shared" si="274"/>
        <v>2.9574226121501104</v>
      </c>
      <c r="W457" s="269">
        <f t="shared" si="275"/>
        <v>5.2624470197049078E-4</v>
      </c>
      <c r="X457" s="269">
        <f t="shared" si="276"/>
        <v>750.96500302579136</v>
      </c>
      <c r="Y457" s="269">
        <f t="shared" si="292"/>
        <v>39.649123774514109</v>
      </c>
      <c r="Z457" s="349">
        <f>IF(H457&gt;0,rate1(1,$L$52,$L$51,$L$54,U457,$L$53,$L$50,Y457),"")</f>
        <v>2649.4724976977463</v>
      </c>
      <c r="AA457" s="341">
        <f t="shared" si="277"/>
        <v>10.719734191634977</v>
      </c>
      <c r="AB457" s="341">
        <f t="shared" si="278"/>
        <v>-5.4141882030414874E-5</v>
      </c>
      <c r="AC457" s="269">
        <f t="shared" si="293"/>
        <v>4.2691068635081529E-3</v>
      </c>
      <c r="AD457" s="269">
        <f t="shared" si="279"/>
        <v>-4.6848206520567004</v>
      </c>
      <c r="AE457" s="269">
        <f t="shared" si="280"/>
        <v>15.197766141613403</v>
      </c>
      <c r="AF457" s="269">
        <f t="shared" si="281"/>
        <v>959.72253175100298</v>
      </c>
      <c r="AG457" s="269">
        <f t="shared" si="282"/>
        <v>956.67764660287423</v>
      </c>
      <c r="AH457" s="269">
        <f t="shared" si="283"/>
        <v>2.9376407203694774</v>
      </c>
      <c r="AI457" s="269">
        <f t="shared" si="284"/>
        <v>1.6193549079080041</v>
      </c>
      <c r="AJ457" s="269">
        <f t="shared" si="285"/>
        <v>2.7200997329846577</v>
      </c>
      <c r="AK457" s="366">
        <f t="shared" si="286"/>
        <v>138.86311094288718</v>
      </c>
      <c r="AL457" s="134">
        <f t="shared" si="294"/>
        <v>0.97907396838368599</v>
      </c>
      <c r="AM457" s="5" cm="1">
        <f t="array" ref="AM457">Balance($B$8,$B$11,$B$12,$H$7,B457,AK457,AL457)</f>
        <v>0.26192693444248938</v>
      </c>
      <c r="AN457" s="5" cm="1">
        <f t="array" ref="AN457">getStorageByWaterLevel(B456)</f>
        <v>79.42089098657263</v>
      </c>
    </row>
    <row r="458" spans="2:40" x14ac:dyDescent="0.25">
      <c r="B458" s="269">
        <f t="shared" si="260"/>
        <v>959.72253175100298</v>
      </c>
      <c r="C458" s="269">
        <f t="shared" si="261"/>
        <v>956.67764660287423</v>
      </c>
      <c r="D458" s="269">
        <f t="shared" si="262"/>
        <v>2.9376407203694774</v>
      </c>
      <c r="E458" s="269">
        <f>IF(H458&gt;0,IF(AND(C458&lt;$B$6,C458&gt;$K$12),bb2wang($B$6,$K$12,C458,$H$8,$H$9,I458,$H$10,$H$11,$K$10,$K$11,$H$13),E457)," ")</f>
        <v>116.20082735308902</v>
      </c>
      <c r="F458" s="269">
        <f t="shared" si="263"/>
        <v>116.31324589436474</v>
      </c>
      <c r="G458" s="269">
        <f t="shared" si="264"/>
        <v>815.61403671431992</v>
      </c>
      <c r="H458" s="270">
        <f t="shared" si="288"/>
        <v>0.02</v>
      </c>
      <c r="I458" s="269">
        <f t="shared" si="265"/>
        <v>2.4359081185029936</v>
      </c>
      <c r="J458" s="269">
        <f t="shared" si="289"/>
        <v>100</v>
      </c>
      <c r="K458" s="317">
        <f t="shared" si="266"/>
        <v>-1</v>
      </c>
      <c r="L458" s="318">
        <f t="shared" si="267"/>
        <v>2.9176407203694774</v>
      </c>
      <c r="M458" s="318">
        <f t="shared" si="268"/>
        <v>2.9276407203694772</v>
      </c>
      <c r="N458" s="269">
        <f t="shared" si="269"/>
        <v>-4.0874013121986685E-2</v>
      </c>
      <c r="O458" s="269">
        <f t="shared" si="290"/>
        <v>2.6440901955349538E-2</v>
      </c>
      <c r="P458" s="316">
        <f t="shared" si="291"/>
        <v>39.028653710222436</v>
      </c>
      <c r="Q458" s="269">
        <f t="shared" si="270"/>
        <v>723.11995157393085</v>
      </c>
      <c r="R458" s="338">
        <f>IF(H458&gt;0,rate1(1,$L$52,$L$51,$L$54,L458,$L$53,$L$50,P458),"")</f>
        <v>2618.8691059446446</v>
      </c>
      <c r="S458" s="318">
        <f t="shared" si="271"/>
        <v>10.442879965679817</v>
      </c>
      <c r="T458" s="318">
        <f t="shared" si="272"/>
        <v>4.3285537114252691E-3</v>
      </c>
      <c r="U458" s="269">
        <f t="shared" si="273"/>
        <v>2.9376407203694774</v>
      </c>
      <c r="V458" s="341">
        <f t="shared" si="274"/>
        <v>2.9376407203694774</v>
      </c>
      <c r="W458" s="269">
        <f t="shared" si="275"/>
        <v>5.1922825487160651E-4</v>
      </c>
      <c r="X458" s="269">
        <f t="shared" si="276"/>
        <v>732.38795153689227</v>
      </c>
      <c r="Y458" s="269">
        <f t="shared" si="292"/>
        <v>39.295730943493098</v>
      </c>
      <c r="Z458" s="349">
        <f>IF(H458&gt;0,rate1(1,$L$52,$L$51,$L$54,U458,$L$53,$L$50,Y458),"")</f>
        <v>2632.0733148335048</v>
      </c>
      <c r="AA458" s="341">
        <f t="shared" si="277"/>
        <v>10.52366326771897</v>
      </c>
      <c r="AB458" s="341">
        <f t="shared" si="278"/>
        <v>-5.451980401612497E-5</v>
      </c>
      <c r="AC458" s="269">
        <f t="shared" si="293"/>
        <v>4.3285537114252691E-3</v>
      </c>
      <c r="AD458" s="269">
        <f t="shared" si="279"/>
        <v>-4.6204809581569384</v>
      </c>
      <c r="AE458" s="269">
        <f t="shared" si="280"/>
        <v>14.966790870378189</v>
      </c>
      <c r="AF458" s="269">
        <f t="shared" si="281"/>
        <v>959.67732918416959</v>
      </c>
      <c r="AG458" s="269">
        <f t="shared" si="282"/>
        <v>956.67331804916284</v>
      </c>
      <c r="AH458" s="269">
        <f t="shared" si="283"/>
        <v>2.9178569112273727</v>
      </c>
      <c r="AI458" s="269">
        <f t="shared" si="284"/>
        <v>1.6528331643608165</v>
      </c>
      <c r="AJ458" s="269">
        <f t="shared" si="285"/>
        <v>2.7205588533080913</v>
      </c>
      <c r="AK458" s="366">
        <f t="shared" si="286"/>
        <v>138.86446137446706</v>
      </c>
      <c r="AL458" s="134">
        <f t="shared" si="294"/>
        <v>0.97923590387447679</v>
      </c>
      <c r="AM458" s="5" cm="1">
        <f t="array" ref="AM458">Balance($B$8,$B$11,$B$12,$H$7,B458,AK458,AL458)</f>
        <v>0.26344365399317371</v>
      </c>
      <c r="AN458" s="5" cm="1">
        <f t="array" ref="AN458">getStorageByWaterLevel(B457)</f>
        <v>79.5282490030486</v>
      </c>
    </row>
    <row r="459" spans="2:40" x14ac:dyDescent="0.25">
      <c r="B459" s="269">
        <f t="shared" si="260"/>
        <v>959.67732918416959</v>
      </c>
      <c r="C459" s="269">
        <f t="shared" si="261"/>
        <v>956.67331804916284</v>
      </c>
      <c r="D459" s="269">
        <f t="shared" si="262"/>
        <v>2.9178569112273727</v>
      </c>
      <c r="E459" s="269">
        <f>IF(H459&gt;0,IF(AND(C459&lt;$B$6,C459&gt;$K$12),bb2wang($B$6,$K$12,C459,$H$8,$H$9,I459,$H$10,$H$11,$K$10,$K$11,$H$13),E458)," ")</f>
        <v>115.97765277952591</v>
      </c>
      <c r="F459" s="269">
        <f t="shared" si="263"/>
        <v>116.08924006630747</v>
      </c>
      <c r="G459" s="269">
        <f t="shared" si="264"/>
        <v>797.59542962659793</v>
      </c>
      <c r="H459" s="270">
        <f t="shared" si="288"/>
        <v>0.02</v>
      </c>
      <c r="I459" s="269">
        <f t="shared" si="265"/>
        <v>2.4032089080053995</v>
      </c>
      <c r="J459" s="269">
        <f t="shared" si="289"/>
        <v>100</v>
      </c>
      <c r="K459" s="317">
        <f t="shared" si="266"/>
        <v>-1</v>
      </c>
      <c r="L459" s="318">
        <f t="shared" si="267"/>
        <v>2.8978569112273727</v>
      </c>
      <c r="M459" s="318">
        <f t="shared" si="268"/>
        <v>2.9078569112273724</v>
      </c>
      <c r="N459" s="269">
        <f t="shared" si="269"/>
        <v>-4.060174131377714E-2</v>
      </c>
      <c r="O459" s="269">
        <f t="shared" si="290"/>
        <v>2.6440901955349538E-2</v>
      </c>
      <c r="P459" s="316">
        <f t="shared" si="291"/>
        <v>38.676625866142381</v>
      </c>
      <c r="Q459" s="269">
        <f t="shared" si="270"/>
        <v>704.99648202493881</v>
      </c>
      <c r="R459" s="338">
        <f>IF(H459&gt;0,rate1(1,$L$52,$L$51,$L$54,L459,$L$53,$L$50,P459),"")</f>
        <v>2601.3924946725656</v>
      </c>
      <c r="S459" s="318">
        <f t="shared" si="271"/>
        <v>10.24955006518665</v>
      </c>
      <c r="T459" s="318">
        <f t="shared" si="272"/>
        <v>4.3895909560610416E-3</v>
      </c>
      <c r="U459" s="269">
        <f t="shared" si="273"/>
        <v>2.9178569112273727</v>
      </c>
      <c r="V459" s="341">
        <f t="shared" si="274"/>
        <v>2.9178569112273727</v>
      </c>
      <c r="W459" s="269">
        <f t="shared" si="275"/>
        <v>5.1225822432066082E-4</v>
      </c>
      <c r="X459" s="269">
        <f t="shared" si="276"/>
        <v>714.11266588752051</v>
      </c>
      <c r="Y459" s="269">
        <f t="shared" si="292"/>
        <v>38.943097915556052</v>
      </c>
      <c r="Z459" s="349">
        <f>IF(H459&gt;0,rate1(1,$L$52,$L$51,$L$54,U459,$L$53,$L$50,Y459),"")</f>
        <v>2614.6292416742272</v>
      </c>
      <c r="AA459" s="341">
        <f t="shared" si="277"/>
        <v>10.32952512378861</v>
      </c>
      <c r="AB459" s="341">
        <f t="shared" si="278"/>
        <v>-5.4907213124330902E-5</v>
      </c>
      <c r="AC459" s="269">
        <f t="shared" si="293"/>
        <v>4.3895909560610416E-3</v>
      </c>
      <c r="AD459" s="269">
        <f t="shared" si="279"/>
        <v>-4.5562331889682071</v>
      </c>
      <c r="AE459" s="269">
        <f t="shared" si="280"/>
        <v>14.738862829000471</v>
      </c>
      <c r="AF459" s="269">
        <f t="shared" si="281"/>
        <v>959.63233785189971</v>
      </c>
      <c r="AG459" s="269">
        <f t="shared" si="282"/>
        <v>956.66892845820678</v>
      </c>
      <c r="AH459" s="269">
        <f t="shared" si="283"/>
        <v>2.8980711813866131</v>
      </c>
      <c r="AI459" s="269">
        <f t="shared" si="284"/>
        <v>1.687400484567614</v>
      </c>
      <c r="AJ459" s="269">
        <f t="shared" si="285"/>
        <v>2.7210275756649156</v>
      </c>
      <c r="AK459" s="366">
        <f t="shared" si="286"/>
        <v>138.86580944839625</v>
      </c>
      <c r="AL459" s="134">
        <f t="shared" si="294"/>
        <v>0.97940118719091285</v>
      </c>
      <c r="AM459" s="5" cm="1">
        <f t="array" ref="AM459">Balance($B$8,$B$11,$B$12,$H$7,B459,AK459,AL459)</f>
        <v>0.26495819341379517</v>
      </c>
      <c r="AN459" s="5" cm="1">
        <f t="array" ref="AN459">getStorageByWaterLevel(B458)</f>
        <v>79.635175046767145</v>
      </c>
    </row>
    <row r="460" spans="2:40" x14ac:dyDescent="0.25">
      <c r="B460" s="269">
        <f t="shared" si="260"/>
        <v>959.63233785189971</v>
      </c>
      <c r="C460" s="269">
        <f t="shared" si="261"/>
        <v>956.66892845820678</v>
      </c>
      <c r="D460" s="269">
        <f t="shared" si="262"/>
        <v>2.8980711813866131</v>
      </c>
      <c r="E460" s="269">
        <f>IF(H460&gt;0,IF(AND(C460&lt;$B$6,C460&gt;$K$12),bb2wang($B$6,$K$12,C460,$H$8,$H$9,I460,$H$10,$H$11,$K$10,$K$11,$H$13),E459)," ")</f>
        <v>115.75614431537308</v>
      </c>
      <c r="F460" s="269">
        <f t="shared" si="263"/>
        <v>115.86689854744949</v>
      </c>
      <c r="G460" s="269">
        <f t="shared" si="264"/>
        <v>779.87256478334973</v>
      </c>
      <c r="H460" s="270">
        <f t="shared" si="288"/>
        <v>0.02</v>
      </c>
      <c r="I460" s="269">
        <f t="shared" si="265"/>
        <v>2.3707275149543423</v>
      </c>
      <c r="J460" s="269">
        <f t="shared" si="289"/>
        <v>100</v>
      </c>
      <c r="K460" s="317">
        <f t="shared" si="266"/>
        <v>-1</v>
      </c>
      <c r="L460" s="318">
        <f t="shared" si="267"/>
        <v>2.8780711813866131</v>
      </c>
      <c r="M460" s="318">
        <f t="shared" si="268"/>
        <v>2.8880711813866133</v>
      </c>
      <c r="N460" s="269">
        <f t="shared" si="269"/>
        <v>-4.0329395966469228E-2</v>
      </c>
      <c r="O460" s="269">
        <f t="shared" si="290"/>
        <v>2.6440901955349538E-2</v>
      </c>
      <c r="P460" s="316">
        <f t="shared" si="291"/>
        <v>38.325364391313698</v>
      </c>
      <c r="Q460" s="269">
        <f t="shared" si="270"/>
        <v>687.16957999258534</v>
      </c>
      <c r="R460" s="338">
        <f>IF(H460&gt;0,rate1(1,$L$52,$L$51,$L$54,L460,$L$53,$L$50,P460),"")</f>
        <v>2583.8712447186899</v>
      </c>
      <c r="S460" s="318">
        <f t="shared" si="271"/>
        <v>10.058119498467835</v>
      </c>
      <c r="T460" s="318">
        <f t="shared" si="272"/>
        <v>4.4522923299136069E-3</v>
      </c>
      <c r="U460" s="269">
        <f t="shared" si="273"/>
        <v>2.8980711813866131</v>
      </c>
      <c r="V460" s="341">
        <f t="shared" si="274"/>
        <v>2.8980711813866131</v>
      </c>
      <c r="W460" s="269">
        <f t="shared" si="275"/>
        <v>5.0533462285251574E-4</v>
      </c>
      <c r="X460" s="269">
        <f t="shared" si="276"/>
        <v>696.1356986048404</v>
      </c>
      <c r="Y460" s="269">
        <f t="shared" si="292"/>
        <v>38.591228444672588</v>
      </c>
      <c r="Z460" s="349">
        <f>IF(H460&gt;0,rate1(1,$L$52,$L$51,$L$54,U460,$L$53,$L$50,Y460),"")</f>
        <v>2597.1404132406033</v>
      </c>
      <c r="AA460" s="341">
        <f t="shared" si="277"/>
        <v>10.137297908532766</v>
      </c>
      <c r="AB460" s="341">
        <f t="shared" si="278"/>
        <v>-5.5304601853969817E-5</v>
      </c>
      <c r="AC460" s="269">
        <f t="shared" si="293"/>
        <v>4.4522923299136069E-3</v>
      </c>
      <c r="AD460" s="269">
        <f t="shared" si="279"/>
        <v>-4.4920680220447435</v>
      </c>
      <c r="AE460" s="269">
        <f t="shared" si="280"/>
        <v>14.513914026719828</v>
      </c>
      <c r="AF460" s="269">
        <f t="shared" si="281"/>
        <v>959.58755616360327</v>
      </c>
      <c r="AG460" s="269">
        <f t="shared" si="282"/>
        <v>956.66447616587686</v>
      </c>
      <c r="AH460" s="269">
        <f t="shared" si="283"/>
        <v>2.8782835274437981</v>
      </c>
      <c r="AI460" s="269">
        <f t="shared" si="284"/>
        <v>1.7231092063948159</v>
      </c>
      <c r="AJ460" s="269">
        <f t="shared" si="285"/>
        <v>2.7215062171111364</v>
      </c>
      <c r="AK460" s="366">
        <f t="shared" si="286"/>
        <v>138.86715531131068</v>
      </c>
      <c r="AL460" s="134">
        <f t="shared" si="294"/>
        <v>0.97956992723936964</v>
      </c>
      <c r="AM460" s="5" cm="1">
        <f t="array" ref="AM460">Balance($B$8,$B$11,$B$12,$H$7,B460,AK460,AL460)</f>
        <v>0.26647053379798069</v>
      </c>
      <c r="AN460" s="5" cm="1">
        <f t="array" ref="AN460">getStorageByWaterLevel(B459)</f>
        <v>79.741671513331838</v>
      </c>
    </row>
    <row r="461" spans="2:40" x14ac:dyDescent="0.25">
      <c r="B461" s="269">
        <f t="shared" si="260"/>
        <v>959.58755616360327</v>
      </c>
      <c r="C461" s="269">
        <f t="shared" si="261"/>
        <v>956.66447616587686</v>
      </c>
      <c r="D461" s="269">
        <f t="shared" si="262"/>
        <v>2.8782835274437981</v>
      </c>
      <c r="E461" s="269">
        <f>IF(H461&gt;0,IF(AND(C461&lt;$B$6,C461&gt;$K$12),bb2wang($B$6,$K$12,C461,$H$8,$H$9,I461,$H$10,$H$11,$K$10,$K$11,$H$13),E460)," ")</f>
        <v>115.53630570902099</v>
      </c>
      <c r="F461" s="269">
        <f t="shared" si="263"/>
        <v>115.64622501219704</v>
      </c>
      <c r="G461" s="269">
        <f t="shared" si="264"/>
        <v>762.44204020986638</v>
      </c>
      <c r="H461" s="270">
        <f t="shared" si="288"/>
        <v>0.02</v>
      </c>
      <c r="I461" s="269">
        <f t="shared" si="265"/>
        <v>2.3384639981811235</v>
      </c>
      <c r="J461" s="269">
        <f t="shared" si="289"/>
        <v>100</v>
      </c>
      <c r="K461" s="317">
        <f t="shared" si="266"/>
        <v>-1</v>
      </c>
      <c r="L461" s="318">
        <f t="shared" si="267"/>
        <v>2.8582835274437981</v>
      </c>
      <c r="M461" s="318">
        <f t="shared" si="268"/>
        <v>2.8682835274437979</v>
      </c>
      <c r="N461" s="269">
        <f t="shared" si="269"/>
        <v>-4.005697701949007E-2</v>
      </c>
      <c r="O461" s="269">
        <f t="shared" si="290"/>
        <v>2.6440901955349538E-2</v>
      </c>
      <c r="P461" s="316">
        <f t="shared" si="291"/>
        <v>37.974873114354963</v>
      </c>
      <c r="Q461" s="269">
        <f t="shared" si="270"/>
        <v>669.63584123537862</v>
      </c>
      <c r="R461" s="338">
        <f>IF(H461&gt;0,rate1(1,$L$52,$L$51,$L$54,L461,$L$53,$L$50,P461),"")</f>
        <v>2566.3055027597816</v>
      </c>
      <c r="S461" s="318">
        <f t="shared" si="271"/>
        <v>9.8685664457985354</v>
      </c>
      <c r="T461" s="318">
        <f t="shared" si="272"/>
        <v>4.5167364155530437E-3</v>
      </c>
      <c r="U461" s="269">
        <f t="shared" si="273"/>
        <v>2.8782835274437981</v>
      </c>
      <c r="V461" s="341">
        <f t="shared" si="274"/>
        <v>2.8782835274437981</v>
      </c>
      <c r="W461" s="269">
        <f t="shared" si="275"/>
        <v>4.9845746300203331E-4</v>
      </c>
      <c r="X461" s="269">
        <f t="shared" si="276"/>
        <v>678.45363079209267</v>
      </c>
      <c r="Y461" s="269">
        <f t="shared" si="292"/>
        <v>38.240126326997014</v>
      </c>
      <c r="Z461" s="349">
        <f>IF(H461&gt;0,rate1(1,$L$52,$L$51,$L$54,U461,$L$53,$L$50,Y461),"")</f>
        <v>2579.6069711007017</v>
      </c>
      <c r="AA461" s="341">
        <f t="shared" si="277"/>
        <v>9.9469598119071208</v>
      </c>
      <c r="AB461" s="341">
        <f t="shared" si="278"/>
        <v>-5.5712496030065754E-5</v>
      </c>
      <c r="AC461" s="269">
        <f t="shared" si="293"/>
        <v>4.5167364155530437E-3</v>
      </c>
      <c r="AD461" s="269">
        <f t="shared" si="279"/>
        <v>-4.4279759011687059</v>
      </c>
      <c r="AE461" s="269">
        <f t="shared" si="280"/>
        <v>14.291875451605101</v>
      </c>
      <c r="AF461" s="269">
        <f t="shared" si="281"/>
        <v>959.54298245016821</v>
      </c>
      <c r="AG461" s="269">
        <f t="shared" si="282"/>
        <v>956.65995942946131</v>
      </c>
      <c r="AH461" s="269">
        <f t="shared" si="283"/>
        <v>2.8584939459274485</v>
      </c>
      <c r="AI461" s="269">
        <f t="shared" si="284"/>
        <v>1.7600150920051361</v>
      </c>
      <c r="AJ461" s="269">
        <f t="shared" si="285"/>
        <v>2.7219951101922488</v>
      </c>
      <c r="AK461" s="366">
        <f t="shared" si="286"/>
        <v>138.86849911690689</v>
      </c>
      <c r="AL461" s="134">
        <f t="shared" si="294"/>
        <v>0.97974223816000916</v>
      </c>
      <c r="AM461" s="5" cm="1">
        <f t="array" ref="AM461">Balance($B$8,$B$11,$B$12,$H$7,B461,AK461,AL461)</f>
        <v>0.26798065969919166</v>
      </c>
      <c r="AN461" s="5" cm="1">
        <f t="array" ref="AN461">getStorageByWaterLevel(B460)</f>
        <v>79.847740975395595</v>
      </c>
    </row>
    <row r="462" spans="2:40" x14ac:dyDescent="0.25">
      <c r="B462" s="269">
        <f t="shared" si="260"/>
        <v>959.54298245016821</v>
      </c>
      <c r="C462" s="269">
        <f t="shared" si="261"/>
        <v>956.65995942946131</v>
      </c>
      <c r="D462" s="269">
        <f t="shared" si="262"/>
        <v>2.8584939459274485</v>
      </c>
      <c r="E462" s="269">
        <f>IF(H462&gt;0,IF(AND(C462&lt;$B$6,C462&gt;$K$12),bb2wang($B$6,$K$12,C462,$H$8,$H$9,I462,$H$10,$H$11,$K$10,$K$11,$H$13),E461)," ")</f>
        <v>115.31814086654447</v>
      </c>
      <c r="F462" s="269">
        <f t="shared" si="263"/>
        <v>115.42722328778274</v>
      </c>
      <c r="G462" s="269">
        <f t="shared" si="264"/>
        <v>745.30048221936102</v>
      </c>
      <c r="H462" s="270">
        <f t="shared" si="288"/>
        <v>0.02</v>
      </c>
      <c r="I462" s="269">
        <f t="shared" si="265"/>
        <v>2.3064184165655206</v>
      </c>
      <c r="J462" s="269">
        <f t="shared" si="289"/>
        <v>100</v>
      </c>
      <c r="K462" s="317">
        <f t="shared" si="266"/>
        <v>-1</v>
      </c>
      <c r="L462" s="318">
        <f t="shared" si="267"/>
        <v>2.8384939459274485</v>
      </c>
      <c r="M462" s="318">
        <f t="shared" si="268"/>
        <v>2.8484939459274488</v>
      </c>
      <c r="N462" s="269">
        <f t="shared" si="269"/>
        <v>-3.9784484411280907E-2</v>
      </c>
      <c r="O462" s="269">
        <f t="shared" si="290"/>
        <v>2.6440901955349538E-2</v>
      </c>
      <c r="P462" s="316">
        <f t="shared" si="291"/>
        <v>37.625155907447372</v>
      </c>
      <c r="Q462" s="269">
        <f t="shared" si="270"/>
        <v>652.39188982569124</v>
      </c>
      <c r="R462" s="338">
        <f>IF(H462&gt;0,rate1(1,$L$52,$L$51,$L$54,L462,$L$53,$L$50,P462),"")</f>
        <v>2548.6954222785862</v>
      </c>
      <c r="S462" s="318">
        <f t="shared" si="271"/>
        <v>9.6808691214895255</v>
      </c>
      <c r="T462" s="318">
        <f t="shared" si="272"/>
        <v>4.583007053152577E-3</v>
      </c>
      <c r="U462" s="269">
        <f t="shared" si="273"/>
        <v>2.8584939459274485</v>
      </c>
      <c r="V462" s="341">
        <f t="shared" si="274"/>
        <v>2.8584939459274485</v>
      </c>
      <c r="W462" s="269">
        <f t="shared" si="275"/>
        <v>4.9162675732272731E-4</v>
      </c>
      <c r="X462" s="269">
        <f t="shared" si="276"/>
        <v>661.06307195622253</v>
      </c>
      <c r="Y462" s="269">
        <f t="shared" si="292"/>
        <v>37.889795401640797</v>
      </c>
      <c r="Z462" s="349">
        <f>IF(H462&gt;0,rate1(1,$L$52,$L$51,$L$54,U462,$L$53,$L$50,Y462),"")</f>
        <v>2562.0290635157926</v>
      </c>
      <c r="AA462" s="341">
        <f t="shared" si="277"/>
        <v>9.7584890610453954</v>
      </c>
      <c r="AB462" s="341">
        <f t="shared" si="278"/>
        <v>-5.6131457594587414E-5</v>
      </c>
      <c r="AC462" s="269">
        <f t="shared" si="293"/>
        <v>4.583007053152577E-3</v>
      </c>
      <c r="AD462" s="269">
        <f t="shared" si="279"/>
        <v>-4.3639470260562483</v>
      </c>
      <c r="AE462" s="269">
        <f t="shared" si="280"/>
        <v>14.072676956807724</v>
      </c>
      <c r="AF462" s="269">
        <f t="shared" si="281"/>
        <v>959.4986149587038</v>
      </c>
      <c r="AG462" s="269">
        <f t="shared" si="282"/>
        <v>956.65537642240815</v>
      </c>
      <c r="AH462" s="269">
        <f t="shared" si="283"/>
        <v>2.8387024332960626</v>
      </c>
      <c r="AI462" s="269">
        <f t="shared" si="284"/>
        <v>1.7981776139634897</v>
      </c>
      <c r="AJ462" s="269">
        <f t="shared" si="285"/>
        <v>2.7224946039739053</v>
      </c>
      <c r="AK462" s="366">
        <f t="shared" si="286"/>
        <v>138.86984102640443</v>
      </c>
      <c r="AL462" s="134">
        <f t="shared" si="294"/>
        <v>0.97991823966920966</v>
      </c>
      <c r="AM462" s="5" cm="1">
        <f t="array" ref="AM462">Balance($B$8,$B$11,$B$12,$H$7,B462,AK462,AL462)</f>
        <v>0.26948855932589022</v>
      </c>
      <c r="AN462" s="5" cm="1">
        <f t="array" ref="AN462">getStorageByWaterLevel(B461)</f>
        <v>79.953386193662638</v>
      </c>
    </row>
    <row r="463" spans="2:40" x14ac:dyDescent="0.25">
      <c r="B463" s="269">
        <f t="shared" si="260"/>
        <v>959.4986149587038</v>
      </c>
      <c r="C463" s="269">
        <f t="shared" si="261"/>
        <v>956.65537642240815</v>
      </c>
      <c r="D463" s="269">
        <f t="shared" si="262"/>
        <v>2.8387024332960626</v>
      </c>
      <c r="E463" s="269">
        <f>IF(H463&gt;0,IF(AND(C463&lt;$B$6,C463&gt;$K$12),bb2wang($B$6,$K$12,C463,$H$8,$H$9,I463,$H$10,$H$11,$K$10,$K$11,$H$13),E462)," ")</f>
        <v>115.1016538622342</v>
      </c>
      <c r="F463" s="269">
        <f t="shared" si="263"/>
        <v>115.20989736438933</v>
      </c>
      <c r="G463" s="269">
        <f t="shared" si="264"/>
        <v>728.44454524048047</v>
      </c>
      <c r="H463" s="270">
        <f t="shared" si="288"/>
        <v>0.02</v>
      </c>
      <c r="I463" s="269">
        <f t="shared" si="265"/>
        <v>2.2745908290365153</v>
      </c>
      <c r="J463" s="269">
        <f t="shared" si="289"/>
        <v>100</v>
      </c>
      <c r="K463" s="317">
        <f t="shared" si="266"/>
        <v>-1</v>
      </c>
      <c r="L463" s="318">
        <f t="shared" si="267"/>
        <v>2.8187024332960626</v>
      </c>
      <c r="M463" s="318">
        <f t="shared" si="268"/>
        <v>2.8287024332960629</v>
      </c>
      <c r="N463" s="269">
        <f t="shared" si="269"/>
        <v>-3.9511918079297992E-2</v>
      </c>
      <c r="O463" s="269">
        <f t="shared" si="290"/>
        <v>2.6440901955349538E-2</v>
      </c>
      <c r="P463" s="316">
        <f t="shared" si="291"/>
        <v>37.276216687141982</v>
      </c>
      <c r="Q463" s="269">
        <f t="shared" si="270"/>
        <v>635.43437797799231</v>
      </c>
      <c r="R463" s="338">
        <f>IF(H463&gt;0,rate1(1,$L$52,$L$51,$L$54,L463,$L$53,$L$50,P463),"")</f>
        <v>2531.0411637153629</v>
      </c>
      <c r="S463" s="318">
        <f t="shared" si="271"/>
        <v>9.4950057695270669</v>
      </c>
      <c r="T463" s="318">
        <f t="shared" si="272"/>
        <v>4.651193789771575E-3</v>
      </c>
      <c r="U463" s="269">
        <f t="shared" si="273"/>
        <v>2.8387024332960626</v>
      </c>
      <c r="V463" s="341">
        <f t="shared" si="274"/>
        <v>2.8387024332960626</v>
      </c>
      <c r="W463" s="269">
        <f t="shared" si="275"/>
        <v>4.8484251837521697E-4</v>
      </c>
      <c r="X463" s="269">
        <f t="shared" si="276"/>
        <v>643.96065983588608</v>
      </c>
      <c r="Y463" s="269">
        <f t="shared" si="292"/>
        <v>37.540239551464317</v>
      </c>
      <c r="Z463" s="349">
        <f>IF(H463&gt;0,rate1(1,$L$52,$L$51,$L$54,U463,$L$53,$L$50,Y463),"")</f>
        <v>2544.4068455893821</v>
      </c>
      <c r="AA463" s="341">
        <f t="shared" si="277"/>
        <v>9.5718639160211438</v>
      </c>
      <c r="AB463" s="341">
        <f t="shared" si="278"/>
        <v>-5.656208767722358E-5</v>
      </c>
      <c r="AC463" s="269">
        <f t="shared" si="293"/>
        <v>4.651193789771575E-3</v>
      </c>
      <c r="AD463" s="269">
        <f t="shared" si="279"/>
        <v>-4.2999713415471819</v>
      </c>
      <c r="AE463" s="269">
        <f t="shared" si="280"/>
        <v>13.856247139802852</v>
      </c>
      <c r="AF463" s="269">
        <f t="shared" si="281"/>
        <v>959.45445184683467</v>
      </c>
      <c r="AG463" s="269">
        <f t="shared" si="282"/>
        <v>956.6507252286184</v>
      </c>
      <c r="AH463" s="269">
        <f t="shared" si="283"/>
        <v>2.8189089859360905</v>
      </c>
      <c r="AI463" s="269">
        <f t="shared" si="284"/>
        <v>1.8376602705836675</v>
      </c>
      <c r="AJ463" s="269">
        <f t="shared" si="285"/>
        <v>2.7230050651601787</v>
      </c>
      <c r="AK463" s="366">
        <f t="shared" si="286"/>
        <v>138.87118120904722</v>
      </c>
      <c r="AL463" s="134">
        <f t="shared" si="294"/>
        <v>0.98009805743060596</v>
      </c>
      <c r="AM463" s="5" cm="1">
        <f t="array" ref="AM463">Balance($B$8,$B$11,$B$12,$H$7,B463,AK463,AL463)</f>
        <v>0.27099422475308849</v>
      </c>
      <c r="AN463" s="5" cm="1">
        <f t="array" ref="AN463">getStorageByWaterLevel(B462)</f>
        <v>80.058610128800538</v>
      </c>
    </row>
    <row r="464" spans="2:40" x14ac:dyDescent="0.25">
      <c r="B464" s="269">
        <f t="shared" si="260"/>
        <v>959.45445184683467</v>
      </c>
      <c r="C464" s="269">
        <f t="shared" si="261"/>
        <v>956.6507252286184</v>
      </c>
      <c r="D464" s="269">
        <f t="shared" si="262"/>
        <v>2.8189089859360905</v>
      </c>
      <c r="E464" s="269">
        <f>IF(H464&gt;0,IF(AND(C464&lt;$B$6,C464&gt;$K$12),bb2wang($B$6,$K$12,C464,$H$8,$H$9,I464,$H$10,$H$11,$K$10,$K$11,$H$13),E463)," ")</f>
        <v>114.88684895002743</v>
      </c>
      <c r="F464" s="269">
        <f t="shared" si="263"/>
        <v>114.99425140613081</v>
      </c>
      <c r="G464" s="269">
        <f t="shared" si="264"/>
        <v>711.87091164525873</v>
      </c>
      <c r="H464" s="270">
        <f t="shared" si="288"/>
        <v>0.02</v>
      </c>
      <c r="I464" s="269">
        <f t="shared" si="265"/>
        <v>2.2429812945730192</v>
      </c>
      <c r="J464" s="269">
        <f t="shared" si="289"/>
        <v>100</v>
      </c>
      <c r="K464" s="317">
        <f t="shared" si="266"/>
        <v>-1</v>
      </c>
      <c r="L464" s="318">
        <f t="shared" si="267"/>
        <v>2.7989089859360905</v>
      </c>
      <c r="M464" s="318">
        <f t="shared" si="268"/>
        <v>2.8089089859360907</v>
      </c>
      <c r="N464" s="269">
        <f t="shared" si="269"/>
        <v>-3.9239277959967289E-2</v>
      </c>
      <c r="O464" s="269">
        <f t="shared" si="290"/>
        <v>2.6440901955349538E-2</v>
      </c>
      <c r="P464" s="316">
        <f t="shared" si="291"/>
        <v>36.928059415187874</v>
      </c>
      <c r="Q464" s="269">
        <f t="shared" si="270"/>
        <v>618.75998587758465</v>
      </c>
      <c r="R464" s="338">
        <f>IF(H464&gt;0,rate1(1,$L$52,$L$51,$L$54,L464,$L$53,$L$50,P464),"")</f>
        <v>2513.3428946227978</v>
      </c>
      <c r="S464" s="318">
        <f t="shared" si="271"/>
        <v>9.3109546590509904</v>
      </c>
      <c r="T464" s="318">
        <f t="shared" si="272"/>
        <v>4.7213923754515991E-3</v>
      </c>
      <c r="U464" s="269">
        <f t="shared" si="273"/>
        <v>2.8189089859360905</v>
      </c>
      <c r="V464" s="341">
        <f t="shared" si="274"/>
        <v>2.8189089859360905</v>
      </c>
      <c r="W464" s="269">
        <f t="shared" si="275"/>
        <v>4.7810475873077962E-4</v>
      </c>
      <c r="X464" s="269">
        <f t="shared" si="276"/>
        <v>627.14306022991991</v>
      </c>
      <c r="Y464" s="269">
        <f t="shared" si="292"/>
        <v>37.191462703888767</v>
      </c>
      <c r="Z464" s="349">
        <f>IF(H464&gt;0,rate1(1,$L$52,$L$51,$L$54,U464,$L$53,$L$50,Y464),"")</f>
        <v>2526.7404794195427</v>
      </c>
      <c r="AA464" s="341">
        <f t="shared" si="277"/>
        <v>9.3870626654535414</v>
      </c>
      <c r="AB464" s="341">
        <f t="shared" si="278"/>
        <v>-5.7005029985062773E-5</v>
      </c>
      <c r="AC464" s="269">
        <f t="shared" si="293"/>
        <v>4.7213923754515991E-3</v>
      </c>
      <c r="AD464" s="269">
        <f t="shared" si="279"/>
        <v>-4.2360385262593239</v>
      </c>
      <c r="AE464" s="269">
        <f t="shared" si="280"/>
        <v>13.642513210511661</v>
      </c>
      <c r="AF464" s="269">
        <f t="shared" si="281"/>
        <v>959.41049117649925</v>
      </c>
      <c r="AG464" s="269">
        <f t="shared" si="282"/>
        <v>956.64600383624293</v>
      </c>
      <c r="AH464" s="269">
        <f t="shared" si="283"/>
        <v>2.7991136001601125</v>
      </c>
      <c r="AI464" s="269">
        <f t="shared" si="284"/>
        <v>1.8785309340611023</v>
      </c>
      <c r="AJ464" s="269">
        <f t="shared" si="285"/>
        <v>2.7235268793085292</v>
      </c>
      <c r="AK464" s="366">
        <f t="shared" si="286"/>
        <v>138.87251984264734</v>
      </c>
      <c r="AL464" s="134">
        <f t="shared" si="294"/>
        <v>0.98028182345766435</v>
      </c>
      <c r="AM464" s="5" cm="1">
        <f t="array" ref="AM464">Balance($B$8,$B$11,$B$12,$H$7,B464,AK464,AL464)</f>
        <v>0.27249765215196253</v>
      </c>
      <c r="AN464" s="5" cm="1">
        <f t="array" ref="AN464">getStorageByWaterLevel(B463)</f>
        <v>80.163415954352502</v>
      </c>
    </row>
    <row r="465" spans="2:40" x14ac:dyDescent="0.25">
      <c r="B465" s="269">
        <f t="shared" si="260"/>
        <v>959.41049117649925</v>
      </c>
      <c r="C465" s="269">
        <f t="shared" si="261"/>
        <v>956.64600383624293</v>
      </c>
      <c r="D465" s="269">
        <f t="shared" si="262"/>
        <v>2.7991136001601125</v>
      </c>
      <c r="E465" s="269">
        <f>IF(H465&gt;0,IF(AND(C465&lt;$B$6,C465&gt;$K$12),bb2wang($B$6,$K$12,C465,$H$8,$H$9,I465,$H$10,$H$11,$K$10,$K$11,$H$13),E464)," ")</f>
        <v>114.67373057593574</v>
      </c>
      <c r="F465" s="269">
        <f t="shared" si="263"/>
        <v>114.78028976298158</v>
      </c>
      <c r="G465" s="269">
        <f t="shared" si="264"/>
        <v>695.57629157779922</v>
      </c>
      <c r="H465" s="270">
        <f t="shared" si="288"/>
        <v>0.02</v>
      </c>
      <c r="I465" s="269">
        <f t="shared" si="265"/>
        <v>2.2115898722050589</v>
      </c>
      <c r="J465" s="269">
        <f t="shared" si="289"/>
        <v>100</v>
      </c>
      <c r="K465" s="317">
        <f t="shared" si="266"/>
        <v>-1</v>
      </c>
      <c r="L465" s="318">
        <f t="shared" si="267"/>
        <v>2.7791136001601124</v>
      </c>
      <c r="M465" s="318">
        <f t="shared" si="268"/>
        <v>2.7891136001601122</v>
      </c>
      <c r="N465" s="269">
        <f t="shared" si="269"/>
        <v>-3.8966563988660496E-2</v>
      </c>
      <c r="O465" s="269">
        <f t="shared" si="290"/>
        <v>2.6440901955349538E-2</v>
      </c>
      <c r="P465" s="316">
        <f t="shared" si="291"/>
        <v>36.580688099386428</v>
      </c>
      <c r="Q465" s="269">
        <f t="shared" si="270"/>
        <v>602.36542151016306</v>
      </c>
      <c r="R465" s="338">
        <f>IF(H465&gt;0,rate1(1,$L$52,$L$51,$L$54,L465,$L$53,$L$50,P465),"")</f>
        <v>2495.6007898246144</v>
      </c>
      <c r="S465" s="318">
        <f t="shared" si="271"/>
        <v>9.1286940796664453</v>
      </c>
      <c r="T465" s="318">
        <f t="shared" si="272"/>
        <v>4.7937053119188689E-3</v>
      </c>
      <c r="U465" s="269">
        <f t="shared" si="273"/>
        <v>2.7991136001601125</v>
      </c>
      <c r="V465" s="341">
        <f t="shared" si="274"/>
        <v>2.7991136001601125</v>
      </c>
      <c r="W465" s="269">
        <f t="shared" si="275"/>
        <v>4.714134909740153E-4</v>
      </c>
      <c r="X465" s="269">
        <f t="shared" si="276"/>
        <v>610.60696682658056</v>
      </c>
      <c r="Y465" s="269">
        <f t="shared" si="292"/>
        <v>36.843468831733787</v>
      </c>
      <c r="Z465" s="349">
        <f>IF(H465&gt;0,rate1(1,$L$52,$L$51,$L$54,U465,$L$53,$L$50,Y465),"")</f>
        <v>2509.0301342548837</v>
      </c>
      <c r="AA465" s="341">
        <f t="shared" si="277"/>
        <v>9.2040636219526775</v>
      </c>
      <c r="AB465" s="341">
        <f t="shared" si="278"/>
        <v>-5.7460974548343712E-5</v>
      </c>
      <c r="AC465" s="269">
        <f t="shared" si="293"/>
        <v>4.7937053119188689E-3</v>
      </c>
      <c r="AD465" s="269">
        <f t="shared" si="279"/>
        <v>-4.1721379806707839</v>
      </c>
      <c r="AE465" s="269">
        <f t="shared" si="280"/>
        <v>13.431400851166483</v>
      </c>
      <c r="AF465" s="269">
        <f t="shared" si="281"/>
        <v>959.36673090719864</v>
      </c>
      <c r="AG465" s="269">
        <f t="shared" si="282"/>
        <v>956.64121013093097</v>
      </c>
      <c r="AH465" s="269">
        <f t="shared" si="283"/>
        <v>2.7793162722044129</v>
      </c>
      <c r="AI465" s="269">
        <f t="shared" si="284"/>
        <v>1.9208622354442197</v>
      </c>
      <c r="AJ465" s="269">
        <f t="shared" si="285"/>
        <v>2.7240604521517082</v>
      </c>
      <c r="AK465" s="366">
        <f t="shared" si="286"/>
        <v>138.87385711417591</v>
      </c>
      <c r="AL465" s="134">
        <f t="shared" si="294"/>
        <v>0.98046967655107042</v>
      </c>
      <c r="AM465" s="5" cm="1">
        <f t="array" ref="AM465">Balance($B$8,$B$11,$B$12,$H$7,B465,AK465,AL465)</f>
        <v>0.27399884203940528</v>
      </c>
      <c r="AN465" s="5" cm="1">
        <f t="array" ref="AN465">getStorageByWaterLevel(B464)</f>
        <v>80.267807070753221</v>
      </c>
    </row>
    <row r="466" spans="2:40" x14ac:dyDescent="0.25">
      <c r="B466" s="269">
        <f t="shared" si="260"/>
        <v>959.36673090719864</v>
      </c>
      <c r="C466" s="269">
        <f t="shared" si="261"/>
        <v>956.64121013093097</v>
      </c>
      <c r="D466" s="269">
        <f t="shared" si="262"/>
        <v>2.7793162722044129</v>
      </c>
      <c r="E466" s="269">
        <f>IF(H466&gt;0,IF(AND(C466&lt;$B$6,C466&gt;$K$12),bb2wang($B$6,$K$12,C466,$H$8,$H$9,I466,$H$10,$H$11,$K$10,$K$11,$H$13),E465)," ")</f>
        <v>114.46230339156517</v>
      </c>
      <c r="F466" s="269">
        <f t="shared" si="263"/>
        <v>114.56801698375045</v>
      </c>
      <c r="G466" s="269">
        <f t="shared" si="264"/>
        <v>679.55742278315176</v>
      </c>
      <c r="H466" s="270">
        <f t="shared" si="288"/>
        <v>0.02</v>
      </c>
      <c r="I466" s="269">
        <f t="shared" si="265"/>
        <v>2.1804166210141376</v>
      </c>
      <c r="J466" s="269">
        <f t="shared" si="289"/>
        <v>100</v>
      </c>
      <c r="K466" s="317">
        <f t="shared" si="266"/>
        <v>-1</v>
      </c>
      <c r="L466" s="318">
        <f t="shared" si="267"/>
        <v>2.7593162722044129</v>
      </c>
      <c r="M466" s="318">
        <f t="shared" si="268"/>
        <v>2.7693162722044127</v>
      </c>
      <c r="N466" s="269">
        <f t="shared" si="269"/>
        <v>-3.8693776099654187E-2</v>
      </c>
      <c r="O466" s="269">
        <f t="shared" si="290"/>
        <v>2.6440901955349538E-2</v>
      </c>
      <c r="P466" s="316">
        <f t="shared" si="291"/>
        <v>36.234106794458604</v>
      </c>
      <c r="Q466" s="269">
        <f t="shared" si="270"/>
        <v>586.2474204916133</v>
      </c>
      <c r="R466" s="338">
        <f>IF(H466&gt;0,rate1(1,$L$52,$L$51,$L$54,L466,$L$53,$L$50,P466),"")</f>
        <v>2477.815031577275</v>
      </c>
      <c r="S466" s="318">
        <f t="shared" si="271"/>
        <v>8.9482023365742513</v>
      </c>
      <c r="T466" s="318">
        <f t="shared" si="272"/>
        <v>4.8682424605123427E-3</v>
      </c>
      <c r="U466" s="269">
        <f t="shared" si="273"/>
        <v>2.7793162722044129</v>
      </c>
      <c r="V466" s="341">
        <f t="shared" si="274"/>
        <v>2.7793162722044129</v>
      </c>
      <c r="W466" s="269">
        <f t="shared" si="275"/>
        <v>4.6476872769485311E-4</v>
      </c>
      <c r="X466" s="269">
        <f t="shared" si="276"/>
        <v>594.34910103300479</v>
      </c>
      <c r="Y466" s="269">
        <f t="shared" si="292"/>
        <v>36.496261954067393</v>
      </c>
      <c r="Z466" s="349">
        <f>IF(H466&gt;0,rate1(1,$L$52,$L$51,$L$54,U466,$L$53,$L$50,Y466),"")</f>
        <v>2491.2759866535343</v>
      </c>
      <c r="AA466" s="341">
        <f t="shared" si="277"/>
        <v>9.0228451173902151</v>
      </c>
      <c r="AB466" s="341">
        <f t="shared" si="278"/>
        <v>-5.7930661865505351E-5</v>
      </c>
      <c r="AC466" s="269">
        <f t="shared" si="293"/>
        <v>4.8682424605123427E-3</v>
      </c>
      <c r="AD466" s="269">
        <f t="shared" si="279"/>
        <v>-4.1082588145979821</v>
      </c>
      <c r="AE466" s="269">
        <f t="shared" si="280"/>
        <v>13.222834065626087</v>
      </c>
      <c r="AF466" s="269">
        <f t="shared" si="281"/>
        <v>959.32316888863852</v>
      </c>
      <c r="AG466" s="269">
        <f t="shared" si="282"/>
        <v>956.6363418884705</v>
      </c>
      <c r="AH466" s="269">
        <f t="shared" si="283"/>
        <v>2.7595169982269767</v>
      </c>
      <c r="AI466" s="269">
        <f t="shared" si="284"/>
        <v>1.964731991077405</v>
      </c>
      <c r="AJ466" s="269">
        <f t="shared" si="285"/>
        <v>2.7246062110381186</v>
      </c>
      <c r="AK466" s="366">
        <f t="shared" si="286"/>
        <v>138.87519322040626</v>
      </c>
      <c r="AL466" s="134">
        <f t="shared" si="294"/>
        <v>0.98066176277461481</v>
      </c>
      <c r="AM466" s="5" cm="1">
        <f t="array" ref="AM466">Balance($B$8,$B$11,$B$12,$H$7,B466,AK466,AL466)</f>
        <v>0.27549779954966958</v>
      </c>
      <c r="AN466" s="5" cm="1">
        <f t="array" ref="AN466">getStorageByWaterLevel(B465)</f>
        <v>80.371787120561876</v>
      </c>
    </row>
    <row r="467" spans="2:40" x14ac:dyDescent="0.25">
      <c r="B467" s="269">
        <f t="shared" si="260"/>
        <v>959.32316888863852</v>
      </c>
      <c r="C467" s="269">
        <f t="shared" si="261"/>
        <v>956.6363418884705</v>
      </c>
      <c r="D467" s="269">
        <f t="shared" si="262"/>
        <v>2.7595169982269767</v>
      </c>
      <c r="E467" s="269">
        <f>IF(H467&gt;0,IF(AND(C467&lt;$B$6,C467&gt;$K$12),bb2wang($B$6,$K$12,C467,$H$8,$H$9,I467,$H$10,$H$11,$K$10,$K$11,$H$13),E466)," ")</f>
        <v>114.2525722688592</v>
      </c>
      <c r="F467" s="269">
        <f t="shared" si="263"/>
        <v>114.35743783021218</v>
      </c>
      <c r="G467" s="269">
        <f t="shared" si="264"/>
        <v>663.81107043726399</v>
      </c>
      <c r="H467" s="270">
        <f t="shared" si="288"/>
        <v>0.02</v>
      </c>
      <c r="I467" s="269">
        <f t="shared" si="265"/>
        <v>2.1494616001344187</v>
      </c>
      <c r="J467" s="269">
        <f t="shared" si="289"/>
        <v>100</v>
      </c>
      <c r="K467" s="317">
        <f t="shared" si="266"/>
        <v>-1</v>
      </c>
      <c r="L467" s="318">
        <f t="shared" si="267"/>
        <v>2.7395169982269767</v>
      </c>
      <c r="M467" s="318">
        <f t="shared" si="268"/>
        <v>2.7495169982269765</v>
      </c>
      <c r="N467" s="269">
        <f t="shared" si="269"/>
        <v>-3.842091422612004E-2</v>
      </c>
      <c r="O467" s="269">
        <f t="shared" si="290"/>
        <v>2.6440901955349538E-2</v>
      </c>
      <c r="P467" s="316">
        <f t="shared" si="291"/>
        <v>35.888319602943824</v>
      </c>
      <c r="Q467" s="269">
        <f t="shared" si="270"/>
        <v>570.4027458990297</v>
      </c>
      <c r="R467" s="338">
        <f>IF(H467&gt;0,rate1(1,$L$52,$L$51,$L$54,L467,$L$53,$L$50,P467),"")</f>
        <v>2459.9858097357674</v>
      </c>
      <c r="S467" s="318">
        <f t="shared" si="271"/>
        <v>8.7694577455217022</v>
      </c>
      <c r="T467" s="318">
        <f t="shared" si="272"/>
        <v>4.9451217169262252E-3</v>
      </c>
      <c r="U467" s="269">
        <f t="shared" si="273"/>
        <v>2.7595169982269767</v>
      </c>
      <c r="V467" s="341">
        <f t="shared" si="274"/>
        <v>2.7595169982269767</v>
      </c>
      <c r="W467" s="269">
        <f t="shared" si="275"/>
        <v>4.5817048150187389E-4</v>
      </c>
      <c r="X467" s="269">
        <f t="shared" si="276"/>
        <v>578.36621180580494</v>
      </c>
      <c r="Y467" s="269">
        <f t="shared" si="292"/>
        <v>36.149846137087138</v>
      </c>
      <c r="Z467" s="349">
        <f>IF(H467&gt;0,rate1(1,$L$52,$L$51,$L$54,U467,$L$53,$L$50,Y467),"")</f>
        <v>2473.4782206461532</v>
      </c>
      <c r="AA467" s="341">
        <f t="shared" si="277"/>
        <v>8.8433854979965858</v>
      </c>
      <c r="AB467" s="341">
        <f t="shared" si="278"/>
        <v>-5.8414887502202094E-5</v>
      </c>
      <c r="AC467" s="269">
        <f t="shared" si="293"/>
        <v>4.9451217169262252E-3</v>
      </c>
      <c r="AD467" s="269">
        <f t="shared" si="279"/>
        <v>-4.0443898340345692</v>
      </c>
      <c r="AE467" s="269">
        <f t="shared" si="280"/>
        <v>13.016735017385992</v>
      </c>
      <c r="AF467" s="269">
        <f t="shared" si="281"/>
        <v>959.27980285269552</v>
      </c>
      <c r="AG467" s="269">
        <f t="shared" si="282"/>
        <v>956.6313967667536</v>
      </c>
      <c r="AH467" s="269">
        <f t="shared" si="283"/>
        <v>2.7397157743051634</v>
      </c>
      <c r="AI467" s="269">
        <f t="shared" si="284"/>
        <v>2.0102236758257526</v>
      </c>
      <c r="AJ467" s="269">
        <f t="shared" si="285"/>
        <v>2.7251646065036259</v>
      </c>
      <c r="AK467" s="366">
        <f t="shared" si="286"/>
        <v>138.87652836861457</v>
      </c>
      <c r="AL467" s="134">
        <f t="shared" si="294"/>
        <v>0.98085823597372257</v>
      </c>
      <c r="AM467" s="5" cm="1">
        <f t="array" ref="AM467">Balance($B$8,$B$11,$B$12,$H$7,B467,AK467,AL467)</f>
        <v>0.27699453473043006</v>
      </c>
      <c r="AN467" s="5" cm="1">
        <f t="array" ref="AN467">getStorageByWaterLevel(B466)</f>
        <v>80.475360005044465</v>
      </c>
    </row>
    <row r="468" spans="2:40" x14ac:dyDescent="0.25">
      <c r="B468" s="269">
        <f t="shared" si="260"/>
        <v>959.27980285269552</v>
      </c>
      <c r="C468" s="269">
        <f t="shared" si="261"/>
        <v>956.6313967667536</v>
      </c>
      <c r="D468" s="269">
        <f t="shared" si="262"/>
        <v>2.7397157743051634</v>
      </c>
      <c r="E468" s="269">
        <f>IF(H468&gt;0,IF(AND(C468&lt;$B$6,C468&gt;$K$12),bb2wang($B$6,$K$12,C468,$H$8,$H$9,I468,$H$10,$H$11,$K$10,$K$11,$H$13),E467)," ")</f>
        <v>114.04454231619101</v>
      </c>
      <c r="F468" s="269">
        <f t="shared" si="263"/>
        <v>114.14855729252511</v>
      </c>
      <c r="G468" s="269">
        <f t="shared" si="264"/>
        <v>648.33402697759038</v>
      </c>
      <c r="H468" s="270">
        <f t="shared" si="288"/>
        <v>0.02</v>
      </c>
      <c r="I468" s="269">
        <f t="shared" si="265"/>
        <v>2.1187248687535432</v>
      </c>
      <c r="J468" s="269">
        <f t="shared" si="289"/>
        <v>100</v>
      </c>
      <c r="K468" s="317">
        <f t="shared" si="266"/>
        <v>-1</v>
      </c>
      <c r="L468" s="318">
        <f t="shared" si="267"/>
        <v>2.7197157743051634</v>
      </c>
      <c r="M468" s="318">
        <f t="shared" si="268"/>
        <v>2.7297157743051637</v>
      </c>
      <c r="N468" s="269">
        <f t="shared" si="269"/>
        <v>-3.8147978300069774E-2</v>
      </c>
      <c r="O468" s="269">
        <f t="shared" si="290"/>
        <v>2.6440901955349538E-2</v>
      </c>
      <c r="P468" s="316">
        <f t="shared" si="291"/>
        <v>35.543330676118579</v>
      </c>
      <c r="Q468" s="269">
        <f t="shared" si="270"/>
        <v>554.8281881024609</v>
      </c>
      <c r="R468" s="338">
        <f>IF(H468&gt;0,rate1(1,$L$52,$L$51,$L$54,L468,$L$53,$L$50,P468),"")</f>
        <v>2442.1133219229459</v>
      </c>
      <c r="S468" s="318">
        <f t="shared" si="271"/>
        <v>8.5924386275589999</v>
      </c>
      <c r="T468" s="318">
        <f t="shared" si="272"/>
        <v>5.0244697614809045E-3</v>
      </c>
      <c r="U468" s="269">
        <f t="shared" si="273"/>
        <v>2.7397157743051634</v>
      </c>
      <c r="V468" s="341">
        <f t="shared" si="274"/>
        <v>2.7397157743051634</v>
      </c>
      <c r="W468" s="269">
        <f t="shared" si="275"/>
        <v>4.5161876501076392E-4</v>
      </c>
      <c r="X468" s="269">
        <f t="shared" si="276"/>
        <v>562.65507548234484</v>
      </c>
      <c r="Y468" s="269">
        <f t="shared" si="292"/>
        <v>35.80422549502012</v>
      </c>
      <c r="Z468" s="349">
        <f>IF(H468&gt;0,rate1(1,$L$52,$L$51,$L$54,U468,$L$53,$L$50,Y468),"")</f>
        <v>2455.6370279023909</v>
      </c>
      <c r="AA468" s="341">
        <f t="shared" si="277"/>
        <v>8.6656631192709863</v>
      </c>
      <c r="AB468" s="341">
        <f t="shared" si="278"/>
        <v>-5.8914507197090783E-5</v>
      </c>
      <c r="AC468" s="269">
        <f t="shared" si="293"/>
        <v>5.0244697614809045E-3</v>
      </c>
      <c r="AD468" s="269">
        <f t="shared" si="279"/>
        <v>-3.980519527319283</v>
      </c>
      <c r="AE468" s="269">
        <f t="shared" si="280"/>
        <v>12.813023854311609</v>
      </c>
      <c r="AF468" s="269">
        <f t="shared" si="281"/>
        <v>959.23663040463396</v>
      </c>
      <c r="AG468" s="269">
        <f t="shared" si="282"/>
        <v>956.62637229699214</v>
      </c>
      <c r="AH468" s="269">
        <f t="shared" si="283"/>
        <v>2.7199125964332747</v>
      </c>
      <c r="AI468" s="269">
        <f t="shared" si="284"/>
        <v>2.0574269491821058</v>
      </c>
      <c r="AJ468" s="269">
        <f t="shared" si="285"/>
        <v>2.7257361139895098</v>
      </c>
      <c r="AK468" s="366">
        <f t="shared" si="286"/>
        <v>138.87786277734463</v>
      </c>
      <c r="AL468" s="134">
        <f t="shared" si="294"/>
        <v>0.98105925834130514</v>
      </c>
      <c r="AM468" s="5" cm="1">
        <f t="array" ref="AM468">Balance($B$8,$B$11,$B$12,$H$7,B468,AK468,AL468)</f>
        <v>0.27848906286600444</v>
      </c>
      <c r="AN468" s="5" cm="1">
        <f t="array" ref="AN468">getStorageByWaterLevel(B467)</f>
        <v>80.578529902246942</v>
      </c>
    </row>
    <row r="469" spans="2:40" x14ac:dyDescent="0.25">
      <c r="B469" s="269">
        <f t="shared" si="260"/>
        <v>959.23663040463396</v>
      </c>
      <c r="C469" s="269">
        <f t="shared" si="261"/>
        <v>956.62637229699214</v>
      </c>
      <c r="D469" s="269">
        <f t="shared" si="262"/>
        <v>2.7199125964332747</v>
      </c>
      <c r="E469" s="269">
        <f>IF(H469&gt;0,IF(AND(C469&lt;$B$6,C469&gt;$K$12),bb2wang($B$6,$K$12,C469,$H$8,$H$9,I469,$H$10,$H$11,$K$10,$K$11,$H$13),E468)," ")</f>
        <v>113.83821889595654</v>
      </c>
      <c r="F469" s="269">
        <f t="shared" si="263"/>
        <v>113.94138060607378</v>
      </c>
      <c r="G469" s="269">
        <f t="shared" si="264"/>
        <v>633.12311193460607</v>
      </c>
      <c r="H469" s="270">
        <f t="shared" si="288"/>
        <v>0.02</v>
      </c>
      <c r="I469" s="269">
        <f t="shared" si="265"/>
        <v>2.0882064861134495</v>
      </c>
      <c r="J469" s="269">
        <f t="shared" si="289"/>
        <v>100</v>
      </c>
      <c r="K469" s="317">
        <f t="shared" si="266"/>
        <v>-1</v>
      </c>
      <c r="L469" s="318">
        <f t="shared" si="267"/>
        <v>2.6999125964332746</v>
      </c>
      <c r="M469" s="318">
        <f t="shared" si="268"/>
        <v>2.7099125964332744</v>
      </c>
      <c r="N469" s="269">
        <f t="shared" si="269"/>
        <v>-3.787496825234804E-2</v>
      </c>
      <c r="O469" s="269">
        <f t="shared" si="290"/>
        <v>2.6440901955349538E-2</v>
      </c>
      <c r="P469" s="316">
        <f t="shared" si="291"/>
        <v>35.199144214938833</v>
      </c>
      <c r="Q469" s="269">
        <f t="shared" si="270"/>
        <v>539.5205645976929</v>
      </c>
      <c r="R469" s="338">
        <f>IF(H469&gt;0,rate1(1,$L$52,$L$51,$L$54,L469,$L$53,$L$50,P469),"")</f>
        <v>2424.1977737026746</v>
      </c>
      <c r="S469" s="318">
        <f t="shared" si="271"/>
        <v>8.4171233035949697</v>
      </c>
      <c r="T469" s="318">
        <f t="shared" si="272"/>
        <v>5.1064228949774379E-3</v>
      </c>
      <c r="U469" s="269">
        <f t="shared" si="273"/>
        <v>2.7199125964332747</v>
      </c>
      <c r="V469" s="341">
        <f t="shared" si="274"/>
        <v>2.7199125964332747</v>
      </c>
      <c r="W469" s="269">
        <f t="shared" si="275"/>
        <v>4.451135908443149E-4</v>
      </c>
      <c r="X469" s="269">
        <f t="shared" si="276"/>
        <v>547.21249561299237</v>
      </c>
      <c r="Y469" s="269">
        <f t="shared" si="292"/>
        <v>35.45940419104646</v>
      </c>
      <c r="Z469" s="349">
        <f>IF(H469&gt;0,rate1(1,$L$52,$L$51,$L$54,U469,$L$53,$L$50,Y469),"")</f>
        <v>2437.7526079011063</v>
      </c>
      <c r="AA469" s="341">
        <f t="shared" si="277"/>
        <v>8.489656340697822</v>
      </c>
      <c r="AB469" s="341">
        <f t="shared" si="278"/>
        <v>-5.9430442545891634E-5</v>
      </c>
      <c r="AC469" s="269">
        <f t="shared" si="293"/>
        <v>5.1064228949774379E-3</v>
      </c>
      <c r="AD469" s="269">
        <f t="shared" si="279"/>
        <v>-3.9166360505847546</v>
      </c>
      <c r="AE469" s="269">
        <f t="shared" si="280"/>
        <v>12.611618521849278</v>
      </c>
      <c r="AF469" s="269">
        <f t="shared" si="281"/>
        <v>959.19364901348661</v>
      </c>
      <c r="AG469" s="269">
        <f t="shared" si="282"/>
        <v>956.62126587409716</v>
      </c>
      <c r="AH469" s="269">
        <f t="shared" si="283"/>
        <v>2.7001074605202597</v>
      </c>
      <c r="AI469" s="269">
        <f t="shared" si="284"/>
        <v>2.1064382412900176</v>
      </c>
      <c r="AJ469" s="269">
        <f t="shared" si="285"/>
        <v>2.7263212357232014</v>
      </c>
      <c r="AK469" s="366">
        <f t="shared" si="286"/>
        <v>138.87919667724381</v>
      </c>
      <c r="AL469" s="134">
        <f t="shared" si="294"/>
        <v>0.98126500103622338</v>
      </c>
      <c r="AM469" s="5" cm="1">
        <f t="array" ref="AM469">Balance($B$8,$B$11,$B$12,$H$7,B469,AK469,AL469)</f>
        <v>0.27998140483072886</v>
      </c>
      <c r="AN469" s="5" cm="1">
        <f t="array" ref="AN469">getStorageByWaterLevel(B468)</f>
        <v>80.681301286727333</v>
      </c>
    </row>
    <row r="470" spans="2:40" x14ac:dyDescent="0.25">
      <c r="B470" s="269">
        <f t="shared" si="260"/>
        <v>959.19364901348661</v>
      </c>
      <c r="C470" s="269">
        <f t="shared" si="261"/>
        <v>956.62126587409716</v>
      </c>
      <c r="D470" s="269">
        <f t="shared" si="262"/>
        <v>2.7001074605202597</v>
      </c>
      <c r="E470" s="269">
        <f>IF(H470&gt;0,IF(AND(C470&lt;$B$6,C470&gt;$K$12),bb2wang($B$6,$K$12,C470,$H$8,$H$9,I470,$H$10,$H$11,$K$10,$K$11,$H$13),E469)," ")</f>
        <v>113.63360764384475</v>
      </c>
      <c r="F470" s="269">
        <f t="shared" si="263"/>
        <v>113.73591326990065</v>
      </c>
      <c r="G470" s="269">
        <f t="shared" si="264"/>
        <v>618.17517176460046</v>
      </c>
      <c r="H470" s="270">
        <f t="shared" si="288"/>
        <v>0.02</v>
      </c>
      <c r="I470" s="269">
        <f t="shared" si="265"/>
        <v>2.0579065115115553</v>
      </c>
      <c r="J470" s="269">
        <f t="shared" si="289"/>
        <v>100</v>
      </c>
      <c r="K470" s="317">
        <f t="shared" si="266"/>
        <v>-1</v>
      </c>
      <c r="L470" s="318">
        <f t="shared" si="267"/>
        <v>2.6801074605202597</v>
      </c>
      <c r="M470" s="318">
        <f t="shared" si="268"/>
        <v>2.6901074605202595</v>
      </c>
      <c r="N470" s="269">
        <f t="shared" si="269"/>
        <v>-3.7601884012557818E-2</v>
      </c>
      <c r="O470" s="269">
        <f t="shared" si="290"/>
        <v>2.6440901955349538E-2</v>
      </c>
      <c r="P470" s="316">
        <f t="shared" si="291"/>
        <v>34.855764471012215</v>
      </c>
      <c r="Q470" s="269">
        <f t="shared" si="270"/>
        <v>524.47671984044962</v>
      </c>
      <c r="R470" s="338">
        <f>IF(H470&gt;0,rate1(1,$L$52,$L$51,$L$54,L470,$L$53,$L$50,P470),"")</f>
        <v>2406.2393787571614</v>
      </c>
      <c r="S470" s="318">
        <f t="shared" si="271"/>
        <v>8.2434900887460412</v>
      </c>
      <c r="T470" s="318">
        <f t="shared" si="272"/>
        <v>5.191127971718848E-3</v>
      </c>
      <c r="U470" s="269">
        <f t="shared" si="273"/>
        <v>2.7001074605202597</v>
      </c>
      <c r="V470" s="341">
        <f t="shared" si="274"/>
        <v>2.7001074605202597</v>
      </c>
      <c r="W470" s="269">
        <f t="shared" si="275"/>
        <v>4.3865497164663481E-4</v>
      </c>
      <c r="X470" s="269">
        <f t="shared" si="276"/>
        <v>532.03530279468737</v>
      </c>
      <c r="Y470" s="269">
        <f t="shared" si="292"/>
        <v>35.115386438251527</v>
      </c>
      <c r="Z470" s="349">
        <f>IF(H470&gt;0,rate1(1,$L$52,$L$51,$L$54,U470,$L$53,$L$50,Y470),"")</f>
        <v>2419.8251681046636</v>
      </c>
      <c r="AA470" s="341">
        <f t="shared" si="277"/>
        <v>8.3153435202635997</v>
      </c>
      <c r="AB470" s="341">
        <f t="shared" si="278"/>
        <v>-5.9963687341757039E-5</v>
      </c>
      <c r="AC470" s="269">
        <f t="shared" si="293"/>
        <v>5.191127971718848E-3</v>
      </c>
      <c r="AD470" s="269">
        <f t="shared" si="279"/>
        <v>-3.8527272124593277</v>
      </c>
      <c r="AE470" s="269">
        <f t="shared" si="280"/>
        <v>12.412434559001207</v>
      </c>
      <c r="AF470" s="269">
        <f t="shared" si="281"/>
        <v>959.15085600150235</v>
      </c>
      <c r="AG470" s="269">
        <f t="shared" si="282"/>
        <v>956.61607474612549</v>
      </c>
      <c r="AH470" s="269">
        <f t="shared" si="283"/>
        <v>2.6803003623870096</v>
      </c>
      <c r="AI470" s="269">
        <f t="shared" si="284"/>
        <v>2.1573614069935552</v>
      </c>
      <c r="AJ470" s="269">
        <f t="shared" si="285"/>
        <v>2.7269205027806995</v>
      </c>
      <c r="AK470" s="366">
        <f t="shared" si="286"/>
        <v>138.88053031197825</v>
      </c>
      <c r="AL470" s="134">
        <f t="shared" si="294"/>
        <v>0.98147564486035244</v>
      </c>
      <c r="AM470" s="5" cm="1">
        <f t="array" ref="AM470">Balance($B$8,$B$11,$B$12,$H$7,B470,AK470,AL470)</f>
        <v>0.28147158747594986</v>
      </c>
      <c r="AN470" s="5" cm="1">
        <f t="array" ref="AN470">getStorageByWaterLevel(B469)</f>
        <v>80.783678951128778</v>
      </c>
    </row>
    <row r="471" spans="2:40" x14ac:dyDescent="0.25">
      <c r="B471" s="269">
        <f t="shared" si="260"/>
        <v>959.15085600150235</v>
      </c>
      <c r="C471" s="269">
        <f t="shared" si="261"/>
        <v>956.61607474612549</v>
      </c>
      <c r="D471" s="269">
        <f t="shared" si="262"/>
        <v>2.6803003623870096</v>
      </c>
      <c r="E471" s="269">
        <f>IF(H471&gt;0,IF(AND(C471&lt;$B$6,C471&gt;$K$12),bb2wang($B$6,$K$12,C471,$H$8,$H$9,I471,$H$10,$H$11,$K$10,$K$11,$H$13),E470)," ")</f>
        <v>113.430714489972</v>
      </c>
      <c r="F471" s="269">
        <f t="shared" si="263"/>
        <v>113.53216106690837</v>
      </c>
      <c r="G471" s="269">
        <f t="shared" si="264"/>
        <v>603.48707968346719</v>
      </c>
      <c r="H471" s="270">
        <f t="shared" si="288"/>
        <v>0.02</v>
      </c>
      <c r="I471" s="269">
        <f t="shared" si="265"/>
        <v>2.0278250043014849</v>
      </c>
      <c r="J471" s="269">
        <f t="shared" si="289"/>
        <v>100</v>
      </c>
      <c r="K471" s="317">
        <f t="shared" si="266"/>
        <v>-1</v>
      </c>
      <c r="L471" s="318">
        <f t="shared" si="267"/>
        <v>2.6603003623870096</v>
      </c>
      <c r="M471" s="318">
        <f t="shared" si="268"/>
        <v>2.6703003623870094</v>
      </c>
      <c r="N471" s="269">
        <f t="shared" si="269"/>
        <v>-3.7328725509067517E-2</v>
      </c>
      <c r="O471" s="269">
        <f t="shared" si="290"/>
        <v>2.6440901955349538E-2</v>
      </c>
      <c r="P471" s="316">
        <f t="shared" si="291"/>
        <v>34.513195747590451</v>
      </c>
      <c r="Q471" s="269">
        <f t="shared" si="270"/>
        <v>509.69352508173813</v>
      </c>
      <c r="R471" s="338">
        <f>IF(H471&gt;0,rate1(1,$L$52,$L$51,$L$54,L471,$L$53,$L$50,P471),"")</f>
        <v>2388.2383590680442</v>
      </c>
      <c r="S471" s="318">
        <f t="shared" si="271"/>
        <v>8.0715172864647666</v>
      </c>
      <c r="T471" s="318">
        <f t="shared" si="272"/>
        <v>5.2787434431527929E-3</v>
      </c>
      <c r="U471" s="269">
        <f t="shared" si="273"/>
        <v>2.6803003623870096</v>
      </c>
      <c r="V471" s="341">
        <f t="shared" si="274"/>
        <v>2.6803003623870096</v>
      </c>
      <c r="W471" s="269">
        <f t="shared" si="275"/>
        <v>4.3224292007160159E-4</v>
      </c>
      <c r="X471" s="269">
        <f t="shared" si="276"/>
        <v>517.12035450559506</v>
      </c>
      <c r="Y471" s="269">
        <f t="shared" si="292"/>
        <v>34.772176500598164</v>
      </c>
      <c r="Z471" s="349">
        <f>IF(H471&gt;0,rate1(1,$L$52,$L$51,$L$54,U471,$L$53,$L$50,Y471),"")</f>
        <v>2401.8549241369242</v>
      </c>
      <c r="AA471" s="341">
        <f t="shared" si="277"/>
        <v>8.142703008761476</v>
      </c>
      <c r="AB471" s="341">
        <f t="shared" si="278"/>
        <v>-6.0515314656286018E-5</v>
      </c>
      <c r="AC471" s="269">
        <f t="shared" si="293"/>
        <v>5.2787434431527929E-3</v>
      </c>
      <c r="AD471" s="269">
        <f t="shared" si="279"/>
        <v>-3.7887804579596618</v>
      </c>
      <c r="AE471" s="269">
        <f t="shared" si="280"/>
        <v>12.215384882155192</v>
      </c>
      <c r="AF471" s="269">
        <f t="shared" si="281"/>
        <v>959.10824853255008</v>
      </c>
      <c r="AG471" s="269">
        <f t="shared" si="282"/>
        <v>956.61079600268238</v>
      </c>
      <c r="AH471" s="269">
        <f t="shared" si="283"/>
        <v>2.6604912977637771</v>
      </c>
      <c r="AI471" s="269">
        <f t="shared" si="284"/>
        <v>2.2103084573236247</v>
      </c>
      <c r="AJ471" s="269">
        <f t="shared" si="285"/>
        <v>2.7275344773521781</v>
      </c>
      <c r="AK471" s="366">
        <f t="shared" si="286"/>
        <v>138.88186393923658</v>
      </c>
      <c r="AL471" s="134">
        <f t="shared" si="294"/>
        <v>0.9816913810010518</v>
      </c>
      <c r="AM471" s="5" cm="1">
        <f t="array" ref="AM471">Balance($B$8,$B$11,$B$12,$H$7,B471,AK471,AL471)</f>
        <v>0.28295964405454394</v>
      </c>
      <c r="AN471" s="5" cm="1">
        <f t="array" ref="AN471">getStorageByWaterLevel(B470)</f>
        <v>80.885668029805458</v>
      </c>
    </row>
    <row r="472" spans="2:40" x14ac:dyDescent="0.25">
      <c r="B472" s="269">
        <f t="shared" si="260"/>
        <v>959.10824853255008</v>
      </c>
      <c r="C472" s="269">
        <f t="shared" si="261"/>
        <v>956.61079600268238</v>
      </c>
      <c r="D472" s="269">
        <f t="shared" si="262"/>
        <v>2.6604912977637771</v>
      </c>
      <c r="E472" s="269">
        <f>IF(H472&gt;0,IF(AND(C472&lt;$B$6,C472&gt;$K$12),bb2wang($B$6,$K$12,C472,$H$8,$H$9,I472,$H$10,$H$11,$K$10,$K$11,$H$13),E471)," ")</f>
        <v>113.22954568210928</v>
      </c>
      <c r="F472" s="269">
        <f t="shared" si="263"/>
        <v>113.33013008604064</v>
      </c>
      <c r="G472" s="269">
        <f t="shared" si="264"/>
        <v>589.05573550212443</v>
      </c>
      <c r="H472" s="270">
        <f t="shared" si="288"/>
        <v>0.02</v>
      </c>
      <c r="I472" s="269">
        <f t="shared" si="265"/>
        <v>1.9979620238941607</v>
      </c>
      <c r="J472" s="269">
        <f t="shared" si="289"/>
        <v>100</v>
      </c>
      <c r="K472" s="317">
        <f t="shared" si="266"/>
        <v>-1</v>
      </c>
      <c r="L472" s="318">
        <f t="shared" si="267"/>
        <v>2.6404912977637771</v>
      </c>
      <c r="M472" s="318">
        <f t="shared" si="268"/>
        <v>2.6504912977637769</v>
      </c>
      <c r="N472" s="269">
        <f t="shared" si="269"/>
        <v>-3.7055492668948808E-2</v>
      </c>
      <c r="O472" s="269">
        <f t="shared" si="290"/>
        <v>2.6440901955349538E-2</v>
      </c>
      <c r="P472" s="316">
        <f t="shared" si="291"/>
        <v>34.171442400593151</v>
      </c>
      <c r="Q472" s="269">
        <f t="shared" si="270"/>
        <v>495.16787820500303</v>
      </c>
      <c r="R472" s="338">
        <f>IF(H472&gt;0,rate1(1,$L$52,$L$51,$L$54,L472,$L$53,$L$50,P472),"")</f>
        <v>2370.1949451018713</v>
      </c>
      <c r="S472" s="318">
        <f t="shared" si="271"/>
        <v>7.9011831824442922</v>
      </c>
      <c r="T472" s="318">
        <f t="shared" si="272"/>
        <v>5.3694405277073557E-3</v>
      </c>
      <c r="U472" s="269">
        <f t="shared" si="273"/>
        <v>2.6604912977637771</v>
      </c>
      <c r="V472" s="341">
        <f t="shared" si="274"/>
        <v>2.6604912977637771</v>
      </c>
      <c r="W472" s="269">
        <f t="shared" si="275"/>
        <v>4.2587744877842226E-4</v>
      </c>
      <c r="X472" s="269">
        <f t="shared" si="276"/>
        <v>502.46453494143657</v>
      </c>
      <c r="Y472" s="269">
        <f t="shared" si="292"/>
        <v>34.429778693929087</v>
      </c>
      <c r="Z472" s="349">
        <f>IF(H472&gt;0,rate1(1,$L$52,$L$51,$L$54,U472,$L$53,$L$50,Y472),"")</f>
        <v>2383.8420999655173</v>
      </c>
      <c r="AA472" s="341">
        <f t="shared" si="277"/>
        <v>7.9717131438793656</v>
      </c>
      <c r="AB472" s="341">
        <f t="shared" si="278"/>
        <v>-6.1086484769143194E-5</v>
      </c>
      <c r="AC472" s="269">
        <f t="shared" si="293"/>
        <v>5.3694405277073557E-3</v>
      </c>
      <c r="AD472" s="269">
        <f t="shared" si="279"/>
        <v>-3.7247828515459136</v>
      </c>
      <c r="AE472" s="269">
        <f t="shared" si="280"/>
        <v>12.020379548077724</v>
      </c>
      <c r="AF472" s="269">
        <f t="shared" si="281"/>
        <v>959.06582359935339</v>
      </c>
      <c r="AG472" s="269">
        <f t="shared" si="282"/>
        <v>956.60542656215466</v>
      </c>
      <c r="AH472" s="269">
        <f t="shared" si="283"/>
        <v>2.6406802622875385</v>
      </c>
      <c r="AI472" s="269">
        <f t="shared" si="284"/>
        <v>2.2654003793247379</v>
      </c>
      <c r="AJ472" s="269">
        <f t="shared" si="285"/>
        <v>2.728163755235324</v>
      </c>
      <c r="AK472" s="366">
        <f t="shared" si="286"/>
        <v>138.88319783183269</v>
      </c>
      <c r="AL472" s="134">
        <f t="shared" si="294"/>
        <v>0.98191241184678413</v>
      </c>
      <c r="AM472" s="5" cm="1">
        <f t="array" ref="AM472">Balance($B$8,$B$11,$B$12,$H$7,B472,AK472,AL472)</f>
        <v>0.28444561468741314</v>
      </c>
      <c r="AN472" s="5" cm="1">
        <f t="array" ref="AN472">getStorageByWaterLevel(B471)</f>
        <v>80.987274024740373</v>
      </c>
    </row>
    <row r="473" spans="2:40" x14ac:dyDescent="0.25">
      <c r="B473" s="269">
        <f t="shared" si="260"/>
        <v>959.06582359935339</v>
      </c>
      <c r="C473" s="269">
        <f t="shared" si="261"/>
        <v>956.60542656215466</v>
      </c>
      <c r="D473" s="269">
        <f t="shared" si="262"/>
        <v>2.6406802622875385</v>
      </c>
      <c r="E473" s="269">
        <f>IF(H473&gt;0,IF(AND(C473&lt;$B$6,C473&gt;$K$12),bb2wang($B$6,$K$12,C473,$H$8,$H$9,I473,$H$10,$H$11,$K$10,$K$11,$H$13),E472)," ")</f>
        <v>113.0301078112519</v>
      </c>
      <c r="F473" s="269">
        <f t="shared" si="263"/>
        <v>113.12982674668058</v>
      </c>
      <c r="G473" s="269">
        <f t="shared" si="264"/>
        <v>574.87806546361696</v>
      </c>
      <c r="H473" s="270">
        <f t="shared" si="288"/>
        <v>0.02</v>
      </c>
      <c r="I473" s="269">
        <f t="shared" si="265"/>
        <v>1.9683176297589853</v>
      </c>
      <c r="J473" s="269">
        <f t="shared" si="289"/>
        <v>100</v>
      </c>
      <c r="K473" s="317">
        <f t="shared" si="266"/>
        <v>-1</v>
      </c>
      <c r="L473" s="318">
        <f t="shared" si="267"/>
        <v>2.6206802622875385</v>
      </c>
      <c r="M473" s="318">
        <f t="shared" si="268"/>
        <v>2.6306802622875383</v>
      </c>
      <c r="N473" s="269">
        <f t="shared" si="269"/>
        <v>-3.6782185417937541E-2</v>
      </c>
      <c r="O473" s="269">
        <f t="shared" si="290"/>
        <v>2.6440901955349538E-2</v>
      </c>
      <c r="P473" s="316">
        <f t="shared" si="291"/>
        <v>33.830508839660226</v>
      </c>
      <c r="Q473" s="269">
        <f t="shared" si="270"/>
        <v>480.8967035651616</v>
      </c>
      <c r="R473" s="338">
        <f>IF(H473&gt;0,rate1(1,$L$52,$L$51,$L$54,L473,$L$53,$L$50,P473),"")</f>
        <v>2352.1093759999062</v>
      </c>
      <c r="S473" s="318">
        <f t="shared" si="271"/>
        <v>7.7324660382881687</v>
      </c>
      <c r="T473" s="318">
        <f t="shared" si="272"/>
        <v>5.463404524991851E-3</v>
      </c>
      <c r="U473" s="269">
        <f t="shared" si="273"/>
        <v>2.6406802622875385</v>
      </c>
      <c r="V473" s="341">
        <f t="shared" si="274"/>
        <v>2.6406802622875385</v>
      </c>
      <c r="W473" s="269">
        <f t="shared" si="275"/>
        <v>4.1955857044317924E-4</v>
      </c>
      <c r="X473" s="269">
        <f t="shared" si="276"/>
        <v>488.06475485359726</v>
      </c>
      <c r="Y473" s="269">
        <f t="shared" si="292"/>
        <v>34.088197386997614</v>
      </c>
      <c r="Z473" s="349">
        <f>IF(H473&gt;0,rate1(1,$L$52,$L$51,$L$54,U473,$L$53,$L$50,Y473),"")</f>
        <v>2365.786928088372</v>
      </c>
      <c r="AA473" s="341">
        <f t="shared" si="277"/>
        <v>7.8023522440617326</v>
      </c>
      <c r="AB473" s="341">
        <f t="shared" si="278"/>
        <v>-6.1678454068508787E-5</v>
      </c>
      <c r="AC473" s="269">
        <f t="shared" si="293"/>
        <v>5.463404524991851E-3</v>
      </c>
      <c r="AD473" s="269">
        <f t="shared" si="279"/>
        <v>-3.6607210592793935</v>
      </c>
      <c r="AE473" s="269">
        <f t="shared" si="280"/>
        <v>11.82732550034174</v>
      </c>
      <c r="AF473" s="269">
        <f t="shared" si="281"/>
        <v>959.02357800941047</v>
      </c>
      <c r="AG473" s="269">
        <f t="shared" si="282"/>
        <v>956.59996315762965</v>
      </c>
      <c r="AH473" s="269">
        <f t="shared" si="283"/>
        <v>2.6208672514989897</v>
      </c>
      <c r="AI473" s="269">
        <f t="shared" si="284"/>
        <v>2.3227680569358307</v>
      </c>
      <c r="AJ473" s="269">
        <f t="shared" si="285"/>
        <v>2.728808968584473</v>
      </c>
      <c r="AK473" s="366">
        <f t="shared" si="286"/>
        <v>138.88453227891935</v>
      </c>
      <c r="AL473" s="134">
        <f t="shared" si="294"/>
        <v>0.98213895188471656</v>
      </c>
      <c r="AM473" s="5" cm="1">
        <f t="array" ref="AM473">Balance($B$8,$B$11,$B$12,$H$7,B473,AK473,AL473)</f>
        <v>0.28592954687701017</v>
      </c>
      <c r="AN473" s="5" cm="1">
        <f t="array" ref="AN473">getStorageByWaterLevel(B472)</f>
        <v>81.088502834026045</v>
      </c>
    </row>
    <row r="474" spans="2:40" x14ac:dyDescent="0.25">
      <c r="B474" s="269">
        <f t="shared" si="260"/>
        <v>959.02357800941047</v>
      </c>
      <c r="C474" s="269">
        <f t="shared" si="261"/>
        <v>956.59996315762965</v>
      </c>
      <c r="D474" s="269">
        <f t="shared" si="262"/>
        <v>2.6208672514989897</v>
      </c>
      <c r="E474" s="269">
        <f>IF(H474&gt;0,IF(AND(C474&lt;$B$6,C474&gt;$K$12),bb2wang($B$6,$K$12,C474,$H$8,$H$9,I474,$H$10,$H$11,$K$10,$K$11,$H$13),E473)," ")</f>
        <v>112.83240783981761</v>
      </c>
      <c r="F474" s="269">
        <f t="shared" si="263"/>
        <v>112.93125782553474</v>
      </c>
      <c r="G474" s="269">
        <f t="shared" si="264"/>
        <v>560.95102208194658</v>
      </c>
      <c r="H474" s="270">
        <f t="shared" si="288"/>
        <v>0.02</v>
      </c>
      <c r="I474" s="269">
        <f t="shared" si="265"/>
        <v>1.938891881424661</v>
      </c>
      <c r="J474" s="269">
        <f t="shared" si="289"/>
        <v>100</v>
      </c>
      <c r="K474" s="317">
        <f t="shared" si="266"/>
        <v>-1</v>
      </c>
      <c r="L474" s="318">
        <f t="shared" si="267"/>
        <v>2.6008672514989897</v>
      </c>
      <c r="M474" s="318">
        <f t="shared" si="268"/>
        <v>2.6108672514989895</v>
      </c>
      <c r="N474" s="269">
        <f t="shared" si="269"/>
        <v>-3.6508803680407986E-2</v>
      </c>
      <c r="O474" s="269">
        <f t="shared" si="290"/>
        <v>2.6440901955349538E-2</v>
      </c>
      <c r="P474" s="316">
        <f t="shared" si="291"/>
        <v>33.490399529229109</v>
      </c>
      <c r="Q474" s="269">
        <f t="shared" si="270"/>
        <v>466.87695182958441</v>
      </c>
      <c r="R474" s="338">
        <f>IF(H474&gt;0,rate1(1,$L$52,$L$51,$L$54,L474,$L$53,$L$50,P474),"")</f>
        <v>2333.9818997721227</v>
      </c>
      <c r="S474" s="318">
        <f t="shared" si="271"/>
        <v>7.5653440849341296</v>
      </c>
      <c r="T474" s="318">
        <f t="shared" si="272"/>
        <v>5.5608362955700714E-3</v>
      </c>
      <c r="U474" s="269">
        <f t="shared" si="273"/>
        <v>2.6208672514989897</v>
      </c>
      <c r="V474" s="341">
        <f t="shared" si="274"/>
        <v>2.6208672514989897</v>
      </c>
      <c r="W474" s="269">
        <f t="shared" si="275"/>
        <v>4.1328629775794212E-4</v>
      </c>
      <c r="X474" s="269">
        <f t="shared" si="276"/>
        <v>473.91795138905206</v>
      </c>
      <c r="Y474" s="269">
        <f t="shared" si="292"/>
        <v>33.747437002522027</v>
      </c>
      <c r="Z474" s="349">
        <f>IF(H474&gt;0,rate1(1,$L$52,$L$51,$L$54,U474,$L$53,$L$50,Y474),"")</f>
        <v>2347.6896497243238</v>
      </c>
      <c r="AA474" s="341">
        <f t="shared" si="277"/>
        <v>7.6345986021340355</v>
      </c>
      <c r="AB474" s="341">
        <f t="shared" si="278"/>
        <v>-6.2292585059329372E-5</v>
      </c>
      <c r="AC474" s="269">
        <f t="shared" si="293"/>
        <v>5.5608362955700714E-3</v>
      </c>
      <c r="AD474" s="269">
        <f t="shared" si="279"/>
        <v>-3.5965813300299092</v>
      </c>
      <c r="AE474" s="269">
        <f t="shared" si="280"/>
        <v>11.63612629540054</v>
      </c>
      <c r="AF474" s="269">
        <f t="shared" si="281"/>
        <v>958.98150836943444</v>
      </c>
      <c r="AG474" s="269">
        <f t="shared" si="282"/>
        <v>956.59440232133409</v>
      </c>
      <c r="AH474" s="269">
        <f t="shared" si="283"/>
        <v>2.6010522608395878</v>
      </c>
      <c r="AI474" s="269">
        <f t="shared" si="284"/>
        <v>2.382553307766869</v>
      </c>
      <c r="AJ474" s="269">
        <f t="shared" si="285"/>
        <v>2.7294707889477414</v>
      </c>
      <c r="AK474" s="366">
        <f t="shared" si="286"/>
        <v>138.88586758732643</v>
      </c>
      <c r="AL474" s="134">
        <f t="shared" si="294"/>
        <v>0.98237122869041016</v>
      </c>
      <c r="AM474" s="5" cm="1">
        <f t="array" ref="AM474">Balance($B$8,$B$11,$B$12,$H$7,B474,AK474,AL474)</f>
        <v>0.28741149607373473</v>
      </c>
      <c r="AN474" s="5" cm="1">
        <f t="array" ref="AN474">getStorageByWaterLevel(B473)</f>
        <v>81.189360783216941</v>
      </c>
    </row>
    <row r="475" spans="2:40" x14ac:dyDescent="0.25">
      <c r="B475" s="269">
        <f t="shared" si="260"/>
        <v>958.98150836943444</v>
      </c>
      <c r="C475" s="269">
        <f t="shared" si="261"/>
        <v>956.59440232133409</v>
      </c>
      <c r="D475" s="269">
        <f t="shared" si="262"/>
        <v>2.6010522608395878</v>
      </c>
      <c r="E475" s="269">
        <f>IF(H475&gt;0,IF(AND(C475&lt;$B$6,C475&gt;$K$12),bb2wang($B$6,$K$12,C475,$H$8,$H$9,I475,$H$10,$H$11,$K$10,$K$11,$H$13),E474)," ")</f>
        <v>112.63645313281003</v>
      </c>
      <c r="F475" s="269">
        <f t="shared" si="263"/>
        <v>112.73443048631381</v>
      </c>
      <c r="G475" s="269">
        <f t="shared" si="264"/>
        <v>547.27158398322183</v>
      </c>
      <c r="H475" s="270">
        <f t="shared" si="288"/>
        <v>0.02</v>
      </c>
      <c r="I475" s="269">
        <f t="shared" si="265"/>
        <v>1.9096848384802798</v>
      </c>
      <c r="J475" s="269">
        <f t="shared" si="289"/>
        <v>100</v>
      </c>
      <c r="K475" s="317">
        <f t="shared" si="266"/>
        <v>-1</v>
      </c>
      <c r="L475" s="318">
        <f t="shared" si="267"/>
        <v>2.5810522608395878</v>
      </c>
      <c r="M475" s="318">
        <f t="shared" si="268"/>
        <v>2.5910522608395876</v>
      </c>
      <c r="N475" s="269">
        <f t="shared" si="269"/>
        <v>-3.6235347379312444E-2</v>
      </c>
      <c r="O475" s="269">
        <f t="shared" si="290"/>
        <v>2.6440901955349538E-2</v>
      </c>
      <c r="P475" s="316">
        <f t="shared" si="291"/>
        <v>33.151118989644708</v>
      </c>
      <c r="Q475" s="269">
        <f t="shared" si="270"/>
        <v>453.10559982166262</v>
      </c>
      <c r="R475" s="338">
        <f>IF(H475&gt;0,rate1(1,$L$52,$L$51,$L$54,L475,$L$53,$L$50,P475),"")</f>
        <v>2315.8127734958744</v>
      </c>
      <c r="S475" s="318">
        <f t="shared" si="271"/>
        <v>7.3997955158271411</v>
      </c>
      <c r="T475" s="318">
        <f t="shared" si="272"/>
        <v>5.6619539311373156E-3</v>
      </c>
      <c r="U475" s="269">
        <f t="shared" si="273"/>
        <v>2.6010522608395878</v>
      </c>
      <c r="V475" s="341">
        <f t="shared" si="274"/>
        <v>2.6010522608395878</v>
      </c>
      <c r="W475" s="269">
        <f t="shared" si="275"/>
        <v>4.0706064342543868E-4</v>
      </c>
      <c r="X475" s="269">
        <f t="shared" si="276"/>
        <v>460.02108793270213</v>
      </c>
      <c r="Y475" s="269">
        <f t="shared" si="292"/>
        <v>33.407502018272076</v>
      </c>
      <c r="Z475" s="349">
        <f>IF(H475&gt;0,rate1(1,$L$52,$L$51,$L$54,U475,$L$53,$L$50,Y475),"")</f>
        <v>2329.5505150083086</v>
      </c>
      <c r="AA475" s="341">
        <f t="shared" si="277"/>
        <v>7.4684304786846836</v>
      </c>
      <c r="AB475" s="341">
        <f t="shared" si="278"/>
        <v>-6.2930357644998912E-5</v>
      </c>
      <c r="AC475" s="269">
        <f t="shared" si="293"/>
        <v>5.6619539311373156E-3</v>
      </c>
      <c r="AD475" s="269">
        <f t="shared" si="279"/>
        <v>-3.532349475684025</v>
      </c>
      <c r="AE475" s="269">
        <f t="shared" si="280"/>
        <v>11.446681805212522</v>
      </c>
      <c r="AF475" s="269">
        <f t="shared" si="281"/>
        <v>958.93961106812401</v>
      </c>
      <c r="AG475" s="269">
        <f t="shared" si="282"/>
        <v>956.58874036740292</v>
      </c>
      <c r="AH475" s="269">
        <f t="shared" si="283"/>
        <v>2.5812352856487686</v>
      </c>
      <c r="AI475" s="269">
        <f t="shared" si="284"/>
        <v>2.4449100531517569</v>
      </c>
      <c r="AJ475" s="269">
        <f t="shared" si="285"/>
        <v>2.7301499306291723</v>
      </c>
      <c r="AK475" s="366">
        <f t="shared" si="286"/>
        <v>138.88720408303959</v>
      </c>
      <c r="AL475" s="134">
        <f t="shared" si="294"/>
        <v>0.98260948402118686</v>
      </c>
      <c r="AM475" s="5" cm="1">
        <f t="array" ref="AM475">Balance($B$8,$B$11,$B$12,$H$7,B475,AK475,AL475)</f>
        <v>0.28889152630184345</v>
      </c>
      <c r="AN475" s="5" cm="1">
        <f t="array" ref="AN475">getStorageByWaterLevel(B474)</f>
        <v>81.289854659910773</v>
      </c>
    </row>
    <row r="476" spans="2:40" x14ac:dyDescent="0.25">
      <c r="B476" s="269">
        <f t="shared" si="260"/>
        <v>958.93961106812401</v>
      </c>
      <c r="C476" s="269">
        <f t="shared" si="261"/>
        <v>956.58874036740292</v>
      </c>
      <c r="D476" s="269">
        <f t="shared" si="262"/>
        <v>2.5812352856487686</v>
      </c>
      <c r="E476" s="269">
        <f>IF(H476&gt;0,IF(AND(C476&lt;$B$6,C476&gt;$K$12),bb2wang($B$6,$K$12,C476,$H$8,$H$9,I476,$H$10,$H$11,$K$10,$K$11,$H$13),E475)," ")</f>
        <v>112.44225149232953</v>
      </c>
      <c r="F476" s="269">
        <f t="shared" si="263"/>
        <v>112.53935231256978</v>
      </c>
      <c r="G476" s="269">
        <f t="shared" si="264"/>
        <v>533.83675574952622</v>
      </c>
      <c r="H476" s="270">
        <f t="shared" si="288"/>
        <v>0.02</v>
      </c>
      <c r="I476" s="269">
        <f t="shared" si="265"/>
        <v>1.8806965605768711</v>
      </c>
      <c r="J476" s="269">
        <f t="shared" si="289"/>
        <v>100</v>
      </c>
      <c r="K476" s="317">
        <f t="shared" si="266"/>
        <v>-1</v>
      </c>
      <c r="L476" s="318">
        <f t="shared" si="267"/>
        <v>2.5612352856487686</v>
      </c>
      <c r="M476" s="318">
        <f t="shared" si="268"/>
        <v>2.5712352856487684</v>
      </c>
      <c r="N476" s="269">
        <f t="shared" si="269"/>
        <v>-3.596181643615548E-2</v>
      </c>
      <c r="O476" s="269">
        <f t="shared" si="290"/>
        <v>2.6440901955349538E-2</v>
      </c>
      <c r="P476" s="316">
        <f t="shared" si="291"/>
        <v>32.81267179830553</v>
      </c>
      <c r="Q476" s="269">
        <f t="shared" si="270"/>
        <v>439.57965036740052</v>
      </c>
      <c r="R476" s="338">
        <f>IF(H476&gt;0,rate1(1,$L$52,$L$51,$L$54,L476,$L$53,$L$50,P476),"")</f>
        <v>2297.6022635195068</v>
      </c>
      <c r="S476" s="318">
        <f t="shared" si="271"/>
        <v>7.235798479834207</v>
      </c>
      <c r="T476" s="318">
        <f t="shared" si="272"/>
        <v>5.7669946443028109E-3</v>
      </c>
      <c r="U476" s="269">
        <f t="shared" si="273"/>
        <v>2.5812352856487686</v>
      </c>
      <c r="V476" s="341">
        <f t="shared" si="274"/>
        <v>2.5812352856487686</v>
      </c>
      <c r="W476" s="269">
        <f t="shared" si="275"/>
        <v>4.0088162015372575E-4</v>
      </c>
      <c r="X476" s="269">
        <f t="shared" si="276"/>
        <v>446.37115395256023</v>
      </c>
      <c r="Y476" s="269">
        <f t="shared" si="292"/>
        <v>33.06839696819074</v>
      </c>
      <c r="Z476" s="349">
        <f>IF(H476&gt;0,rate1(1,$L$52,$L$51,$L$54,U476,$L$53,$L$50,Y476),"")</f>
        <v>2311.3697831913942</v>
      </c>
      <c r="AA476" s="341">
        <f t="shared" si="277"/>
        <v>7.3038260951975946</v>
      </c>
      <c r="AB476" s="341">
        <f t="shared" si="278"/>
        <v>-6.3593381876306346E-5</v>
      </c>
      <c r="AC476" s="269">
        <f t="shared" si="293"/>
        <v>5.7669946443028109E-3</v>
      </c>
      <c r="AD476" s="269">
        <f t="shared" si="279"/>
        <v>-3.4680108502888785</v>
      </c>
      <c r="AE476" s="269">
        <f t="shared" si="280"/>
        <v>11.258887896898056</v>
      </c>
      <c r="AF476" s="269">
        <f t="shared" si="281"/>
        <v>958.89788225704353</v>
      </c>
      <c r="AG476" s="269">
        <f t="shared" si="282"/>
        <v>956.5829733727586</v>
      </c>
      <c r="AH476" s="269">
        <f t="shared" si="283"/>
        <v>2.5614163211603427</v>
      </c>
      <c r="AI476" s="269">
        <f t="shared" si="284"/>
        <v>2.5100056419115941</v>
      </c>
      <c r="AJ476" s="269">
        <f t="shared" si="285"/>
        <v>2.7308471544185924</v>
      </c>
      <c r="AK476" s="366">
        <f t="shared" si="286"/>
        <v>138.88854211283709</v>
      </c>
      <c r="AL476" s="134">
        <f t="shared" si="294"/>
        <v>0.98285397502650207</v>
      </c>
      <c r="AM476" s="5" cm="1">
        <f t="array" ref="AM476">Balance($B$8,$B$11,$B$12,$H$7,B476,AK476,AL476)</f>
        <v>0.29036971085251506</v>
      </c>
      <c r="AN476" s="5" cm="1">
        <f t="array" ref="AN476">getStorageByWaterLevel(B475)</f>
        <v>81.38999175196318</v>
      </c>
    </row>
    <row r="477" spans="2:40" x14ac:dyDescent="0.25">
      <c r="B477" s="269">
        <f t="shared" si="260"/>
        <v>958.89788225704353</v>
      </c>
      <c r="C477" s="269">
        <f t="shared" si="261"/>
        <v>956.5829733727586</v>
      </c>
      <c r="D477" s="269">
        <f t="shared" si="262"/>
        <v>2.5614163211603427</v>
      </c>
      <c r="E477" s="269">
        <f>IF(H477&gt;0,IF(AND(C477&lt;$B$6,C477&gt;$K$12),bb2wang($B$6,$K$12,C477,$H$8,$H$9,I477,$H$10,$H$11,$K$10,$K$11,$H$13),E476)," ")</f>
        <v>112.24981119585979</v>
      </c>
      <c r="F477" s="269">
        <f t="shared" si="263"/>
        <v>112.34603134409465</v>
      </c>
      <c r="G477" s="269">
        <f t="shared" si="264"/>
        <v>520.64356776524664</v>
      </c>
      <c r="H477" s="270">
        <f t="shared" si="288"/>
        <v>0.02</v>
      </c>
      <c r="I477" s="269">
        <f t="shared" si="265"/>
        <v>1.851927107427946</v>
      </c>
      <c r="J477" s="269">
        <f t="shared" si="289"/>
        <v>100</v>
      </c>
      <c r="K477" s="317">
        <f t="shared" si="266"/>
        <v>-1</v>
      </c>
      <c r="L477" s="318">
        <f t="shared" si="267"/>
        <v>2.5414163211603427</v>
      </c>
      <c r="M477" s="318">
        <f t="shared" si="268"/>
        <v>2.5514163211603424</v>
      </c>
      <c r="N477" s="269">
        <f t="shared" si="269"/>
        <v>-3.5688210770939754E-2</v>
      </c>
      <c r="O477" s="269">
        <f t="shared" si="290"/>
        <v>2.6440901955349538E-2</v>
      </c>
      <c r="P477" s="316">
        <f t="shared" si="291"/>
        <v>32.475062590830305</v>
      </c>
      <c r="Q477" s="269">
        <f t="shared" si="270"/>
        <v>426.29613214477388</v>
      </c>
      <c r="R477" s="338">
        <f>IF(H477&gt;0,rate1(1,$L$52,$L$51,$L$54,L477,$L$53,$L$50,P477),"")</f>
        <v>2279.3506456701425</v>
      </c>
      <c r="S477" s="318">
        <f t="shared" si="271"/>
        <v>7.0733310738847592</v>
      </c>
      <c r="T477" s="318">
        <f t="shared" si="272"/>
        <v>5.876216912395666E-3</v>
      </c>
      <c r="U477" s="269">
        <f t="shared" si="273"/>
        <v>2.5614163211603427</v>
      </c>
      <c r="V477" s="341">
        <f t="shared" si="274"/>
        <v>2.5614163211603427</v>
      </c>
      <c r="W477" s="269">
        <f t="shared" si="275"/>
        <v>3.947492406775055E-4</v>
      </c>
      <c r="X477" s="269">
        <f t="shared" si="276"/>
        <v>432.96516484751805</v>
      </c>
      <c r="Y477" s="269">
        <f t="shared" si="292"/>
        <v>32.730126443535653</v>
      </c>
      <c r="Z477" s="349">
        <f>IF(H477&gt;0,rate1(1,$L$52,$L$51,$L$54,U477,$L$53,$L$50,Y477),"")</f>
        <v>2293.1477228448866</v>
      </c>
      <c r="AA477" s="341">
        <f t="shared" si="277"/>
        <v>7.1407636269195649</v>
      </c>
      <c r="AB477" s="341">
        <f t="shared" si="278"/>
        <v>-6.4283412399562817E-5</v>
      </c>
      <c r="AC477" s="269">
        <f t="shared" si="293"/>
        <v>5.876216912395666E-3</v>
      </c>
      <c r="AD477" s="269">
        <f t="shared" si="279"/>
        <v>-3.4035503280708932</v>
      </c>
      <c r="AE477" s="269">
        <f t="shared" si="280"/>
        <v>11.072636085685545</v>
      </c>
      <c r="AF477" s="269">
        <f t="shared" si="281"/>
        <v>958.85631782936025</v>
      </c>
      <c r="AG477" s="269">
        <f t="shared" si="282"/>
        <v>956.57709715584622</v>
      </c>
      <c r="AH477" s="269">
        <f t="shared" si="283"/>
        <v>2.5415953624995455</v>
      </c>
      <c r="AI477" s="269">
        <f t="shared" si="284"/>
        <v>2.5780223519176988</v>
      </c>
      <c r="AJ477" s="269">
        <f t="shared" si="285"/>
        <v>2.7315632717385694</v>
      </c>
      <c r="AK477" s="366">
        <f t="shared" si="286"/>
        <v>138.88988204610587</v>
      </c>
      <c r="AL477" s="134">
        <f t="shared" si="294"/>
        <v>0.98310497559069321</v>
      </c>
      <c r="AM477" s="5" cm="1">
        <f t="array" ref="AM477">Balance($B$8,$B$11,$B$12,$H$7,B477,AK477,AL477)</f>
        <v>0.29184613305295448</v>
      </c>
      <c r="AN477" s="5" cm="1">
        <f t="array" ref="AN477">getStorageByWaterLevel(B476)</f>
        <v>81.48977988980333</v>
      </c>
    </row>
    <row r="478" spans="2:40" x14ac:dyDescent="0.25">
      <c r="B478" s="269">
        <f t="shared" si="260"/>
        <v>958.85631782936025</v>
      </c>
      <c r="C478" s="269">
        <f t="shared" si="261"/>
        <v>956.57709715584622</v>
      </c>
      <c r="D478" s="269">
        <f t="shared" si="262"/>
        <v>2.5415953624995455</v>
      </c>
      <c r="E478" s="269">
        <f>IF(H478&gt;0,IF(AND(C478&lt;$B$6,C478&gt;$K$12),bb2wang($B$6,$K$12,C478,$H$8,$H$9,I478,$H$10,$H$11,$K$10,$K$11,$H$13),E477)," ")</f>
        <v>112.05914103885623</v>
      </c>
      <c r="F478" s="269">
        <f t="shared" si="263"/>
        <v>112.154476117358</v>
      </c>
      <c r="G478" s="269">
        <f t="shared" si="264"/>
        <v>507.68907606727231</v>
      </c>
      <c r="H478" s="270">
        <f t="shared" si="288"/>
        <v>0.02</v>
      </c>
      <c r="I478" s="269">
        <f t="shared" si="265"/>
        <v>1.8233765388112262</v>
      </c>
      <c r="J478" s="269">
        <f t="shared" si="289"/>
        <v>100</v>
      </c>
      <c r="K478" s="317">
        <f t="shared" si="266"/>
        <v>-1</v>
      </c>
      <c r="L478" s="318">
        <f t="shared" si="267"/>
        <v>2.5215953624995455</v>
      </c>
      <c r="M478" s="318">
        <f t="shared" si="268"/>
        <v>2.5315953624995453</v>
      </c>
      <c r="N478" s="269">
        <f t="shared" si="269"/>
        <v>-3.5414530302109171E-2</v>
      </c>
      <c r="O478" s="269">
        <f t="shared" si="290"/>
        <v>2.6440901955349538E-2</v>
      </c>
      <c r="P478" s="316">
        <f t="shared" si="291"/>
        <v>32.138296062271436</v>
      </c>
      <c r="Q478" s="269">
        <f t="shared" si="270"/>
        <v>413.25209953739534</v>
      </c>
      <c r="R478" s="338">
        <f>IF(H478&gt;0,rate1(1,$L$52,$L$51,$L$54,L478,$L$53,$L$50,P478),"")</f>
        <v>2261.0582054671249</v>
      </c>
      <c r="S478" s="318">
        <f t="shared" si="271"/>
        <v>6.9123713353420424</v>
      </c>
      <c r="T478" s="318">
        <f t="shared" si="272"/>
        <v>5.9899029160116798E-3</v>
      </c>
      <c r="U478" s="269">
        <f t="shared" si="273"/>
        <v>2.5415953624995455</v>
      </c>
      <c r="V478" s="341">
        <f t="shared" si="274"/>
        <v>2.5415953624995455</v>
      </c>
      <c r="W478" s="269">
        <f t="shared" si="275"/>
        <v>3.8866351773680918E-4</v>
      </c>
      <c r="X478" s="269">
        <f t="shared" si="276"/>
        <v>419.80016179913071</v>
      </c>
      <c r="Y478" s="269">
        <f t="shared" si="292"/>
        <v>32.392695094066255</v>
      </c>
      <c r="Z478" s="349">
        <f>IF(H478&gt;0,rate1(1,$L$52,$L$51,$L$54,U478,$L$53,$L$50,Y478),"")</f>
        <v>2274.8846120699709</v>
      </c>
      <c r="AA478" s="341">
        <f t="shared" si="277"/>
        <v>6.9792211954666827</v>
      </c>
      <c r="AB478" s="341">
        <f t="shared" si="278"/>
        <v>-6.5002364861745795E-5</v>
      </c>
      <c r="AC478" s="269">
        <f t="shared" si="293"/>
        <v>5.9899029160116798E-3</v>
      </c>
      <c r="AD478" s="269">
        <f t="shared" si="279"/>
        <v>-3.3389522802678098</v>
      </c>
      <c r="AE478" s="269">
        <f t="shared" si="280"/>
        <v>10.887813158339508</v>
      </c>
      <c r="AF478" s="269">
        <f t="shared" si="281"/>
        <v>958.81491339614217</v>
      </c>
      <c r="AG478" s="269">
        <f t="shared" si="282"/>
        <v>956.57110725293023</v>
      </c>
      <c r="AH478" s="269">
        <f t="shared" si="283"/>
        <v>2.5217724046793677</v>
      </c>
      <c r="AI478" s="269">
        <f t="shared" si="284"/>
        <v>2.649159097951745</v>
      </c>
      <c r="AJ478" s="269">
        <f t="shared" si="285"/>
        <v>2.7322991492657782</v>
      </c>
      <c r="AK478" s="366">
        <f t="shared" si="286"/>
        <v>138.89122427686095</v>
      </c>
      <c r="AL478" s="134">
        <f t="shared" si="294"/>
        <v>0.98336277782588499</v>
      </c>
      <c r="AM478" s="5" cm="1">
        <f t="array" ref="AM478">Balance($B$8,$B$11,$B$12,$H$7,B478,AK478,AL478)</f>
        <v>0.29332088712169258</v>
      </c>
      <c r="AN478" s="5" cm="1">
        <f t="array" ref="AN478">getStorageByWaterLevel(B477)</f>
        <v>81.589227493392372</v>
      </c>
    </row>
    <row r="479" spans="2:40" x14ac:dyDescent="0.25">
      <c r="B479" s="269">
        <f t="shared" si="260"/>
        <v>958.81491339614217</v>
      </c>
      <c r="C479" s="269">
        <f t="shared" si="261"/>
        <v>956.57110725293023</v>
      </c>
      <c r="D479" s="269">
        <f t="shared" si="262"/>
        <v>2.5217724046793677</v>
      </c>
      <c r="E479" s="269">
        <f>IF(H479&gt;0,IF(AND(C479&lt;$B$6,C479&gt;$K$12),bb2wang($B$6,$K$12,C479,$H$8,$H$9,I479,$H$10,$H$11,$K$10,$K$11,$H$13),E478)," ")</f>
        <v>111.87025038221076</v>
      </c>
      <c r="F479" s="269">
        <f t="shared" si="263"/>
        <v>111.96469571053349</v>
      </c>
      <c r="G479" s="269">
        <f t="shared" si="264"/>
        <v>494.97036219870165</v>
      </c>
      <c r="H479" s="270">
        <f t="shared" si="288"/>
        <v>0.02</v>
      </c>
      <c r="I479" s="269">
        <f t="shared" si="265"/>
        <v>1.7950449145695531</v>
      </c>
      <c r="J479" s="269">
        <f t="shared" si="289"/>
        <v>100</v>
      </c>
      <c r="K479" s="317">
        <f t="shared" si="266"/>
        <v>-1</v>
      </c>
      <c r="L479" s="318">
        <f t="shared" si="267"/>
        <v>2.5017724046793677</v>
      </c>
      <c r="M479" s="318">
        <f t="shared" si="268"/>
        <v>2.5117724046793679</v>
      </c>
      <c r="N479" s="269">
        <f t="shared" si="269"/>
        <v>-3.5140774946523123E-2</v>
      </c>
      <c r="O479" s="269">
        <f t="shared" si="290"/>
        <v>2.6440901955349538E-2</v>
      </c>
      <c r="P479" s="316">
        <f t="shared" si="291"/>
        <v>31.802376968353073</v>
      </c>
      <c r="Q479" s="269">
        <f t="shared" si="270"/>
        <v>400.44463249210986</v>
      </c>
      <c r="R479" s="338">
        <f>IF(H479&gt;0,rate1(1,$L$52,$L$51,$L$54,L479,$L$53,$L$50,P479),"")</f>
        <v>2242.7252383400178</v>
      </c>
      <c r="S479" s="318">
        <f t="shared" si="271"/>
        <v>6.752897234087591</v>
      </c>
      <c r="T479" s="318">
        <f t="shared" si="272"/>
        <v>6.108361320675746E-3</v>
      </c>
      <c r="U479" s="269">
        <f t="shared" si="273"/>
        <v>2.5217724046793677</v>
      </c>
      <c r="V479" s="341">
        <f t="shared" si="274"/>
        <v>2.5217724046793677</v>
      </c>
      <c r="W479" s="269">
        <f t="shared" si="275"/>
        <v>3.8262446408676709E-4</v>
      </c>
      <c r="X479" s="269">
        <f t="shared" si="276"/>
        <v>406.87321162709065</v>
      </c>
      <c r="Y479" s="269">
        <f t="shared" si="292"/>
        <v>32.056107629254875</v>
      </c>
      <c r="Z479" s="349">
        <f>IF(H479&gt;0,rate1(1,$L$52,$L$51,$L$54,U479,$L$53,$L$50,Y479),"")</f>
        <v>2256.5807387118125</v>
      </c>
      <c r="AA479" s="341">
        <f t="shared" si="277"/>
        <v>6.8191768611531591</v>
      </c>
      <c r="AB479" s="341">
        <f t="shared" si="278"/>
        <v>-6.5752334602688835E-5</v>
      </c>
      <c r="AC479" s="269">
        <f t="shared" si="293"/>
        <v>6.108361320675746E-3</v>
      </c>
      <c r="AD479" s="269">
        <f t="shared" si="279"/>
        <v>-3.2742005506949075</v>
      </c>
      <c r="AE479" s="269">
        <f t="shared" si="280"/>
        <v>10.704300766806812</v>
      </c>
      <c r="AF479" s="269">
        <f t="shared" si="281"/>
        <v>958.77366425987498</v>
      </c>
      <c r="AG479" s="269">
        <f t="shared" si="282"/>
        <v>956.56499889160955</v>
      </c>
      <c r="AH479" s="269">
        <f t="shared" si="283"/>
        <v>2.5019474425971033</v>
      </c>
      <c r="AI479" s="269">
        <f t="shared" si="284"/>
        <v>2.7236333797166026</v>
      </c>
      <c r="AJ479" s="269">
        <f t="shared" si="285"/>
        <v>2.7330557140934775</v>
      </c>
      <c r="AK479" s="366">
        <f t="shared" si="286"/>
        <v>138.89256922599574</v>
      </c>
      <c r="AL479" s="134">
        <f t="shared" si="294"/>
        <v>0.98362769373568015</v>
      </c>
      <c r="AM479" s="5" cm="1">
        <f t="array" ref="AM479">Balance($B$8,$B$11,$B$12,$H$7,B479,AK479,AL479)</f>
        <v>0.29479407912199979</v>
      </c>
      <c r="AN479" s="5" cm="1">
        <f t="array" ref="AN479">getStorageByWaterLevel(B478)</f>
        <v>81.688343624444585</v>
      </c>
    </row>
    <row r="480" spans="2:40" x14ac:dyDescent="0.25">
      <c r="B480" s="269">
        <f t="shared" ref="B480:B543" si="295">IF(H480&gt;0,AF479,"")</f>
        <v>958.77366425987498</v>
      </c>
      <c r="C480" s="269">
        <f t="shared" ref="C480:C543" si="296">IF(H480&gt;0,AG479,"")</f>
        <v>956.56499889160955</v>
      </c>
      <c r="D480" s="269">
        <f t="shared" ref="D480:D543" si="297">IF(H480&gt;0,AH479,"")</f>
        <v>2.5019474425971033</v>
      </c>
      <c r="E480" s="269">
        <f>IF(H480&gt;0,IF(AND(C480&lt;$B$6,C480&gt;$K$12),bb2wang($B$6,$K$12,C480,$H$8,$H$9,I480,$H$10,$H$11,$K$10,$K$11,$H$13),E479)," ")</f>
        <v>111.68314920529004</v>
      </c>
      <c r="F480" s="269">
        <f t="shared" ref="F480:F543" si="298">IF(H480&gt;0,(E480+E479)/2,"")</f>
        <v>111.7766997937504</v>
      </c>
      <c r="G480" s="269">
        <f t="shared" ref="G480:G543" si="299">IF(H480&gt;0,F480*$S$53*$C$55*(B480-C480+N480)^1.5,"")</f>
        <v>482.48453306726782</v>
      </c>
      <c r="H480" s="270">
        <f t="shared" si="288"/>
        <v>0.02</v>
      </c>
      <c r="I480" s="269">
        <f t="shared" ref="I480:I543" si="300">IF(H480&gt;0,(B480-C480)*B$19,"")</f>
        <v>1.7669322946123431</v>
      </c>
      <c r="J480" s="269">
        <f t="shared" si="289"/>
        <v>100</v>
      </c>
      <c r="K480" s="317">
        <f t="shared" ref="K480:K543" si="301">IF(H480&gt;0,IF((1-S479-0.015)&gt;0,1,-1),"")</f>
        <v>-1</v>
      </c>
      <c r="L480" s="318">
        <f t="shared" ref="L480:L543" si="302">IF(H480&gt;0,D480+K480*H480,"")</f>
        <v>2.4819474425971033</v>
      </c>
      <c r="M480" s="318">
        <f t="shared" ref="M480:M543" si="303">IF(H480&gt;0,(D480+L480)/2,"")</f>
        <v>2.4919474425971035</v>
      </c>
      <c r="N480" s="269">
        <f t="shared" ref="N480:N543" si="304">IF(H480&gt;0,2*($P$53*M480/$S$52/$S$51)^2-(B480-C480)*2,"")</f>
        <v>-3.4866944619388995E-2</v>
      </c>
      <c r="O480" s="269">
        <f t="shared" si="290"/>
        <v>2.6440901955349538E-2</v>
      </c>
      <c r="P480" s="316">
        <f t="shared" si="291"/>
        <v>31.467310126751524</v>
      </c>
      <c r="Q480" s="269">
        <f t="shared" ref="Q480:Q543" si="305">IF(H480&gt;0,M480/$S$54*(B480-C480+N480/2)*E480-J480,"")</f>
        <v>387.8708363818543</v>
      </c>
      <c r="R480" s="338">
        <f>IF(H480&gt;0,rate1(1,$L$52,$L$51,$L$54,L480,$L$53,$L$50,P480),"")</f>
        <v>2224.3520498521898</v>
      </c>
      <c r="S480" s="318">
        <f t="shared" ref="S480:S543" si="306">IF(H480&gt;0,Q480/O480/R480,"")</f>
        <v>6.5948866643217539</v>
      </c>
      <c r="T480" s="318">
        <f t="shared" ref="T480:T543" si="307">IF(H480&gt;0,N480/(1-S480),"")</f>
        <v>6.2319304592411756E-3</v>
      </c>
      <c r="U480" s="269">
        <f t="shared" ref="U480:U543" si="308">L480-K480*H480</f>
        <v>2.5019474425971033</v>
      </c>
      <c r="V480" s="341">
        <f t="shared" ref="V480:V543" si="309">IF(H480&gt;0,(D480+U480)/2,"")</f>
        <v>2.5019474425971033</v>
      </c>
      <c r="W480" s="269">
        <f t="shared" ref="W480:W543" si="310">IF(H480&gt;0,2*($P$53*V480/$S$52/$S$51)^2-(B480-C480)*2,"")</f>
        <v>3.7663209249849672E-4</v>
      </c>
      <c r="X480" s="269">
        <f t="shared" ref="X480:X543" si="311">IF(H480&gt;0,V480/$S$54*(B480-C480+W480/2)*F480-J480,"")</f>
        <v>394.18140664960504</v>
      </c>
      <c r="Y480" s="269">
        <f t="shared" si="292"/>
        <v>31.720368819538844</v>
      </c>
      <c r="Z480" s="349">
        <f>IF(H480&gt;0,rate1(1,$L$52,$L$51,$L$54,U480,$L$53,$L$50,Y480),"")</f>
        <v>2238.2364005791092</v>
      </c>
      <c r="AA480" s="341">
        <f t="shared" ref="AA480:AA543" si="312">IF(H480&gt;0,X480/O480/Z480,"")</f>
        <v>6.6606086150441026</v>
      </c>
      <c r="AB480" s="341">
        <f t="shared" ref="AB480:AB543" si="313">IF(H480&gt;0,W480/(1-AA480),"")</f>
        <v>-6.6535618007139386E-5</v>
      </c>
      <c r="AC480" s="269">
        <f t="shared" si="293"/>
        <v>6.2319304592411756E-3</v>
      </c>
      <c r="AD480" s="269">
        <f t="shared" ref="AD480:AD543" si="314">IF(H480&gt;0,H480/AC480*K480,"")</f>
        <v>-3.2092784299835206</v>
      </c>
      <c r="AE480" s="269">
        <f t="shared" ref="AE480:AE543" si="315">IF(H480&gt;0,(AD480-AD479)/(AC480+AC479)*2,"")</f>
        <v>10.521974985558062</v>
      </c>
      <c r="AF480" s="269">
        <f t="shared" ref="AF480:AF543" si="316">IF(H480&gt;0,B480-(AC480-N480),"")</f>
        <v>958.73256538479632</v>
      </c>
      <c r="AG480" s="269">
        <f t="shared" ref="AG480:AG543" si="317">IF(H480&gt;0,C480-AC480,"")</f>
        <v>956.55876696115035</v>
      </c>
      <c r="AH480" s="269">
        <f t="shared" ref="AH480:AH543" si="318">IF(H480&gt;0,$S$54*$S$53*$C$55*SQRT(AF480-AG480),"")</f>
        <v>2.4821204710305307</v>
      </c>
      <c r="AI480" s="269">
        <f t="shared" ref="AI480:AI543" si="319">IF(H480&gt;0,AC480/R480*1000000,"")</f>
        <v>2.8016835103307018</v>
      </c>
      <c r="AJ480" s="269">
        <f t="shared" ref="AJ480:AJ543" si="320">IF(H480&gt;0,AJ479+AI480/3600,"")</f>
        <v>2.7338339595130137</v>
      </c>
      <c r="AK480" s="366">
        <f t="shared" ref="AK480:AK543" si="321">IF(H480&gt;0,AK479+AI479*G479/1000000,"")</f>
        <v>138.8939173437962</v>
      </c>
      <c r="AL480" s="134">
        <f t="shared" si="294"/>
        <v>0.9839000570736518</v>
      </c>
      <c r="AM480" s="5" cm="1">
        <f t="array" ref="AM480">Balance($B$8,$B$11,$B$12,$H$7,B480,AK480,AL480)</f>
        <v>0.29626582802717183</v>
      </c>
      <c r="AN480" s="5" cm="1">
        <f t="array" ref="AN480">getStorageByWaterLevel(B479)</f>
        <v>81.78713804463942</v>
      </c>
    </row>
    <row r="481" spans="2:40" x14ac:dyDescent="0.25">
      <c r="B481" s="269">
        <f t="shared" si="295"/>
        <v>958.73256538479632</v>
      </c>
      <c r="C481" s="269">
        <f t="shared" si="296"/>
        <v>956.55876696115035</v>
      </c>
      <c r="D481" s="269">
        <f t="shared" si="297"/>
        <v>2.4821204710305307</v>
      </c>
      <c r="E481" s="269">
        <f>IF(H481&gt;0,IF(AND(C481&lt;$B$6,C481&gt;$K$12),bb2wang($B$6,$K$12,C481,$H$8,$H$9,I481,$H$10,$H$11,$K$10,$K$11,$H$13),E480)," ")</f>
        <v>111.49784816534333</v>
      </c>
      <c r="F481" s="269">
        <f t="shared" si="298"/>
        <v>111.59049868531667</v>
      </c>
      <c r="G481" s="269">
        <f t="shared" si="299"/>
        <v>470.22872080883604</v>
      </c>
      <c r="H481" s="270">
        <f t="shared" si="288"/>
        <v>0.02</v>
      </c>
      <c r="I481" s="269">
        <f t="shared" si="300"/>
        <v>1.7390387389167701</v>
      </c>
      <c r="J481" s="269">
        <f t="shared" si="289"/>
        <v>100</v>
      </c>
      <c r="K481" s="317">
        <f t="shared" si="301"/>
        <v>-1</v>
      </c>
      <c r="L481" s="318">
        <f t="shared" si="302"/>
        <v>2.4621204710305307</v>
      </c>
      <c r="M481" s="318">
        <f t="shared" si="303"/>
        <v>2.4721204710305305</v>
      </c>
      <c r="N481" s="269">
        <f t="shared" si="304"/>
        <v>-3.4593039234210643E-2</v>
      </c>
      <c r="O481" s="269">
        <f t="shared" si="290"/>
        <v>2.6440901955349538E-2</v>
      </c>
      <c r="P481" s="316">
        <f t="shared" si="291"/>
        <v>31.133100418409136</v>
      </c>
      <c r="Q481" s="269">
        <f t="shared" si="305"/>
        <v>375.52784187418899</v>
      </c>
      <c r="R481" s="338">
        <f>IF(H481&gt;0,rate1(1,$L$52,$L$51,$L$54,L481,$L$53,$L$50,P481),"")</f>
        <v>2205.9389559295892</v>
      </c>
      <c r="S481" s="318">
        <f t="shared" si="306"/>
        <v>6.4383174360722686</v>
      </c>
      <c r="T481" s="318">
        <f t="shared" si="307"/>
        <v>6.3609819840150543E-3</v>
      </c>
      <c r="U481" s="269">
        <f t="shared" si="308"/>
        <v>2.4821204710305307</v>
      </c>
      <c r="V481" s="341">
        <f t="shared" si="309"/>
        <v>2.4821204710305307</v>
      </c>
      <c r="W481" s="269">
        <f t="shared" si="310"/>
        <v>3.7068641575732642E-4</v>
      </c>
      <c r="X481" s="269">
        <f t="shared" si="311"/>
        <v>381.72186454906756</v>
      </c>
      <c r="Y481" s="269">
        <f t="shared" si="292"/>
        <v>31.385483497605239</v>
      </c>
      <c r="Z481" s="349">
        <f>IF(H481&gt;0,rate1(1,$L$52,$L$51,$L$54,U481,$L$53,$L$50,Y481),"")</f>
        <v>2219.8519056687205</v>
      </c>
      <c r="AA481" s="341">
        <f t="shared" si="312"/>
        <v>6.5034943707243711</v>
      </c>
      <c r="AB481" s="341">
        <f t="shared" si="313"/>
        <v>-6.7354736970238164E-5</v>
      </c>
      <c r="AC481" s="269">
        <f t="shared" si="293"/>
        <v>6.3609819840150543E-3</v>
      </c>
      <c r="AD481" s="269">
        <f t="shared" si="314"/>
        <v>-3.1441686284066463</v>
      </c>
      <c r="AE481" s="269">
        <f t="shared" si="315"/>
        <v>10.340705832786437</v>
      </c>
      <c r="AF481" s="269">
        <f t="shared" si="316"/>
        <v>958.69161136357809</v>
      </c>
      <c r="AG481" s="269">
        <f t="shared" si="317"/>
        <v>956.55240597916634</v>
      </c>
      <c r="AH481" s="269">
        <f t="shared" si="318"/>
        <v>2.4622914846342354</v>
      </c>
      <c r="AI481" s="269">
        <f t="shared" si="319"/>
        <v>2.8835711735887624</v>
      </c>
      <c r="AJ481" s="269">
        <f t="shared" si="320"/>
        <v>2.7346349515056771</v>
      </c>
      <c r="AK481" s="366">
        <f t="shared" si="321"/>
        <v>138.89526911275649</v>
      </c>
      <c r="AL481" s="134">
        <f t="shared" si="294"/>
        <v>0.98418022542468486</v>
      </c>
      <c r="AM481" s="5" cm="1">
        <f t="array" ref="AM481">Balance($B$8,$B$11,$B$12,$H$7,B481,AK481,AL481)</f>
        <v>0.29773626691383503</v>
      </c>
      <c r="AN481" s="5" cm="1">
        <f t="array" ref="AN481">getStorageByWaterLevel(B480)</f>
        <v>81.8856212806635</v>
      </c>
    </row>
    <row r="482" spans="2:40" x14ac:dyDescent="0.25">
      <c r="B482" s="269">
        <f t="shared" si="295"/>
        <v>958.69161136357809</v>
      </c>
      <c r="C482" s="269">
        <f t="shared" si="296"/>
        <v>956.55240597916634</v>
      </c>
      <c r="D482" s="269">
        <f t="shared" si="297"/>
        <v>2.4622914846342354</v>
      </c>
      <c r="E482" s="269">
        <f>IF(H482&gt;0,IF(AND(C482&lt;$B$6,C482&gt;$K$12),bb2wang($B$6,$K$12,C482,$H$8,$H$9,I482,$H$10,$H$11,$K$10,$K$11,$H$13),E481)," ")</f>
        <v>111.3143586642275</v>
      </c>
      <c r="F482" s="269">
        <f t="shared" si="298"/>
        <v>111.40610341478541</v>
      </c>
      <c r="G482" s="269">
        <f t="shared" si="299"/>
        <v>458.20008265711795</v>
      </c>
      <c r="H482" s="270">
        <f t="shared" si="288"/>
        <v>0.02</v>
      </c>
      <c r="I482" s="269">
        <f t="shared" si="300"/>
        <v>1.7113643075294023</v>
      </c>
      <c r="J482" s="269">
        <f t="shared" si="289"/>
        <v>100</v>
      </c>
      <c r="K482" s="317">
        <f t="shared" si="301"/>
        <v>-1</v>
      </c>
      <c r="L482" s="318">
        <f t="shared" si="302"/>
        <v>2.4422914846342354</v>
      </c>
      <c r="M482" s="318">
        <f t="shared" si="303"/>
        <v>2.4522914846342356</v>
      </c>
      <c r="N482" s="269">
        <f t="shared" si="304"/>
        <v>-3.431905870273777E-2</v>
      </c>
      <c r="O482" s="269">
        <f t="shared" si="290"/>
        <v>2.6440901955349538E-2</v>
      </c>
      <c r="P482" s="316">
        <f t="shared" si="291"/>
        <v>30.799752788892086</v>
      </c>
      <c r="Q482" s="269">
        <f t="shared" si="305"/>
        <v>363.41280480678262</v>
      </c>
      <c r="R482" s="338">
        <f>IF(H482&gt;0,rate1(1,$L$52,$L$51,$L$54,L482,$L$53,$L$50,P482),"")</f>
        <v>2187.4862830953725</v>
      </c>
      <c r="S482" s="318">
        <f t="shared" si="306"/>
        <v>6.2831672664141323</v>
      </c>
      <c r="T482" s="318">
        <f t="shared" si="307"/>
        <v>6.4959250714829815E-3</v>
      </c>
      <c r="U482" s="269">
        <f t="shared" si="308"/>
        <v>2.4622914846342354</v>
      </c>
      <c r="V482" s="341">
        <f t="shared" si="309"/>
        <v>2.4622914846342354</v>
      </c>
      <c r="W482" s="269">
        <f t="shared" si="310"/>
        <v>3.6478744666279539E-4</v>
      </c>
      <c r="X482" s="269">
        <f t="shared" si="311"/>
        <v>369.49172824421134</v>
      </c>
      <c r="Y482" s="269">
        <f t="shared" si="292"/>
        <v>31.051456559718254</v>
      </c>
      <c r="Z482" s="349">
        <f>IF(H482&gt;0,rate1(1,$L$52,$L$51,$L$54,U482,$L$53,$L$50,Y482),"")</f>
        <v>2201.427572396015</v>
      </c>
      <c r="AA482" s="341">
        <f t="shared" si="312"/>
        <v>6.347811955785609</v>
      </c>
      <c r="AB482" s="341">
        <f t="shared" si="313"/>
        <v>-6.8212467019926668E-5</v>
      </c>
      <c r="AC482" s="269">
        <f t="shared" si="293"/>
        <v>6.4959250714829815E-3</v>
      </c>
      <c r="AD482" s="269">
        <f t="shared" si="314"/>
        <v>-3.0788532472148908</v>
      </c>
      <c r="AE482" s="269">
        <f t="shared" si="315"/>
        <v>10.160356749849024</v>
      </c>
      <c r="AF482" s="269">
        <f t="shared" si="316"/>
        <v>958.65079637980386</v>
      </c>
      <c r="AG482" s="269">
        <f t="shared" si="317"/>
        <v>956.54591005409486</v>
      </c>
      <c r="AH482" s="269">
        <f t="shared" si="318"/>
        <v>2.4424604779352928</v>
      </c>
      <c r="AI482" s="269">
        <f t="shared" si="319"/>
        <v>2.9695843679947616</v>
      </c>
      <c r="AJ482" s="269">
        <f t="shared" si="320"/>
        <v>2.7354598360523426</v>
      </c>
      <c r="AK482" s="366">
        <f t="shared" si="321"/>
        <v>138.89662505074082</v>
      </c>
      <c r="AL482" s="134">
        <f t="shared" si="294"/>
        <v>0.98446858254204372</v>
      </c>
      <c r="AM482" s="5" cm="1">
        <f t="array" ref="AM482">Balance($B$8,$B$11,$B$12,$H$7,B482,AK482,AL482)</f>
        <v>0.29920554430217128</v>
      </c>
      <c r="AN482" s="5" cm="1">
        <f t="array" ref="AN482">getStorageByWaterLevel(B481)</f>
        <v>81.983804697069104</v>
      </c>
    </row>
    <row r="483" spans="2:40" x14ac:dyDescent="0.25">
      <c r="B483" s="269">
        <f t="shared" si="295"/>
        <v>958.65079637980386</v>
      </c>
      <c r="C483" s="269">
        <f t="shared" si="296"/>
        <v>956.54591005409486</v>
      </c>
      <c r="D483" s="269">
        <f t="shared" si="297"/>
        <v>2.4424604779352928</v>
      </c>
      <c r="E483" s="269">
        <f>IF(H483&gt;0,IF(AND(C483&lt;$B$6,C483&gt;$K$12),bb2wang($B$6,$K$12,C483,$H$8,$H$9,I483,$H$10,$H$11,$K$10,$K$11,$H$13),E482)," ")</f>
        <v>111.13269292354474</v>
      </c>
      <c r="F483" s="269">
        <f t="shared" si="298"/>
        <v>111.22352579388613</v>
      </c>
      <c r="G483" s="269">
        <f t="shared" si="299"/>
        <v>446.3958008201364</v>
      </c>
      <c r="H483" s="270">
        <f t="shared" si="288"/>
        <v>0.02</v>
      </c>
      <c r="I483" s="269">
        <f t="shared" si="300"/>
        <v>1.6839090605672027</v>
      </c>
      <c r="J483" s="269">
        <f t="shared" si="289"/>
        <v>100</v>
      </c>
      <c r="K483" s="317">
        <f t="shared" si="301"/>
        <v>-1</v>
      </c>
      <c r="L483" s="318">
        <f t="shared" si="302"/>
        <v>2.4224604779352927</v>
      </c>
      <c r="M483" s="318">
        <f t="shared" si="303"/>
        <v>2.432460477935293</v>
      </c>
      <c r="N483" s="269">
        <f t="shared" si="304"/>
        <v>-3.4045002934913526E-2</v>
      </c>
      <c r="O483" s="269">
        <f t="shared" si="290"/>
        <v>2.6440901955349538E-2</v>
      </c>
      <c r="P483" s="316">
        <f t="shared" si="291"/>
        <v>30.467272249780208</v>
      </c>
      <c r="Q483" s="269">
        <f t="shared" si="305"/>
        <v>351.52290607046194</v>
      </c>
      <c r="R483" s="338">
        <f>IF(H483&gt;0,rate1(1,$L$52,$L$51,$L$54,L483,$L$53,$L$50,P483),"")</f>
        <v>2168.9943687098171</v>
      </c>
      <c r="S483" s="318">
        <f t="shared" si="306"/>
        <v>6.1294137703964209</v>
      </c>
      <c r="T483" s="318">
        <f t="shared" si="307"/>
        <v>6.6372112796590395E-3</v>
      </c>
      <c r="U483" s="269">
        <f t="shared" si="308"/>
        <v>2.4424604779352928</v>
      </c>
      <c r="V483" s="341">
        <f t="shared" si="309"/>
        <v>2.4424604779352928</v>
      </c>
      <c r="W483" s="269">
        <f t="shared" si="310"/>
        <v>3.5893519802332463E-4</v>
      </c>
      <c r="X483" s="269">
        <f t="shared" si="311"/>
        <v>357.48816576930278</v>
      </c>
      <c r="Y483" s="269">
        <f t="shared" si="292"/>
        <v>30.718292967077598</v>
      </c>
      <c r="Z483" s="349">
        <f>IF(H483&gt;0,rate1(1,$L$52,$L$51,$L$54,U483,$L$53,$L$50,Y483),"")</f>
        <v>2182.963729830381</v>
      </c>
      <c r="AA483" s="341">
        <f t="shared" si="312"/>
        <v>6.1935391030265627</v>
      </c>
      <c r="AB483" s="341">
        <f t="shared" si="313"/>
        <v>-6.9111869748733235E-5</v>
      </c>
      <c r="AC483" s="269">
        <f t="shared" si="293"/>
        <v>6.6372112796590395E-3</v>
      </c>
      <c r="AD483" s="269">
        <f t="shared" si="314"/>
        <v>-3.0133137483951575</v>
      </c>
      <c r="AE483" s="269">
        <f t="shared" si="315"/>
        <v>9.9807840362571394</v>
      </c>
      <c r="AF483" s="269">
        <f t="shared" si="316"/>
        <v>958.61011416558927</v>
      </c>
      <c r="AG483" s="269">
        <f t="shared" si="317"/>
        <v>956.53927284281519</v>
      </c>
      <c r="AH483" s="269">
        <f t="shared" si="318"/>
        <v>2.4226274453292693</v>
      </c>
      <c r="AI483" s="269">
        <f t="shared" si="319"/>
        <v>3.0600408075780536</v>
      </c>
      <c r="AJ483" s="269">
        <f t="shared" si="320"/>
        <v>2.7363098473877807</v>
      </c>
      <c r="AK483" s="366">
        <f t="shared" si="321"/>
        <v>138.89798571454369</v>
      </c>
      <c r="AL483" s="134">
        <f t="shared" si="294"/>
        <v>0.98476554097884317</v>
      </c>
      <c r="AM483" s="5" cm="1">
        <f t="array" ref="AM483">Balance($B$8,$B$11,$B$12,$H$7,B483,AK483,AL483)</f>
        <v>0.3006738256653001</v>
      </c>
      <c r="AN483" s="5" cm="1">
        <f t="array" ref="AN483">getStorageByWaterLevel(B482)</f>
        <v>82.081700578101902</v>
      </c>
    </row>
    <row r="484" spans="2:40" x14ac:dyDescent="0.25">
      <c r="B484" s="269">
        <f t="shared" si="295"/>
        <v>958.61011416558927</v>
      </c>
      <c r="C484" s="269">
        <f t="shared" si="296"/>
        <v>956.53927284281519</v>
      </c>
      <c r="D484" s="269">
        <f t="shared" si="297"/>
        <v>2.4226274453292693</v>
      </c>
      <c r="E484" s="269">
        <f>IF(H484&gt;0,IF(AND(C484&lt;$B$6,C484&gt;$K$12),bb2wang($B$6,$K$12,C484,$H$8,$H$9,I484,$H$10,$H$11,$K$10,$K$11,$H$13),E483)," ")</f>
        <v>110.9528640695128</v>
      </c>
      <c r="F484" s="269">
        <f t="shared" si="298"/>
        <v>111.04277849652877</v>
      </c>
      <c r="G484" s="269">
        <f t="shared" si="299"/>
        <v>434.81308236518782</v>
      </c>
      <c r="H484" s="270">
        <f t="shared" si="288"/>
        <v>0.02</v>
      </c>
      <c r="I484" s="269">
        <f t="shared" si="300"/>
        <v>1.6566730582192577</v>
      </c>
      <c r="J484" s="269">
        <f t="shared" si="289"/>
        <v>100</v>
      </c>
      <c r="K484" s="317">
        <f t="shared" si="301"/>
        <v>-1</v>
      </c>
      <c r="L484" s="318">
        <f t="shared" si="302"/>
        <v>2.4026274453292693</v>
      </c>
      <c r="M484" s="318">
        <f t="shared" si="303"/>
        <v>2.4126274453292691</v>
      </c>
      <c r="N484" s="269">
        <f t="shared" si="304"/>
        <v>-3.3770871838800787E-2</v>
      </c>
      <c r="O484" s="269">
        <f t="shared" si="290"/>
        <v>2.6440901955349538E-2</v>
      </c>
      <c r="P484" s="316">
        <f t="shared" si="291"/>
        <v>30.135663880106968</v>
      </c>
      <c r="Q484" s="269">
        <f t="shared" si="305"/>
        <v>339.85535150177481</v>
      </c>
      <c r="R484" s="338">
        <f>IF(H484&gt;0,rate1(1,$L$52,$L$51,$L$54,L484,$L$53,$L$50,P484),"")</f>
        <v>2150.4635612166171</v>
      </c>
      <c r="S484" s="318">
        <f t="shared" si="306"/>
        <v>5.9770344516899296</v>
      </c>
      <c r="T484" s="318">
        <f t="shared" si="307"/>
        <v>6.7853401792977424E-3</v>
      </c>
      <c r="U484" s="269">
        <f t="shared" si="308"/>
        <v>2.4226274453292693</v>
      </c>
      <c r="V484" s="341">
        <f t="shared" si="309"/>
        <v>2.4226274453292693</v>
      </c>
      <c r="W484" s="269">
        <f t="shared" si="310"/>
        <v>3.5312968267575684E-4</v>
      </c>
      <c r="X484" s="269">
        <f t="shared" si="311"/>
        <v>345.70837016217581</v>
      </c>
      <c r="Y484" s="269">
        <f t="shared" si="292"/>
        <v>30.385997747225755</v>
      </c>
      <c r="Z484" s="349">
        <f>IF(H484&gt;0,rate1(1,$L$52,$L$51,$L$54,U484,$L$53,$L$50,Y484),"")</f>
        <v>2164.4607179369659</v>
      </c>
      <c r="AA484" s="341">
        <f t="shared" si="312"/>
        <v>6.0406534413782724</v>
      </c>
      <c r="AB484" s="341">
        <f t="shared" si="313"/>
        <v>-7.0056330351328441E-5</v>
      </c>
      <c r="AC484" s="269">
        <f t="shared" si="293"/>
        <v>6.7853401792977424E-3</v>
      </c>
      <c r="AD484" s="269">
        <f t="shared" si="314"/>
        <v>-2.947530922770909</v>
      </c>
      <c r="AE484" s="269">
        <f t="shared" si="315"/>
        <v>9.8018362343996941</v>
      </c>
      <c r="AF484" s="269">
        <f t="shared" si="316"/>
        <v>958.56955795357112</v>
      </c>
      <c r="AG484" s="269">
        <f t="shared" si="317"/>
        <v>956.53248750263595</v>
      </c>
      <c r="AH484" s="269">
        <f t="shared" si="318"/>
        <v>2.4027923810757494</v>
      </c>
      <c r="AI484" s="269">
        <f t="shared" si="319"/>
        <v>3.1552918643545675</v>
      </c>
      <c r="AJ484" s="269">
        <f t="shared" si="320"/>
        <v>2.7371863173501012</v>
      </c>
      <c r="AK484" s="366">
        <f t="shared" si="321"/>
        <v>138.89935170391053</v>
      </c>
      <c r="AL484" s="134">
        <f t="shared" si="294"/>
        <v>0.98507154505960093</v>
      </c>
      <c r="AM484" s="5" cm="1">
        <f t="array" ref="AM484">Balance($B$8,$B$11,$B$12,$H$7,B484,AK484,AL484)</f>
        <v>0.30214129513407412</v>
      </c>
      <c r="AN484" s="5" cm="1">
        <f t="array" ref="AN484">getStorageByWaterLevel(B483)</f>
        <v>82.179322219856189</v>
      </c>
    </row>
    <row r="485" spans="2:40" x14ac:dyDescent="0.25">
      <c r="B485" s="269">
        <f t="shared" si="295"/>
        <v>958.56955795357112</v>
      </c>
      <c r="C485" s="269">
        <f t="shared" si="296"/>
        <v>956.53248750263595</v>
      </c>
      <c r="D485" s="269">
        <f t="shared" si="297"/>
        <v>2.4027923810757494</v>
      </c>
      <c r="E485" s="269">
        <f>IF(H485&gt;0,IF(AND(C485&lt;$B$6,C485&gt;$K$12),bb2wang($B$6,$K$12,C485,$H$8,$H$9,I485,$H$10,$H$11,$K$10,$K$11,$H$13),E484)," ")</f>
        <v>110.77488622910707</v>
      </c>
      <c r="F485" s="269">
        <f t="shared" si="298"/>
        <v>110.86387514930993</v>
      </c>
      <c r="G485" s="269">
        <f t="shared" si="299"/>
        <v>423.44915911323824</v>
      </c>
      <c r="H485" s="270">
        <f t="shared" si="288"/>
        <v>0.02</v>
      </c>
      <c r="I485" s="269">
        <f t="shared" si="300"/>
        <v>1.6296563607481405</v>
      </c>
      <c r="J485" s="269">
        <f t="shared" si="289"/>
        <v>100</v>
      </c>
      <c r="K485" s="317">
        <f t="shared" si="301"/>
        <v>-1</v>
      </c>
      <c r="L485" s="318">
        <f t="shared" si="302"/>
        <v>2.3827923810757494</v>
      </c>
      <c r="M485" s="318">
        <f t="shared" si="303"/>
        <v>2.3927923810757497</v>
      </c>
      <c r="N485" s="269">
        <f t="shared" si="304"/>
        <v>-3.3496665320527974E-2</v>
      </c>
      <c r="O485" s="269">
        <f t="shared" si="290"/>
        <v>2.6440901955349538E-2</v>
      </c>
      <c r="P485" s="316">
        <f t="shared" si="291"/>
        <v>29.804932827837842</v>
      </c>
      <c r="Q485" s="269">
        <f t="shared" si="305"/>
        <v>328.40737178613767</v>
      </c>
      <c r="R485" s="338">
        <f>IF(H485&gt;0,rate1(1,$L$52,$L$51,$L$54,L485,$L$53,$L$50,P485),"")</f>
        <v>2131.8942203949978</v>
      </c>
      <c r="S485" s="318">
        <f t="shared" si="306"/>
        <v>5.8260066929600862</v>
      </c>
      <c r="T485" s="318">
        <f t="shared" si="307"/>
        <v>6.940865906670016E-3</v>
      </c>
      <c r="U485" s="269">
        <f t="shared" si="308"/>
        <v>2.4027923810757494</v>
      </c>
      <c r="V485" s="341">
        <f t="shared" si="309"/>
        <v>2.4027923810757494</v>
      </c>
      <c r="W485" s="269">
        <f t="shared" si="310"/>
        <v>3.4737091345959925E-4</v>
      </c>
      <c r="X485" s="269">
        <f t="shared" si="311"/>
        <v>334.14955936209822</v>
      </c>
      <c r="Y485" s="269">
        <f t="shared" si="292"/>
        <v>30.054575995492279</v>
      </c>
      <c r="Z485" s="349">
        <f>IF(H485&gt;0,rate1(1,$L$52,$L$51,$L$54,U485,$L$53,$L$50,Y485),"")</f>
        <v>2145.9188878241007</v>
      </c>
      <c r="AA485" s="341">
        <f t="shared" si="312"/>
        <v>5.8891324865572869</v>
      </c>
      <c r="AB485" s="341">
        <f t="shared" si="313"/>
        <v>-7.104960121549143E-5</v>
      </c>
      <c r="AC485" s="269">
        <f t="shared" si="293"/>
        <v>6.940865906670016E-3</v>
      </c>
      <c r="AD485" s="269">
        <f t="shared" si="314"/>
        <v>-2.8814848563463027</v>
      </c>
      <c r="AE485" s="269">
        <f t="shared" si="315"/>
        <v>9.6233534613945384</v>
      </c>
      <c r="AF485" s="269">
        <f t="shared" si="316"/>
        <v>958.52912042234391</v>
      </c>
      <c r="AG485" s="269">
        <f t="shared" si="317"/>
        <v>956.52554663672925</v>
      </c>
      <c r="AH485" s="269">
        <f t="shared" si="318"/>
        <v>2.3829552792939852</v>
      </c>
      <c r="AI485" s="269">
        <f t="shared" si="319"/>
        <v>3.2557271558173331</v>
      </c>
      <c r="AJ485" s="269">
        <f t="shared" si="320"/>
        <v>2.7380906860044951</v>
      </c>
      <c r="AK485" s="366">
        <f t="shared" si="321"/>
        <v>138.90072366609184</v>
      </c>
      <c r="AL485" s="134">
        <f t="shared" si="294"/>
        <v>0.98538707424603633</v>
      </c>
      <c r="AM485" s="5" cm="1">
        <f t="array" ref="AM485">Balance($B$8,$B$11,$B$12,$H$7,B485,AK485,AL485)</f>
        <v>0.30360815742844066</v>
      </c>
      <c r="AN485" s="5" cm="1">
        <f t="array" ref="AN485">getStorageByWaterLevel(B484)</f>
        <v>82.276684034359079</v>
      </c>
    </row>
    <row r="486" spans="2:40" x14ac:dyDescent="0.25">
      <c r="B486" s="269">
        <f t="shared" si="295"/>
        <v>958.52912042234391</v>
      </c>
      <c r="C486" s="269">
        <f t="shared" si="296"/>
        <v>956.52554663672925</v>
      </c>
      <c r="D486" s="269">
        <f t="shared" si="297"/>
        <v>2.3829552792939852</v>
      </c>
      <c r="E486" s="269">
        <f>IF(H486&gt;0,IF(AND(C486&lt;$B$6,C486&gt;$K$12),bb2wang($B$6,$K$12,C486,$H$8,$H$9,I486,$H$10,$H$11,$K$10,$K$11,$H$13),E485)," ")</f>
        <v>110.59877463932759</v>
      </c>
      <c r="F486" s="269">
        <f t="shared" si="298"/>
        <v>110.68683043421733</v>
      </c>
      <c r="G486" s="269">
        <f t="shared" si="299"/>
        <v>412.30128754475504</v>
      </c>
      <c r="H486" s="270">
        <f t="shared" si="288"/>
        <v>0.02</v>
      </c>
      <c r="I486" s="269">
        <f t="shared" si="300"/>
        <v>1.6028590284917301</v>
      </c>
      <c r="J486" s="269">
        <f t="shared" si="289"/>
        <v>100</v>
      </c>
      <c r="K486" s="317">
        <f t="shared" si="301"/>
        <v>-1</v>
      </c>
      <c r="L486" s="318">
        <f t="shared" si="302"/>
        <v>2.3629552792939852</v>
      </c>
      <c r="M486" s="318">
        <f t="shared" si="303"/>
        <v>2.3729552792939854</v>
      </c>
      <c r="N486" s="269">
        <f t="shared" si="304"/>
        <v>-3.3222383284230883E-2</v>
      </c>
      <c r="O486" s="269">
        <f t="shared" si="290"/>
        <v>2.6440901955349538E-2</v>
      </c>
      <c r="P486" s="316">
        <f t="shared" si="291"/>
        <v>29.475084311398852</v>
      </c>
      <c r="Q486" s="269">
        <f t="shared" si="305"/>
        <v>317.17622237382341</v>
      </c>
      <c r="R486" s="338">
        <f>IF(H486&gt;0,rate1(1,$L$52,$L$51,$L$54,L486,$L$53,$L$50,P486),"")</f>
        <v>2113.2867176184204</v>
      </c>
      <c r="S486" s="318">
        <f t="shared" si="306"/>
        <v>5.6763077459872298</v>
      </c>
      <c r="T486" s="318">
        <f t="shared" si="307"/>
        <v>7.1044048186818384E-3</v>
      </c>
      <c r="U486" s="269">
        <f t="shared" si="308"/>
        <v>2.3829552792939852</v>
      </c>
      <c r="V486" s="341">
        <f t="shared" si="309"/>
        <v>2.3829552792939852</v>
      </c>
      <c r="W486" s="269">
        <f t="shared" si="310"/>
        <v>3.4165890324278081E-4</v>
      </c>
      <c r="X486" s="269">
        <f t="shared" si="311"/>
        <v>322.80897611954731</v>
      </c>
      <c r="Y486" s="269">
        <f t="shared" si="292"/>
        <v>29.72403287648714</v>
      </c>
      <c r="Z486" s="349">
        <f>IF(H486&gt;0,rate1(1,$L$52,$L$51,$L$54,U486,$L$53,$L$50,Y486),"")</f>
        <v>2127.3386019971599</v>
      </c>
      <c r="AA486" s="341">
        <f t="shared" si="312"/>
        <v>5.7389536314657956</v>
      </c>
      <c r="AB486" s="341">
        <f t="shared" si="313"/>
        <v>-7.2095852758344672E-5</v>
      </c>
      <c r="AC486" s="269">
        <f t="shared" si="293"/>
        <v>7.1044048186818384E-3</v>
      </c>
      <c r="AD486" s="269">
        <f t="shared" si="314"/>
        <v>-2.8151548948066321</v>
      </c>
      <c r="AE486" s="269">
        <f t="shared" si="315"/>
        <v>9.445166680901977</v>
      </c>
      <c r="AF486" s="269">
        <f t="shared" si="316"/>
        <v>958.48879363424101</v>
      </c>
      <c r="AG486" s="269">
        <f t="shared" si="317"/>
        <v>956.51844223191051</v>
      </c>
      <c r="AH486" s="269">
        <f t="shared" si="318"/>
        <v>2.3631161339578393</v>
      </c>
      <c r="AI486" s="269">
        <f t="shared" si="319"/>
        <v>3.3617799040009984</v>
      </c>
      <c r="AJ486" s="269">
        <f t="shared" si="320"/>
        <v>2.7390245137556066</v>
      </c>
      <c r="AK486" s="366">
        <f t="shared" si="321"/>
        <v>138.90210230101826</v>
      </c>
      <c r="AL486" s="134">
        <f t="shared" si="294"/>
        <v>0.98571264696161809</v>
      </c>
      <c r="AM486" s="5" cm="1">
        <f t="array" ref="AM486">Balance($B$8,$B$11,$B$12,$H$7,B486,AK486,AL486)</f>
        <v>0.30507464005246315</v>
      </c>
      <c r="AN486" s="5" cm="1">
        <f t="array" ref="AN486">getStorageByWaterLevel(B485)</f>
        <v>82.373801667485694</v>
      </c>
    </row>
    <row r="487" spans="2:40" x14ac:dyDescent="0.25">
      <c r="B487" s="269">
        <f t="shared" si="295"/>
        <v>958.48879363424101</v>
      </c>
      <c r="C487" s="269">
        <f t="shared" si="296"/>
        <v>956.51844223191051</v>
      </c>
      <c r="D487" s="269">
        <f t="shared" si="297"/>
        <v>2.3631161339578393</v>
      </c>
      <c r="E487" s="269">
        <f>IF(H487&gt;0,IF(AND(C487&lt;$B$6,C487&gt;$K$12),bb2wang($B$6,$K$12,C487,$H$8,$H$9,I487,$H$10,$H$11,$K$10,$K$11,$H$13),E486)," ")</f>
        <v>110.424545771788</v>
      </c>
      <c r="F487" s="269">
        <f t="shared" si="298"/>
        <v>110.5116602055578</v>
      </c>
      <c r="G487" s="269">
        <f t="shared" si="299"/>
        <v>401.36674871854393</v>
      </c>
      <c r="H487" s="270">
        <f t="shared" si="288"/>
        <v>0.02</v>
      </c>
      <c r="I487" s="269">
        <f t="shared" si="300"/>
        <v>1.5762811218643948</v>
      </c>
      <c r="J487" s="269">
        <f t="shared" si="289"/>
        <v>100</v>
      </c>
      <c r="K487" s="317">
        <f t="shared" si="301"/>
        <v>-1</v>
      </c>
      <c r="L487" s="318">
        <f t="shared" si="302"/>
        <v>2.3431161339578392</v>
      </c>
      <c r="M487" s="318">
        <f t="shared" si="303"/>
        <v>2.3531161339578395</v>
      </c>
      <c r="N487" s="269">
        <f t="shared" si="304"/>
        <v>-3.2948025631973188E-2</v>
      </c>
      <c r="O487" s="269">
        <f t="shared" si="290"/>
        <v>2.6440901955349538E-2</v>
      </c>
      <c r="P487" s="316">
        <f t="shared" si="291"/>
        <v>29.146123621243589</v>
      </c>
      <c r="Q487" s="269">
        <f t="shared" si="305"/>
        <v>306.15918341058244</v>
      </c>
      <c r="R487" s="338">
        <f>IF(H487&gt;0,rate1(1,$L$52,$L$51,$L$54,L487,$L$53,$L$50,P487),"")</f>
        <v>2094.6414361193038</v>
      </c>
      <c r="S487" s="318">
        <f t="shared" si="306"/>
        <v>5.5279147215535582</v>
      </c>
      <c r="T487" s="318">
        <f t="shared" si="307"/>
        <v>7.2766444728156222E-3</v>
      </c>
      <c r="U487" s="269">
        <f t="shared" si="308"/>
        <v>2.3631161339578393</v>
      </c>
      <c r="V487" s="341">
        <f t="shared" si="309"/>
        <v>2.3631161339578393</v>
      </c>
      <c r="W487" s="269">
        <f t="shared" si="310"/>
        <v>3.3599366489944771E-4</v>
      </c>
      <c r="X487" s="269">
        <f t="shared" si="311"/>
        <v>311.68388791951833</v>
      </c>
      <c r="Y487" s="269">
        <f t="shared" si="292"/>
        <v>29.394373625630916</v>
      </c>
      <c r="Z487" s="349">
        <f>IF(H487&gt;0,rate1(1,$L$52,$L$51,$L$54,U487,$L$53,$L$50,Y487),"")</f>
        <v>2108.7202346182839</v>
      </c>
      <c r="AA487" s="341">
        <f t="shared" si="312"/>
        <v>5.5900941363547334</v>
      </c>
      <c r="AB487" s="341">
        <f t="shared" si="313"/>
        <v>-7.3199732928850181E-5</v>
      </c>
      <c r="AC487" s="269">
        <f t="shared" si="293"/>
        <v>7.2766444728156222E-3</v>
      </c>
      <c r="AD487" s="269">
        <f t="shared" si="314"/>
        <v>-2.7485196060789825</v>
      </c>
      <c r="AE487" s="269">
        <f t="shared" si="315"/>
        <v>9.2670969102437457</v>
      </c>
      <c r="AF487" s="269">
        <f t="shared" si="316"/>
        <v>958.44856896413626</v>
      </c>
      <c r="AG487" s="269">
        <f t="shared" si="317"/>
        <v>956.51116558743774</v>
      </c>
      <c r="AH487" s="269">
        <f t="shared" si="318"/>
        <v>2.3432749388909526</v>
      </c>
      <c r="AI487" s="269">
        <f t="shared" si="319"/>
        <v>3.4739332218582013</v>
      </c>
      <c r="AJ487" s="269">
        <f t="shared" si="320"/>
        <v>2.7399894952061228</v>
      </c>
      <c r="AK487" s="366">
        <f t="shared" si="321"/>
        <v>138.90348836720113</v>
      </c>
      <c r="AL487" s="134">
        <f t="shared" si="294"/>
        <v>0.98604882495201818</v>
      </c>
      <c r="AM487" s="5" cm="1">
        <f t="array" ref="AM487">Balance($B$8,$B$11,$B$12,$H$7,B487,AK487,AL487)</f>
        <v>0.30654099579738453</v>
      </c>
      <c r="AN487" s="5" cm="1">
        <f t="array" ref="AN487">getStorageByWaterLevel(B486)</f>
        <v>82.470692132968793</v>
      </c>
    </row>
    <row r="488" spans="2:40" x14ac:dyDescent="0.25">
      <c r="B488" s="269">
        <f t="shared" si="295"/>
        <v>958.44856896413626</v>
      </c>
      <c r="C488" s="269">
        <f t="shared" si="296"/>
        <v>956.51116558743774</v>
      </c>
      <c r="D488" s="269">
        <f t="shared" si="297"/>
        <v>2.3432749388909526</v>
      </c>
      <c r="E488" s="269">
        <f>IF(H488&gt;0,IF(AND(C488&lt;$B$6,C488&gt;$K$12),bb2wang($B$6,$K$12,C488,$H$8,$H$9,I488,$H$10,$H$11,$K$10,$K$11,$H$13),E487)," ")</f>
        <v>110.25221747529122</v>
      </c>
      <c r="F488" s="269">
        <f t="shared" si="298"/>
        <v>110.33838162353962</v>
      </c>
      <c r="G488" s="269">
        <f t="shared" si="299"/>
        <v>390.6428482064976</v>
      </c>
      <c r="H488" s="270">
        <f t="shared" si="288"/>
        <v>0.02</v>
      </c>
      <c r="I488" s="269">
        <f t="shared" si="300"/>
        <v>1.5499227013588097</v>
      </c>
      <c r="J488" s="269">
        <f t="shared" si="289"/>
        <v>100</v>
      </c>
      <c r="K488" s="317">
        <f t="shared" si="301"/>
        <v>-1</v>
      </c>
      <c r="L488" s="318">
        <f t="shared" si="302"/>
        <v>2.3232749388909526</v>
      </c>
      <c r="M488" s="318">
        <f t="shared" si="303"/>
        <v>2.3332749388909528</v>
      </c>
      <c r="N488" s="269">
        <f t="shared" si="304"/>
        <v>-3.2673592263689599E-2</v>
      </c>
      <c r="O488" s="269">
        <f t="shared" si="290"/>
        <v>2.6440901955349538E-2</v>
      </c>
      <c r="P488" s="316">
        <f t="shared" si="291"/>
        <v>28.818056121476069</v>
      </c>
      <c r="Q488" s="269">
        <f t="shared" si="305"/>
        <v>295.3535596861866</v>
      </c>
      <c r="R488" s="338">
        <f>IF(H488&gt;0,rate1(1,$L$52,$L$51,$L$54,L488,$L$53,$L$50,P488),"")</f>
        <v>2075.9587712608609</v>
      </c>
      <c r="S488" s="318">
        <f t="shared" si="306"/>
        <v>5.3808045791401362</v>
      </c>
      <c r="T488" s="318">
        <f t="shared" si="307"/>
        <v>7.4583542071860161E-3</v>
      </c>
      <c r="U488" s="269">
        <f t="shared" si="308"/>
        <v>2.3432749388909526</v>
      </c>
      <c r="V488" s="341">
        <f t="shared" si="309"/>
        <v>2.3432749388909526</v>
      </c>
      <c r="W488" s="269">
        <f t="shared" si="310"/>
        <v>3.3037521132106562E-4</v>
      </c>
      <c r="X488" s="269">
        <f t="shared" si="311"/>
        <v>300.77158692140102</v>
      </c>
      <c r="Y488" s="269">
        <f t="shared" si="292"/>
        <v>29.065603550739471</v>
      </c>
      <c r="Z488" s="349">
        <f>IF(H488&gt;0,rate1(1,$L$52,$L$51,$L$54,U488,$L$53,$L$50,Y488),"")</f>
        <v>2090.0641717730437</v>
      </c>
      <c r="AA488" s="341">
        <f t="shared" si="312"/>
        <v>5.4425311187880068</v>
      </c>
      <c r="AB488" s="341">
        <f t="shared" si="313"/>
        <v>-7.4366437169988184E-5</v>
      </c>
      <c r="AC488" s="269">
        <f t="shared" si="293"/>
        <v>7.4583542071860161E-3</v>
      </c>
      <c r="AD488" s="269">
        <f t="shared" si="314"/>
        <v>-2.6815567408598389</v>
      </c>
      <c r="AE488" s="269">
        <f t="shared" si="315"/>
        <v>9.0889543560021799</v>
      </c>
      <c r="AF488" s="269">
        <f t="shared" si="316"/>
        <v>958.40843701766539</v>
      </c>
      <c r="AG488" s="269">
        <f t="shared" si="317"/>
        <v>956.50370723323056</v>
      </c>
      <c r="AH488" s="269">
        <f t="shared" si="318"/>
        <v>2.3234316877617385</v>
      </c>
      <c r="AI488" s="269">
        <f t="shared" si="319"/>
        <v>3.5927275196588253</v>
      </c>
      <c r="AJ488" s="269">
        <f t="shared" si="320"/>
        <v>2.7409874750726946</v>
      </c>
      <c r="AK488" s="366">
        <f t="shared" si="321"/>
        <v>138.90488268848367</v>
      </c>
      <c r="AL488" s="134">
        <f t="shared" si="294"/>
        <v>0.98639621827420398</v>
      </c>
      <c r="AM488" s="5" cm="1">
        <f t="array" ref="AM488">Balance($B$8,$B$11,$B$12,$H$7,B488,AK488,AL488)</f>
        <v>0.30800750560605267</v>
      </c>
      <c r="AN488" s="5" cm="1">
        <f t="array" ref="AN488">getStorageByWaterLevel(B487)</f>
        <v>82.567373965210635</v>
      </c>
    </row>
    <row r="489" spans="2:40" x14ac:dyDescent="0.25">
      <c r="B489" s="269">
        <f t="shared" si="295"/>
        <v>958.40843701766539</v>
      </c>
      <c r="C489" s="269">
        <f t="shared" si="296"/>
        <v>956.50370723323056</v>
      </c>
      <c r="D489" s="269">
        <f t="shared" si="297"/>
        <v>2.3234316877617385</v>
      </c>
      <c r="E489" s="269">
        <f>IF(H489&gt;0,IF(AND(C489&lt;$B$6,C489&gt;$K$12),bb2wang($B$6,$K$12,C489,$H$8,$H$9,I489,$H$10,$H$11,$K$10,$K$11,$H$13),E488)," ")</f>
        <v>110.08180913959056</v>
      </c>
      <c r="F489" s="269">
        <f t="shared" si="298"/>
        <v>110.1670133074409</v>
      </c>
      <c r="G489" s="269">
        <f t="shared" si="299"/>
        <v>380.12691604699091</v>
      </c>
      <c r="H489" s="270">
        <f t="shared" si="288"/>
        <v>0.02</v>
      </c>
      <c r="I489" s="269">
        <f t="shared" si="300"/>
        <v>1.5237838275478681</v>
      </c>
      <c r="J489" s="269">
        <f t="shared" si="289"/>
        <v>100</v>
      </c>
      <c r="K489" s="317">
        <f t="shared" si="301"/>
        <v>-1</v>
      </c>
      <c r="L489" s="318">
        <f t="shared" si="302"/>
        <v>2.3034316877617385</v>
      </c>
      <c r="M489" s="318">
        <f t="shared" si="303"/>
        <v>2.3134316877617387</v>
      </c>
      <c r="N489" s="269">
        <f t="shared" si="304"/>
        <v>-3.2399083077089941E-2</v>
      </c>
      <c r="O489" s="269">
        <f t="shared" si="290"/>
        <v>2.6440901955349538E-2</v>
      </c>
      <c r="P489" s="316">
        <f t="shared" si="291"/>
        <v>28.490887251524956</v>
      </c>
      <c r="Q489" s="269">
        <f t="shared" si="305"/>
        <v>284.75668060398567</v>
      </c>
      <c r="R489" s="338">
        <f>IF(H489&gt;0,rate1(1,$L$52,$L$51,$L$54,L489,$L$53,$L$50,P489),"")</f>
        <v>2057.2391308158967</v>
      </c>
      <c r="S489" s="318">
        <f t="shared" si="306"/>
        <v>5.234954116480723</v>
      </c>
      <c r="T489" s="318">
        <f t="shared" si="307"/>
        <v>7.650397663343236E-3</v>
      </c>
      <c r="U489" s="269">
        <f t="shared" si="308"/>
        <v>2.3234316877617385</v>
      </c>
      <c r="V489" s="341">
        <f t="shared" si="309"/>
        <v>2.3234316877617385</v>
      </c>
      <c r="W489" s="269">
        <f t="shared" si="310"/>
        <v>3.2480355542574557E-4</v>
      </c>
      <c r="X489" s="269">
        <f t="shared" si="311"/>
        <v>290.06938991824757</v>
      </c>
      <c r="Y489" s="269">
        <f t="shared" si="292"/>
        <v>28.737728033658492</v>
      </c>
      <c r="Z489" s="349">
        <f>IF(H489&gt;0,rate1(1,$L$52,$L$51,$L$54,U489,$L$53,$L$50,Y489),"")</f>
        <v>2071.3708117439091</v>
      </c>
      <c r="AA489" s="341">
        <f t="shared" si="312"/>
        <v>5.2962415434487005</v>
      </c>
      <c r="AB489" s="341">
        <f t="shared" si="313"/>
        <v>-7.5601791040132632E-5</v>
      </c>
      <c r="AC489" s="269">
        <f t="shared" si="293"/>
        <v>7.650397663343236E-3</v>
      </c>
      <c r="AD489" s="269">
        <f t="shared" si="314"/>
        <v>-2.6142431910212585</v>
      </c>
      <c r="AE489" s="269">
        <f t="shared" si="315"/>
        <v>8.9105374706537468</v>
      </c>
      <c r="AF489" s="269">
        <f t="shared" si="316"/>
        <v>958.36838753692496</v>
      </c>
      <c r="AG489" s="269">
        <f t="shared" si="317"/>
        <v>956.49605683556717</v>
      </c>
      <c r="AH489" s="269">
        <f t="shared" si="318"/>
        <v>2.3035863740778213</v>
      </c>
      <c r="AI489" s="269">
        <f t="shared" si="319"/>
        <v>3.7187692712752862</v>
      </c>
      <c r="AJ489" s="269">
        <f t="shared" si="320"/>
        <v>2.7420204665369377</v>
      </c>
      <c r="AK489" s="366">
        <f t="shared" si="321"/>
        <v>138.90628616179478</v>
      </c>
      <c r="AL489" s="134">
        <f t="shared" si="294"/>
        <v>0.98675549102616988</v>
      </c>
      <c r="AM489" s="5" cm="1">
        <f t="array" ref="AM489">Balance($B$8,$B$11,$B$12,$H$7,B489,AK489,AL489)</f>
        <v>0.30947448186315069</v>
      </c>
      <c r="AN489" s="5" cm="1">
        <f t="array" ref="AN489">getStorageByWaterLevel(B488)</f>
        <v>82.663867394151239</v>
      </c>
    </row>
    <row r="490" spans="2:40" x14ac:dyDescent="0.25">
      <c r="B490" s="269">
        <f t="shared" si="295"/>
        <v>958.36838753692496</v>
      </c>
      <c r="C490" s="269">
        <f t="shared" si="296"/>
        <v>956.49605683556717</v>
      </c>
      <c r="D490" s="269">
        <f t="shared" si="297"/>
        <v>2.3035863740778213</v>
      </c>
      <c r="E490" s="269">
        <f>IF(H490&gt;0,IF(AND(C490&lt;$B$6,C490&gt;$K$12),bb2wang($B$6,$K$12,C490,$H$8,$H$9,I490,$H$10,$H$11,$K$10,$K$11,$H$13),E489)," ")</f>
        <v>109.91334188422229</v>
      </c>
      <c r="F490" s="269">
        <f t="shared" si="298"/>
        <v>109.99757551190643</v>
      </c>
      <c r="G490" s="269">
        <f t="shared" si="299"/>
        <v>369.81630672026279</v>
      </c>
      <c r="H490" s="270">
        <f t="shared" si="288"/>
        <v>0.02</v>
      </c>
      <c r="I490" s="269">
        <f t="shared" si="300"/>
        <v>1.497864561086226</v>
      </c>
      <c r="J490" s="269">
        <f t="shared" si="289"/>
        <v>100</v>
      </c>
      <c r="K490" s="317">
        <f t="shared" si="301"/>
        <v>-1</v>
      </c>
      <c r="L490" s="318">
        <f t="shared" si="302"/>
        <v>2.2835863740778213</v>
      </c>
      <c r="M490" s="318">
        <f t="shared" si="303"/>
        <v>2.2935863740778215</v>
      </c>
      <c r="N490" s="269">
        <f t="shared" si="304"/>
        <v>-3.2124497967616517E-2</v>
      </c>
      <c r="O490" s="269">
        <f t="shared" si="290"/>
        <v>2.6440901955349538E-2</v>
      </c>
      <c r="P490" s="316">
        <f t="shared" si="291"/>
        <v>28.164622527865045</v>
      </c>
      <c r="Q490" s="269">
        <f t="shared" si="305"/>
        <v>274.36590017533467</v>
      </c>
      <c r="R490" s="338">
        <f>IF(H490&gt;0,rate1(1,$L$52,$L$51,$L$54,L490,$L$53,$L$50,P490),"")</f>
        <v>2038.4829352524596</v>
      </c>
      <c r="S490" s="318">
        <f t="shared" si="306"/>
        <v>5.090339959036819</v>
      </c>
      <c r="T490" s="318">
        <f t="shared" si="307"/>
        <v>7.8537476809583083E-3</v>
      </c>
      <c r="U490" s="269">
        <f t="shared" si="308"/>
        <v>2.3035863740778213</v>
      </c>
      <c r="V490" s="341">
        <f t="shared" si="309"/>
        <v>2.3035863740778213</v>
      </c>
      <c r="W490" s="269">
        <f t="shared" si="310"/>
        <v>3.1927871013781584E-4</v>
      </c>
      <c r="X490" s="269">
        <f t="shared" si="311"/>
        <v>279.57463831893318</v>
      </c>
      <c r="Y490" s="269">
        <f t="shared" si="292"/>
        <v>28.410752531943572</v>
      </c>
      <c r="Z490" s="349">
        <f>IF(H490&gt;0,rate1(1,$L$52,$L$51,$L$54,U490,$L$53,$L$50,Y490),"")</f>
        <v>2052.6405652903813</v>
      </c>
      <c r="AA490" s="341">
        <f t="shared" si="312"/>
        <v>5.151202211843616</v>
      </c>
      <c r="AB490" s="341">
        <f t="shared" si="313"/>
        <v>-7.6912348241407158E-5</v>
      </c>
      <c r="AC490" s="269">
        <f t="shared" si="293"/>
        <v>7.8537476809583083E-3</v>
      </c>
      <c r="AD490" s="269">
        <f t="shared" si="314"/>
        <v>-2.54655494579877</v>
      </c>
      <c r="AE490" s="269">
        <f t="shared" si="315"/>
        <v>8.7316319241507774</v>
      </c>
      <c r="AF490" s="269">
        <f t="shared" si="316"/>
        <v>958.32840929127633</v>
      </c>
      <c r="AG490" s="269">
        <f t="shared" si="317"/>
        <v>956.48820308788618</v>
      </c>
      <c r="AH490" s="269">
        <f t="shared" si="318"/>
        <v>2.2837389911804107</v>
      </c>
      <c r="AI490" s="269">
        <f t="shared" si="319"/>
        <v>3.8527414407742624</v>
      </c>
      <c r="AJ490" s="269">
        <f t="shared" si="320"/>
        <v>2.7430906724927082</v>
      </c>
      <c r="AK490" s="366">
        <f t="shared" si="321"/>
        <v>138.90769976608937</v>
      </c>
      <c r="AL490" s="134">
        <f t="shared" si="294"/>
        <v>0.98712736795329736</v>
      </c>
      <c r="AM490" s="5" cm="1">
        <f t="array" ref="AM490">Balance($B$8,$B$11,$B$12,$H$7,B490,AK490,AL490)</f>
        <v>0.31094227218944576</v>
      </c>
      <c r="AN490" s="5" cm="1">
        <f t="array" ref="AN490">getStorageByWaterLevel(B489)</f>
        <v>82.760194546124154</v>
      </c>
    </row>
    <row r="491" spans="2:40" x14ac:dyDescent="0.25">
      <c r="B491" s="269">
        <f t="shared" si="295"/>
        <v>958.32840929127633</v>
      </c>
      <c r="C491" s="269">
        <f t="shared" si="296"/>
        <v>956.48820308788618</v>
      </c>
      <c r="D491" s="269">
        <f t="shared" si="297"/>
        <v>2.2837389911804107</v>
      </c>
      <c r="E491" s="269">
        <f>IF(H491&gt;0,IF(AND(C491&lt;$B$6,C491&gt;$K$12),bb2wang($B$6,$K$12,C491,$H$8,$H$9,I491,$H$10,$H$11,$K$10,$K$11,$H$13),E490)," ")</f>
        <v>109.74683877716537</v>
      </c>
      <c r="F491" s="269">
        <f t="shared" si="298"/>
        <v>109.83009033069382</v>
      </c>
      <c r="G491" s="269">
        <f t="shared" si="299"/>
        <v>359.70839915043143</v>
      </c>
      <c r="H491" s="270">
        <f t="shared" si="288"/>
        <v>0.02</v>
      </c>
      <c r="I491" s="269">
        <f t="shared" si="300"/>
        <v>1.4721649627121225</v>
      </c>
      <c r="J491" s="269">
        <f t="shared" si="289"/>
        <v>100</v>
      </c>
      <c r="K491" s="317">
        <f t="shared" si="301"/>
        <v>-1</v>
      </c>
      <c r="L491" s="318">
        <f t="shared" si="302"/>
        <v>2.2637389911804107</v>
      </c>
      <c r="M491" s="318">
        <f t="shared" si="303"/>
        <v>2.2737389911804105</v>
      </c>
      <c r="N491" s="269">
        <f t="shared" si="304"/>
        <v>-3.1849836828333977E-2</v>
      </c>
      <c r="O491" s="269">
        <f t="shared" si="290"/>
        <v>2.6440901955349538E-2</v>
      </c>
      <c r="P491" s="316">
        <f t="shared" si="291"/>
        <v>27.839267545796524</v>
      </c>
      <c r="Q491" s="269">
        <f t="shared" si="305"/>
        <v>264.17859704416452</v>
      </c>
      <c r="R491" s="338">
        <f>IF(H491&gt;0,rate1(1,$L$52,$L$51,$L$54,L491,$L$53,$L$50,P491),"")</f>
        <v>2019.6906180270466</v>
      </c>
      <c r="S491" s="318">
        <f t="shared" si="306"/>
        <v>4.9469385494877214</v>
      </c>
      <c r="T491" s="318">
        <f t="shared" si="307"/>
        <v>8.0695041052685785E-3</v>
      </c>
      <c r="U491" s="269">
        <f t="shared" si="308"/>
        <v>2.2837389911804107</v>
      </c>
      <c r="V491" s="341">
        <f t="shared" si="309"/>
        <v>2.2837389911804107</v>
      </c>
      <c r="W491" s="269">
        <f t="shared" si="310"/>
        <v>3.1380068840247688E-4</v>
      </c>
      <c r="X491" s="269">
        <f t="shared" si="311"/>
        <v>269.28469815800804</v>
      </c>
      <c r="Y491" s="269">
        <f t="shared" si="292"/>
        <v>28.084682580596457</v>
      </c>
      <c r="Z491" s="349">
        <f>IF(H491&gt;0,rate1(1,$L$52,$L$51,$L$54,U491,$L$53,$L$50,Y491),"")</f>
        <v>2033.873855936494</v>
      </c>
      <c r="AA491" s="341">
        <f t="shared" si="312"/>
        <v>5.0073897519887689</v>
      </c>
      <c r="AB491" s="341">
        <f t="shared" si="313"/>
        <v>-7.8305507530617729E-5</v>
      </c>
      <c r="AC491" s="269">
        <f t="shared" si="293"/>
        <v>8.0695041052685785E-3</v>
      </c>
      <c r="AD491" s="269">
        <f t="shared" si="314"/>
        <v>-2.4784670456939235</v>
      </c>
      <c r="AE491" s="269">
        <f t="shared" si="315"/>
        <v>8.552009478835263</v>
      </c>
      <c r="AF491" s="269">
        <f t="shared" si="316"/>
        <v>958.28848995034275</v>
      </c>
      <c r="AG491" s="269">
        <f t="shared" si="317"/>
        <v>956.48013358378091</v>
      </c>
      <c r="AH491" s="269">
        <f t="shared" si="318"/>
        <v>2.2638895322385801</v>
      </c>
      <c r="AI491" s="269">
        <f t="shared" si="319"/>
        <v>3.9954159479887807</v>
      </c>
      <c r="AJ491" s="269">
        <f t="shared" si="320"/>
        <v>2.7442005102560385</v>
      </c>
      <c r="AK491" s="366">
        <f t="shared" si="321"/>
        <v>138.90912457269974</v>
      </c>
      <c r="AL491" s="134">
        <f t="shared" si="294"/>
        <v>0.98751264209737477</v>
      </c>
      <c r="AM491" s="5" cm="1">
        <f t="array" ref="AM491">Balance($B$8,$B$11,$B$12,$H$7,B491,AK491,AL491)</f>
        <v>0.31241126383559908</v>
      </c>
      <c r="AN491" s="5" cm="1">
        <f t="array" ref="AN491">getStorageByWaterLevel(B490)</f>
        <v>82.856379675471558</v>
      </c>
    </row>
    <row r="492" spans="2:40" x14ac:dyDescent="0.25">
      <c r="B492" s="269">
        <f t="shared" si="295"/>
        <v>958.28848995034275</v>
      </c>
      <c r="C492" s="269">
        <f t="shared" si="296"/>
        <v>956.48013358378091</v>
      </c>
      <c r="D492" s="269">
        <f t="shared" si="297"/>
        <v>2.2638895322385801</v>
      </c>
      <c r="E492" s="269">
        <f>IF(H492&gt;0,IF(AND(C492&lt;$B$6,C492&gt;$K$12),bb2wang($B$6,$K$12,C492,$H$8,$H$9,I492,$H$10,$H$11,$K$10,$K$11,$H$13),E491)," ")</f>
        <v>109.58232508916018</v>
      </c>
      <c r="F492" s="269">
        <f t="shared" si="298"/>
        <v>109.66458193316276</v>
      </c>
      <c r="G492" s="269">
        <f t="shared" si="299"/>
        <v>349.80059673948529</v>
      </c>
      <c r="H492" s="270">
        <f t="shared" si="288"/>
        <v>0.02</v>
      </c>
      <c r="I492" s="269">
        <f t="shared" si="300"/>
        <v>1.4466850932494708</v>
      </c>
      <c r="J492" s="269">
        <f t="shared" si="289"/>
        <v>100</v>
      </c>
      <c r="K492" s="317">
        <f t="shared" si="301"/>
        <v>-1</v>
      </c>
      <c r="L492" s="318">
        <f t="shared" si="302"/>
        <v>2.2438895322385801</v>
      </c>
      <c r="M492" s="318">
        <f t="shared" si="303"/>
        <v>2.2538895322385804</v>
      </c>
      <c r="N492" s="269">
        <f t="shared" si="304"/>
        <v>-3.1575099549858265E-2</v>
      </c>
      <c r="O492" s="269">
        <f t="shared" si="290"/>
        <v>2.6440901955349538E-2</v>
      </c>
      <c r="P492" s="316">
        <f t="shared" si="291"/>
        <v>27.514827981283901</v>
      </c>
      <c r="Q492" s="269">
        <f t="shared" si="305"/>
        <v>254.19217454782324</v>
      </c>
      <c r="R492" s="338">
        <f>IF(H492&gt;0,rate1(1,$L$52,$L$51,$L$54,L492,$L$53,$L$50,P492),"")</f>
        <v>2000.862625885605</v>
      </c>
      <c r="S492" s="318">
        <f t="shared" si="306"/>
        <v>4.8047261373543284</v>
      </c>
      <c r="T492" s="318">
        <f t="shared" si="307"/>
        <v>8.2989151938842234E-3</v>
      </c>
      <c r="U492" s="269">
        <f t="shared" si="308"/>
        <v>2.2638895322385801</v>
      </c>
      <c r="V492" s="341">
        <f t="shared" si="309"/>
        <v>2.2638895322385801</v>
      </c>
      <c r="W492" s="269">
        <f t="shared" si="310"/>
        <v>3.083695031884659E-4</v>
      </c>
      <c r="X492" s="269">
        <f t="shared" si="311"/>
        <v>259.19696013881355</v>
      </c>
      <c r="Y492" s="269">
        <f t="shared" si="292"/>
        <v>27.759523793859074</v>
      </c>
      <c r="Z492" s="349">
        <f>IF(H492&gt;0,rate1(1,$L$52,$L$51,$L$54,U492,$L$53,$L$50,Y492),"")</f>
        <v>2015.0711202659159</v>
      </c>
      <c r="AA492" s="341">
        <f t="shared" si="312"/>
        <v>4.8647806081809213</v>
      </c>
      <c r="AB492" s="341">
        <f t="shared" si="313"/>
        <v>-7.9789652881126811E-5</v>
      </c>
      <c r="AC492" s="269">
        <f t="shared" si="293"/>
        <v>8.2989151938842234E-3</v>
      </c>
      <c r="AD492" s="269">
        <f t="shared" si="314"/>
        <v>-2.4099535340159566</v>
      </c>
      <c r="AE492" s="269">
        <f t="shared" si="315"/>
        <v>8.3714267609839474</v>
      </c>
      <c r="AF492" s="269">
        <f t="shared" si="316"/>
        <v>958.24861593559899</v>
      </c>
      <c r="AG492" s="269">
        <f t="shared" si="317"/>
        <v>956.47183466858701</v>
      </c>
      <c r="AH492" s="269">
        <f t="shared" si="318"/>
        <v>2.244037990242957</v>
      </c>
      <c r="AI492" s="269">
        <f t="shared" si="319"/>
        <v>4.1476686537692844</v>
      </c>
      <c r="AJ492" s="269">
        <f t="shared" si="320"/>
        <v>2.7453526404376412</v>
      </c>
      <c r="AK492" s="366">
        <f t="shared" si="321"/>
        <v>138.91056175737432</v>
      </c>
      <c r="AL492" s="134">
        <f t="shared" si="294"/>
        <v>0.9879121836921736</v>
      </c>
      <c r="AM492" s="5" cm="1">
        <f t="array" ref="AM492">Balance($B$8,$B$11,$B$12,$H$7,B492,AK492,AL492)</f>
        <v>0.31388188879283674</v>
      </c>
      <c r="AN492" s="5" cm="1">
        <f t="array" ref="AN492">getStorageByWaterLevel(B491)</f>
        <v>82.952449432746917</v>
      </c>
    </row>
    <row r="493" spans="2:40" x14ac:dyDescent="0.25">
      <c r="B493" s="269">
        <f t="shared" si="295"/>
        <v>958.24861593559899</v>
      </c>
      <c r="C493" s="269">
        <f t="shared" si="296"/>
        <v>956.47183466858701</v>
      </c>
      <c r="D493" s="269">
        <f t="shared" si="297"/>
        <v>2.244037990242957</v>
      </c>
      <c r="E493" s="269">
        <f>IF(H493&gt;0,IF(AND(C493&lt;$B$6,C493&gt;$K$12),bb2wang($B$6,$K$12,C493,$H$8,$H$9,I493,$H$10,$H$11,$K$10,$K$11,$H$13),E492)," ")</f>
        <v>109.41982859088952</v>
      </c>
      <c r="F493" s="269">
        <f t="shared" si="298"/>
        <v>109.50107684002485</v>
      </c>
      <c r="G493" s="269">
        <f t="shared" si="299"/>
        <v>340.0903274396627</v>
      </c>
      <c r="H493" s="270">
        <f t="shared" si="288"/>
        <v>0.02</v>
      </c>
      <c r="I493" s="269">
        <f t="shared" si="300"/>
        <v>1.4214250136095872</v>
      </c>
      <c r="J493" s="269">
        <f t="shared" si="289"/>
        <v>100</v>
      </c>
      <c r="K493" s="317">
        <f t="shared" si="301"/>
        <v>-1</v>
      </c>
      <c r="L493" s="318">
        <f t="shared" si="302"/>
        <v>2.224037990242957</v>
      </c>
      <c r="M493" s="318">
        <f t="shared" si="303"/>
        <v>2.2340379902429568</v>
      </c>
      <c r="N493" s="269">
        <f t="shared" si="304"/>
        <v>-3.1300286020273127E-2</v>
      </c>
      <c r="O493" s="269">
        <f t="shared" si="290"/>
        <v>2.6440901955349538E-2</v>
      </c>
      <c r="P493" s="316">
        <f t="shared" si="291"/>
        <v>27.191309592848945</v>
      </c>
      <c r="Q493" s="269">
        <f t="shared" si="305"/>
        <v>244.40406082158023</v>
      </c>
      <c r="R493" s="338">
        <f>IF(H493&gt;0,rate1(1,$L$52,$L$51,$L$54,L493,$L$53,$L$50,P493),"")</f>
        <v>1981.9994191721225</v>
      </c>
      <c r="S493" s="318">
        <f t="shared" si="306"/>
        <v>4.6636787689100867</v>
      </c>
      <c r="T493" s="318">
        <f t="shared" si="307"/>
        <v>8.5434035008436875E-3</v>
      </c>
      <c r="U493" s="269">
        <f t="shared" si="308"/>
        <v>2.244037990242957</v>
      </c>
      <c r="V493" s="341">
        <f t="shared" si="309"/>
        <v>2.244037990242957</v>
      </c>
      <c r="W493" s="269">
        <f t="shared" si="310"/>
        <v>3.0298516747873094E-4</v>
      </c>
      <c r="X493" s="269">
        <f t="shared" si="311"/>
        <v>249.30883971652719</v>
      </c>
      <c r="Y493" s="269">
        <f t="shared" si="292"/>
        <v>27.435281867059921</v>
      </c>
      <c r="Z493" s="349">
        <f>IF(H493&gt;0,rate1(1,$L$52,$L$51,$L$54,U493,$L$53,$L$50,Y493),"")</f>
        <v>1996.2328082244451</v>
      </c>
      <c r="AA493" s="341">
        <f t="shared" si="312"/>
        <v>4.7233510309902309</v>
      </c>
      <c r="AB493" s="341">
        <f t="shared" si="313"/>
        <v>-8.1374322473739888E-5</v>
      </c>
      <c r="AC493" s="269">
        <f t="shared" si="293"/>
        <v>8.5434035008436875E-3</v>
      </c>
      <c r="AD493" s="269">
        <f t="shared" si="314"/>
        <v>-2.3409874060173954</v>
      </c>
      <c r="AE493" s="269">
        <f t="shared" si="315"/>
        <v>8.1896239168243969</v>
      </c>
      <c r="AF493" s="269">
        <f t="shared" si="316"/>
        <v>958.20877224607784</v>
      </c>
      <c r="AG493" s="269">
        <f t="shared" si="317"/>
        <v>956.46329126508613</v>
      </c>
      <c r="AH493" s="269">
        <f t="shared" si="318"/>
        <v>2.2241843579994316</v>
      </c>
      <c r="AI493" s="269">
        <f t="shared" si="319"/>
        <v>4.3104974795664939</v>
      </c>
      <c r="AJ493" s="269">
        <f t="shared" si="320"/>
        <v>2.7465500008486319</v>
      </c>
      <c r="AK493" s="366">
        <f t="shared" si="321"/>
        <v>138.91201261434449</v>
      </c>
      <c r="AL493" s="134">
        <f t="shared" si="294"/>
        <v>0.98832695055755049</v>
      </c>
      <c r="AM493" s="5" cm="1">
        <f t="array" ref="AM493">Balance($B$8,$B$11,$B$12,$H$7,B493,AK493,AL493)</f>
        <v>0.31535462976550882</v>
      </c>
      <c r="AN493" s="5" cm="1">
        <f t="array" ref="AN493">getStorageByWaterLevel(B492)</f>
        <v>83.048433176659515</v>
      </c>
    </row>
    <row r="494" spans="2:40" x14ac:dyDescent="0.25">
      <c r="B494" s="269">
        <f t="shared" si="295"/>
        <v>958.20877224607784</v>
      </c>
      <c r="C494" s="269">
        <f t="shared" si="296"/>
        <v>956.46329126508613</v>
      </c>
      <c r="D494" s="269">
        <f t="shared" si="297"/>
        <v>2.2241843579994316</v>
      </c>
      <c r="E494" s="269">
        <f>IF(H494&gt;0,IF(AND(C494&lt;$B$6,C494&gt;$K$12),bb2wang($B$6,$K$12,C494,$H$8,$H$9,I494,$H$10,$H$11,$K$10,$K$11,$H$13),E493)," ")</f>
        <v>109.25937990199181</v>
      </c>
      <c r="F494" s="269">
        <f t="shared" si="298"/>
        <v>109.33960424644067</v>
      </c>
      <c r="G494" s="269">
        <f t="shared" si="299"/>
        <v>330.5750438728262</v>
      </c>
      <c r="H494" s="270">
        <f t="shared" si="288"/>
        <v>0.02</v>
      </c>
      <c r="I494" s="269">
        <f t="shared" si="300"/>
        <v>1.3963847847933721</v>
      </c>
      <c r="J494" s="269">
        <f t="shared" si="289"/>
        <v>100</v>
      </c>
      <c r="K494" s="317">
        <f t="shared" si="301"/>
        <v>-1</v>
      </c>
      <c r="L494" s="318">
        <f t="shared" si="302"/>
        <v>2.2041843579994316</v>
      </c>
      <c r="M494" s="318">
        <f t="shared" si="303"/>
        <v>2.2141843579994314</v>
      </c>
      <c r="N494" s="269">
        <f t="shared" si="304"/>
        <v>-3.1025396125032412E-2</v>
      </c>
      <c r="O494" s="269">
        <f t="shared" si="290"/>
        <v>2.6440901955349538E-2</v>
      </c>
      <c r="P494" s="316">
        <f t="shared" si="291"/>
        <v>26.868718223530678</v>
      </c>
      <c r="Q494" s="269">
        <f t="shared" si="305"/>
        <v>234.81170895667515</v>
      </c>
      <c r="R494" s="338">
        <f>IF(H494&gt;0,rate1(1,$L$52,$L$51,$L$54,L494,$L$53,$L$50,P494),"")</f>
        <v>1963.1014721456904</v>
      </c>
      <c r="S494" s="318">
        <f t="shared" si="306"/>
        <v>4.5237722775899893</v>
      </c>
      <c r="T494" s="318">
        <f t="shared" si="307"/>
        <v>8.8045973692294291E-3</v>
      </c>
      <c r="U494" s="269">
        <f t="shared" si="308"/>
        <v>2.2241843579994316</v>
      </c>
      <c r="V494" s="341">
        <f t="shared" si="309"/>
        <v>2.2241843579994316</v>
      </c>
      <c r="W494" s="269">
        <f t="shared" si="310"/>
        <v>2.9764769427442772E-4</v>
      </c>
      <c r="X494" s="269">
        <f t="shared" si="311"/>
        <v>239.61777723006634</v>
      </c>
      <c r="Y494" s="269">
        <f t="shared" si="292"/>
        <v>27.111962578525223</v>
      </c>
      <c r="Z494" s="349">
        <f>IF(H494&gt;0,rate1(1,$L$52,$L$51,$L$54,U494,$L$53,$L$50,Y494),"")</f>
        <v>1977.3593834307464</v>
      </c>
      <c r="AA494" s="341">
        <f t="shared" si="312"/>
        <v>4.5830770676605477</v>
      </c>
      <c r="AB494" s="341">
        <f t="shared" si="313"/>
        <v>-8.3070413684617448E-5</v>
      </c>
      <c r="AC494" s="269">
        <f t="shared" si="293"/>
        <v>8.8045973692294291E-3</v>
      </c>
      <c r="AD494" s="269">
        <f t="shared" si="314"/>
        <v>-2.2715405556075283</v>
      </c>
      <c r="AE494" s="269">
        <f t="shared" si="315"/>
        <v>8.0063231412063445</v>
      </c>
      <c r="AF494" s="269">
        <f t="shared" si="316"/>
        <v>958.16894225258363</v>
      </c>
      <c r="AG494" s="269">
        <f t="shared" si="317"/>
        <v>956.45448666771688</v>
      </c>
      <c r="AH494" s="269">
        <f t="shared" si="318"/>
        <v>2.2043286281224512</v>
      </c>
      <c r="AI494" s="269">
        <f t="shared" si="319"/>
        <v>4.4850444534616507</v>
      </c>
      <c r="AJ494" s="269">
        <f t="shared" si="320"/>
        <v>2.7477958465301491</v>
      </c>
      <c r="AK494" s="366">
        <f t="shared" si="321"/>
        <v>138.91347857284376</v>
      </c>
      <c r="AL494" s="134">
        <f t="shared" si="294"/>
        <v>0.98875800030550709</v>
      </c>
      <c r="AM494" s="5" cm="1">
        <f t="array" ref="AM494">Balance($B$8,$B$11,$B$12,$H$7,B494,AK494,AL494)</f>
        <v>0.31683002718588171</v>
      </c>
      <c r="AN494" s="5" cm="1">
        <f t="array" ref="AN494">getStorageByWaterLevel(B493)</f>
        <v>83.144363338606382</v>
      </c>
    </row>
    <row r="495" spans="2:40" x14ac:dyDescent="0.25">
      <c r="B495" s="269">
        <f t="shared" si="295"/>
        <v>958.16894225258363</v>
      </c>
      <c r="C495" s="269">
        <f t="shared" si="296"/>
        <v>956.45448666771688</v>
      </c>
      <c r="D495" s="269">
        <f t="shared" si="297"/>
        <v>2.2043286281224512</v>
      </c>
      <c r="E495" s="269">
        <f>IF(H495&gt;0,IF(AND(C495&lt;$B$6,C495&gt;$K$12),bb2wang($B$6,$K$12,C495,$H$8,$H$9,I495,$H$10,$H$11,$K$10,$K$11,$H$13),E494)," ")</f>
        <v>109.1010129031354</v>
      </c>
      <c r="F495" s="269">
        <f t="shared" si="298"/>
        <v>109.18019640256361</v>
      </c>
      <c r="G495" s="269">
        <f t="shared" si="299"/>
        <v>321.2522235070295</v>
      </c>
      <c r="H495" s="270">
        <f t="shared" si="288"/>
        <v>0.02</v>
      </c>
      <c r="I495" s="269">
        <f t="shared" si="300"/>
        <v>1.3715644678934042</v>
      </c>
      <c r="J495" s="269">
        <f t="shared" si="289"/>
        <v>100</v>
      </c>
      <c r="K495" s="317">
        <f t="shared" si="301"/>
        <v>-1</v>
      </c>
      <c r="L495" s="318">
        <f t="shared" si="302"/>
        <v>2.1843286281224512</v>
      </c>
      <c r="M495" s="318">
        <f t="shared" si="303"/>
        <v>2.1943286281224514</v>
      </c>
      <c r="N495" s="269">
        <f t="shared" si="304"/>
        <v>-3.0750429746868146E-2</v>
      </c>
      <c r="O495" s="269">
        <f t="shared" si="290"/>
        <v>2.6440901955349538E-2</v>
      </c>
      <c r="P495" s="316">
        <f t="shared" si="291"/>
        <v>26.547059802907697</v>
      </c>
      <c r="Q495" s="269">
        <f t="shared" si="305"/>
        <v>225.4125972237249</v>
      </c>
      <c r="R495" s="338">
        <f>IF(H495&gt;0,rate1(1,$L$52,$L$51,$L$54,L495,$L$53,$L$50,P495),"")</f>
        <v>1944.1692733059044</v>
      </c>
      <c r="S495" s="318">
        <f t="shared" si="306"/>
        <v>4.3849822751657701</v>
      </c>
      <c r="T495" s="318">
        <f t="shared" si="307"/>
        <v>9.0843695024554385E-3</v>
      </c>
      <c r="U495" s="269">
        <f t="shared" si="308"/>
        <v>2.2043286281224512</v>
      </c>
      <c r="V495" s="341">
        <f t="shared" si="309"/>
        <v>2.2043286281224512</v>
      </c>
      <c r="W495" s="269">
        <f t="shared" si="310"/>
        <v>2.9235709659802822E-4</v>
      </c>
      <c r="X495" s="269">
        <f t="shared" si="311"/>
        <v>230.12123809346497</v>
      </c>
      <c r="Y495" s="269">
        <f t="shared" si="292"/>
        <v>26.789571791550614</v>
      </c>
      <c r="Z495" s="349">
        <f>IF(H495&gt;0,rate1(1,$L$52,$L$51,$L$54,U495,$L$53,$L$50,Y495),"")</f>
        <v>1958.4513234952158</v>
      </c>
      <c r="AA495" s="341">
        <f t="shared" si="312"/>
        <v>4.4439345531538379</v>
      </c>
      <c r="AB495" s="341">
        <f t="shared" si="313"/>
        <v>-8.4890433335992857E-5</v>
      </c>
      <c r="AC495" s="269">
        <f t="shared" si="293"/>
        <v>9.0843695024554385E-3</v>
      </c>
      <c r="AD495" s="269">
        <f t="shared" si="314"/>
        <v>-2.2015837196620138</v>
      </c>
      <c r="AE495" s="269">
        <f t="shared" si="315"/>
        <v>7.8212270666389383</v>
      </c>
      <c r="AF495" s="269">
        <f t="shared" si="316"/>
        <v>958.12910745333431</v>
      </c>
      <c r="AG495" s="269">
        <f t="shared" si="317"/>
        <v>956.44540229821439</v>
      </c>
      <c r="AH495" s="269">
        <f t="shared" si="318"/>
        <v>2.1844707930278755</v>
      </c>
      <c r="AI495" s="269">
        <f t="shared" si="319"/>
        <v>4.6726227120173514</v>
      </c>
      <c r="AJ495" s="269">
        <f t="shared" si="320"/>
        <v>2.749093797283487</v>
      </c>
      <c r="AK495" s="366">
        <f t="shared" si="321"/>
        <v>138.91496121661072</v>
      </c>
      <c r="AL495" s="134">
        <f t="shared" si="294"/>
        <v>0.98920650475085325</v>
      </c>
      <c r="AM495" s="5" cm="1">
        <f t="array" ref="AM495">Balance($B$8,$B$11,$B$12,$H$7,B495,AK495,AL495)</f>
        <v>0.31830868749720931</v>
      </c>
      <c r="AN495" s="5" cm="1">
        <f t="array" ref="AN495">getStorageByWaterLevel(B494)</f>
        <v>83.240275850788507</v>
      </c>
    </row>
    <row r="496" spans="2:40" x14ac:dyDescent="0.25">
      <c r="B496" s="269">
        <f t="shared" si="295"/>
        <v>958.12910745333431</v>
      </c>
      <c r="C496" s="269">
        <f t="shared" si="296"/>
        <v>956.44540229821439</v>
      </c>
      <c r="D496" s="269">
        <f t="shared" si="297"/>
        <v>2.1844707930278755</v>
      </c>
      <c r="E496" s="269">
        <f>IF(H496&gt;0,IF(AND(C496&lt;$B$6,C496&gt;$K$12),bb2wang($B$6,$K$12,C496,$H$8,$H$9,I496,$H$10,$H$11,$K$10,$K$11,$H$13),E495)," ")</f>
        <v>108.94476522532747</v>
      </c>
      <c r="F496" s="269">
        <f t="shared" si="298"/>
        <v>109.02288906423144</v>
      </c>
      <c r="G496" s="269">
        <f t="shared" si="299"/>
        <v>312.11936890344947</v>
      </c>
      <c r="H496" s="270">
        <f t="shared" si="288"/>
        <v>0.02</v>
      </c>
      <c r="I496" s="269">
        <f t="shared" si="300"/>
        <v>1.3469641240959391</v>
      </c>
      <c r="J496" s="269">
        <f t="shared" si="289"/>
        <v>100</v>
      </c>
      <c r="K496" s="317">
        <f t="shared" si="301"/>
        <v>-1</v>
      </c>
      <c r="L496" s="318">
        <f t="shared" si="302"/>
        <v>2.1644707930278755</v>
      </c>
      <c r="M496" s="318">
        <f t="shared" si="303"/>
        <v>2.1744707930278757</v>
      </c>
      <c r="N496" s="269">
        <f t="shared" si="304"/>
        <v>-3.0475386765692392E-2</v>
      </c>
      <c r="O496" s="269">
        <f t="shared" si="290"/>
        <v>2.6440901955349538E-2</v>
      </c>
      <c r="P496" s="316">
        <f t="shared" si="291"/>
        <v>26.226340349185836</v>
      </c>
      <c r="Q496" s="269">
        <f t="shared" si="305"/>
        <v>216.20422937675926</v>
      </c>
      <c r="R496" s="338">
        <f>IF(H496&gt;0,rate1(1,$L$52,$L$51,$L$54,L496,$L$53,$L$50,P496),"")</f>
        <v>1925.2033257269086</v>
      </c>
      <c r="S496" s="318">
        <f t="shared" si="306"/>
        <v>4.2472841440440732</v>
      </c>
      <c r="T496" s="318">
        <f t="shared" si="307"/>
        <v>9.3848845416216742E-3</v>
      </c>
      <c r="U496" s="269">
        <f t="shared" si="308"/>
        <v>2.1844707930278755</v>
      </c>
      <c r="V496" s="341">
        <f t="shared" si="309"/>
        <v>2.1844707930278755</v>
      </c>
      <c r="W496" s="269">
        <f t="shared" si="310"/>
        <v>2.8711338749465298E-4</v>
      </c>
      <c r="X496" s="269">
        <f t="shared" si="311"/>
        <v>220.81671306040562</v>
      </c>
      <c r="Y496" s="269">
        <f t="shared" si="292"/>
        <v>26.468115456435878</v>
      </c>
      <c r="Z496" s="349">
        <f>IF(H496&gt;0,rate1(1,$L$52,$L$51,$L$54,U496,$L$53,$L$50,Y496),"")</f>
        <v>1939.5091203472491</v>
      </c>
      <c r="AA496" s="341">
        <f t="shared" si="312"/>
        <v>4.3058991021531563</v>
      </c>
      <c r="AB496" s="341">
        <f t="shared" si="313"/>
        <v>-8.6848805309168071E-5</v>
      </c>
      <c r="AC496" s="269">
        <f t="shared" si="293"/>
        <v>9.3848845416216742E-3</v>
      </c>
      <c r="AD496" s="269">
        <f t="shared" si="314"/>
        <v>-2.1310864200087507</v>
      </c>
      <c r="AE496" s="269">
        <f t="shared" si="315"/>
        <v>7.634016997656798</v>
      </c>
      <c r="AF496" s="269">
        <f t="shared" si="316"/>
        <v>958.08924718202695</v>
      </c>
      <c r="AG496" s="269">
        <f t="shared" si="317"/>
        <v>956.43601741367274</v>
      </c>
      <c r="AH496" s="269">
        <f t="shared" si="318"/>
        <v>2.1646108449257988</v>
      </c>
      <c r="AI496" s="269">
        <f t="shared" si="319"/>
        <v>4.8747498075706766</v>
      </c>
      <c r="AJ496" s="269">
        <f t="shared" si="320"/>
        <v>2.7504478944522566</v>
      </c>
      <c r="AK496" s="366">
        <f t="shared" si="321"/>
        <v>138.91646230704657</v>
      </c>
      <c r="AL496" s="134">
        <f t="shared" si="294"/>
        <v>0.98967376702205501</v>
      </c>
      <c r="AM496" s="5" cm="1">
        <f t="array" ref="AM496">Balance($B$8,$B$11,$B$12,$H$7,B496,AK496,AL496)</f>
        <v>0.31979129299038067</v>
      </c>
      <c r="AN496" s="5" cm="1">
        <f t="array" ref="AN496">getStorageByWaterLevel(B495)</f>
        <v>83.336210651694685</v>
      </c>
    </row>
    <row r="497" spans="2:40" x14ac:dyDescent="0.25">
      <c r="B497" s="269">
        <f t="shared" si="295"/>
        <v>958.08924718202695</v>
      </c>
      <c r="C497" s="269">
        <f t="shared" si="296"/>
        <v>956.43601741367274</v>
      </c>
      <c r="D497" s="269">
        <f t="shared" si="297"/>
        <v>2.1646108449257988</v>
      </c>
      <c r="E497" s="269">
        <f>IF(H497&gt;0,IF(AND(C497&lt;$B$6,C497&gt;$K$12),bb2wang($B$6,$K$12,C497,$H$8,$H$9,I497,$H$10,$H$11,$K$10,$K$11,$H$13),E496)," ")</f>
        <v>108.79067883449576</v>
      </c>
      <c r="F497" s="269">
        <f t="shared" si="298"/>
        <v>108.86772202991162</v>
      </c>
      <c r="G497" s="269">
        <f t="shared" si="299"/>
        <v>303.17400805066433</v>
      </c>
      <c r="H497" s="270">
        <f t="shared" si="288"/>
        <v>0.02</v>
      </c>
      <c r="I497" s="269">
        <f t="shared" si="300"/>
        <v>1.3225838146833668</v>
      </c>
      <c r="J497" s="269">
        <f t="shared" si="289"/>
        <v>100</v>
      </c>
      <c r="K497" s="317">
        <f t="shared" si="301"/>
        <v>-1</v>
      </c>
      <c r="L497" s="318">
        <f t="shared" si="302"/>
        <v>2.1446108449257988</v>
      </c>
      <c r="M497" s="318">
        <f t="shared" si="303"/>
        <v>2.1546108449257986</v>
      </c>
      <c r="N497" s="269">
        <f t="shared" si="304"/>
        <v>-3.0200267058494212E-2</v>
      </c>
      <c r="O497" s="269">
        <f t="shared" si="290"/>
        <v>2.6440901955349538E-2</v>
      </c>
      <c r="P497" s="316">
        <f t="shared" si="291"/>
        <v>25.90656597136071</v>
      </c>
      <c r="Q497" s="269">
        <f t="shared" si="305"/>
        <v>207.18413505761754</v>
      </c>
      <c r="R497" s="338">
        <f>IF(H497&gt;0,rate1(1,$L$52,$L$51,$L$54,L497,$L$53,$L$50,P497),"")</f>
        <v>1906.2041474007915</v>
      </c>
      <c r="S497" s="318">
        <f t="shared" si="306"/>
        <v>4.1106530311612897</v>
      </c>
      <c r="T497" s="318">
        <f t="shared" si="307"/>
        <v>9.7086582000499265E-3</v>
      </c>
      <c r="U497" s="269">
        <f t="shared" si="308"/>
        <v>2.1646108449257988</v>
      </c>
      <c r="V497" s="341">
        <f t="shared" si="309"/>
        <v>2.1646108449257988</v>
      </c>
      <c r="W497" s="269">
        <f t="shared" si="310"/>
        <v>2.8191658002230113E-4</v>
      </c>
      <c r="X497" s="269">
        <f t="shared" si="311"/>
        <v>211.70171857954438</v>
      </c>
      <c r="Y497" s="269">
        <f t="shared" si="292"/>
        <v>26.14759961259227</v>
      </c>
      <c r="Z497" s="349">
        <f>IF(H497&gt;0,rate1(1,$L$52,$L$51,$L$54,U497,$L$53,$L$50,Y497),"")</f>
        <v>1920.5332805716157</v>
      </c>
      <c r="AA497" s="341">
        <f t="shared" si="312"/>
        <v>4.1689461024411658</v>
      </c>
      <c r="AB497" s="341">
        <f t="shared" si="313"/>
        <v>-8.8962251458025592E-5</v>
      </c>
      <c r="AC497" s="269">
        <f t="shared" si="293"/>
        <v>9.7086582000499265E-3</v>
      </c>
      <c r="AD497" s="269">
        <f t="shared" si="314"/>
        <v>-2.0600169032521043</v>
      </c>
      <c r="AE497" s="269">
        <f t="shared" si="315"/>
        <v>7.4443509743780973</v>
      </c>
      <c r="AF497" s="269">
        <f t="shared" si="316"/>
        <v>958.04933825676835</v>
      </c>
      <c r="AG497" s="269">
        <f t="shared" si="317"/>
        <v>956.42630875547275</v>
      </c>
      <c r="AH497" s="269">
        <f t="shared" si="318"/>
        <v>2.1447487758128316</v>
      </c>
      <c r="AI497" s="269">
        <f t="shared" si="319"/>
        <v>5.0931891074144326</v>
      </c>
      <c r="AJ497" s="269">
        <f t="shared" si="320"/>
        <v>2.751862669204316</v>
      </c>
      <c r="AK497" s="366">
        <f t="shared" si="321"/>
        <v>138.91798381088006</v>
      </c>
      <c r="AL497" s="134">
        <f t="shared" si="294"/>
        <v>0.99016124200281208</v>
      </c>
      <c r="AM497" s="5" cm="1">
        <f t="array" ref="AM497">Balance($B$8,$B$11,$B$12,$H$7,B497,AK497,AL497)</f>
        <v>0.3212786135571527</v>
      </c>
      <c r="AN497" s="5" cm="1">
        <f t="array" ref="AN497">getStorageByWaterLevel(B496)</f>
        <v>83.432212286346029</v>
      </c>
    </row>
    <row r="498" spans="2:40" x14ac:dyDescent="0.25">
      <c r="B498" s="269">
        <f t="shared" si="295"/>
        <v>958.04933825676835</v>
      </c>
      <c r="C498" s="269">
        <f t="shared" si="296"/>
        <v>956.42630875547275</v>
      </c>
      <c r="D498" s="269">
        <f t="shared" si="297"/>
        <v>2.1447487758128316</v>
      </c>
      <c r="E498" s="269">
        <f>IF(H498&gt;0,IF(AND(C498&lt;$B$6,C498&gt;$K$12),bb2wang($B$6,$K$12,C498,$H$8,$H$9,I498,$H$10,$H$11,$K$10,$K$11,$H$13),E497)," ")</f>
        <v>108.63880073448206</v>
      </c>
      <c r="F498" s="269">
        <f t="shared" si="298"/>
        <v>108.71473978448891</v>
      </c>
      <c r="G498" s="269">
        <f t="shared" si="299"/>
        <v>294.41369480762546</v>
      </c>
      <c r="H498" s="270">
        <f t="shared" si="288"/>
        <v>0.02</v>
      </c>
      <c r="I498" s="269">
        <f t="shared" si="300"/>
        <v>1.298423601036484</v>
      </c>
      <c r="J498" s="269">
        <f t="shared" si="289"/>
        <v>100</v>
      </c>
      <c r="K498" s="317">
        <f t="shared" si="301"/>
        <v>-1</v>
      </c>
      <c r="L498" s="318">
        <f t="shared" si="302"/>
        <v>2.1247487758128316</v>
      </c>
      <c r="M498" s="318">
        <f t="shared" si="303"/>
        <v>2.1347487758128318</v>
      </c>
      <c r="N498" s="269">
        <f t="shared" si="304"/>
        <v>-2.9925070499216222E-2</v>
      </c>
      <c r="O498" s="269">
        <f t="shared" si="290"/>
        <v>2.6440901955349538E-2</v>
      </c>
      <c r="P498" s="316">
        <f t="shared" si="291"/>
        <v>25.587742871450363</v>
      </c>
      <c r="Q498" s="269">
        <f t="shared" si="305"/>
        <v>198.34987032565652</v>
      </c>
      <c r="R498" s="338">
        <f>IF(H498&gt;0,rate1(1,$L$52,$L$51,$L$54,L498,$L$53,$L$50,P498),"")</f>
        <v>1887.1722715902051</v>
      </c>
      <c r="S498" s="318">
        <f t="shared" si="306"/>
        <v>3.9750638440947048</v>
      </c>
      <c r="T498" s="318">
        <f t="shared" si="307"/>
        <v>1.005863136638745E-2</v>
      </c>
      <c r="U498" s="269">
        <f t="shared" si="308"/>
        <v>2.1447487758128316</v>
      </c>
      <c r="V498" s="341">
        <f t="shared" si="309"/>
        <v>2.1447487758128316</v>
      </c>
      <c r="W498" s="269">
        <f t="shared" si="310"/>
        <v>2.7676668726916986E-4</v>
      </c>
      <c r="X498" s="269">
        <f t="shared" si="311"/>
        <v>202.77379726281924</v>
      </c>
      <c r="Y498" s="269">
        <f t="shared" si="292"/>
        <v>25.828030390717473</v>
      </c>
      <c r="Z498" s="349">
        <f>IF(H498&gt;0,rate1(1,$L$52,$L$51,$L$54,U498,$L$53,$L$50,Y498),"")</f>
        <v>1901.5243257537929</v>
      </c>
      <c r="AA498" s="341">
        <f t="shared" si="312"/>
        <v>4.0330507101981476</v>
      </c>
      <c r="AB498" s="341">
        <f t="shared" si="313"/>
        <v>-9.1250267045844688E-5</v>
      </c>
      <c r="AC498" s="269">
        <f t="shared" si="293"/>
        <v>1.005863136638745E-2</v>
      </c>
      <c r="AD498" s="269">
        <f t="shared" si="314"/>
        <v>-1.9883420787079689</v>
      </c>
      <c r="AE498" s="269">
        <f t="shared" si="315"/>
        <v>7.2518616478236027</v>
      </c>
      <c r="AF498" s="269">
        <f t="shared" si="316"/>
        <v>958.00935455490276</v>
      </c>
      <c r="AG498" s="269">
        <f t="shared" si="317"/>
        <v>956.41625012410634</v>
      </c>
      <c r="AH498" s="269">
        <f t="shared" si="318"/>
        <v>2.1248845774642384</v>
      </c>
      <c r="AI498" s="269">
        <f t="shared" si="319"/>
        <v>5.3300016738332294</v>
      </c>
      <c r="AJ498" s="269">
        <f t="shared" si="320"/>
        <v>2.7533432252248251</v>
      </c>
      <c r="AK498" s="366">
        <f t="shared" si="321"/>
        <v>138.91952793343552</v>
      </c>
      <c r="AL498" s="134">
        <f t="shared" si="294"/>
        <v>0.99067056091355354</v>
      </c>
      <c r="AM498" s="5" cm="1">
        <f t="array" ref="AM498">Balance($B$8,$B$11,$B$12,$H$7,B498,AK498,AL498)</f>
        <v>0.32277152082599908</v>
      </c>
      <c r="AN498" s="5" cm="1">
        <f t="array" ref="AN498">getStorageByWaterLevel(B497)</f>
        <v>83.528330623428943</v>
      </c>
    </row>
    <row r="499" spans="2:40" x14ac:dyDescent="0.25">
      <c r="B499" s="269">
        <f t="shared" si="295"/>
        <v>958.00935455490276</v>
      </c>
      <c r="C499" s="269">
        <f t="shared" si="296"/>
        <v>956.41625012410634</v>
      </c>
      <c r="D499" s="269">
        <f t="shared" si="297"/>
        <v>2.1248845774642384</v>
      </c>
      <c r="E499" s="269">
        <f>IF(H499&gt;0,IF(AND(C499&lt;$B$6,C499&gt;$K$12),bb2wang($B$6,$K$12,C499,$H$8,$H$9,I499,$H$10,$H$11,$K$10,$K$11,$H$13),E498)," ")</f>
        <v>108.48918381842554</v>
      </c>
      <c r="F499" s="269">
        <f t="shared" si="298"/>
        <v>108.5639922764538</v>
      </c>
      <c r="G499" s="269">
        <f t="shared" si="299"/>
        <v>285.83600948348203</v>
      </c>
      <c r="H499" s="270">
        <f t="shared" si="288"/>
        <v>0.02</v>
      </c>
      <c r="I499" s="269">
        <f t="shared" si="300"/>
        <v>1.2744835446371328</v>
      </c>
      <c r="J499" s="269">
        <f t="shared" si="289"/>
        <v>100</v>
      </c>
      <c r="K499" s="317">
        <f t="shared" si="301"/>
        <v>-1</v>
      </c>
      <c r="L499" s="318">
        <f t="shared" si="302"/>
        <v>2.1048845774642384</v>
      </c>
      <c r="M499" s="318">
        <f t="shared" si="303"/>
        <v>2.1148845774642382</v>
      </c>
      <c r="N499" s="269">
        <f t="shared" si="304"/>
        <v>-2.9649796958668873E-2</v>
      </c>
      <c r="O499" s="269">
        <f t="shared" si="290"/>
        <v>2.6440901955349538E-2</v>
      </c>
      <c r="P499" s="316">
        <f t="shared" si="291"/>
        <v>25.269877346807636</v>
      </c>
      <c r="Q499" s="269">
        <f t="shared" si="305"/>
        <v>189.69901834576643</v>
      </c>
      <c r="R499" s="338">
        <f>IF(H499&gt;0,rate1(1,$L$52,$L$51,$L$54,L499,$L$53,$L$50,P499),"")</f>
        <v>1868.1082471909258</v>
      </c>
      <c r="S499" s="318">
        <f t="shared" si="306"/>
        <v>3.8404912502223323</v>
      </c>
      <c r="T499" s="318">
        <f t="shared" si="307"/>
        <v>1.0438263788472544E-2</v>
      </c>
      <c r="U499" s="269">
        <f t="shared" si="308"/>
        <v>2.1248845774642384</v>
      </c>
      <c r="V499" s="341">
        <f t="shared" si="309"/>
        <v>2.1248845774642384</v>
      </c>
      <c r="W499" s="269">
        <f t="shared" si="310"/>
        <v>2.7166372233811131E-4</v>
      </c>
      <c r="X499" s="269">
        <f t="shared" si="311"/>
        <v>194.03051849600064</v>
      </c>
      <c r="Y499" s="269">
        <f t="shared" si="292"/>
        <v>25.509414015048002</v>
      </c>
      <c r="Z499" s="349">
        <f>IF(H499&gt;0,rate1(1,$L$52,$L$51,$L$54,U499,$L$53,$L$50,Y499),"")</f>
        <v>1882.4827928349862</v>
      </c>
      <c r="AA499" s="341">
        <f t="shared" si="312"/>
        <v>3.8981878479485577</v>
      </c>
      <c r="AB499" s="341">
        <f t="shared" si="313"/>
        <v>-9.3735719211715258E-5</v>
      </c>
      <c r="AC499" s="269">
        <f t="shared" si="293"/>
        <v>1.0438263788472544E-2</v>
      </c>
      <c r="AD499" s="269">
        <f t="shared" si="314"/>
        <v>-1.9160274548806597</v>
      </c>
      <c r="AE499" s="269">
        <f t="shared" si="315"/>
        <v>7.0561539473126205</v>
      </c>
      <c r="AF499" s="269">
        <f t="shared" si="316"/>
        <v>957.96926649415559</v>
      </c>
      <c r="AG499" s="269">
        <f t="shared" si="317"/>
        <v>956.40581186031784</v>
      </c>
      <c r="AH499" s="269">
        <f t="shared" si="318"/>
        <v>2.1050182414250971</v>
      </c>
      <c r="AI499" s="269">
        <f t="shared" si="319"/>
        <v>5.5876118550242264</v>
      </c>
      <c r="AJ499" s="269">
        <f t="shared" si="320"/>
        <v>2.7548953396289986</v>
      </c>
      <c r="AK499" s="366">
        <f t="shared" si="321"/>
        <v>138.92109715892164</v>
      </c>
      <c r="AL499" s="134">
        <f t="shared" si="294"/>
        <v>0.99120356108093688</v>
      </c>
      <c r="AM499" s="5" cm="1">
        <f t="array" ref="AM499">Balance($B$8,$B$11,$B$12,$H$7,B499,AK499,AL499)</f>
        <v>0.32427100528421321</v>
      </c>
      <c r="AN499" s="5" cm="1">
        <f t="array" ref="AN499">getStorageByWaterLevel(B498)</f>
        <v>83.624621717719833</v>
      </c>
    </row>
    <row r="500" spans="2:40" x14ac:dyDescent="0.25">
      <c r="B500" s="269">
        <f t="shared" si="295"/>
        <v>957.96926649415559</v>
      </c>
      <c r="C500" s="269">
        <f t="shared" si="296"/>
        <v>956.40581186031784</v>
      </c>
      <c r="D500" s="269">
        <f t="shared" si="297"/>
        <v>2.1050182414250971</v>
      </c>
      <c r="E500" s="269">
        <f>IF(H500&gt;0,IF(AND(C500&lt;$B$6,C500&gt;$K$12),bb2wang($B$6,$K$12,C500,$H$8,$H$9,I500,$H$10,$H$11,$K$10,$K$11,$H$13),E499)," ")</f>
        <v>108.34188790773793</v>
      </c>
      <c r="F500" s="269">
        <f t="shared" si="298"/>
        <v>108.41553586308174</v>
      </c>
      <c r="G500" s="269">
        <f t="shared" si="299"/>
        <v>277.43855959057885</v>
      </c>
      <c r="H500" s="270">
        <f t="shared" si="288"/>
        <v>0.02</v>
      </c>
      <c r="I500" s="269">
        <f t="shared" si="300"/>
        <v>1.2507637070702005</v>
      </c>
      <c r="J500" s="269">
        <f t="shared" si="289"/>
        <v>100</v>
      </c>
      <c r="K500" s="317">
        <f t="shared" si="301"/>
        <v>-1</v>
      </c>
      <c r="L500" s="318">
        <f t="shared" si="302"/>
        <v>2.0850182414250971</v>
      </c>
      <c r="M500" s="318">
        <f t="shared" si="303"/>
        <v>2.0950182414250973</v>
      </c>
      <c r="N500" s="269">
        <f t="shared" si="304"/>
        <v>-2.9374446304386126E-2</v>
      </c>
      <c r="O500" s="269">
        <f t="shared" si="290"/>
        <v>2.6440901955349538E-2</v>
      </c>
      <c r="P500" s="316">
        <f t="shared" si="291"/>
        <v>24.952975792503143</v>
      </c>
      <c r="Q500" s="269">
        <f t="shared" si="305"/>
        <v>181.22919027747486</v>
      </c>
      <c r="R500" s="338">
        <f>IF(H500&gt;0,rate1(1,$L$52,$L$51,$L$54,L500,$L$53,$L$50,P500),"")</f>
        <v>1849.0126391039773</v>
      </c>
      <c r="S500" s="318">
        <f t="shared" si="306"/>
        <v>3.706909680036746</v>
      </c>
      <c r="T500" s="318">
        <f t="shared" si="307"/>
        <v>1.0851653648077157E-2</v>
      </c>
      <c r="U500" s="269">
        <f t="shared" si="308"/>
        <v>2.1050182414250971</v>
      </c>
      <c r="V500" s="341">
        <f t="shared" si="309"/>
        <v>2.1050182414250971</v>
      </c>
      <c r="W500" s="269">
        <f t="shared" si="310"/>
        <v>2.6660769835507026E-4</v>
      </c>
      <c r="X500" s="269">
        <f t="shared" si="311"/>
        <v>185.46947922920788</v>
      </c>
      <c r="Y500" s="269">
        <f t="shared" si="292"/>
        <v>25.191756805679059</v>
      </c>
      <c r="Z500" s="349">
        <f>IF(H500&gt;0,rate1(1,$L$52,$L$51,$L$54,U500,$L$53,$L$50,Y500),"")</f>
        <v>1863.4092344764038</v>
      </c>
      <c r="AA500" s="341">
        <f t="shared" si="312"/>
        <v>3.7643322061207432</v>
      </c>
      <c r="AB500" s="341">
        <f t="shared" si="313"/>
        <v>-9.6445607284374672E-5</v>
      </c>
      <c r="AC500" s="269">
        <f t="shared" si="293"/>
        <v>1.0851653648077157E-2</v>
      </c>
      <c r="AD500" s="269">
        <f t="shared" si="314"/>
        <v>-1.8430370751414344</v>
      </c>
      <c r="AE500" s="269">
        <f t="shared" si="315"/>
        <v>6.8568025176009604</v>
      </c>
      <c r="AF500" s="269">
        <f t="shared" si="316"/>
        <v>957.92904039420307</v>
      </c>
      <c r="AG500" s="269">
        <f t="shared" si="317"/>
        <v>956.39496020666979</v>
      </c>
      <c r="AH500" s="269">
        <f t="shared" si="318"/>
        <v>2.0851497590018</v>
      </c>
      <c r="AI500" s="269">
        <f t="shared" si="319"/>
        <v>5.8688910062485116</v>
      </c>
      <c r="AJ500" s="269">
        <f t="shared" si="320"/>
        <v>2.7565255871307341</v>
      </c>
      <c r="AK500" s="366">
        <f t="shared" si="321"/>
        <v>138.92269429959683</v>
      </c>
      <c r="AL500" s="134">
        <f t="shared" si="294"/>
        <v>0.99176232226643934</v>
      </c>
      <c r="AM500" s="5" cm="1">
        <f t="array" ref="AM500">Balance($B$8,$B$11,$B$12,$H$7,B500,AK500,AL500)</f>
        <v>0.32577819717613699</v>
      </c>
      <c r="AN500" s="5" cm="1">
        <f t="array" ref="AN500">getStorageByWaterLevel(B499)</f>
        <v>83.721148854585493</v>
      </c>
    </row>
    <row r="501" spans="2:40" x14ac:dyDescent="0.25">
      <c r="B501" s="269">
        <f t="shared" si="295"/>
        <v>957.92904039420307</v>
      </c>
      <c r="C501" s="269">
        <f t="shared" si="296"/>
        <v>956.39496020666979</v>
      </c>
      <c r="D501" s="269">
        <f t="shared" si="297"/>
        <v>2.0851497590018</v>
      </c>
      <c r="E501" s="269">
        <f>IF(H501&gt;0,IF(AND(C501&lt;$B$6,C501&gt;$K$12),bb2wang($B$6,$K$12,C501,$H$8,$H$9,I501,$H$10,$H$11,$K$10,$K$11,$H$13),E500)," ")</f>
        <v>108.1969810305304</v>
      </c>
      <c r="F501" s="269">
        <f t="shared" si="298"/>
        <v>108.26943446913415</v>
      </c>
      <c r="G501" s="269">
        <f t="shared" si="299"/>
        <v>269.21898081967578</v>
      </c>
      <c r="H501" s="270">
        <f t="shared" si="288"/>
        <v>0.02</v>
      </c>
      <c r="I501" s="269">
        <f t="shared" si="300"/>
        <v>1.2272641500266219</v>
      </c>
      <c r="J501" s="269">
        <f t="shared" si="289"/>
        <v>100</v>
      </c>
      <c r="K501" s="317">
        <f t="shared" si="301"/>
        <v>-1</v>
      </c>
      <c r="L501" s="318">
        <f t="shared" si="302"/>
        <v>2.0651497590018</v>
      </c>
      <c r="M501" s="318">
        <f t="shared" si="303"/>
        <v>2.0751497590017998</v>
      </c>
      <c r="N501" s="269">
        <f t="shared" si="304"/>
        <v>-2.9099018400513543E-2</v>
      </c>
      <c r="O501" s="269">
        <f t="shared" si="290"/>
        <v>2.6440901955349538E-2</v>
      </c>
      <c r="P501" s="316">
        <f t="shared" si="291"/>
        <v>24.637044703803181</v>
      </c>
      <c r="Q501" s="269">
        <f t="shared" si="305"/>
        <v>172.9380264230752</v>
      </c>
      <c r="R501" s="338">
        <f>IF(H501&gt;0,rate1(1,$L$52,$L$51,$L$54,L501,$L$53,$L$50,P501),"")</f>
        <v>1829.8860286189301</v>
      </c>
      <c r="S501" s="318">
        <f t="shared" si="306"/>
        <v>3.5742933361215892</v>
      </c>
      <c r="T501" s="318">
        <f t="shared" si="307"/>
        <v>1.130369177133244E-2</v>
      </c>
      <c r="U501" s="269">
        <f t="shared" si="308"/>
        <v>2.0851497590018</v>
      </c>
      <c r="V501" s="341">
        <f t="shared" si="309"/>
        <v>2.0851497590018</v>
      </c>
      <c r="W501" s="269">
        <f t="shared" si="310"/>
        <v>2.6159862847219273E-4</v>
      </c>
      <c r="X501" s="269">
        <f t="shared" si="311"/>
        <v>177.08830499835227</v>
      </c>
      <c r="Y501" s="269">
        <f t="shared" si="292"/>
        <v>24.875065180977053</v>
      </c>
      <c r="Z501" s="349">
        <f>IF(H501&gt;0,rate1(1,$L$52,$L$51,$L$54,U501,$L$53,$L$50,Y501),"")</f>
        <v>1844.3042194344355</v>
      </c>
      <c r="AA501" s="341">
        <f t="shared" si="312"/>
        <v>3.6314582495330505</v>
      </c>
      <c r="AB501" s="341">
        <f t="shared" si="313"/>
        <v>-9.941203837021284E-5</v>
      </c>
      <c r="AC501" s="269">
        <f t="shared" si="293"/>
        <v>1.130369177133244E-2</v>
      </c>
      <c r="AD501" s="269">
        <f t="shared" si="314"/>
        <v>-1.7693334535821716</v>
      </c>
      <c r="AE501" s="269">
        <f t="shared" si="315"/>
        <v>6.6533489019488172</v>
      </c>
      <c r="AF501" s="269">
        <f t="shared" si="316"/>
        <v>957.88863768403121</v>
      </c>
      <c r="AG501" s="269">
        <f t="shared" si="317"/>
        <v>956.38365651489846</v>
      </c>
      <c r="AH501" s="269">
        <f t="shared" si="318"/>
        <v>2.0652791212528987</v>
      </c>
      <c r="AI501" s="269">
        <f t="shared" si="319"/>
        <v>6.1772654660157578</v>
      </c>
      <c r="AJ501" s="269">
        <f t="shared" si="320"/>
        <v>2.7582414942046274</v>
      </c>
      <c r="AK501" s="366">
        <f t="shared" si="321"/>
        <v>138.924322556264</v>
      </c>
      <c r="AL501" s="134">
        <f t="shared" si="294"/>
        <v>0.99234921136706422</v>
      </c>
      <c r="AM501" s="5" cm="1">
        <f t="array" ref="AM501">Balance($B$8,$B$11,$B$12,$H$7,B501,AK501,AL501)</f>
        <v>0.32729439222213919</v>
      </c>
      <c r="AN501" s="5" cm="1">
        <f t="array" ref="AN501">getStorageByWaterLevel(B500)</f>
        <v>83.817983824682983</v>
      </c>
    </row>
    <row r="502" spans="2:40" x14ac:dyDescent="0.25">
      <c r="B502" s="269">
        <f t="shared" si="295"/>
        <v>957.88863768403121</v>
      </c>
      <c r="C502" s="269">
        <f t="shared" si="296"/>
        <v>956.38365651489846</v>
      </c>
      <c r="D502" s="269">
        <f t="shared" si="297"/>
        <v>2.0652791212528987</v>
      </c>
      <c r="E502" s="269">
        <f>IF(H502&gt;0,IF(AND(C502&lt;$B$6,C502&gt;$K$12),bb2wang($B$6,$K$12,C502,$H$8,$H$9,I502,$H$10,$H$11,$K$10,$K$11,$H$13),E501)," ")</f>
        <v>108.05454100884127</v>
      </c>
      <c r="F502" s="269">
        <f t="shared" si="298"/>
        <v>108.12576101968583</v>
      </c>
      <c r="G502" s="269">
        <f t="shared" si="299"/>
        <v>261.17493830190841</v>
      </c>
      <c r="H502" s="270">
        <f t="shared" si="288"/>
        <v>0.02</v>
      </c>
      <c r="I502" s="269">
        <f t="shared" si="300"/>
        <v>1.2039849353061982</v>
      </c>
      <c r="J502" s="269">
        <f t="shared" si="289"/>
        <v>100</v>
      </c>
      <c r="K502" s="317">
        <f t="shared" si="301"/>
        <v>-1</v>
      </c>
      <c r="L502" s="318">
        <f t="shared" si="302"/>
        <v>2.0452791212528987</v>
      </c>
      <c r="M502" s="318">
        <f t="shared" si="303"/>
        <v>2.0552791212528989</v>
      </c>
      <c r="N502" s="269">
        <f t="shared" si="304"/>
        <v>-2.8823513107665732E-2</v>
      </c>
      <c r="O502" s="269">
        <f t="shared" si="290"/>
        <v>2.6440901955349538E-2</v>
      </c>
      <c r="P502" s="316">
        <f t="shared" si="291"/>
        <v>24.322090678731396</v>
      </c>
      <c r="Q502" s="269">
        <f t="shared" si="305"/>
        <v>164.82319771146831</v>
      </c>
      <c r="R502" s="338">
        <f>IF(H502&gt;0,rate1(1,$L$52,$L$51,$L$54,L502,$L$53,$L$50,P502),"")</f>
        <v>1810.7290138078952</v>
      </c>
      <c r="S502" s="318">
        <f t="shared" si="306"/>
        <v>3.442616209825955</v>
      </c>
      <c r="T502" s="318">
        <f t="shared" si="307"/>
        <v>1.1800262764046551E-2</v>
      </c>
      <c r="U502" s="269">
        <f t="shared" si="308"/>
        <v>2.0652791212528987</v>
      </c>
      <c r="V502" s="341">
        <f t="shared" si="309"/>
        <v>2.0652791212528987</v>
      </c>
      <c r="W502" s="269">
        <f t="shared" si="310"/>
        <v>2.5663652586205288E-4</v>
      </c>
      <c r="X502" s="269">
        <f t="shared" si="311"/>
        <v>168.88465124452301</v>
      </c>
      <c r="Y502" s="269">
        <f t="shared" si="292"/>
        <v>24.559345660072381</v>
      </c>
      <c r="Z502" s="349">
        <f>IF(H502&gt;0,rate1(1,$L$52,$L$51,$L$54,U502,$L$53,$L$50,Y502),"")</f>
        <v>1825.168332946185</v>
      </c>
      <c r="AA502" s="341">
        <f t="shared" si="312"/>
        <v>3.4995402305696079</v>
      </c>
      <c r="AB502" s="341">
        <f t="shared" si="313"/>
        <v>-1.0267349279814121E-4</v>
      </c>
      <c r="AC502" s="269">
        <f t="shared" si="293"/>
        <v>1.1800262764046551E-2</v>
      </c>
      <c r="AD502" s="269">
        <f t="shared" si="314"/>
        <v>-1.6948775124683404</v>
      </c>
      <c r="AE502" s="269">
        <f t="shared" si="315"/>
        <v>6.4452984444560926</v>
      </c>
      <c r="AF502" s="269">
        <f t="shared" si="316"/>
        <v>957.84801390815949</v>
      </c>
      <c r="AG502" s="269">
        <f t="shared" si="317"/>
        <v>956.37185625213442</v>
      </c>
      <c r="AH502" s="269">
        <f t="shared" si="318"/>
        <v>2.0454063189791016</v>
      </c>
      <c r="AI502" s="269">
        <f t="shared" si="319"/>
        <v>6.5168573950394935</v>
      </c>
      <c r="AJ502" s="269">
        <f t="shared" si="320"/>
        <v>2.7600517323699161</v>
      </c>
      <c r="AK502" s="366">
        <f t="shared" si="321"/>
        <v>138.92598559337702</v>
      </c>
      <c r="AL502" s="134">
        <f t="shared" si="294"/>
        <v>0.99296693791366575</v>
      </c>
      <c r="AM502" s="5" cm="1">
        <f t="array" ref="AM502">Balance($B$8,$B$11,$B$12,$H$7,B502,AK502,AL502)</f>
        <v>0.32882108355626427</v>
      </c>
      <c r="AN502" s="5" cm="1">
        <f t="array" ref="AN502">getStorageByWaterLevel(B501)</f>
        <v>83.915208492491615</v>
      </c>
    </row>
    <row r="503" spans="2:40" x14ac:dyDescent="0.25">
      <c r="B503" s="269">
        <f t="shared" si="295"/>
        <v>957.84801390815949</v>
      </c>
      <c r="C503" s="269">
        <f t="shared" si="296"/>
        <v>956.37185625213442</v>
      </c>
      <c r="D503" s="269">
        <f t="shared" si="297"/>
        <v>2.0454063189791016</v>
      </c>
      <c r="E503" s="269">
        <f>IF(H503&gt;0,IF(AND(C503&lt;$B$6,C503&gt;$K$12),bb2wang($B$6,$K$12,C503,$H$8,$H$9,I503,$H$10,$H$11,$K$10,$K$11,$H$13),E502)," ")</f>
        <v>107.91465744862971</v>
      </c>
      <c r="F503" s="269">
        <f t="shared" si="298"/>
        <v>107.98459922873549</v>
      </c>
      <c r="G503" s="269">
        <f t="shared" si="299"/>
        <v>253.30412824536768</v>
      </c>
      <c r="H503" s="270">
        <f t="shared" si="288"/>
        <v>0.02</v>
      </c>
      <c r="I503" s="269">
        <f t="shared" si="300"/>
        <v>1.1809261248200529</v>
      </c>
      <c r="J503" s="269">
        <f t="shared" si="289"/>
        <v>100</v>
      </c>
      <c r="K503" s="317">
        <f t="shared" si="301"/>
        <v>-1</v>
      </c>
      <c r="L503" s="318">
        <f t="shared" si="302"/>
        <v>2.0254063189791016</v>
      </c>
      <c r="M503" s="318">
        <f t="shared" si="303"/>
        <v>2.0354063189791018</v>
      </c>
      <c r="N503" s="269">
        <f t="shared" si="304"/>
        <v>-2.8547930282806444E-2</v>
      </c>
      <c r="O503" s="269">
        <f t="shared" si="290"/>
        <v>2.6440901955349538E-2</v>
      </c>
      <c r="P503" s="316">
        <f t="shared" si="291"/>
        <v>24.008120420714953</v>
      </c>
      <c r="Q503" s="269">
        <f t="shared" si="305"/>
        <v>156.88240762270311</v>
      </c>
      <c r="R503" s="338">
        <f>IF(H503&gt;0,rate1(1,$L$52,$L$51,$L$54,L503,$L$53,$L$50,P503),"")</f>
        <v>1791.5422099304199</v>
      </c>
      <c r="S503" s="318">
        <f t="shared" si="306"/>
        <v>3.3118521084449051</v>
      </c>
      <c r="T503" s="318">
        <f t="shared" si="307"/>
        <v>1.2348510606939105E-2</v>
      </c>
      <c r="U503" s="269">
        <f t="shared" si="308"/>
        <v>2.0454063189791016</v>
      </c>
      <c r="V503" s="341">
        <f t="shared" si="309"/>
        <v>2.0454063189791016</v>
      </c>
      <c r="W503" s="269">
        <f t="shared" si="310"/>
        <v>2.5172140371987339E-4</v>
      </c>
      <c r="X503" s="269">
        <f t="shared" si="311"/>
        <v>160.85620502261503</v>
      </c>
      <c r="Y503" s="269">
        <f t="shared" si="292"/>
        <v>24.244604865433953</v>
      </c>
      <c r="Z503" s="349">
        <f>IF(H503&gt;0,rate1(1,$L$52,$L$51,$L$54,U503,$L$53,$L$50,Y503),"")</f>
        <v>1806.002177125599</v>
      </c>
      <c r="AA503" s="341">
        <f t="shared" si="312"/>
        <v>3.3685522114680242</v>
      </c>
      <c r="AB503" s="341">
        <f t="shared" si="313"/>
        <v>-1.0627648506167274E-4</v>
      </c>
      <c r="AC503" s="269">
        <f t="shared" si="293"/>
        <v>1.2348510606939105E-2</v>
      </c>
      <c r="AD503" s="269">
        <f t="shared" si="314"/>
        <v>-1.6196285233590217</v>
      </c>
      <c r="AE503" s="269">
        <f t="shared" si="315"/>
        <v>6.2321168825683744</v>
      </c>
      <c r="AF503" s="269">
        <f t="shared" si="316"/>
        <v>957.80711746726979</v>
      </c>
      <c r="AG503" s="269">
        <f t="shared" si="317"/>
        <v>956.35950774152752</v>
      </c>
      <c r="AH503" s="269">
        <f t="shared" si="318"/>
        <v>2.0255313427133115</v>
      </c>
      <c r="AI503" s="269">
        <f t="shared" si="319"/>
        <v>6.8926707606954443</v>
      </c>
      <c r="AJ503" s="269">
        <f t="shared" si="320"/>
        <v>2.7619663631367759</v>
      </c>
      <c r="AK503" s="366">
        <f t="shared" si="321"/>
        <v>138.9276876332051</v>
      </c>
      <c r="AL503" s="134">
        <f t="shared" si="294"/>
        <v>0.99361862365316966</v>
      </c>
      <c r="AM503" s="5" cm="1">
        <f t="array" ref="AM503">Balance($B$8,$B$11,$B$12,$H$7,B503,AK503,AL503)</f>
        <v>0.33036000177697999</v>
      </c>
      <c r="AN503" s="5" cm="1">
        <f t="array" ref="AN503">getStorageByWaterLevel(B502)</f>
        <v>84.012916743813165</v>
      </c>
    </row>
    <row r="504" spans="2:40" x14ac:dyDescent="0.25">
      <c r="B504" s="269">
        <f t="shared" si="295"/>
        <v>957.80711746726979</v>
      </c>
      <c r="C504" s="269">
        <f t="shared" si="296"/>
        <v>956.35950774152752</v>
      </c>
      <c r="D504" s="269">
        <f t="shared" si="297"/>
        <v>2.0255313427133115</v>
      </c>
      <c r="E504" s="269">
        <f>IF(H504&gt;0,IF(AND(C504&lt;$B$6,C504&gt;$K$12),bb2wang($B$6,$K$12,C504,$H$8,$H$9,I504,$H$10,$H$11,$K$10,$K$11,$H$13),E503)," ")</f>
        <v>107.77743426162796</v>
      </c>
      <c r="F504" s="269">
        <f t="shared" si="298"/>
        <v>107.84604585512884</v>
      </c>
      <c r="G504" s="269">
        <f t="shared" si="299"/>
        <v>245.60428006748683</v>
      </c>
      <c r="H504" s="270">
        <f t="shared" si="288"/>
        <v>0.02</v>
      </c>
      <c r="I504" s="269">
        <f t="shared" si="300"/>
        <v>1.1580877805938143</v>
      </c>
      <c r="J504" s="269">
        <f t="shared" si="289"/>
        <v>100</v>
      </c>
      <c r="K504" s="317">
        <f t="shared" si="301"/>
        <v>-1</v>
      </c>
      <c r="L504" s="318">
        <f t="shared" si="302"/>
        <v>2.0055313427133115</v>
      </c>
      <c r="M504" s="318">
        <f t="shared" si="303"/>
        <v>2.0155313427133112</v>
      </c>
      <c r="N504" s="269">
        <f t="shared" si="304"/>
        <v>-2.8272269779088255E-2</v>
      </c>
      <c r="O504" s="269">
        <f t="shared" si="290"/>
        <v>2.6440901955349538E-2</v>
      </c>
      <c r="P504" s="316">
        <f t="shared" si="291"/>
        <v>23.695140741334352</v>
      </c>
      <c r="Q504" s="269">
        <f t="shared" si="305"/>
        <v>149.11339469870225</v>
      </c>
      <c r="R504" s="338">
        <f>IF(H504&gt;0,rate1(1,$L$52,$L$51,$L$54,L504,$L$53,$L$50,P504),"")</f>
        <v>1772.3262498506465</v>
      </c>
      <c r="S504" s="318">
        <f t="shared" si="306"/>
        <v>3.1819746968239397</v>
      </c>
      <c r="T504" s="318">
        <f t="shared" si="307"/>
        <v>1.2957194150895097E-2</v>
      </c>
      <c r="U504" s="269">
        <f t="shared" si="308"/>
        <v>2.0255313427133115</v>
      </c>
      <c r="V504" s="341">
        <f t="shared" si="309"/>
        <v>2.0255313427133115</v>
      </c>
      <c r="W504" s="269">
        <f t="shared" si="310"/>
        <v>2.4685327526885459E-4</v>
      </c>
      <c r="X504" s="269">
        <f t="shared" si="311"/>
        <v>153.00068722504335</v>
      </c>
      <c r="Y504" s="269">
        <f t="shared" si="292"/>
        <v>23.930849525543781</v>
      </c>
      <c r="Z504" s="349">
        <f>IF(H504&gt;0,rate1(1,$L$52,$L$51,$L$54,U504,$L$53,$L$50,Y504),"")</f>
        <v>1786.8063713714889</v>
      </c>
      <c r="AA504" s="341">
        <f t="shared" si="312"/>
        <v>3.2384680990821795</v>
      </c>
      <c r="AB504" s="341">
        <f t="shared" si="313"/>
        <v>-1.1027777227205954E-4</v>
      </c>
      <c r="AC504" s="269">
        <f t="shared" si="293"/>
        <v>1.2957194150895097E-2</v>
      </c>
      <c r="AD504" s="269">
        <f t="shared" si="314"/>
        <v>-1.5435440549154988</v>
      </c>
      <c r="AE504" s="269">
        <f t="shared" si="315"/>
        <v>6.0132265962652935</v>
      </c>
      <c r="AF504" s="269">
        <f t="shared" si="316"/>
        <v>957.7658880033398</v>
      </c>
      <c r="AG504" s="269">
        <f t="shared" si="317"/>
        <v>956.34655054737664</v>
      </c>
      <c r="AH504" s="269">
        <f t="shared" si="318"/>
        <v>2.0056541827098253</v>
      </c>
      <c r="AI504" s="269">
        <f t="shared" si="319"/>
        <v>7.3108402880039698</v>
      </c>
      <c r="AJ504" s="269">
        <f t="shared" si="320"/>
        <v>2.7639971521056661</v>
      </c>
      <c r="AK504" s="366">
        <f t="shared" si="321"/>
        <v>138.92943357516342</v>
      </c>
      <c r="AL504" s="134">
        <f t="shared" si="294"/>
        <v>0.9943078907292392</v>
      </c>
      <c r="AM504" s="5" cm="1">
        <f t="array" ref="AM504">Balance($B$8,$B$11,$B$12,$H$7,B504,AK504,AL504)</f>
        <v>0.33191316571419377</v>
      </c>
      <c r="AN504" s="5" cm="1">
        <f t="array" ref="AN504">getStorageByWaterLevel(B503)</f>
        <v>84.111216927587606</v>
      </c>
    </row>
    <row r="505" spans="2:40" x14ac:dyDescent="0.25">
      <c r="B505" s="269">
        <f t="shared" si="295"/>
        <v>957.7658880033398</v>
      </c>
      <c r="C505" s="269">
        <f t="shared" si="296"/>
        <v>956.34655054737664</v>
      </c>
      <c r="D505" s="269">
        <f t="shared" si="297"/>
        <v>2.0056541827098253</v>
      </c>
      <c r="E505" s="269">
        <f>IF(H505&gt;0,IF(AND(C505&lt;$B$6,C505&gt;$K$12),bb2wang($B$6,$K$12,C505,$H$8,$H$9,I505,$H$10,$H$11,$K$10,$K$11,$H$13),E504)," ")</f>
        <v>107.64299289907129</v>
      </c>
      <c r="F505" s="269">
        <f t="shared" si="298"/>
        <v>107.71021358034963</v>
      </c>
      <c r="G505" s="269">
        <f t="shared" si="299"/>
        <v>238.07315919122863</v>
      </c>
      <c r="H505" s="270">
        <f t="shared" si="288"/>
        <v>0.02</v>
      </c>
      <c r="I505" s="269">
        <f t="shared" si="300"/>
        <v>1.1354699647705275</v>
      </c>
      <c r="J505" s="269">
        <f t="shared" si="289"/>
        <v>100</v>
      </c>
      <c r="K505" s="317">
        <f t="shared" si="301"/>
        <v>-1</v>
      </c>
      <c r="L505" s="318">
        <f t="shared" si="302"/>
        <v>1.9856541827098253</v>
      </c>
      <c r="M505" s="318">
        <f t="shared" si="303"/>
        <v>1.9956541827098253</v>
      </c>
      <c r="N505" s="269">
        <f t="shared" si="304"/>
        <v>-2.7996531445708683E-2</v>
      </c>
      <c r="O505" s="269">
        <f t="shared" si="290"/>
        <v>2.6440901955349538E-2</v>
      </c>
      <c r="P505" s="316">
        <f t="shared" si="291"/>
        <v>23.383158563167619</v>
      </c>
      <c r="Q505" s="269">
        <f t="shared" si="305"/>
        <v>141.51393584324569</v>
      </c>
      <c r="R505" s="338">
        <f>IF(H505&gt;0,rate1(1,$L$52,$L$51,$L$54,L505,$L$53,$L$50,P505),"")</f>
        <v>1753.0817844663511</v>
      </c>
      <c r="S505" s="318">
        <f t="shared" si="306"/>
        <v>3.0529575589002795</v>
      </c>
      <c r="T505" s="318">
        <f t="shared" si="307"/>
        <v>1.3637170103363344E-2</v>
      </c>
      <c r="U505" s="269">
        <f t="shared" si="308"/>
        <v>2.0056541827098253</v>
      </c>
      <c r="V505" s="341">
        <f t="shared" si="309"/>
        <v>2.0056541827098253</v>
      </c>
      <c r="W505" s="269">
        <f t="shared" si="310"/>
        <v>2.4203215375306897E-4</v>
      </c>
      <c r="X505" s="269">
        <f t="shared" si="311"/>
        <v>145.31585549504805</v>
      </c>
      <c r="Y505" s="269">
        <f t="shared" si="292"/>
        <v>23.618086477662551</v>
      </c>
      <c r="Z505" s="349">
        <f>IF(H505&gt;0,rate1(1,$L$52,$L$51,$L$54,U505,$L$53,$L$50,Y505),"")</f>
        <v>1767.581552787083</v>
      </c>
      <c r="AA505" s="341">
        <f t="shared" si="312"/>
        <v>3.1092616968249405</v>
      </c>
      <c r="AB505" s="341">
        <f t="shared" si="313"/>
        <v>-1.1474733273609367E-4</v>
      </c>
      <c r="AC505" s="269">
        <f t="shared" si="293"/>
        <v>1.3637170103363344E-2</v>
      </c>
      <c r="AD505" s="269">
        <f t="shared" si="314"/>
        <v>-1.4665799317900556</v>
      </c>
      <c r="AE505" s="269">
        <f t="shared" si="315"/>
        <v>5.7880024797448781</v>
      </c>
      <c r="AF505" s="269">
        <f t="shared" si="316"/>
        <v>957.72425430179078</v>
      </c>
      <c r="AG505" s="269">
        <f t="shared" si="317"/>
        <v>956.33291337727326</v>
      </c>
      <c r="AH505" s="269">
        <f t="shared" si="318"/>
        <v>1.9857748289332888</v>
      </c>
      <c r="AI505" s="269">
        <f t="shared" si="319"/>
        <v>7.7789697116239118</v>
      </c>
      <c r="AJ505" s="269">
        <f t="shared" si="320"/>
        <v>2.7661579770255615</v>
      </c>
      <c r="AK505" s="366">
        <f t="shared" si="321"/>
        <v>138.93122914882903</v>
      </c>
      <c r="AL505" s="134">
        <f t="shared" si="294"/>
        <v>0.9950389747580396</v>
      </c>
      <c r="AM505" s="5" cm="1">
        <f t="array" ref="AM505">Balance($B$8,$B$11,$B$12,$H$7,B505,AK505,AL505)</f>
        <v>0.33348294754442565</v>
      </c>
      <c r="AN505" s="5" cm="1">
        <f t="array" ref="AN505">getStorageByWaterLevel(B504)</f>
        <v>84.21023495048847</v>
      </c>
    </row>
    <row r="506" spans="2:40" x14ac:dyDescent="0.25">
      <c r="B506" s="269">
        <f t="shared" si="295"/>
        <v>957.72425430179078</v>
      </c>
      <c r="C506" s="269">
        <f t="shared" si="296"/>
        <v>956.33291337727326</v>
      </c>
      <c r="D506" s="269">
        <f t="shared" si="297"/>
        <v>1.9857748289332888</v>
      </c>
      <c r="E506" s="269">
        <f>IF(H506&gt;0,IF(AND(C506&lt;$B$6,C506&gt;$K$12),bb2wang($B$6,$K$12,C506,$H$8,$H$9,I506,$H$10,$H$11,$K$10,$K$11,$H$13),E505)," ")</f>
        <v>107.51147655261713</v>
      </c>
      <c r="F506" s="269">
        <f t="shared" si="298"/>
        <v>107.57723472584421</v>
      </c>
      <c r="G506" s="269">
        <f t="shared" si="299"/>
        <v>230.7085707437445</v>
      </c>
      <c r="H506" s="270">
        <f t="shared" si="288"/>
        <v>0.02</v>
      </c>
      <c r="I506" s="269">
        <f t="shared" si="300"/>
        <v>1.1130727396140174</v>
      </c>
      <c r="J506" s="269">
        <f t="shared" si="289"/>
        <v>100</v>
      </c>
      <c r="K506" s="317">
        <f t="shared" si="301"/>
        <v>-1</v>
      </c>
      <c r="L506" s="318">
        <f t="shared" si="302"/>
        <v>1.9657748289332888</v>
      </c>
      <c r="M506" s="318">
        <f t="shared" si="303"/>
        <v>1.9757748289332888</v>
      </c>
      <c r="N506" s="269">
        <f t="shared" si="304"/>
        <v>-2.7720715127747653E-2</v>
      </c>
      <c r="O506" s="269">
        <f t="shared" si="290"/>
        <v>2.6440901955349538E-2</v>
      </c>
      <c r="P506" s="316">
        <f t="shared" si="291"/>
        <v>23.072180922743275</v>
      </c>
      <c r="Q506" s="269">
        <f t="shared" si="305"/>
        <v>134.08185070154556</v>
      </c>
      <c r="R506" s="338">
        <f>IF(H506&gt;0,rate1(1,$L$52,$L$51,$L$54,L506,$L$53,$L$50,P506),"")</f>
        <v>1733.8094831509611</v>
      </c>
      <c r="S506" s="318">
        <f t="shared" si="306"/>
        <v>2.9247742870909668</v>
      </c>
      <c r="T506" s="318">
        <f t="shared" si="307"/>
        <v>1.4402060186310845E-2</v>
      </c>
      <c r="U506" s="269">
        <f t="shared" si="308"/>
        <v>1.9857748289332888</v>
      </c>
      <c r="V506" s="341">
        <f t="shared" si="309"/>
        <v>1.9857748289332888</v>
      </c>
      <c r="W506" s="269">
        <f t="shared" si="310"/>
        <v>2.3725805244723119E-4</v>
      </c>
      <c r="X506" s="269">
        <f t="shared" si="311"/>
        <v>137.79950807744027</v>
      </c>
      <c r="Y506" s="269">
        <f t="shared" si="292"/>
        <v>23.306322670700283</v>
      </c>
      <c r="Z506" s="349">
        <f>IF(H506&gt;0,rate1(1,$L$52,$L$51,$L$54,U506,$L$53,$L$50,Y506),"")</f>
        <v>1748.3283766121647</v>
      </c>
      <c r="AA506" s="341">
        <f t="shared" si="312"/>
        <v>2.9809067804996805</v>
      </c>
      <c r="AB506" s="341">
        <f t="shared" si="313"/>
        <v>-1.1977244703427348E-4</v>
      </c>
      <c r="AC506" s="269">
        <f t="shared" si="293"/>
        <v>1.4402060186310845E-2</v>
      </c>
      <c r="AD506" s="269">
        <f t="shared" si="314"/>
        <v>-1.3886902110720241</v>
      </c>
      <c r="AE506" s="269">
        <f t="shared" si="315"/>
        <v>5.5557673954206566</v>
      </c>
      <c r="AF506" s="269">
        <f t="shared" si="316"/>
        <v>957.68213152647672</v>
      </c>
      <c r="AG506" s="269">
        <f t="shared" si="317"/>
        <v>956.31851131708697</v>
      </c>
      <c r="AH506" s="269">
        <f t="shared" si="318"/>
        <v>1.9658932710465602</v>
      </c>
      <c r="AI506" s="269">
        <f t="shared" si="319"/>
        <v>8.3065990388615667</v>
      </c>
      <c r="AJ506" s="269">
        <f t="shared" si="320"/>
        <v>2.7684653656474674</v>
      </c>
      <c r="AK506" s="366">
        <f t="shared" si="321"/>
        <v>138.93308111272353</v>
      </c>
      <c r="AL506" s="134">
        <f t="shared" si="294"/>
        <v>0.99581687172920197</v>
      </c>
      <c r="AM506" s="5" cm="1">
        <f t="array" ref="AM506">Balance($B$8,$B$11,$B$12,$H$7,B506,AK506,AL506)</f>
        <v>0.33507215740652879</v>
      </c>
      <c r="AN506" s="5" cm="1">
        <f t="array" ref="AN506">getStorageByWaterLevel(B505)</f>
        <v>84.310118245323295</v>
      </c>
    </row>
    <row r="507" spans="2:40" x14ac:dyDescent="0.25">
      <c r="B507" s="269">
        <f t="shared" si="295"/>
        <v>957.68213152647672</v>
      </c>
      <c r="C507" s="269">
        <f t="shared" si="296"/>
        <v>956.31851131708697</v>
      </c>
      <c r="D507" s="269">
        <f t="shared" si="297"/>
        <v>1.9658932710465602</v>
      </c>
      <c r="E507" s="269">
        <f>IF(H507&gt;0,IF(AND(C507&lt;$B$6,C507&gt;$K$12),bb2wang($B$6,$K$12,C507,$H$8,$H$9,I507,$H$10,$H$11,$K$10,$K$11,$H$13),E506)," ")</f>
        <v>107.38305569126017</v>
      </c>
      <c r="F507" s="269">
        <f t="shared" si="298"/>
        <v>107.44726612193864</v>
      </c>
      <c r="G507" s="269">
        <f t="shared" si="299"/>
        <v>223.5083645009677</v>
      </c>
      <c r="H507" s="270">
        <f t="shared" si="288"/>
        <v>0.02</v>
      </c>
      <c r="I507" s="269">
        <f t="shared" si="300"/>
        <v>1.0908961675118007</v>
      </c>
      <c r="J507" s="269">
        <f t="shared" si="289"/>
        <v>100</v>
      </c>
      <c r="K507" s="317">
        <f t="shared" si="301"/>
        <v>-1</v>
      </c>
      <c r="L507" s="318">
        <f t="shared" si="302"/>
        <v>1.9458932710465602</v>
      </c>
      <c r="M507" s="318">
        <f t="shared" si="303"/>
        <v>1.9558932710465602</v>
      </c>
      <c r="N507" s="269">
        <f t="shared" si="304"/>
        <v>-2.7444820666004954E-2</v>
      </c>
      <c r="O507" s="269">
        <f t="shared" si="290"/>
        <v>2.6440901955349538E-2</v>
      </c>
      <c r="P507" s="316">
        <f t="shared" si="291"/>
        <v>22.762214973594507</v>
      </c>
      <c r="Q507" s="269">
        <f t="shared" si="305"/>
        <v>126.81500754041622</v>
      </c>
      <c r="R507" s="338">
        <f>IF(H507&gt;0,rate1(1,$L$52,$L$51,$L$54,L507,$L$53,$L$50,P507),"")</f>
        <v>1714.5100342082837</v>
      </c>
      <c r="S507" s="318">
        <f t="shared" si="306"/>
        <v>2.7973986110437035</v>
      </c>
      <c r="T507" s="318">
        <f t="shared" si="307"/>
        <v>1.5269189871059513E-2</v>
      </c>
      <c r="U507" s="269">
        <f t="shared" si="308"/>
        <v>1.9658932710465602</v>
      </c>
      <c r="V507" s="341">
        <f t="shared" si="309"/>
        <v>1.9658932710465602</v>
      </c>
      <c r="W507" s="269">
        <f t="shared" si="310"/>
        <v>2.3253098464559585E-4</v>
      </c>
      <c r="X507" s="269">
        <f t="shared" si="311"/>
        <v>130.4494889634764</v>
      </c>
      <c r="Y507" s="269">
        <f t="shared" si="292"/>
        <v>22.995565168184093</v>
      </c>
      <c r="Z507" s="349">
        <f>IF(H507&gt;0,rate1(1,$L$52,$L$51,$L$54,U507,$L$53,$L$50,Y507),"")</f>
        <v>1729.0475166675119</v>
      </c>
      <c r="AA507" s="341">
        <f t="shared" si="312"/>
        <v>2.8533772077187041</v>
      </c>
      <c r="AB507" s="341">
        <f t="shared" si="313"/>
        <v>-1.2546338849813254E-4</v>
      </c>
      <c r="AC507" s="269">
        <f t="shared" si="293"/>
        <v>1.5269189871059513E-2</v>
      </c>
      <c r="AD507" s="269">
        <f t="shared" si="314"/>
        <v>-1.3098271859142334</v>
      </c>
      <c r="AE507" s="269">
        <f t="shared" si="315"/>
        <v>5.3157871680705284</v>
      </c>
      <c r="AF507" s="269">
        <f t="shared" si="316"/>
        <v>957.63941751593961</v>
      </c>
      <c r="AG507" s="269">
        <f t="shared" si="317"/>
        <v>956.30324212721587</v>
      </c>
      <c r="AH507" s="269">
        <f t="shared" si="318"/>
        <v>1.9460094983987435</v>
      </c>
      <c r="AI507" s="269">
        <f t="shared" si="319"/>
        <v>8.9058620634497654</v>
      </c>
      <c r="AJ507" s="269">
        <f t="shared" si="320"/>
        <v>2.7709392162206479</v>
      </c>
      <c r="AK507" s="366">
        <f t="shared" si="321"/>
        <v>138.93499751631552</v>
      </c>
      <c r="AL507" s="134">
        <f t="shared" si="294"/>
        <v>0.99664753163308817</v>
      </c>
      <c r="AM507" s="5" cm="1">
        <f t="array" ref="AM507">Balance($B$8,$B$11,$B$12,$H$7,B507,AK507,AL507)</f>
        <v>0.33668415496422971</v>
      </c>
      <c r="AN507" s="5" cm="1">
        <f t="array" ref="AN507">getStorageByWaterLevel(B506)</f>
        <v>84.411040926709489</v>
      </c>
    </row>
    <row r="508" spans="2:40" x14ac:dyDescent="0.25">
      <c r="B508" s="269">
        <f t="shared" si="295"/>
        <v>957.63941751593961</v>
      </c>
      <c r="C508" s="269">
        <f t="shared" si="296"/>
        <v>956.30324212721587</v>
      </c>
      <c r="D508" s="269">
        <f t="shared" si="297"/>
        <v>1.9460094983987435</v>
      </c>
      <c r="E508" s="269">
        <f>IF(H508&gt;0,IF(AND(C508&lt;$B$6,C508&gt;$K$12),bb2wang($B$6,$K$12,C508,$H$8,$H$9,I508,$H$10,$H$11,$K$10,$K$11,$H$13),E507)," ")</f>
        <v>107.2579354781027</v>
      </c>
      <c r="F508" s="269">
        <f t="shared" si="298"/>
        <v>107.32049558468142</v>
      </c>
      <c r="G508" s="269">
        <f t="shared" si="299"/>
        <v>216.47044158417756</v>
      </c>
      <c r="H508" s="270">
        <f t="shared" si="288"/>
        <v>0.02</v>
      </c>
      <c r="I508" s="269">
        <f t="shared" si="300"/>
        <v>1.0689403109789966</v>
      </c>
      <c r="J508" s="269">
        <f t="shared" si="289"/>
        <v>100</v>
      </c>
      <c r="K508" s="317">
        <f t="shared" si="301"/>
        <v>-1</v>
      </c>
      <c r="L508" s="318">
        <f t="shared" si="302"/>
        <v>1.9260094983987435</v>
      </c>
      <c r="M508" s="318">
        <f t="shared" si="303"/>
        <v>1.9360094983987435</v>
      </c>
      <c r="N508" s="269">
        <f t="shared" si="304"/>
        <v>-2.7168847896817727E-2</v>
      </c>
      <c r="O508" s="269">
        <f t="shared" si="290"/>
        <v>2.6440901955349538E-2</v>
      </c>
      <c r="P508" s="316">
        <f t="shared" si="291"/>
        <v>22.453267989439809</v>
      </c>
      <c r="Q508" s="269">
        <f t="shared" si="305"/>
        <v>119.71133125418419</v>
      </c>
      <c r="R508" s="338">
        <f>IF(H508&gt;0,rate1(1,$L$52,$L$51,$L$54,L508,$L$53,$L$50,P508),"")</f>
        <v>1695.1841453417333</v>
      </c>
      <c r="S508" s="318">
        <f t="shared" si="306"/>
        <v>2.670804582878727</v>
      </c>
      <c r="T508" s="318">
        <f t="shared" si="307"/>
        <v>1.6260936901433997E-2</v>
      </c>
      <c r="U508" s="269">
        <f t="shared" si="308"/>
        <v>1.9460094983987435</v>
      </c>
      <c r="V508" s="341">
        <f t="shared" si="309"/>
        <v>1.9460094983987435</v>
      </c>
      <c r="W508" s="269">
        <f t="shared" si="310"/>
        <v>2.2785096367794466E-4</v>
      </c>
      <c r="X508" s="269">
        <f t="shared" si="311"/>
        <v>123.26369485531384</v>
      </c>
      <c r="Y508" s="269">
        <f t="shared" si="292"/>
        <v>22.685821151348485</v>
      </c>
      <c r="Z508" s="349">
        <f>IF(H508&gt;0,rate1(1,$L$52,$L$51,$L$54,U508,$L$53,$L$50,Y508),"")</f>
        <v>1709.739665813413</v>
      </c>
      <c r="AA508" s="341">
        <f t="shared" si="312"/>
        <v>2.7266470752222398</v>
      </c>
      <c r="AB508" s="341">
        <f t="shared" si="313"/>
        <v>-1.3196151486175457E-4</v>
      </c>
      <c r="AC508" s="269">
        <f t="shared" si="293"/>
        <v>1.6260936901433997E-2</v>
      </c>
      <c r="AD508" s="269">
        <f t="shared" si="314"/>
        <v>-1.2299414308800538</v>
      </c>
      <c r="AE508" s="269">
        <f t="shared" si="315"/>
        <v>5.0672650706796993</v>
      </c>
      <c r="AF508" s="269">
        <f t="shared" si="316"/>
        <v>957.59598773114135</v>
      </c>
      <c r="AG508" s="269">
        <f t="shared" si="317"/>
        <v>956.28698119031446</v>
      </c>
      <c r="AH508" s="269">
        <f t="shared" si="318"/>
        <v>1.9261235000117958</v>
      </c>
      <c r="AI508" s="269">
        <f t="shared" si="319"/>
        <v>9.592430973424392</v>
      </c>
      <c r="AJ508" s="269">
        <f t="shared" si="320"/>
        <v>2.7736037803799323</v>
      </c>
      <c r="AK508" s="366">
        <f t="shared" si="321"/>
        <v>138.93698805097978</v>
      </c>
      <c r="AL508" s="134">
        <f t="shared" si="294"/>
        <v>0.99753811783943314</v>
      </c>
      <c r="AM508" s="5" cm="1">
        <f t="array" ref="AM508">Balance($B$8,$B$11,$B$12,$H$7,B508,AK508,AL508)</f>
        <v>0.33832299890045925</v>
      </c>
      <c r="AN508" s="5" cm="1">
        <f t="array" ref="AN508">getStorageByWaterLevel(B507)</f>
        <v>84.513210586911825</v>
      </c>
    </row>
    <row r="509" spans="2:40" x14ac:dyDescent="0.25">
      <c r="B509" s="269">
        <f t="shared" si="295"/>
        <v>957.59598773114135</v>
      </c>
      <c r="C509" s="269">
        <f t="shared" si="296"/>
        <v>956.28698119031446</v>
      </c>
      <c r="D509" s="269">
        <f t="shared" si="297"/>
        <v>1.9261235000117958</v>
      </c>
      <c r="E509" s="269">
        <f>IF(H509&gt;0,IF(AND(C509&lt;$B$6,C509&gt;$K$12),bb2wang($B$6,$K$12,C509,$H$8,$H$9,I509,$H$10,$H$11,$K$10,$K$11,$H$13),E508)," ")</f>
        <v>107.13636588759435</v>
      </c>
      <c r="F509" s="269">
        <f t="shared" si="298"/>
        <v>107.19715068284853</v>
      </c>
      <c r="G509" s="269">
        <f t="shared" si="299"/>
        <v>209.5927636681576</v>
      </c>
      <c r="H509" s="270">
        <f t="shared" si="288"/>
        <v>0.02</v>
      </c>
      <c r="I509" s="269">
        <f t="shared" si="300"/>
        <v>1.0472052326615084</v>
      </c>
      <c r="J509" s="269">
        <f t="shared" si="289"/>
        <v>100</v>
      </c>
      <c r="K509" s="317">
        <f t="shared" si="301"/>
        <v>-1</v>
      </c>
      <c r="L509" s="318">
        <f t="shared" si="302"/>
        <v>1.9061235000117958</v>
      </c>
      <c r="M509" s="318">
        <f t="shared" si="303"/>
        <v>1.9161235000117958</v>
      </c>
      <c r="N509" s="269">
        <f t="shared" si="304"/>
        <v>-2.6892796651884598E-2</v>
      </c>
      <c r="O509" s="269">
        <f t="shared" si="290"/>
        <v>2.6440901955349538E-2</v>
      </c>
      <c r="P509" s="316">
        <f t="shared" si="291"/>
        <v>22.145347367471295</v>
      </c>
      <c r="Q509" s="269">
        <f t="shared" si="305"/>
        <v>112.76881444344508</v>
      </c>
      <c r="R509" s="338">
        <f>IF(H509&gt;0,rate1(1,$L$52,$L$51,$L$54,L509,$L$53,$L$50,P509),"")</f>
        <v>1675.8325441371203</v>
      </c>
      <c r="S509" s="318">
        <f t="shared" si="306"/>
        <v>2.54496684491862</v>
      </c>
      <c r="T509" s="318">
        <f t="shared" si="307"/>
        <v>1.740671441612791E-2</v>
      </c>
      <c r="U509" s="269">
        <f t="shared" si="308"/>
        <v>1.9261235000117958</v>
      </c>
      <c r="V509" s="341">
        <f t="shared" si="309"/>
        <v>1.9261235000117958</v>
      </c>
      <c r="W509" s="269">
        <f t="shared" si="310"/>
        <v>2.2321800289359928E-4</v>
      </c>
      <c r="X509" s="269">
        <f t="shared" si="311"/>
        <v>116.24008473880497</v>
      </c>
      <c r="Y509" s="269">
        <f t="shared" si="292"/>
        <v>22.377097922328723</v>
      </c>
      <c r="Z509" s="349">
        <f>IF(H509&gt;0,rate1(1,$L$52,$L$51,$L$54,U509,$L$53,$L$50,Y509),"")</f>
        <v>1690.4055364212861</v>
      </c>
      <c r="AA509" s="341">
        <f t="shared" si="312"/>
        <v>2.60069094563082</v>
      </c>
      <c r="AB509" s="341">
        <f t="shared" si="313"/>
        <v>-1.3945103113307782E-4</v>
      </c>
      <c r="AC509" s="269">
        <f t="shared" si="293"/>
        <v>1.740671441612791E-2</v>
      </c>
      <c r="AD509" s="269">
        <f t="shared" si="314"/>
        <v>-1.1489819113404494</v>
      </c>
      <c r="AE509" s="269">
        <f t="shared" si="315"/>
        <v>4.809335749379934</v>
      </c>
      <c r="AF509" s="269">
        <f t="shared" si="316"/>
        <v>957.55168822007329</v>
      </c>
      <c r="AG509" s="269">
        <f t="shared" si="317"/>
        <v>956.26957447589837</v>
      </c>
      <c r="AH509" s="269">
        <f t="shared" si="318"/>
        <v>1.906235264566976</v>
      </c>
      <c r="AI509" s="269">
        <f t="shared" si="319"/>
        <v>10.386905587330361</v>
      </c>
      <c r="AJ509" s="269">
        <f t="shared" si="320"/>
        <v>2.7764890319319684</v>
      </c>
      <c r="AK509" s="366">
        <f t="shared" si="321"/>
        <v>138.93906452874847</v>
      </c>
      <c r="AL509" s="134">
        <f t="shared" si="294"/>
        <v>0.99849736093677555</v>
      </c>
      <c r="AM509" s="5" cm="1">
        <f t="array" ref="AM509">Balance($B$8,$B$11,$B$12,$H$7,B509,AK509,AL509)</f>
        <v>0.33999365092729078</v>
      </c>
      <c r="AN509" s="5" cm="1">
        <f t="array" ref="AN509">getStorageByWaterLevel(B508)</f>
        <v>84.616877399726505</v>
      </c>
    </row>
    <row r="510" spans="2:40" x14ac:dyDescent="0.25">
      <c r="B510" s="269">
        <f t="shared" si="295"/>
        <v>957.55168822007329</v>
      </c>
      <c r="C510" s="269">
        <f t="shared" si="296"/>
        <v>956.26957447589837</v>
      </c>
      <c r="D510" s="269">
        <f t="shared" si="297"/>
        <v>1.906235264566976</v>
      </c>
      <c r="E510" s="269">
        <f>IF(H510&gt;0,IF(AND(C510&lt;$B$6,C510&gt;$K$12),bb2wang($B$6,$K$12,C510,$H$8,$H$9,I510,$H$10,$H$11,$K$10,$K$11,$H$13),E509)," ")</f>
        <v>107.01865579408789</v>
      </c>
      <c r="F510" s="269">
        <f t="shared" si="298"/>
        <v>107.07751084084111</v>
      </c>
      <c r="G510" s="269">
        <f t="shared" si="299"/>
        <v>202.87336587336853</v>
      </c>
      <c r="H510" s="270">
        <f t="shared" ref="H510:H573" si="322">dv(S509)</f>
        <v>0.02</v>
      </c>
      <c r="I510" s="269">
        <f t="shared" si="300"/>
        <v>1.0256909953399374</v>
      </c>
      <c r="J510" s="269">
        <f t="shared" ref="J510:J573" si="323">$B$7</f>
        <v>100</v>
      </c>
      <c r="K510" s="317">
        <f t="shared" si="301"/>
        <v>-1</v>
      </c>
      <c r="L510" s="318">
        <f t="shared" si="302"/>
        <v>1.886235264566976</v>
      </c>
      <c r="M510" s="318">
        <f t="shared" si="303"/>
        <v>1.896235264566976</v>
      </c>
      <c r="N510" s="269">
        <f t="shared" si="304"/>
        <v>-2.6616666758060514E-2</v>
      </c>
      <c r="O510" s="269">
        <f t="shared" ref="O510:O573" si="324">IF(WH(B509,$F$51,$F$52,$F$53)&gt;0,WH(B509,$F$51,$F$52,$F$53),O509)</f>
        <v>2.6440901955349538E-2</v>
      </c>
      <c r="P510" s="316">
        <f t="shared" si="291"/>
        <v>21.838460631777032</v>
      </c>
      <c r="Q510" s="269">
        <f t="shared" si="305"/>
        <v>105.98553304279955</v>
      </c>
      <c r="R510" s="338">
        <f>IF(H510&gt;0,rate1(1,$L$52,$L$51,$L$54,L510,$L$53,$L$50,P510),"")</f>
        <v>1656.4559785608803</v>
      </c>
      <c r="S510" s="318">
        <f t="shared" si="306"/>
        <v>2.4198610204305928</v>
      </c>
      <c r="T510" s="318">
        <f t="shared" si="307"/>
        <v>1.8745966242519028E-2</v>
      </c>
      <c r="U510" s="269">
        <f t="shared" si="308"/>
        <v>1.906235264566976</v>
      </c>
      <c r="V510" s="341">
        <f t="shared" si="309"/>
        <v>1.906235264566976</v>
      </c>
      <c r="W510" s="269">
        <f t="shared" si="310"/>
        <v>2.1863211567918484E-4</v>
      </c>
      <c r="X510" s="269">
        <f t="shared" si="311"/>
        <v>109.37669328189796</v>
      </c>
      <c r="Y510" s="269">
        <f t="shared" si="292"/>
        <v>22.069402907483642</v>
      </c>
      <c r="Z510" s="349">
        <f>IF(H510&gt;0,rate1(1,$L$52,$L$51,$L$54,U510,$L$53,$L$50,Y510),"")</f>
        <v>1671.0458608602589</v>
      </c>
      <c r="AA510" s="341">
        <f t="shared" si="312"/>
        <v>2.475484176871197</v>
      </c>
      <c r="AB510" s="341">
        <f t="shared" si="313"/>
        <v>-1.4817652341267393E-4</v>
      </c>
      <c r="AC510" s="269">
        <f t="shared" si="293"/>
        <v>1.8745966242519028E-2</v>
      </c>
      <c r="AD510" s="269">
        <f t="shared" si="314"/>
        <v>-1.0668961920264537</v>
      </c>
      <c r="AE510" s="269">
        <f t="shared" si="315"/>
        <v>4.5410585228269955</v>
      </c>
      <c r="AF510" s="269">
        <f t="shared" si="316"/>
        <v>957.50632558707275</v>
      </c>
      <c r="AG510" s="269">
        <f t="shared" si="317"/>
        <v>956.25082850965589</v>
      </c>
      <c r="AH510" s="269">
        <f t="shared" si="318"/>
        <v>1.8863447803904205</v>
      </c>
      <c r="AI510" s="269">
        <f t="shared" si="319"/>
        <v>11.316911819658147</v>
      </c>
      <c r="AJ510" s="269">
        <f t="shared" si="320"/>
        <v>2.7796326185485403</v>
      </c>
      <c r="AK510" s="366">
        <f t="shared" si="321"/>
        <v>138.94124154899649</v>
      </c>
      <c r="AL510" s="134">
        <f t="shared" si="294"/>
        <v>0.99953605149550862</v>
      </c>
      <c r="AM510" s="5" cm="1">
        <f t="array" ref="AM510">Balance($B$8,$B$11,$B$12,$H$7,B510,AK510,AL510)</f>
        <v>0.34170226000715215</v>
      </c>
      <c r="AN510" s="5" cm="1">
        <f t="array" ref="AN510">getStorageByWaterLevel(B509)</f>
        <v>84.722346540327294</v>
      </c>
    </row>
    <row r="511" spans="2:40" x14ac:dyDescent="0.25">
      <c r="B511" s="269">
        <f t="shared" si="295"/>
        <v>957.50632558707275</v>
      </c>
      <c r="C511" s="269">
        <f t="shared" si="296"/>
        <v>956.25082850965589</v>
      </c>
      <c r="D511" s="269">
        <f t="shared" si="297"/>
        <v>1.8863447803904205</v>
      </c>
      <c r="E511" s="269">
        <f>IF(H511&gt;0,IF(AND(C511&lt;$B$6,C511&gt;$K$12),bb2wang($B$6,$K$12,C511,$H$8,$H$9,I511,$H$10,$H$11,$K$10,$K$11,$H$13),E510)," ")</f>
        <v>106.90519305865979</v>
      </c>
      <c r="F511" s="269">
        <f t="shared" si="298"/>
        <v>106.96192442637384</v>
      </c>
      <c r="G511" s="269">
        <f t="shared" si="299"/>
        <v>196.3103752005884</v>
      </c>
      <c r="H511" s="270">
        <f t="shared" si="322"/>
        <v>0.02</v>
      </c>
      <c r="I511" s="269">
        <f t="shared" si="300"/>
        <v>1.00439766193349</v>
      </c>
      <c r="J511" s="269">
        <f t="shared" si="323"/>
        <v>100</v>
      </c>
      <c r="K511" s="317">
        <f t="shared" si="301"/>
        <v>-1</v>
      </c>
      <c r="L511" s="318">
        <f t="shared" si="302"/>
        <v>1.8663447803904205</v>
      </c>
      <c r="M511" s="318">
        <f t="shared" si="303"/>
        <v>1.8763447803904205</v>
      </c>
      <c r="N511" s="269">
        <f t="shared" si="304"/>
        <v>-2.6340458037162229E-2</v>
      </c>
      <c r="O511" s="269">
        <f t="shared" si="324"/>
        <v>2.6440901955349538E-2</v>
      </c>
      <c r="P511" s="316">
        <f t="shared" ref="P511:P574" si="325">IF(H511&gt;0,$C$54*$L$55*$L$55*M511*M511/(($B$19*(B511-C511))^0.333)*1000,"")</f>
        <v>21.532615436892964</v>
      </c>
      <c r="Q511" s="269">
        <f t="shared" si="305"/>
        <v>99.359668863803279</v>
      </c>
      <c r="R511" s="338">
        <f>IF(H511&gt;0,rate1(1,$L$52,$L$51,$L$54,L511,$L$53,$L$50,P511),"")</f>
        <v>1637.0552174737172</v>
      </c>
      <c r="S511" s="318">
        <f t="shared" si="306"/>
        <v>2.2954642923447035</v>
      </c>
      <c r="T511" s="318">
        <f t="shared" si="307"/>
        <v>2.0332832168988436E-2</v>
      </c>
      <c r="U511" s="269">
        <f t="shared" si="308"/>
        <v>1.8863447803904205</v>
      </c>
      <c r="V511" s="341">
        <f t="shared" si="309"/>
        <v>1.8863447803904205</v>
      </c>
      <c r="W511" s="269">
        <f t="shared" si="310"/>
        <v>2.1409331544308685E-4</v>
      </c>
      <c r="X511" s="269">
        <f t="shared" si="311"/>
        <v>102.67164998808707</v>
      </c>
      <c r="Y511" s="269">
        <f t="shared" ref="Y511:Y574" si="326">IF(H511&gt;0,$C$54*$L$55*$L$55*V511*V511/(($B$19*(B511-C511))^0.333)*1000,"")</f>
        <v>21.762743660843068</v>
      </c>
      <c r="Z511" s="349">
        <f>IF(H511&gt;0,rate1(1,$L$52,$L$51,$L$54,U511,$L$53,$L$50,Y511),"")</f>
        <v>1651.6613919986596</v>
      </c>
      <c r="AA511" s="341">
        <f t="shared" si="312"/>
        <v>2.3510034069736547</v>
      </c>
      <c r="AB511" s="341">
        <f t="shared" si="313"/>
        <v>-1.5846985606251827E-4</v>
      </c>
      <c r="AC511" s="269">
        <f t="shared" ref="AC511:AC574" si="327">IF(H511&gt;0,delta_z(N511,S511,H511,AE510,AB511),"")</f>
        <v>2.0332832168988436E-2</v>
      </c>
      <c r="AD511" s="269">
        <f t="shared" si="314"/>
        <v>-0.98363080134522185</v>
      </c>
      <c r="AE511" s="269">
        <f t="shared" si="315"/>
        <v>4.261409975016675</v>
      </c>
      <c r="AF511" s="269">
        <f t="shared" si="316"/>
        <v>957.45965229686658</v>
      </c>
      <c r="AG511" s="269">
        <f t="shared" si="317"/>
        <v>956.23049567748694</v>
      </c>
      <c r="AH511" s="269">
        <f t="shared" si="318"/>
        <v>1.8664520354376257</v>
      </c>
      <c r="AI511" s="269">
        <f t="shared" si="319"/>
        <v>12.420370401656827</v>
      </c>
      <c r="AJ511" s="269">
        <f t="shared" si="320"/>
        <v>2.7830827214378893</v>
      </c>
      <c r="AK511" s="366">
        <f t="shared" si="321"/>
        <v>138.94353744898862</v>
      </c>
      <c r="AL511" s="134">
        <f t="shared" si="294"/>
        <v>1.0006677426774744</v>
      </c>
      <c r="AM511" s="5" cm="1">
        <f t="array" ref="AM511">Balance($B$8,$B$11,$B$12,$H$7,B511,AK511,AL511)</f>
        <v>0.3434565677940063</v>
      </c>
      <c r="AN511" s="5" cm="1">
        <f t="array" ref="AN511">getStorageByWaterLevel(B510)</f>
        <v>84.829995482137434</v>
      </c>
    </row>
    <row r="512" spans="2:40" x14ac:dyDescent="0.25">
      <c r="B512" s="269">
        <f t="shared" si="295"/>
        <v>957.45965229686658</v>
      </c>
      <c r="C512" s="269">
        <f t="shared" si="296"/>
        <v>956.23049567748694</v>
      </c>
      <c r="D512" s="269">
        <f t="shared" si="297"/>
        <v>1.8664520354376257</v>
      </c>
      <c r="E512" s="269">
        <f>IF(H512&gt;0,IF(AND(C512&lt;$B$6,C512&gt;$K$12),bb2wang($B$6,$K$12,C512,$H$8,$H$9,I512,$H$10,$H$11,$K$10,$K$11,$H$13),E511)," ")</f>
        <v>106.79647395848271</v>
      </c>
      <c r="F512" s="269">
        <f t="shared" si="298"/>
        <v>106.85083350857124</v>
      </c>
      <c r="G512" s="269">
        <f t="shared" si="299"/>
        <v>189.90203755309204</v>
      </c>
      <c r="H512" s="270">
        <f t="shared" si="322"/>
        <v>0.02</v>
      </c>
      <c r="I512" s="269">
        <f t="shared" si="300"/>
        <v>0.98332529550370973</v>
      </c>
      <c r="J512" s="269">
        <f t="shared" si="323"/>
        <v>100</v>
      </c>
      <c r="K512" s="317">
        <f t="shared" si="301"/>
        <v>-1</v>
      </c>
      <c r="L512" s="318">
        <f t="shared" si="302"/>
        <v>1.8464520354376257</v>
      </c>
      <c r="M512" s="318">
        <f t="shared" si="303"/>
        <v>1.8564520354376257</v>
      </c>
      <c r="N512" s="269">
        <f t="shared" si="304"/>
        <v>-2.6064170305743595E-2</v>
      </c>
      <c r="O512" s="269">
        <f t="shared" si="324"/>
        <v>2.6440901955349538E-2</v>
      </c>
      <c r="P512" s="316">
        <f t="shared" si="325"/>
        <v>21.227819571488496</v>
      </c>
      <c r="Q512" s="269">
        <f t="shared" si="305"/>
        <v>92.889542978976124</v>
      </c>
      <c r="R512" s="338">
        <f>IF(H512&gt;0,rate1(1,$L$52,$L$51,$L$54,L512,$L$53,$L$50,P512),"")</f>
        <v>1617.6310511601766</v>
      </c>
      <c r="S512" s="318">
        <f t="shared" si="306"/>
        <v>2.1717562776574186</v>
      </c>
      <c r="T512" s="318">
        <f t="shared" si="307"/>
        <v>2.2243678828716175E-2</v>
      </c>
      <c r="U512" s="269">
        <f t="shared" si="308"/>
        <v>1.8664520354376257</v>
      </c>
      <c r="V512" s="341">
        <f t="shared" si="309"/>
        <v>1.8664520354376257</v>
      </c>
      <c r="W512" s="269">
        <f t="shared" si="310"/>
        <v>2.0960161562610935E-4</v>
      </c>
      <c r="X512" s="269">
        <f t="shared" si="311"/>
        <v>96.123207266075013</v>
      </c>
      <c r="Y512" s="269">
        <f t="shared" si="326"/>
        <v>21.457127867683631</v>
      </c>
      <c r="Z512" s="349">
        <f>IF(H512&gt;0,rate1(1,$L$52,$L$51,$L$54,U512,$L$53,$L$50,Y512),"")</f>
        <v>1632.2529037209001</v>
      </c>
      <c r="AA512" s="341">
        <f t="shared" si="312"/>
        <v>2.2272272805266025</v>
      </c>
      <c r="AB512" s="341">
        <f t="shared" si="313"/>
        <v>-1.7079282619611376E-4</v>
      </c>
      <c r="AC512" s="269">
        <f t="shared" si="327"/>
        <v>2.2243678828716175E-2</v>
      </c>
      <c r="AD512" s="269">
        <f t="shared" si="314"/>
        <v>-0.89913184568104687</v>
      </c>
      <c r="AE512" s="269">
        <f t="shared" si="315"/>
        <v>3.9692757195971504</v>
      </c>
      <c r="AF512" s="269">
        <f t="shared" si="316"/>
        <v>957.41134444773218</v>
      </c>
      <c r="AG512" s="269">
        <f t="shared" si="317"/>
        <v>956.20825199865817</v>
      </c>
      <c r="AH512" s="269">
        <f t="shared" si="318"/>
        <v>1.8465570172778722</v>
      </c>
      <c r="AI512" s="269">
        <f t="shared" si="319"/>
        <v>13.750773894184862</v>
      </c>
      <c r="AJ512" s="269">
        <f t="shared" si="320"/>
        <v>2.7869023808529407</v>
      </c>
      <c r="AK512" s="366">
        <f t="shared" si="321"/>
        <v>138.9459756965623</v>
      </c>
      <c r="AL512" s="134">
        <f t="shared" ref="AL512:AL575" si="328">IF(H512&gt;0,AL511+AI511*J511/1000000,"")</f>
        <v>1.0019097797176402</v>
      </c>
      <c r="AM512" s="5" cm="1">
        <f t="array" ref="AM512">Balance($B$8,$B$11,$B$12,$H$7,B512,AK512,AL512)</f>
        <v>0.34526650300007866</v>
      </c>
      <c r="AN512" s="5" cm="1">
        <f t="array" ref="AN512">getStorageByWaterLevel(B511)</f>
        <v>84.940298660952081</v>
      </c>
    </row>
    <row r="513" spans="2:40" x14ac:dyDescent="0.25">
      <c r="B513" s="269">
        <f t="shared" si="295"/>
        <v>957.41134444773218</v>
      </c>
      <c r="C513" s="269">
        <f t="shared" si="296"/>
        <v>956.20825199865817</v>
      </c>
      <c r="D513" s="269">
        <f t="shared" si="297"/>
        <v>1.8465570172778722</v>
      </c>
      <c r="E513" s="269">
        <f>IF(H513&gt;0,IF(AND(C513&lt;$B$6,C513&gt;$K$12),bb2wang($B$6,$K$12,C513,$H$8,$H$9,I513,$H$10,$H$11,$K$10,$K$11,$H$13),E512)," ")</f>
        <v>106.69314769742971</v>
      </c>
      <c r="F513" s="269">
        <f t="shared" si="298"/>
        <v>106.7448108279562</v>
      </c>
      <c r="G513" s="269">
        <f t="shared" si="299"/>
        <v>183.64675852668822</v>
      </c>
      <c r="H513" s="270">
        <f t="shared" si="322"/>
        <v>0.02</v>
      </c>
      <c r="I513" s="269">
        <f t="shared" si="300"/>
        <v>0.96247395925920509</v>
      </c>
      <c r="J513" s="269">
        <f t="shared" si="323"/>
        <v>100</v>
      </c>
      <c r="K513" s="317">
        <f t="shared" si="301"/>
        <v>-1</v>
      </c>
      <c r="L513" s="318">
        <f t="shared" si="302"/>
        <v>1.8265570172778722</v>
      </c>
      <c r="M513" s="318">
        <f t="shared" si="303"/>
        <v>1.8365570172778722</v>
      </c>
      <c r="N513" s="269">
        <f t="shared" si="304"/>
        <v>-2.5787803374877516E-2</v>
      </c>
      <c r="O513" s="269">
        <f t="shared" si="324"/>
        <v>2.6440901955349538E-2</v>
      </c>
      <c r="P513" s="316">
        <f t="shared" si="325"/>
        <v>20.924080962209278</v>
      </c>
      <c r="Q513" s="269">
        <f t="shared" si="305"/>
        <v>86.573666720859705</v>
      </c>
      <c r="R513" s="338">
        <f>IF(H513&gt;0,rate1(1,$L$52,$L$51,$L$54,L513,$L$53,$L$50,P513),"")</f>
        <v>1598.18429187591</v>
      </c>
      <c r="S513" s="318">
        <f t="shared" si="306"/>
        <v>2.0487203831763638</v>
      </c>
      <c r="T513" s="318">
        <f t="shared" si="307"/>
        <v>2.4589779877045422E-2</v>
      </c>
      <c r="U513" s="269">
        <f t="shared" si="308"/>
        <v>1.8465570172778722</v>
      </c>
      <c r="V513" s="341">
        <f t="shared" si="309"/>
        <v>1.8465570172778722</v>
      </c>
      <c r="W513" s="269">
        <f t="shared" si="310"/>
        <v>2.0515702970369531E-4</v>
      </c>
      <c r="X513" s="269">
        <f t="shared" si="311"/>
        <v>89.729782793089782</v>
      </c>
      <c r="Y513" s="269">
        <f t="shared" si="326"/>
        <v>21.152563348256216</v>
      </c>
      <c r="Z513" s="349">
        <f>IF(H513&gt;0,rate1(1,$L$52,$L$51,$L$54,U513,$L$53,$L$50,Y513),"")</f>
        <v>1612.8211914614826</v>
      </c>
      <c r="AA513" s="341">
        <f t="shared" si="312"/>
        <v>2.1041375634142994</v>
      </c>
      <c r="AB513" s="341">
        <f t="shared" si="313"/>
        <v>-1.8580749039032141E-4</v>
      </c>
      <c r="AC513" s="269">
        <f t="shared" si="327"/>
        <v>2.4589779877045422E-2</v>
      </c>
      <c r="AD513" s="269">
        <f t="shared" si="314"/>
        <v>-0.81334603644297021</v>
      </c>
      <c r="AE513" s="269">
        <f t="shared" si="315"/>
        <v>3.6634411213162452</v>
      </c>
      <c r="AF513" s="269">
        <f t="shared" si="316"/>
        <v>957.36096686448025</v>
      </c>
      <c r="AG513" s="269">
        <f t="shared" si="317"/>
        <v>956.18366221878114</v>
      </c>
      <c r="AH513" s="269">
        <f t="shared" si="318"/>
        <v>1.8266597130765716</v>
      </c>
      <c r="AI513" s="269">
        <f t="shared" si="319"/>
        <v>15.386072809026631</v>
      </c>
      <c r="AJ513" s="269">
        <f t="shared" si="320"/>
        <v>2.7911762899665593</v>
      </c>
      <c r="AK513" s="366">
        <f t="shared" si="321"/>
        <v>138.94858699654273</v>
      </c>
      <c r="AL513" s="134">
        <f t="shared" si="328"/>
        <v>1.0032848571070587</v>
      </c>
      <c r="AM513" s="5" cm="1">
        <f t="array" ref="AM513">Balance($B$8,$B$11,$B$12,$H$7,B513,AK513,AL513)</f>
        <v>0.34714508095505942</v>
      </c>
      <c r="AN513" s="5" cm="1">
        <f t="array" ref="AN513">getStorageByWaterLevel(B512)</f>
        <v>85.053863615603163</v>
      </c>
    </row>
    <row r="514" spans="2:40" x14ac:dyDescent="0.25">
      <c r="B514" s="269">
        <f t="shared" si="295"/>
        <v>957.36096686448025</v>
      </c>
      <c r="C514" s="269">
        <f t="shared" si="296"/>
        <v>956.18366221878114</v>
      </c>
      <c r="D514" s="269">
        <f t="shared" si="297"/>
        <v>1.8266597130765716</v>
      </c>
      <c r="E514" s="269">
        <f>IF(H514&gt;0,IF(AND(C514&lt;$B$6,C514&gt;$K$12),bb2wang($B$6,$K$12,C514,$H$8,$H$9,I514,$H$10,$H$11,$K$10,$K$11,$H$13),E513)," ")</f>
        <v>106.5960863099104</v>
      </c>
      <c r="F514" s="269">
        <f t="shared" si="298"/>
        <v>106.64461700367005</v>
      </c>
      <c r="G514" s="269">
        <f t="shared" si="299"/>
        <v>177.5431671755411</v>
      </c>
      <c r="H514" s="270">
        <f t="shared" si="322"/>
        <v>0.02</v>
      </c>
      <c r="I514" s="269">
        <f t="shared" si="300"/>
        <v>0.94184371655928778</v>
      </c>
      <c r="J514" s="269">
        <f t="shared" si="323"/>
        <v>100</v>
      </c>
      <c r="K514" s="317">
        <f t="shared" si="301"/>
        <v>-1</v>
      </c>
      <c r="L514" s="318">
        <f t="shared" si="302"/>
        <v>1.8066597130765716</v>
      </c>
      <c r="M514" s="318">
        <f t="shared" si="303"/>
        <v>1.8166597130765716</v>
      </c>
      <c r="N514" s="269">
        <f t="shared" si="304"/>
        <v>-2.5511357049900596E-2</v>
      </c>
      <c r="O514" s="269">
        <f t="shared" si="324"/>
        <v>2.6440901955349538E-2</v>
      </c>
      <c r="P514" s="316">
        <f t="shared" si="325"/>
        <v>20.621407677654471</v>
      </c>
      <c r="Q514" s="269">
        <f t="shared" si="305"/>
        <v>80.410822534023595</v>
      </c>
      <c r="R514" s="338">
        <f>IF(H514&gt;0,rate1(1,$L$52,$L$51,$L$54,L514,$L$53,$L$50,P514),"")</f>
        <v>1578.7157744114704</v>
      </c>
      <c r="S514" s="318">
        <f t="shared" si="306"/>
        <v>1.9263459775740079</v>
      </c>
      <c r="T514" s="318">
        <f t="shared" si="307"/>
        <v>2.7539772037130084E-2</v>
      </c>
      <c r="U514" s="269">
        <f t="shared" si="308"/>
        <v>1.8266597130765716</v>
      </c>
      <c r="V514" s="341">
        <f t="shared" si="309"/>
        <v>1.8266597130765716</v>
      </c>
      <c r="W514" s="269">
        <f t="shared" si="310"/>
        <v>2.0075957118237397E-4</v>
      </c>
      <c r="X514" s="269">
        <f t="shared" si="311"/>
        <v>83.490025729521705</v>
      </c>
      <c r="Y514" s="269">
        <f t="shared" si="326"/>
        <v>20.849058061641909</v>
      </c>
      <c r="Z514" s="349">
        <f>IF(H514&gt;0,rate1(1,$L$52,$L$51,$L$54,U514,$L$53,$L$50,Y514),"")</f>
        <v>1593.3670727549363</v>
      </c>
      <c r="AA514" s="341">
        <f t="shared" si="312"/>
        <v>1.9817209060925827</v>
      </c>
      <c r="AB514" s="341">
        <f t="shared" si="313"/>
        <v>-2.044976020541637E-4</v>
      </c>
      <c r="AC514" s="269">
        <f t="shared" si="327"/>
        <v>2.7539772037130084E-2</v>
      </c>
      <c r="AD514" s="269">
        <f t="shared" si="314"/>
        <v>-0.72622242381074542</v>
      </c>
      <c r="AE514" s="269">
        <f t="shared" si="315"/>
        <v>3.3425805299712694</v>
      </c>
      <c r="AF514" s="269">
        <f t="shared" si="316"/>
        <v>957.30791573539318</v>
      </c>
      <c r="AG514" s="269">
        <f t="shared" si="317"/>
        <v>956.15612244674401</v>
      </c>
      <c r="AH514" s="269">
        <f t="shared" si="318"/>
        <v>1.8067601095781269</v>
      </c>
      <c r="AI514" s="269">
        <f t="shared" si="319"/>
        <v>17.444414304022924</v>
      </c>
      <c r="AJ514" s="269">
        <f t="shared" si="320"/>
        <v>2.7960219606065655</v>
      </c>
      <c r="AK514" s="366">
        <f t="shared" si="321"/>
        <v>138.95141259894055</v>
      </c>
      <c r="AL514" s="134">
        <f t="shared" si="328"/>
        <v>1.0048234643879614</v>
      </c>
      <c r="AM514" s="5" cm="1">
        <f t="array" ref="AM514">Balance($B$8,$B$11,$B$12,$H$7,B514,AK514,AL514)</f>
        <v>0.34910981745827901</v>
      </c>
      <c r="AN514" s="5" cm="1">
        <f t="array" ref="AN514">getStorageByWaterLevel(B513)</f>
        <v>85.171485657813491</v>
      </c>
    </row>
    <row r="515" spans="2:40" x14ac:dyDescent="0.25">
      <c r="B515" s="269">
        <f t="shared" si="295"/>
        <v>957.30791573539318</v>
      </c>
      <c r="C515" s="269">
        <f t="shared" si="296"/>
        <v>956.15612244674401</v>
      </c>
      <c r="D515" s="269">
        <f t="shared" si="297"/>
        <v>1.8067601095781269</v>
      </c>
      <c r="E515" s="269">
        <f>IF(H515&gt;0,IF(AND(C515&lt;$B$6,C515&gt;$K$12),bb2wang($B$6,$K$12,C515,$H$8,$H$9,I515,$H$10,$H$11,$K$10,$K$11,$H$13),E514)," ")</f>
        <v>106.50649953526451</v>
      </c>
      <c r="F515" s="269">
        <f t="shared" si="298"/>
        <v>106.55129292258746</v>
      </c>
      <c r="G515" s="269">
        <f t="shared" si="299"/>
        <v>171.59022000686335</v>
      </c>
      <c r="H515" s="270">
        <f t="shared" si="322"/>
        <v>0.02</v>
      </c>
      <c r="I515" s="269">
        <f t="shared" si="300"/>
        <v>0.92143463091933886</v>
      </c>
      <c r="J515" s="269">
        <f t="shared" si="323"/>
        <v>100</v>
      </c>
      <c r="K515" s="317">
        <f t="shared" si="301"/>
        <v>-1</v>
      </c>
      <c r="L515" s="318">
        <f t="shared" si="302"/>
        <v>1.7867601095781269</v>
      </c>
      <c r="M515" s="318">
        <f t="shared" si="303"/>
        <v>1.7967601095781269</v>
      </c>
      <c r="N515" s="269">
        <f t="shared" si="304"/>
        <v>-2.5234831130175106E-2</v>
      </c>
      <c r="O515" s="269">
        <f t="shared" si="324"/>
        <v>2.6440901955349538E-2</v>
      </c>
      <c r="P515" s="316">
        <f t="shared" si="325"/>
        <v>20.319807932536893</v>
      </c>
      <c r="Q515" s="269">
        <f t="shared" si="305"/>
        <v>74.400198043172537</v>
      </c>
      <c r="R515" s="338">
        <f>IF(H515&gt;0,rate1(1,$L$52,$L$51,$L$54,L515,$L$53,$L$50,P515),"")</f>
        <v>1559.2263566760257</v>
      </c>
      <c r="S515" s="318">
        <f t="shared" si="306"/>
        <v>1.8046320182108593</v>
      </c>
      <c r="T515" s="318">
        <f t="shared" si="307"/>
        <v>3.136195249386925E-2</v>
      </c>
      <c r="U515" s="269">
        <f t="shared" si="308"/>
        <v>1.8067601095781269</v>
      </c>
      <c r="V515" s="341">
        <f t="shared" si="309"/>
        <v>1.8067601095781269</v>
      </c>
      <c r="W515" s="269">
        <f t="shared" si="310"/>
        <v>1.9640925359931671E-4</v>
      </c>
      <c r="X515" s="269">
        <f t="shared" si="311"/>
        <v>77.402924691990449</v>
      </c>
      <c r="Y515" s="269">
        <f t="shared" si="326"/>
        <v>20.546620109784573</v>
      </c>
      <c r="Z515" s="349">
        <f>IF(H515&gt;0,rate1(1,$L$52,$L$51,$L$54,U515,$L$53,$L$50,Y515),"")</f>
        <v>1573.8913878050364</v>
      </c>
      <c r="AA515" s="341">
        <f t="shared" si="312"/>
        <v>1.8599717421761339</v>
      </c>
      <c r="AB515" s="341">
        <f t="shared" si="313"/>
        <v>-2.2839035745791914E-4</v>
      </c>
      <c r="AC515" s="269">
        <f t="shared" si="327"/>
        <v>3.136195249386925E-2</v>
      </c>
      <c r="AD515" s="269">
        <f t="shared" si="314"/>
        <v>-0.63771539746798844</v>
      </c>
      <c r="AE515" s="269">
        <f t="shared" si="315"/>
        <v>3.0052439736692835</v>
      </c>
      <c r="AF515" s="269">
        <f t="shared" si="316"/>
        <v>957.25131895176912</v>
      </c>
      <c r="AG515" s="269">
        <f t="shared" si="317"/>
        <v>956.12476049425015</v>
      </c>
      <c r="AH515" s="269">
        <f t="shared" si="318"/>
        <v>1.7868581930866512</v>
      </c>
      <c r="AI515" s="269">
        <f t="shared" si="319"/>
        <v>20.113790636997038</v>
      </c>
      <c r="AJ515" s="269">
        <f t="shared" si="320"/>
        <v>2.8016091246723982</v>
      </c>
      <c r="AK515" s="366">
        <f t="shared" si="321"/>
        <v>138.95450973550561</v>
      </c>
      <c r="AL515" s="134">
        <f t="shared" si="328"/>
        <v>1.0065679058183636</v>
      </c>
      <c r="AM515" s="5" cm="1">
        <f t="array" ref="AM515">Balance($B$8,$B$11,$B$12,$H$7,B515,AK515,AL515)</f>
        <v>0.35118505428237906</v>
      </c>
      <c r="AN515" s="5" cm="1">
        <f t="array" ref="AN515">getStorageByWaterLevel(B514)</f>
        <v>85.294233746959023</v>
      </c>
    </row>
    <row r="516" spans="2:40" x14ac:dyDescent="0.25">
      <c r="B516" s="269">
        <f t="shared" si="295"/>
        <v>957.25131895176912</v>
      </c>
      <c r="C516" s="269">
        <f t="shared" si="296"/>
        <v>956.12476049425015</v>
      </c>
      <c r="D516" s="269">
        <f t="shared" si="297"/>
        <v>1.7868581930866512</v>
      </c>
      <c r="E516" s="269">
        <f>IF(H516&gt;0,IF(AND(C516&lt;$B$6,C516&gt;$K$12),bb2wang($B$6,$K$12,C516,$H$8,$H$9,I516,$H$10,$H$11,$K$10,$K$11,$H$13),E515)," ")</f>
        <v>106.42613439742425</v>
      </c>
      <c r="F516" s="269">
        <f t="shared" si="298"/>
        <v>106.46631696634438</v>
      </c>
      <c r="G516" s="269">
        <f t="shared" si="299"/>
        <v>165.78737965034674</v>
      </c>
      <c r="H516" s="270">
        <f t="shared" si="322"/>
        <v>0.02</v>
      </c>
      <c r="I516" s="269">
        <f t="shared" si="300"/>
        <v>0.90124676601517428</v>
      </c>
      <c r="J516" s="269">
        <f t="shared" si="323"/>
        <v>100</v>
      </c>
      <c r="K516" s="317">
        <f t="shared" si="301"/>
        <v>-1</v>
      </c>
      <c r="L516" s="318">
        <f t="shared" si="302"/>
        <v>1.7668581930866512</v>
      </c>
      <c r="M516" s="318">
        <f t="shared" si="303"/>
        <v>1.7768581930866512</v>
      </c>
      <c r="N516" s="269">
        <f t="shared" si="304"/>
        <v>-2.4958225408817647E-2</v>
      </c>
      <c r="O516" s="269">
        <f t="shared" si="324"/>
        <v>2.6440901955349538E-2</v>
      </c>
      <c r="P516" s="316">
        <f t="shared" si="325"/>
        <v>20.019290091994748</v>
      </c>
      <c r="Q516" s="269">
        <f t="shared" si="305"/>
        <v>68.541621013252069</v>
      </c>
      <c r="R516" s="338">
        <f>IF(H516&gt;0,rate1(1,$L$52,$L$51,$L$54,L516,$L$53,$L$50,P516),"")</f>
        <v>1539.7169202993002</v>
      </c>
      <c r="S516" s="318">
        <f t="shared" si="306"/>
        <v>1.6835934333621592</v>
      </c>
      <c r="T516" s="318">
        <f t="shared" si="307"/>
        <v>3.6510335223766108E-2</v>
      </c>
      <c r="U516" s="269">
        <f t="shared" si="308"/>
        <v>1.7868581930866512</v>
      </c>
      <c r="V516" s="341">
        <f t="shared" si="309"/>
        <v>1.7868581930866512</v>
      </c>
      <c r="W516" s="269">
        <f t="shared" si="310"/>
        <v>1.9210609052633387E-4</v>
      </c>
      <c r="X516" s="269">
        <f t="shared" si="311"/>
        <v>71.467993233919458</v>
      </c>
      <c r="Y516" s="269">
        <f t="shared" si="326"/>
        <v>20.245257741668297</v>
      </c>
      <c r="Z516" s="349">
        <f>IF(H516&gt;0,rate1(1,$L$52,$L$51,$L$54,U516,$L$53,$L$50,Y516),"")</f>
        <v>1554.3950000715763</v>
      </c>
      <c r="AA516" s="341">
        <f t="shared" si="312"/>
        <v>1.7388972922830817</v>
      </c>
      <c r="AB516" s="341">
        <f t="shared" si="313"/>
        <v>-2.5999024835069421E-4</v>
      </c>
      <c r="AC516" s="269">
        <f t="shared" si="327"/>
        <v>3.6510335223766108E-2</v>
      </c>
      <c r="AD516" s="269">
        <f t="shared" si="314"/>
        <v>-0.5477900949805895</v>
      </c>
      <c r="AE516" s="269">
        <f t="shared" si="315"/>
        <v>2.6498385574244763</v>
      </c>
      <c r="AF516" s="269">
        <f t="shared" si="316"/>
        <v>957.18985039113659</v>
      </c>
      <c r="AG516" s="269">
        <f t="shared" si="317"/>
        <v>956.08825015902642</v>
      </c>
      <c r="AH516" s="269">
        <f t="shared" si="318"/>
        <v>1.7669539494461011</v>
      </c>
      <c r="AI516" s="269">
        <f t="shared" si="319"/>
        <v>23.712368645444897</v>
      </c>
      <c r="AJ516" s="269">
        <f t="shared" si="320"/>
        <v>2.8081958937405775</v>
      </c>
      <c r="AK516" s="366">
        <f t="shared" si="321"/>
        <v>138.95796106526618</v>
      </c>
      <c r="AL516" s="134">
        <f t="shared" si="328"/>
        <v>1.0085792848820634</v>
      </c>
      <c r="AM516" s="5" cm="1">
        <f t="array" ref="AM516">Balance($B$8,$B$11,$B$12,$H$7,B516,AK516,AL516)</f>
        <v>0.3534060037206011</v>
      </c>
      <c r="AN516" s="5" cm="1">
        <f t="array" ref="AN516">getStorageByWaterLevel(B515)</f>
        <v>85.423591640089654</v>
      </c>
    </row>
    <row r="517" spans="2:40" x14ac:dyDescent="0.25">
      <c r="B517" s="269">
        <f t="shared" si="295"/>
        <v>957.18985039113659</v>
      </c>
      <c r="C517" s="269">
        <f t="shared" si="296"/>
        <v>956.08825015902642</v>
      </c>
      <c r="D517" s="269">
        <f t="shared" si="297"/>
        <v>1.7669539494461011</v>
      </c>
      <c r="E517" s="269">
        <f>IF(H517&gt;0,IF(AND(C517&lt;$B$6,C517&gt;$K$12),bb2wang($B$6,$K$12,C517,$H$8,$H$9,I517,$H$10,$H$11,$K$10,$K$11,$H$13),E516)," ")</f>
        <v>106.35764712279909</v>
      </c>
      <c r="F517" s="269">
        <f t="shared" si="298"/>
        <v>106.39189076011166</v>
      </c>
      <c r="G517" s="269">
        <f t="shared" si="299"/>
        <v>160.13494264033008</v>
      </c>
      <c r="H517" s="270">
        <f t="shared" si="322"/>
        <v>0.02</v>
      </c>
      <c r="I517" s="269">
        <f t="shared" si="300"/>
        <v>0.88128018568813793</v>
      </c>
      <c r="J517" s="269">
        <f t="shared" si="323"/>
        <v>100</v>
      </c>
      <c r="K517" s="317">
        <f t="shared" si="301"/>
        <v>-1</v>
      </c>
      <c r="L517" s="318">
        <f t="shared" si="302"/>
        <v>1.7469539494461011</v>
      </c>
      <c r="M517" s="318">
        <f t="shared" si="303"/>
        <v>1.7569539494461011</v>
      </c>
      <c r="N517" s="269">
        <f t="shared" si="304"/>
        <v>-2.4681539672410491E-2</v>
      </c>
      <c r="O517" s="269">
        <f t="shared" si="324"/>
        <v>2.6440901955349538E-2</v>
      </c>
      <c r="P517" s="316">
        <f t="shared" si="325"/>
        <v>19.719862676088653</v>
      </c>
      <c r="Q517" s="269">
        <f t="shared" si="305"/>
        <v>62.836000925978965</v>
      </c>
      <c r="R517" s="338">
        <f>IF(H517&gt;0,rate1(1,$L$52,$L$51,$L$54,L517,$L$53,$L$50,P517),"")</f>
        <v>1520.1883712542372</v>
      </c>
      <c r="S517" s="318">
        <f t="shared" si="306"/>
        <v>1.5632731387446799</v>
      </c>
      <c r="T517" s="318">
        <f t="shared" si="307"/>
        <v>4.3818066182627118E-2</v>
      </c>
      <c r="U517" s="269">
        <f t="shared" si="308"/>
        <v>1.7669539494461011</v>
      </c>
      <c r="V517" s="341">
        <f t="shared" si="309"/>
        <v>1.7669539494461011</v>
      </c>
      <c r="W517" s="269">
        <f t="shared" si="310"/>
        <v>1.8785009557298338E-4</v>
      </c>
      <c r="X517" s="269">
        <f t="shared" si="311"/>
        <v>65.685610082137686</v>
      </c>
      <c r="Y517" s="269">
        <f t="shared" si="326"/>
        <v>19.944979357672924</v>
      </c>
      <c r="Z517" s="349">
        <f>IF(H517&gt;0,rate1(1,$L$52,$L$51,$L$54,U517,$L$53,$L$50,Y517),"")</f>
        <v>1534.8787968771355</v>
      </c>
      <c r="AA517" s="341">
        <f t="shared" si="312"/>
        <v>1.6185267646586947</v>
      </c>
      <c r="AB517" s="341">
        <f t="shared" si="313"/>
        <v>-3.0370568632812474E-4</v>
      </c>
      <c r="AC517" s="269">
        <f t="shared" si="327"/>
        <v>4.3818066182627118E-2</v>
      </c>
      <c r="AD517" s="269">
        <f t="shared" si="314"/>
        <v>-0.45643273978917748</v>
      </c>
      <c r="AE517" s="269">
        <f t="shared" si="315"/>
        <v>2.2745966206702337</v>
      </c>
      <c r="AF517" s="269">
        <f t="shared" si="316"/>
        <v>957.12135078528161</v>
      </c>
      <c r="AG517" s="269">
        <f t="shared" si="317"/>
        <v>956.04443209284375</v>
      </c>
      <c r="AH517" s="269">
        <f t="shared" si="318"/>
        <v>1.7470473640191355</v>
      </c>
      <c r="AI517" s="269">
        <f t="shared" si="319"/>
        <v>28.82410299354866</v>
      </c>
      <c r="AJ517" s="269">
        <f t="shared" si="320"/>
        <v>2.8162025890165632</v>
      </c>
      <c r="AK517" s="366">
        <f t="shared" si="321"/>
        <v>138.9618922767292</v>
      </c>
      <c r="AL517" s="134">
        <f t="shared" si="328"/>
        <v>1.0109505217466079</v>
      </c>
      <c r="AM517" s="5" cm="1">
        <f t="array" ref="AM517">Balance($B$8,$B$11,$B$12,$H$7,B517,AK517,AL517)</f>
        <v>0.35582629518291209</v>
      </c>
      <c r="AN517" s="5" cm="1">
        <f t="array" ref="AN517">getStorageByWaterLevel(B516)</f>
        <v>85.56170318434431</v>
      </c>
    </row>
    <row r="518" spans="2:40" x14ac:dyDescent="0.25">
      <c r="B518" s="269">
        <f t="shared" si="295"/>
        <v>957.12135078528161</v>
      </c>
      <c r="C518" s="269">
        <f t="shared" si="296"/>
        <v>956.04443209284375</v>
      </c>
      <c r="D518" s="269">
        <f t="shared" si="297"/>
        <v>1.7470473640191355</v>
      </c>
      <c r="E518" s="269">
        <f>IF(H518&gt;0,IF(AND(C518&lt;$B$6,C518&gt;$K$12),bb2wang($B$6,$K$12,C518,$H$8,$H$9,I518,$H$10,$H$11,$K$10,$K$11,$H$13),E517)," ")</f>
        <v>106.3053623970797</v>
      </c>
      <c r="F518" s="269">
        <f t="shared" si="298"/>
        <v>106.33150475993941</v>
      </c>
      <c r="G518" s="269">
        <f t="shared" si="299"/>
        <v>154.63469432248624</v>
      </c>
      <c r="H518" s="270">
        <f t="shared" si="322"/>
        <v>0.02</v>
      </c>
      <c r="I518" s="269">
        <f t="shared" si="300"/>
        <v>0.8615349539502859</v>
      </c>
      <c r="J518" s="269">
        <f t="shared" si="323"/>
        <v>100</v>
      </c>
      <c r="K518" s="317">
        <f t="shared" si="301"/>
        <v>-1</v>
      </c>
      <c r="L518" s="318">
        <f t="shared" si="302"/>
        <v>1.7270473640191355</v>
      </c>
      <c r="M518" s="318">
        <f t="shared" si="303"/>
        <v>1.7370473640191355</v>
      </c>
      <c r="N518" s="269">
        <f t="shared" si="304"/>
        <v>-2.440477370070937E-2</v>
      </c>
      <c r="O518" s="269">
        <f t="shared" si="324"/>
        <v>2.6440901955349538E-2</v>
      </c>
      <c r="P518" s="316">
        <f t="shared" si="325"/>
        <v>19.421534364484014</v>
      </c>
      <c r="Q518" s="269">
        <f t="shared" si="305"/>
        <v>57.286237972743379</v>
      </c>
      <c r="R518" s="338">
        <f>IF(H518&gt;0,rate1(1,$L$52,$L$51,$L$54,L518,$L$53,$L$50,P518),"")</f>
        <v>1500.641640500724</v>
      </c>
      <c r="S518" s="318">
        <f t="shared" si="306"/>
        <v>1.4437667763591784</v>
      </c>
      <c r="T518" s="318">
        <f t="shared" si="307"/>
        <v>5.4994594009346254E-2</v>
      </c>
      <c r="U518" s="269">
        <f t="shared" si="308"/>
        <v>1.7470473640191355</v>
      </c>
      <c r="V518" s="341">
        <f t="shared" si="309"/>
        <v>1.7470473640191355</v>
      </c>
      <c r="W518" s="269">
        <f t="shared" si="310"/>
        <v>1.8364128238301802E-4</v>
      </c>
      <c r="X518" s="269">
        <f t="shared" si="311"/>
        <v>60.0576988483663</v>
      </c>
      <c r="Y518" s="269">
        <f t="shared" si="326"/>
        <v>19.645793514107368</v>
      </c>
      <c r="Z518" s="349">
        <f>IF(H518&gt;0,rate1(1,$L$52,$L$51,$L$54,U518,$L$53,$L$50,Y518),"")</f>
        <v>1515.3436900341558</v>
      </c>
      <c r="AA518" s="341">
        <f t="shared" si="312"/>
        <v>1.4989297427013892</v>
      </c>
      <c r="AB518" s="341">
        <f t="shared" si="313"/>
        <v>-3.6807042488330428E-4</v>
      </c>
      <c r="AC518" s="269">
        <f t="shared" si="327"/>
        <v>5.4994594009346254E-2</v>
      </c>
      <c r="AD518" s="269">
        <f t="shared" si="314"/>
        <v>-0.36367210923679205</v>
      </c>
      <c r="AE518" s="269">
        <f t="shared" si="315"/>
        <v>1.8775049750137267</v>
      </c>
      <c r="AF518" s="269">
        <f t="shared" si="316"/>
        <v>957.04195141757157</v>
      </c>
      <c r="AG518" s="269">
        <f t="shared" si="317"/>
        <v>955.98943749883438</v>
      </c>
      <c r="AH518" s="269">
        <f t="shared" si="318"/>
        <v>1.7271384216646881</v>
      </c>
      <c r="AI518" s="269">
        <f t="shared" si="319"/>
        <v>36.647386374668393</v>
      </c>
      <c r="AJ518" s="269">
        <f t="shared" si="320"/>
        <v>2.8263824185650823</v>
      </c>
      <c r="AK518" s="366">
        <f t="shared" si="321"/>
        <v>138.96650802280874</v>
      </c>
      <c r="AL518" s="134">
        <f t="shared" si="328"/>
        <v>1.0138329320459627</v>
      </c>
      <c r="AM518" s="5" cm="1">
        <f t="array" ref="AM518">Balance($B$8,$B$11,$B$12,$H$7,B518,AK518,AL518)</f>
        <v>0.35853340526820349</v>
      </c>
      <c r="AN518" s="5" cm="1">
        <f t="array" ref="AN518">getStorageByWaterLevel(B517)</f>
        <v>85.711829560044265</v>
      </c>
    </row>
    <row r="519" spans="2:40" x14ac:dyDescent="0.25">
      <c r="B519" s="269">
        <f t="shared" si="295"/>
        <v>957.04195141757157</v>
      </c>
      <c r="C519" s="269">
        <f t="shared" si="296"/>
        <v>955.98943749883438</v>
      </c>
      <c r="D519" s="269">
        <f t="shared" si="297"/>
        <v>1.7271384216646881</v>
      </c>
      <c r="E519" s="269">
        <f>IF(H519&gt;0,IF(AND(C519&lt;$B$6,C519&gt;$K$12),bb2wang($B$6,$K$12,C519,$H$8,$H$9,I519,$H$10,$H$11,$K$10,$K$11,$H$13),E518)," ")</f>
        <v>106.27702827432839</v>
      </c>
      <c r="F519" s="269">
        <f t="shared" si="298"/>
        <v>106.29119533570405</v>
      </c>
      <c r="G519" s="269">
        <f t="shared" si="299"/>
        <v>149.29137840815923</v>
      </c>
      <c r="H519" s="270">
        <f t="shared" si="322"/>
        <v>0.02</v>
      </c>
      <c r="I519" s="269">
        <f t="shared" si="300"/>
        <v>0.84201113498975255</v>
      </c>
      <c r="J519" s="269">
        <f t="shared" si="323"/>
        <v>100</v>
      </c>
      <c r="K519" s="317">
        <f t="shared" si="301"/>
        <v>-1</v>
      </c>
      <c r="L519" s="318">
        <f t="shared" si="302"/>
        <v>1.7071384216646881</v>
      </c>
      <c r="M519" s="318">
        <f t="shared" si="303"/>
        <v>1.7171384216646881</v>
      </c>
      <c r="N519" s="269">
        <f t="shared" si="304"/>
        <v>-2.412792726632107E-2</v>
      </c>
      <c r="O519" s="269">
        <f t="shared" si="324"/>
        <v>2.6440901955349538E-2</v>
      </c>
      <c r="P519" s="316">
        <f t="shared" si="325"/>
        <v>19.124314001329832</v>
      </c>
      <c r="Q519" s="269">
        <f t="shared" si="305"/>
        <v>51.899341365196108</v>
      </c>
      <c r="R519" s="338">
        <f>IF(H519&gt;0,rate1(1,$L$52,$L$51,$L$54,L519,$L$53,$L$50,P519),"")</f>
        <v>1481.0776846514648</v>
      </c>
      <c r="S519" s="318">
        <f t="shared" si="306"/>
        <v>1.3252802994832469</v>
      </c>
      <c r="T519" s="318">
        <f t="shared" si="307"/>
        <v>7.4175802545225294E-2</v>
      </c>
      <c r="U519" s="269">
        <f t="shared" si="308"/>
        <v>1.7271384216646881</v>
      </c>
      <c r="V519" s="341">
        <f t="shared" si="309"/>
        <v>1.7271384216646881</v>
      </c>
      <c r="W519" s="269">
        <f t="shared" si="310"/>
        <v>1.7947966464015863E-4</v>
      </c>
      <c r="X519" s="269">
        <f t="shared" si="311"/>
        <v>54.589253067416422</v>
      </c>
      <c r="Y519" s="269">
        <f t="shared" si="326"/>
        <v>19.347708927931233</v>
      </c>
      <c r="Z519" s="349">
        <f>IF(H519&gt;0,rate1(1,$L$52,$L$51,$L$54,U519,$L$53,$L$50,Y519),"")</f>
        <v>1495.7906164933474</v>
      </c>
      <c r="AA519" s="341">
        <f t="shared" si="312"/>
        <v>1.380257392250025</v>
      </c>
      <c r="AB519" s="341">
        <f t="shared" si="313"/>
        <v>-4.7199520192929751E-4</v>
      </c>
      <c r="AC519" s="269">
        <f t="shared" si="327"/>
        <v>7.4175802545225294E-2</v>
      </c>
      <c r="AD519" s="269">
        <f t="shared" si="314"/>
        <v>-0.26962970825702787</v>
      </c>
      <c r="AE519" s="269">
        <f t="shared" si="315"/>
        <v>1.4560983551681428</v>
      </c>
      <c r="AF519" s="269">
        <f t="shared" si="316"/>
        <v>956.94364768776006</v>
      </c>
      <c r="AG519" s="269">
        <f t="shared" si="317"/>
        <v>955.91526169628912</v>
      </c>
      <c r="AH519" s="269">
        <f t="shared" si="318"/>
        <v>1.7072271067146187</v>
      </c>
      <c r="AI519" s="269">
        <f t="shared" si="319"/>
        <v>50.082317297678244</v>
      </c>
      <c r="AJ519" s="269">
        <f t="shared" si="320"/>
        <v>2.8402941733699931</v>
      </c>
      <c r="AK519" s="366">
        <f t="shared" si="321"/>
        <v>138.9721749801985</v>
      </c>
      <c r="AL519" s="134">
        <f t="shared" si="328"/>
        <v>1.0174976706834296</v>
      </c>
      <c r="AM519" s="5" cm="1">
        <f t="array" ref="AM519">Balance($B$8,$B$11,$B$12,$H$7,B519,AK519,AL519)</f>
        <v>0.36168439269126496</v>
      </c>
      <c r="AN519" s="5" cm="1">
        <f t="array" ref="AN519">getStorageByWaterLevel(B518)</f>
        <v>85.879283075919162</v>
      </c>
    </row>
    <row r="520" spans="2:40" x14ac:dyDescent="0.25">
      <c r="B520" s="269">
        <f t="shared" si="295"/>
        <v>956.94364768776006</v>
      </c>
      <c r="C520" s="269">
        <f t="shared" si="296"/>
        <v>955.91526169628912</v>
      </c>
      <c r="D520" s="269">
        <f t="shared" si="297"/>
        <v>1.7072271067146187</v>
      </c>
      <c r="E520" s="269">
        <f>IF(H520&gt;0,IF(AND(C520&lt;$B$6,C520&gt;$K$12),bb2wang($B$6,$K$12,C520,$H$8,$H$9,I520,$H$10,$H$11,$K$10,$K$11,$H$13),E519)," ")</f>
        <v>106.28867544757253</v>
      </c>
      <c r="F520" s="269">
        <f t="shared" si="298"/>
        <v>106.28285186095046</v>
      </c>
      <c r="G520" s="269">
        <f t="shared" si="299"/>
        <v>144.11660135500472</v>
      </c>
      <c r="H520" s="270">
        <f t="shared" si="322"/>
        <v>0.02</v>
      </c>
      <c r="I520" s="269">
        <f t="shared" si="300"/>
        <v>0.82270879317675283</v>
      </c>
      <c r="J520" s="269">
        <f t="shared" si="323"/>
        <v>100</v>
      </c>
      <c r="K520" s="317">
        <f t="shared" si="301"/>
        <v>-1</v>
      </c>
      <c r="L520" s="318">
        <f t="shared" si="302"/>
        <v>1.6872271067146187</v>
      </c>
      <c r="M520" s="318">
        <f t="shared" si="303"/>
        <v>1.6972271067146187</v>
      </c>
      <c r="N520" s="269">
        <f t="shared" si="304"/>
        <v>-2.3851000134371247E-2</v>
      </c>
      <c r="O520" s="269">
        <f t="shared" si="324"/>
        <v>2.6440901955349538E-2</v>
      </c>
      <c r="P520" s="316">
        <f t="shared" si="325"/>
        <v>18.828210600351472</v>
      </c>
      <c r="Q520" s="269">
        <f t="shared" si="305"/>
        <v>46.692342608885156</v>
      </c>
      <c r="R520" s="338">
        <f>IF(H520&gt;0,rate1(1,$L$52,$L$51,$L$54,L520,$L$53,$L$50,P520),"")</f>
        <v>1461.4974866615203</v>
      </c>
      <c r="S520" s="318">
        <f t="shared" si="306"/>
        <v>1.2082903998385555</v>
      </c>
      <c r="T520" s="318">
        <f t="shared" si="307"/>
        <v>0.11450839862450696</v>
      </c>
      <c r="U520" s="269">
        <f t="shared" si="308"/>
        <v>1.7072271067146187</v>
      </c>
      <c r="V520" s="341">
        <f t="shared" si="309"/>
        <v>1.7072271067146187</v>
      </c>
      <c r="W520" s="269">
        <f t="shared" si="310"/>
        <v>1.7536525606365316E-4</v>
      </c>
      <c r="X520" s="269">
        <f t="shared" si="311"/>
        <v>49.29238751216127</v>
      </c>
      <c r="Y520" s="269">
        <f t="shared" si="326"/>
        <v>19.050734481681761</v>
      </c>
      <c r="Z520" s="349">
        <f>IF(H520&gt;0,rate1(1,$L$52,$L$51,$L$54,U520,$L$53,$L$50,Y520),"")</f>
        <v>1476.2205390149047</v>
      </c>
      <c r="AA520" s="341">
        <f t="shared" si="312"/>
        <v>1.2628516754931574</v>
      </c>
      <c r="AB520" s="341">
        <f t="shared" si="313"/>
        <v>-6.6716430753061082E-4</v>
      </c>
      <c r="AC520" s="269">
        <f t="shared" si="327"/>
        <v>0.11450839862450696</v>
      </c>
      <c r="AD520" s="269">
        <f t="shared" si="314"/>
        <v>-0.17465967772009017</v>
      </c>
      <c r="AE520" s="269">
        <f t="shared" si="315"/>
        <v>1.0066558826672161</v>
      </c>
      <c r="AF520" s="269">
        <f t="shared" si="316"/>
        <v>956.80528828900117</v>
      </c>
      <c r="AG520" s="269">
        <f t="shared" si="317"/>
        <v>955.80075329766464</v>
      </c>
      <c r="AH520" s="269">
        <f t="shared" si="318"/>
        <v>1.6873134029483183</v>
      </c>
      <c r="AI520" s="269">
        <f t="shared" si="319"/>
        <v>78.350048268695275</v>
      </c>
      <c r="AJ520" s="269">
        <f t="shared" si="320"/>
        <v>2.862058075666853</v>
      </c>
      <c r="AK520" s="366">
        <f t="shared" si="321"/>
        <v>138.97965183838176</v>
      </c>
      <c r="AL520" s="134">
        <f t="shared" si="328"/>
        <v>1.0225059024131973</v>
      </c>
      <c r="AM520" s="5" cm="1">
        <f t="array" ref="AM520">Balance($B$8,$B$11,$B$12,$H$7,B520,AK520,AL520)</f>
        <v>0.36560511141342095</v>
      </c>
      <c r="AN520" s="5" cm="1">
        <f t="array" ref="AN520">getStorageByWaterLevel(B519)</f>
        <v>86.073586531789886</v>
      </c>
    </row>
    <row r="521" spans="2:40" x14ac:dyDescent="0.25">
      <c r="B521" s="269">
        <f t="shared" si="295"/>
        <v>956.80528828900117</v>
      </c>
      <c r="C521" s="269">
        <f t="shared" si="296"/>
        <v>955.80075329766464</v>
      </c>
      <c r="D521" s="269">
        <f t="shared" si="297"/>
        <v>1.6873134029483183</v>
      </c>
      <c r="E521" s="269">
        <f>IF(H521&gt;0,IF(AND(C521&lt;$B$6,C521&gt;$K$12),bb2wang($B$6,$K$12,C521,$H$8,$H$9,I521,$H$10,$H$11,$K$10,$K$11,$H$13),E520)," ")</f>
        <v>106.38266271617209</v>
      </c>
      <c r="F521" s="269">
        <f t="shared" si="298"/>
        <v>106.33566908187231</v>
      </c>
      <c r="G521" s="269">
        <f t="shared" si="299"/>
        <v>139.1424956237488</v>
      </c>
      <c r="H521" s="270">
        <f t="shared" si="322"/>
        <v>0.02</v>
      </c>
      <c r="I521" s="269">
        <f t="shared" si="300"/>
        <v>0.80362799306922172</v>
      </c>
      <c r="J521" s="269">
        <f t="shared" si="323"/>
        <v>100</v>
      </c>
      <c r="K521" s="317">
        <f t="shared" si="301"/>
        <v>-1</v>
      </c>
      <c r="L521" s="318">
        <f t="shared" si="302"/>
        <v>1.6673134029483183</v>
      </c>
      <c r="M521" s="318">
        <f t="shared" si="303"/>
        <v>1.6773134029483183</v>
      </c>
      <c r="N521" s="269">
        <f t="shared" si="304"/>
        <v>-2.3573992062154936E-2</v>
      </c>
      <c r="O521" s="269">
        <f t="shared" si="324"/>
        <v>2.6440901955349538E-2</v>
      </c>
      <c r="P521" s="316">
        <f t="shared" si="325"/>
        <v>18.533233350153331</v>
      </c>
      <c r="Q521" s="269">
        <f t="shared" si="305"/>
        <v>41.714431659793632</v>
      </c>
      <c r="R521" s="338">
        <f>IF(H521&gt;0,rate1(1,$L$52,$L$51,$L$54,L521,$L$53,$L$50,P521),"")</f>
        <v>1441.9020565416456</v>
      </c>
      <c r="S521" s="318">
        <f t="shared" si="306"/>
        <v>1.09414354835328</v>
      </c>
      <c r="T521" s="318">
        <f t="shared" si="307"/>
        <v>0.25040475395819956</v>
      </c>
      <c r="U521" s="269">
        <f t="shared" si="308"/>
        <v>1.6873134029483183</v>
      </c>
      <c r="V521" s="341">
        <f t="shared" si="309"/>
        <v>1.6873134029483183</v>
      </c>
      <c r="W521" s="269">
        <f t="shared" si="310"/>
        <v>1.7129807041404987E-4</v>
      </c>
      <c r="X521" s="269">
        <f t="shared" si="311"/>
        <v>44.200513872191607</v>
      </c>
      <c r="Y521" s="269">
        <f t="shared" si="326"/>
        <v>18.754879228601361</v>
      </c>
      <c r="Z521" s="349">
        <f>IF(H521&gt;0,rate1(1,$L$52,$L$51,$L$54,U521,$L$53,$L$50,Y521),"")</f>
        <v>1456.6344468625919</v>
      </c>
      <c r="AA521" s="341">
        <f t="shared" si="312"/>
        <v>1.1476262584583716</v>
      </c>
      <c r="AB521" s="341">
        <f t="shared" si="313"/>
        <v>-1.1603496031321104E-3</v>
      </c>
      <c r="AC521" s="269">
        <f t="shared" si="327"/>
        <v>0.25040475395819956</v>
      </c>
      <c r="AD521" s="269">
        <f t="shared" si="314"/>
        <v>-7.9870688091403533E-2</v>
      </c>
      <c r="AE521" s="269">
        <f t="shared" si="315"/>
        <v>0.51951533650025394</v>
      </c>
      <c r="AF521" s="269">
        <f t="shared" si="316"/>
        <v>956.53130954298081</v>
      </c>
      <c r="AG521" s="269">
        <f t="shared" si="317"/>
        <v>955.55034854370649</v>
      </c>
      <c r="AH521" s="269">
        <f t="shared" si="318"/>
        <v>1.6673972935665446</v>
      </c>
      <c r="AI521" s="269">
        <f t="shared" si="319"/>
        <v>173.66280380984202</v>
      </c>
      <c r="AJ521" s="269">
        <f t="shared" si="320"/>
        <v>2.9102977433918089</v>
      </c>
      <c r="AK521" s="366">
        <f t="shared" si="321"/>
        <v>138.99094338105425</v>
      </c>
      <c r="AL521" s="134">
        <f t="shared" si="328"/>
        <v>1.0303409072400669</v>
      </c>
      <c r="AM521" s="5" cm="1">
        <f t="array" ref="AM521">Balance($B$8,$B$11,$B$12,$H$7,B521,AK521,AL521)</f>
        <v>0.37116014206679754</v>
      </c>
      <c r="AN521" s="5" cm="1">
        <f t="array" ref="AN521">getStorageByWaterLevel(B520)</f>
        <v>86.314456288715647</v>
      </c>
    </row>
    <row r="522" spans="2:40" x14ac:dyDescent="0.25">
      <c r="B522" s="269">
        <f t="shared" si="295"/>
        <v>956.53130954298081</v>
      </c>
      <c r="C522" s="269">
        <f t="shared" si="296"/>
        <v>955.55034854370649</v>
      </c>
      <c r="D522" s="269">
        <f t="shared" si="297"/>
        <v>1.6673972935665446</v>
      </c>
      <c r="E522" s="269">
        <f>IF(H522&gt;0,IF(AND(C522&lt;$B$6,C522&gt;$K$12),bb2wang($B$6,$K$12,C522,$H$8,$H$9,I522,$H$10,$H$11,$K$10,$K$11,$H$13),E521)," ")</f>
        <v>106.75037011389101</v>
      </c>
      <c r="F522" s="269">
        <f t="shared" si="298"/>
        <v>106.56651641503154</v>
      </c>
      <c r="G522" s="269">
        <f t="shared" si="299"/>
        <v>138.22838951916194</v>
      </c>
      <c r="H522" s="270">
        <f t="shared" si="322"/>
        <v>5.0000000000000001E-3</v>
      </c>
      <c r="I522" s="269">
        <f t="shared" si="300"/>
        <v>0.78476879941945299</v>
      </c>
      <c r="J522" s="269">
        <f t="shared" si="323"/>
        <v>100</v>
      </c>
      <c r="K522" s="317">
        <f t="shared" si="301"/>
        <v>-1</v>
      </c>
      <c r="L522" s="318">
        <f t="shared" si="302"/>
        <v>1.6623972935665448</v>
      </c>
      <c r="M522" s="318">
        <f t="shared" si="303"/>
        <v>1.6648972935665447</v>
      </c>
      <c r="N522" s="269">
        <f t="shared" si="304"/>
        <v>-5.7119996070162937E-3</v>
      </c>
      <c r="O522" s="269">
        <f t="shared" si="324"/>
        <v>2.6440901955349538E-2</v>
      </c>
      <c r="P522" s="316">
        <f t="shared" si="325"/>
        <v>18.404837706587799</v>
      </c>
      <c r="Q522" s="269">
        <f t="shared" si="305"/>
        <v>39.069631062124415</v>
      </c>
      <c r="R522" s="338">
        <f>IF(H522&gt;0,rate1(1,$L$52,$L$51,$L$54,L522,$L$53,$L$50,P522),"")</f>
        <v>1433.3445713816386</v>
      </c>
      <c r="S522" s="318">
        <f t="shared" si="306"/>
        <v>1.0308902649644311</v>
      </c>
      <c r="T522" s="318">
        <f t="shared" si="307"/>
        <v>0.18491261287636812</v>
      </c>
      <c r="U522" s="269">
        <f t="shared" si="308"/>
        <v>1.6673972935665446</v>
      </c>
      <c r="V522" s="341">
        <f t="shared" si="309"/>
        <v>1.6673972935665446</v>
      </c>
      <c r="W522" s="269">
        <f t="shared" si="310"/>
        <v>1.6727812149675003E-4</v>
      </c>
      <c r="X522" s="269">
        <f t="shared" si="311"/>
        <v>39.456453667085185</v>
      </c>
      <c r="Y522" s="269">
        <f t="shared" si="326"/>
        <v>18.460152397998119</v>
      </c>
      <c r="Z522" s="349">
        <f>IF(H522&gt;0,rate1(1,$L$52,$L$51,$L$54,U522,$L$53,$L$50,Y522),"")</f>
        <v>1437.0333565232322</v>
      </c>
      <c r="AA522" s="341">
        <f t="shared" si="312"/>
        <v>1.0384245178160489</v>
      </c>
      <c r="AB522" s="341">
        <f t="shared" si="313"/>
        <v>-4.3534214872276737E-3</v>
      </c>
      <c r="AC522" s="269">
        <f t="shared" si="327"/>
        <v>0.18491261287636812</v>
      </c>
      <c r="AD522" s="269">
        <f t="shared" si="314"/>
        <v>-2.7039799623311697E-2</v>
      </c>
      <c r="AE522" s="269">
        <f t="shared" si="315"/>
        <v>0.24272355064652865</v>
      </c>
      <c r="AF522" s="269">
        <f t="shared" si="316"/>
        <v>956.34068493049745</v>
      </c>
      <c r="AG522" s="269">
        <f t="shared" si="317"/>
        <v>955.36543593083013</v>
      </c>
      <c r="AH522" s="269">
        <f t="shared" si="318"/>
        <v>1.6625356947419332</v>
      </c>
      <c r="AI522" s="269">
        <f t="shared" si="319"/>
        <v>129.00778819577624</v>
      </c>
      <c r="AJ522" s="269">
        <f t="shared" si="320"/>
        <v>2.9461332401128577</v>
      </c>
      <c r="AK522" s="366">
        <f t="shared" si="321"/>
        <v>139.01510725697338</v>
      </c>
      <c r="AL522" s="134">
        <f t="shared" si="328"/>
        <v>1.0477071876210511</v>
      </c>
      <c r="AM522" s="5" cm="1">
        <f t="array" ref="AM522">Balance($B$8,$B$11,$B$12,$H$7,B522,AK522,AL522)</f>
        <v>0.38228896070362817</v>
      </c>
      <c r="AN522" s="5" cm="1">
        <f t="array" ref="AN522">getStorageByWaterLevel(B521)</f>
        <v>86.654043050647701</v>
      </c>
    </row>
    <row r="523" spans="2:40" x14ac:dyDescent="0.25">
      <c r="B523" s="269">
        <f t="shared" si="295"/>
        <v>956.34068493049745</v>
      </c>
      <c r="C523" s="269">
        <f t="shared" si="296"/>
        <v>955.36543593083013</v>
      </c>
      <c r="D523" s="269">
        <f t="shared" si="297"/>
        <v>1.6625356947419332</v>
      </c>
      <c r="E523" s="269">
        <f>IF(H523&gt;0,IF(AND(C523&lt;$B$6,C523&gt;$K$12),bb2wang($B$6,$K$12,C523,$H$8,$H$9,I523,$H$10,$H$11,$K$10,$K$11,$H$13),E522)," ")</f>
        <v>107.08827405052538</v>
      </c>
      <c r="F523" s="269">
        <f t="shared" si="298"/>
        <v>106.9193220822082</v>
      </c>
      <c r="G523" s="269">
        <f t="shared" si="299"/>
        <v>137.47282536319145</v>
      </c>
      <c r="H523" s="270">
        <f t="shared" si="322"/>
        <v>5.0000000000000001E-3</v>
      </c>
      <c r="I523" s="269">
        <f t="shared" si="300"/>
        <v>0.78019919973385188</v>
      </c>
      <c r="J523" s="269">
        <f t="shared" si="323"/>
        <v>100</v>
      </c>
      <c r="K523" s="317">
        <f t="shared" si="301"/>
        <v>-1</v>
      </c>
      <c r="L523" s="318">
        <f t="shared" si="302"/>
        <v>1.6575356947419333</v>
      </c>
      <c r="M523" s="318">
        <f t="shared" si="303"/>
        <v>1.6600356947419332</v>
      </c>
      <c r="N523" s="269">
        <f t="shared" si="304"/>
        <v>-5.695818684565479E-3</v>
      </c>
      <c r="O523" s="269">
        <f t="shared" si="324"/>
        <v>2.6440901955349538E-2</v>
      </c>
      <c r="P523" s="316">
        <f t="shared" si="325"/>
        <v>18.333125625079663</v>
      </c>
      <c r="Q523" s="269">
        <f t="shared" si="305"/>
        <v>38.291271500058372</v>
      </c>
      <c r="R523" s="338">
        <f>IF(H523&gt;0,rate1(1,$L$52,$L$51,$L$54,L523,$L$53,$L$50,P523),"")</f>
        <v>1428.5575556414942</v>
      </c>
      <c r="S523" s="318">
        <f t="shared" si="306"/>
        <v>1.0137381240539574</v>
      </c>
      <c r="T523" s="318">
        <f t="shared" si="307"/>
        <v>0.41459945056506903</v>
      </c>
      <c r="U523" s="269">
        <f t="shared" si="308"/>
        <v>1.6625356947419332</v>
      </c>
      <c r="V523" s="341">
        <f t="shared" si="309"/>
        <v>1.6625356947419332</v>
      </c>
      <c r="W523" s="269">
        <f t="shared" si="310"/>
        <v>1.6630408423612408E-4</v>
      </c>
      <c r="X523" s="269">
        <f t="shared" si="311"/>
        <v>38.697841630502495</v>
      </c>
      <c r="Y523" s="269">
        <f t="shared" si="326"/>
        <v>18.388386275350101</v>
      </c>
      <c r="Z523" s="349">
        <f>IF(H523&gt;0,rate1(1,$L$52,$L$51,$L$54,U523,$L$53,$L$50,Y523),"")</f>
        <v>1432.2468572751718</v>
      </c>
      <c r="AA523" s="341">
        <f t="shared" si="312"/>
        <v>1.021862823224204</v>
      </c>
      <c r="AB523" s="341">
        <f t="shared" si="313"/>
        <v>-7.6067067153528286E-3</v>
      </c>
      <c r="AC523" s="269">
        <f t="shared" si="327"/>
        <v>0.20297569715922667</v>
      </c>
      <c r="AD523" s="269">
        <f t="shared" si="314"/>
        <v>-2.4633490954721005E-2</v>
      </c>
      <c r="AE523" s="269">
        <f t="shared" si="315"/>
        <v>1.2407224483614247E-2</v>
      </c>
      <c r="AF523" s="269">
        <f t="shared" si="316"/>
        <v>956.13201341465367</v>
      </c>
      <c r="AG523" s="269">
        <f t="shared" si="317"/>
        <v>955.16246023367091</v>
      </c>
      <c r="AH523" s="269">
        <f t="shared" si="318"/>
        <v>1.6576736703982873</v>
      </c>
      <c r="AI523" s="269">
        <f t="shared" si="319"/>
        <v>142.08436779999417</v>
      </c>
      <c r="AJ523" s="269">
        <f t="shared" si="320"/>
        <v>2.9856011200573005</v>
      </c>
      <c r="AK523" s="366">
        <f t="shared" si="321"/>
        <v>139.03293979577111</v>
      </c>
      <c r="AL523" s="134">
        <f t="shared" si="328"/>
        <v>1.0606079664406287</v>
      </c>
      <c r="AM523" s="5" cm="1">
        <f t="array" ref="AM523">Balance($B$8,$B$11,$B$12,$H$7,B523,AK523,AL523)</f>
        <v>0.39013548157707628</v>
      </c>
      <c r="AN523" s="5" cm="1">
        <f t="array" ref="AN523">getStorageByWaterLevel(B522)</f>
        <v>87.328458608334202</v>
      </c>
    </row>
    <row r="524" spans="2:40" x14ac:dyDescent="0.25">
      <c r="B524" s="269">
        <f t="shared" si="295"/>
        <v>956.13201341465367</v>
      </c>
      <c r="C524" s="269">
        <f t="shared" si="296"/>
        <v>955.16246023367091</v>
      </c>
      <c r="D524" s="269">
        <f t="shared" si="297"/>
        <v>1.6576736703982873</v>
      </c>
      <c r="E524" s="269">
        <f>IF(H524&gt;0,IF(AND(C524&lt;$B$6,C524&gt;$K$12),bb2wang($B$6,$K$12,C524,$H$8,$H$9,I524,$H$10,$H$11,$K$10,$K$11,$H$13),E523)," ")</f>
        <v>107.46243425378938</v>
      </c>
      <c r="F524" s="269">
        <f t="shared" si="298"/>
        <v>107.27535415215738</v>
      </c>
      <c r="G524" s="269">
        <f t="shared" si="299"/>
        <v>136.72038041218622</v>
      </c>
      <c r="H524" s="270">
        <f t="shared" si="322"/>
        <v>5.0000000000000001E-3</v>
      </c>
      <c r="I524" s="269">
        <f t="shared" si="300"/>
        <v>0.77564254478620576</v>
      </c>
      <c r="J524" s="269">
        <f t="shared" si="323"/>
        <v>100</v>
      </c>
      <c r="K524" s="317">
        <f t="shared" si="301"/>
        <v>-1</v>
      </c>
      <c r="L524" s="318">
        <f t="shared" si="302"/>
        <v>1.6526736703982874</v>
      </c>
      <c r="M524" s="318">
        <f t="shared" si="303"/>
        <v>1.6551736703982873</v>
      </c>
      <c r="N524" s="269">
        <f t="shared" si="304"/>
        <v>-5.6796335013529209E-3</v>
      </c>
      <c r="O524" s="269">
        <f t="shared" si="324"/>
        <v>2.6440901955349538E-2</v>
      </c>
      <c r="P524" s="316">
        <f t="shared" si="325"/>
        <v>18.261477440436515</v>
      </c>
      <c r="Q524" s="269">
        <f t="shared" si="305"/>
        <v>37.558665113223867</v>
      </c>
      <c r="R524" s="338">
        <f>IF(H524&gt;0,rate1(1,$L$52,$L$51,$L$54,L524,$L$53,$L$50,P524),"")</f>
        <v>1423.769459455742</v>
      </c>
      <c r="S524" s="318">
        <f t="shared" si="306"/>
        <v>0.99768676213624374</v>
      </c>
      <c r="T524" s="318">
        <f t="shared" si="307"/>
        <v>-2.4552743106713115</v>
      </c>
      <c r="U524" s="269">
        <f t="shared" si="308"/>
        <v>1.6576736703982873</v>
      </c>
      <c r="V524" s="341">
        <f t="shared" si="309"/>
        <v>1.6576736703982873</v>
      </c>
      <c r="W524" s="269">
        <f t="shared" si="310"/>
        <v>1.653328062225512E-4</v>
      </c>
      <c r="X524" s="269">
        <f t="shared" si="311"/>
        <v>37.942358239140987</v>
      </c>
      <c r="Y524" s="269">
        <f t="shared" si="326"/>
        <v>18.316683939237063</v>
      </c>
      <c r="Z524" s="349">
        <f>IF(H524&gt;0,rate1(1,$L$52,$L$51,$L$54,U524,$L$53,$L$50,Y524),"")</f>
        <v>1427.4592653836598</v>
      </c>
      <c r="AA524" s="341">
        <f t="shared" si="312"/>
        <v>1.0052737228223572</v>
      </c>
      <c r="AB524" s="341">
        <f t="shared" si="313"/>
        <v>-3.1350302583527404E-2</v>
      </c>
      <c r="AC524" s="269">
        <f t="shared" si="327"/>
        <v>0.89776502044624484</v>
      </c>
      <c r="AD524" s="269">
        <f t="shared" si="314"/>
        <v>-5.5693860711065468E-3</v>
      </c>
      <c r="AE524" s="269">
        <f t="shared" si="315"/>
        <v>3.4638683894761546E-2</v>
      </c>
      <c r="AF524" s="269">
        <f t="shared" si="316"/>
        <v>955.22856876070603</v>
      </c>
      <c r="AG524" s="269">
        <f t="shared" si="317"/>
        <v>954.26469521322463</v>
      </c>
      <c r="AH524" s="269">
        <f t="shared" si="318"/>
        <v>1.6528112204334833</v>
      </c>
      <c r="AI524" s="269">
        <f t="shared" si="319"/>
        <v>630.55504842014909</v>
      </c>
      <c r="AJ524" s="269">
        <f t="shared" si="320"/>
        <v>3.1607553001740087</v>
      </c>
      <c r="AK524" s="366">
        <f t="shared" si="321"/>
        <v>139.05247253525252</v>
      </c>
      <c r="AL524" s="134">
        <f t="shared" si="328"/>
        <v>1.0748164032206282</v>
      </c>
      <c r="AM524" s="5" cm="1">
        <f t="array" ref="AM524">Balance($B$8,$B$11,$B$12,$H$7,B524,AK524,AL524)</f>
        <v>0.39882279281584349</v>
      </c>
      <c r="AN524" s="5" cm="1">
        <f t="array" ref="AN524">getStorageByWaterLevel(B523)</f>
        <v>87.799235001276074</v>
      </c>
    </row>
    <row r="525" spans="2:40" x14ac:dyDescent="0.25">
      <c r="B525" s="269">
        <f t="shared" si="295"/>
        <v>955.22856876070603</v>
      </c>
      <c r="C525" s="269">
        <f t="shared" si="296"/>
        <v>954.26469521322463</v>
      </c>
      <c r="D525" s="269">
        <f t="shared" si="297"/>
        <v>1.6528112204334833</v>
      </c>
      <c r="E525" s="269">
        <f>IF(H525&gt;0,IF(AND(C525&lt;$B$6,C525&gt;$K$12),bb2wang($B$6,$K$12,C525,$H$8,$H$9,I525,$H$10,$H$11,$K$10,$K$11,$H$13),E524)," ")</f>
        <v>109.22804616479414</v>
      </c>
      <c r="F525" s="269">
        <f t="shared" si="298"/>
        <v>108.34524020929176</v>
      </c>
      <c r="G525" s="269">
        <f t="shared" si="299"/>
        <v>136.86870686921975</v>
      </c>
      <c r="H525" s="270">
        <f t="shared" si="322"/>
        <v>5.0000000000000001E-3</v>
      </c>
      <c r="I525" s="269">
        <f t="shared" si="300"/>
        <v>0.7710988379851188</v>
      </c>
      <c r="J525" s="269">
        <f t="shared" si="323"/>
        <v>100</v>
      </c>
      <c r="K525" s="317">
        <f t="shared" si="301"/>
        <v>-1</v>
      </c>
      <c r="L525" s="318">
        <f t="shared" si="302"/>
        <v>1.6478112204334834</v>
      </c>
      <c r="M525" s="318">
        <f t="shared" si="303"/>
        <v>1.6503112204334833</v>
      </c>
      <c r="N525" s="269">
        <f t="shared" si="304"/>
        <v>-5.6634440562897126E-3</v>
      </c>
      <c r="O525" s="269">
        <f t="shared" si="324"/>
        <v>2.6440901955349538E-2</v>
      </c>
      <c r="P525" s="316">
        <f t="shared" si="325"/>
        <v>18.189893306927253</v>
      </c>
      <c r="Q525" s="269">
        <f t="shared" si="305"/>
        <v>38.590127282072132</v>
      </c>
      <c r="R525" s="338">
        <f>IF(H525&gt;0,rate1(1,$L$52,$L$51,$L$54,L525,$L$53,$L$50,P525),"")</f>
        <v>1418.9802984994205</v>
      </c>
      <c r="S525" s="318">
        <f t="shared" si="306"/>
        <v>1.0285456685250678</v>
      </c>
      <c r="T525" s="318">
        <f t="shared" si="307"/>
        <v>0.19839941920842658</v>
      </c>
      <c r="U525" s="269">
        <f t="shared" si="308"/>
        <v>1.6528112204334833</v>
      </c>
      <c r="V525" s="341">
        <f t="shared" si="309"/>
        <v>1.6528112204334833</v>
      </c>
      <c r="W525" s="269">
        <f t="shared" si="310"/>
        <v>1.6436428818433768E-4</v>
      </c>
      <c r="X525" s="269">
        <f t="shared" si="311"/>
        <v>38.095703025730984</v>
      </c>
      <c r="Y525" s="269">
        <f t="shared" si="326"/>
        <v>18.245045543381281</v>
      </c>
      <c r="Z525" s="349">
        <f>IF(H525&gt;0,rate1(1,$L$52,$L$51,$L$54,U525,$L$53,$L$50,Y525),"")</f>
        <v>1422.6705964410571</v>
      </c>
      <c r="AA525" s="341">
        <f t="shared" si="312"/>
        <v>1.0127339545998086</v>
      </c>
      <c r="AB525" s="341">
        <f t="shared" si="313"/>
        <v>-1.2907560404433017E-2</v>
      </c>
      <c r="AC525" s="269">
        <f t="shared" si="327"/>
        <v>0.19839941920842658</v>
      </c>
      <c r="AD525" s="269">
        <f t="shared" si="314"/>
        <v>-2.5201686678060782E-2</v>
      </c>
      <c r="AE525" s="269">
        <f t="shared" si="315"/>
        <v>-3.5819991776305148E-2</v>
      </c>
      <c r="AF525" s="269">
        <f t="shared" si="316"/>
        <v>955.02450589744126</v>
      </c>
      <c r="AG525" s="269">
        <f t="shared" si="317"/>
        <v>954.06629579401624</v>
      </c>
      <c r="AH525" s="269">
        <f t="shared" si="318"/>
        <v>1.6479483447447418</v>
      </c>
      <c r="AI525" s="269">
        <f t="shared" si="319"/>
        <v>139.8183043261665</v>
      </c>
      <c r="AJ525" s="269">
        <f t="shared" si="320"/>
        <v>3.1995937180423883</v>
      </c>
      <c r="AK525" s="366">
        <f t="shared" si="321"/>
        <v>139.13868226134335</v>
      </c>
      <c r="AL525" s="134">
        <f t="shared" si="328"/>
        <v>1.1378719080626432</v>
      </c>
      <c r="AM525" s="5" cm="1">
        <f t="array" ref="AM525">Balance($B$8,$B$11,$B$12,$H$7,B525,AK525,AL525)</f>
        <v>0.43761695846198567</v>
      </c>
      <c r="AN525" s="5" cm="1">
        <f t="array" ref="AN525">getStorageByWaterLevel(B524)</f>
        <v>88.316031830432706</v>
      </c>
    </row>
    <row r="526" spans="2:40" x14ac:dyDescent="0.25">
      <c r="B526" s="269">
        <f t="shared" si="295"/>
        <v>955.02450589744126</v>
      </c>
      <c r="C526" s="269">
        <f t="shared" si="296"/>
        <v>954.06629579401624</v>
      </c>
      <c r="D526" s="269">
        <f t="shared" si="297"/>
        <v>1.6479483447447418</v>
      </c>
      <c r="E526" s="269">
        <f>IF(H526&gt;0,IF(AND(C526&lt;$B$6,C526&gt;$K$12),bb2wang($B$6,$K$12,C526,$H$8,$H$9,I526,$H$10,$H$11,$K$10,$K$11,$H$13),E525)," ")</f>
        <v>109.59317890534885</v>
      </c>
      <c r="F526" s="269">
        <f t="shared" si="298"/>
        <v>109.41061253507149</v>
      </c>
      <c r="G526" s="269">
        <f t="shared" si="299"/>
        <v>136.99449638788801</v>
      </c>
      <c r="H526" s="270">
        <f t="shared" si="322"/>
        <v>5.0000000000000001E-3</v>
      </c>
      <c r="I526" s="269">
        <f t="shared" si="300"/>
        <v>0.76656808274001387</v>
      </c>
      <c r="J526" s="269">
        <f t="shared" si="323"/>
        <v>100</v>
      </c>
      <c r="K526" s="317">
        <f t="shared" si="301"/>
        <v>-1</v>
      </c>
      <c r="L526" s="318">
        <f t="shared" si="302"/>
        <v>1.6429483447447419</v>
      </c>
      <c r="M526" s="318">
        <f t="shared" si="303"/>
        <v>1.6454483447447419</v>
      </c>
      <c r="N526" s="269">
        <f t="shared" si="304"/>
        <v>-5.6472503482882797E-3</v>
      </c>
      <c r="O526" s="269">
        <f t="shared" si="324"/>
        <v>2.6440901955349538E-2</v>
      </c>
      <c r="P526" s="316">
        <f t="shared" si="325"/>
        <v>18.118373379565323</v>
      </c>
      <c r="Q526" s="269">
        <f t="shared" si="305"/>
        <v>37.827809798441535</v>
      </c>
      <c r="R526" s="338">
        <f>IF(H526&gt;0,rate1(1,$L$52,$L$51,$L$54,L526,$L$53,$L$50,P526),"")</f>
        <v>1414.1900885587713</v>
      </c>
      <c r="S526" s="318">
        <f t="shared" si="306"/>
        <v>1.0116426761819448</v>
      </c>
      <c r="T526" s="318">
        <f t="shared" si="307"/>
        <v>0.485047446140081</v>
      </c>
      <c r="U526" s="269">
        <f t="shared" si="308"/>
        <v>1.6479483447447418</v>
      </c>
      <c r="V526" s="341">
        <f t="shared" si="309"/>
        <v>1.6479483447447418</v>
      </c>
      <c r="W526" s="269">
        <f t="shared" si="310"/>
        <v>1.6339853084690326E-4</v>
      </c>
      <c r="X526" s="269">
        <f t="shared" si="311"/>
        <v>38.226338518059777</v>
      </c>
      <c r="Y526" s="269">
        <f t="shared" si="326"/>
        <v>18.173471242245185</v>
      </c>
      <c r="Z526" s="349">
        <f>IF(H526&gt;0,rate1(1,$L$52,$L$51,$L$54,U526,$L$53,$L$50,Y526),"")</f>
        <v>1417.8808661503519</v>
      </c>
      <c r="AA526" s="341">
        <f t="shared" si="312"/>
        <v>1.019639599630161</v>
      </c>
      <c r="AB526" s="341">
        <f t="shared" si="313"/>
        <v>-8.3198504004108054E-3</v>
      </c>
      <c r="AC526" s="269">
        <f t="shared" si="327"/>
        <v>0.52836891477603276</v>
      </c>
      <c r="AD526" s="269">
        <f t="shared" si="314"/>
        <v>-9.4630850910663832E-3</v>
      </c>
      <c r="AE526" s="269">
        <f t="shared" si="315"/>
        <v>4.3311192442049742E-2</v>
      </c>
      <c r="AF526" s="269">
        <f t="shared" si="316"/>
        <v>954.49048973231697</v>
      </c>
      <c r="AG526" s="269">
        <f t="shared" si="317"/>
        <v>953.53792687924022</v>
      </c>
      <c r="AH526" s="269">
        <f t="shared" si="318"/>
        <v>1.6430850432289124</v>
      </c>
      <c r="AI526" s="269">
        <f t="shared" si="319"/>
        <v>373.61944412614559</v>
      </c>
      <c r="AJ526" s="269">
        <f t="shared" si="320"/>
        <v>3.3033768969663178</v>
      </c>
      <c r="AK526" s="366">
        <f t="shared" si="321"/>
        <v>139.15781901185312</v>
      </c>
      <c r="AL526" s="134">
        <f t="shared" si="328"/>
        <v>1.1518537384952598</v>
      </c>
      <c r="AM526" s="5" cm="1">
        <f t="array" ref="AM526">Balance($B$8,$B$11,$B$12,$H$7,B526,AK526,AL526)</f>
        <v>0.44664660668659195</v>
      </c>
      <c r="AN526" s="5" cm="1">
        <f t="array" ref="AN526">getStorageByWaterLevel(B525)</f>
        <v>90.571002322372934</v>
      </c>
    </row>
    <row r="527" spans="2:40" x14ac:dyDescent="0.25">
      <c r="B527" s="269">
        <f t="shared" si="295"/>
        <v>954.49048973231697</v>
      </c>
      <c r="C527" s="269">
        <f t="shared" si="296"/>
        <v>953.53792687924022</v>
      </c>
      <c r="D527" s="269">
        <f t="shared" si="297"/>
        <v>1.6430850432289124</v>
      </c>
      <c r="E527" s="269">
        <f>IF(H527&gt;0,IF(AND(C527&lt;$B$6,C527&gt;$K$12),bb2wang($B$6,$K$12,C527,$H$8,$H$9,I527,$H$10,$H$11,$K$10,$K$11,$H$13),E526)," ")</f>
        <v>110.61914275595471</v>
      </c>
      <c r="F527" s="269">
        <f t="shared" si="298"/>
        <v>110.10616083065179</v>
      </c>
      <c r="G527" s="269">
        <f t="shared" si="299"/>
        <v>136.64472819050616</v>
      </c>
      <c r="H527" s="270">
        <f t="shared" si="322"/>
        <v>5.0000000000000001E-3</v>
      </c>
      <c r="I527" s="269">
        <f t="shared" si="300"/>
        <v>0.76205028246140505</v>
      </c>
      <c r="J527" s="269">
        <f t="shared" si="323"/>
        <v>100</v>
      </c>
      <c r="K527" s="317">
        <f t="shared" si="301"/>
        <v>-1</v>
      </c>
      <c r="L527" s="318">
        <f t="shared" si="302"/>
        <v>1.6380850432289125</v>
      </c>
      <c r="M527" s="318">
        <f t="shared" si="303"/>
        <v>1.6405850432289124</v>
      </c>
      <c r="N527" s="269">
        <f t="shared" si="304"/>
        <v>-5.6310523762577169E-3</v>
      </c>
      <c r="O527" s="269">
        <f t="shared" si="324"/>
        <v>2.6440901955349538E-2</v>
      </c>
      <c r="P527" s="316">
        <f t="shared" si="325"/>
        <v>18.046917814118892</v>
      </c>
      <c r="Q527" s="269">
        <f t="shared" si="305"/>
        <v>37.888200320710467</v>
      </c>
      <c r="R527" s="338">
        <f>IF(H527&gt;0,rate1(1,$L$52,$L$51,$L$54,L527,$L$53,$L$50,P527),"")</f>
        <v>1409.3988455323035</v>
      </c>
      <c r="S527" s="318">
        <f t="shared" si="306"/>
        <v>1.0167022851871297</v>
      </c>
      <c r="T527" s="318">
        <f t="shared" si="307"/>
        <v>0.33714263127280625</v>
      </c>
      <c r="U527" s="269">
        <f t="shared" si="308"/>
        <v>1.6430850432289124</v>
      </c>
      <c r="V527" s="341">
        <f t="shared" si="309"/>
        <v>1.6430850432289124</v>
      </c>
      <c r="W527" s="269">
        <f t="shared" si="310"/>
        <v>1.6243553493699991E-4</v>
      </c>
      <c r="X527" s="269">
        <f t="shared" si="311"/>
        <v>37.877156474997179</v>
      </c>
      <c r="Y527" s="269">
        <f t="shared" si="326"/>
        <v>18.101961191041543</v>
      </c>
      <c r="Z527" s="349">
        <f>IF(H527&gt;0,rate1(1,$L$52,$L$51,$L$54,U527,$L$53,$L$50,Y527),"")</f>
        <v>1413.0900903262245</v>
      </c>
      <c r="AA527" s="341">
        <f t="shared" si="312"/>
        <v>1.0137508970090012</v>
      </c>
      <c r="AB527" s="341">
        <f t="shared" si="313"/>
        <v>-1.1812722823148984E-2</v>
      </c>
      <c r="AC527" s="269">
        <f t="shared" si="327"/>
        <v>0.33714263127280625</v>
      </c>
      <c r="AD527" s="269">
        <f t="shared" si="314"/>
        <v>-1.4830518410334592E-2</v>
      </c>
      <c r="AE527" s="269">
        <f t="shared" si="315"/>
        <v>-1.240291557928064E-2</v>
      </c>
      <c r="AF527" s="269">
        <f t="shared" si="316"/>
        <v>954.14771604866792</v>
      </c>
      <c r="AG527" s="269">
        <f t="shared" si="317"/>
        <v>953.20078424796736</v>
      </c>
      <c r="AH527" s="269">
        <f t="shared" si="318"/>
        <v>1.6382213157819765</v>
      </c>
      <c r="AI527" s="269">
        <f t="shared" si="319"/>
        <v>239.21023657818719</v>
      </c>
      <c r="AJ527" s="269">
        <f t="shared" si="320"/>
        <v>3.369824184904703</v>
      </c>
      <c r="AK527" s="366">
        <f t="shared" si="321"/>
        <v>139.20900281944191</v>
      </c>
      <c r="AL527" s="134">
        <f t="shared" si="328"/>
        <v>1.1892156829078744</v>
      </c>
      <c r="AM527" s="5" cm="1">
        <f t="array" ref="AM527">Balance($B$8,$B$11,$B$12,$H$7,B527,AK527,AL527)</f>
        <v>0.47073974709371713</v>
      </c>
      <c r="AN527" s="5" cm="1">
        <f t="array" ref="AN527">getStorageByWaterLevel(B526)</f>
        <v>91.084272378968109</v>
      </c>
    </row>
    <row r="528" spans="2:40" x14ac:dyDescent="0.25">
      <c r="B528" s="269">
        <f t="shared" si="295"/>
        <v>954.14771604866792</v>
      </c>
      <c r="C528" s="269">
        <f t="shared" si="296"/>
        <v>953.20078424796736</v>
      </c>
      <c r="D528" s="269">
        <f t="shared" si="297"/>
        <v>1.6382213157819765</v>
      </c>
      <c r="E528" s="269">
        <f>IF(H528&gt;0,IF(AND(C528&lt;$B$6,C528&gt;$K$12),bb2wang($B$6,$K$12,C528,$H$8,$H$9,I528,$H$10,$H$11,$K$10,$K$11,$H$13),E527)," ")</f>
        <v>111.26224756258411</v>
      </c>
      <c r="F528" s="269">
        <f t="shared" si="298"/>
        <v>110.94069515926941</v>
      </c>
      <c r="G528" s="269">
        <f t="shared" si="299"/>
        <v>136.45765707164369</v>
      </c>
      <c r="H528" s="270">
        <f t="shared" si="322"/>
        <v>5.0000000000000001E-3</v>
      </c>
      <c r="I528" s="269">
        <f t="shared" si="300"/>
        <v>0.75754544056044326</v>
      </c>
      <c r="J528" s="269">
        <f t="shared" si="323"/>
        <v>100</v>
      </c>
      <c r="K528" s="317">
        <f t="shared" si="301"/>
        <v>-1</v>
      </c>
      <c r="L528" s="318">
        <f t="shared" si="302"/>
        <v>1.6332213157819766</v>
      </c>
      <c r="M528" s="318">
        <f t="shared" si="303"/>
        <v>1.6357213157819765</v>
      </c>
      <c r="N528" s="269">
        <f t="shared" si="304"/>
        <v>-5.6148501391037886E-3</v>
      </c>
      <c r="O528" s="269">
        <f t="shared" si="324"/>
        <v>2.6440901955349538E-2</v>
      </c>
      <c r="P528" s="316">
        <f t="shared" si="325"/>
        <v>17.975526767109617</v>
      </c>
      <c r="Q528" s="269">
        <f t="shared" si="305"/>
        <v>37.459999938697109</v>
      </c>
      <c r="R528" s="338">
        <f>IF(H528&gt;0,rate1(1,$L$52,$L$51,$L$54,L528,$L$53,$L$50,P528),"")</f>
        <v>1404.6065854310998</v>
      </c>
      <c r="S528" s="318">
        <f t="shared" si="306"/>
        <v>1.0086414379946864</v>
      </c>
      <c r="T528" s="318">
        <f t="shared" si="307"/>
        <v>0.64975877192619269</v>
      </c>
      <c r="U528" s="269">
        <f t="shared" si="308"/>
        <v>1.6382213157819765</v>
      </c>
      <c r="V528" s="341">
        <f t="shared" si="309"/>
        <v>1.6382213157819765</v>
      </c>
      <c r="W528" s="269">
        <f t="shared" si="310"/>
        <v>1.6147530118248987E-4</v>
      </c>
      <c r="X528" s="269">
        <f t="shared" si="311"/>
        <v>37.692146856562488</v>
      </c>
      <c r="Y528" s="269">
        <f t="shared" si="326"/>
        <v>18.030515545732136</v>
      </c>
      <c r="Z528" s="349">
        <f>IF(H528&gt;0,rate1(1,$L$52,$L$51,$L$54,U528,$L$53,$L$50,Y528),"")</f>
        <v>1408.2982848953448</v>
      </c>
      <c r="AA528" s="341">
        <f t="shared" si="312"/>
        <v>1.0122317569660988</v>
      </c>
      <c r="AB528" s="341">
        <f t="shared" si="313"/>
        <v>-1.3201317000495549E-2</v>
      </c>
      <c r="AC528" s="269">
        <f t="shared" si="327"/>
        <v>0.89792095344608758</v>
      </c>
      <c r="AD528" s="269">
        <f t="shared" si="314"/>
        <v>-5.568418891229502E-3</v>
      </c>
      <c r="AE528" s="269">
        <f t="shared" si="315"/>
        <v>1.4998579237057155E-2</v>
      </c>
      <c r="AF528" s="269">
        <f t="shared" si="316"/>
        <v>953.2441802450827</v>
      </c>
      <c r="AG528" s="269">
        <f t="shared" si="317"/>
        <v>952.30286329452133</v>
      </c>
      <c r="AH528" s="269">
        <f t="shared" si="318"/>
        <v>1.6333571622992311</v>
      </c>
      <c r="AI528" s="269">
        <f t="shared" si="319"/>
        <v>639.26864843118972</v>
      </c>
      <c r="AJ528" s="269">
        <f t="shared" si="320"/>
        <v>3.5473988094689224</v>
      </c>
      <c r="AK528" s="366">
        <f t="shared" si="321"/>
        <v>139.24168963719953</v>
      </c>
      <c r="AL528" s="134">
        <f t="shared" si="328"/>
        <v>1.2131367065656931</v>
      </c>
      <c r="AM528" s="5" cm="1">
        <f t="array" ref="AM528">Balance($B$8,$B$11,$B$12,$H$7,B528,AK528,AL528)</f>
        <v>0.48655826368153182</v>
      </c>
      <c r="AN528" s="5" cm="1">
        <f t="array" ref="AN528">getStorageByWaterLevel(B527)</f>
        <v>92.434322216422146</v>
      </c>
    </row>
    <row r="529" spans="2:40" x14ac:dyDescent="0.25">
      <c r="B529" s="269">
        <f t="shared" si="295"/>
        <v>953.2441802450827</v>
      </c>
      <c r="C529" s="269">
        <f t="shared" si="296"/>
        <v>952.30286329452133</v>
      </c>
      <c r="D529" s="269">
        <f t="shared" si="297"/>
        <v>1.6333571622992311</v>
      </c>
      <c r="E529" s="269">
        <f>IF(H529&gt;0,IF(AND(C529&lt;$B$6,C529&gt;$K$12),bb2wang($B$6,$K$12,C529,$H$8,$H$9,I529,$H$10,$H$11,$K$10,$K$11,$H$13),E528)," ")</f>
        <v>113.02828070667287</v>
      </c>
      <c r="F529" s="269">
        <f t="shared" si="298"/>
        <v>112.14526413462849</v>
      </c>
      <c r="G529" s="269">
        <f t="shared" si="299"/>
        <v>136.71048886852685</v>
      </c>
      <c r="H529" s="270">
        <f t="shared" si="322"/>
        <v>5.0000000000000001E-3</v>
      </c>
      <c r="I529" s="269">
        <f t="shared" si="300"/>
        <v>0.75305356044909788</v>
      </c>
      <c r="J529" s="269">
        <f t="shared" si="323"/>
        <v>100</v>
      </c>
      <c r="K529" s="317">
        <f t="shared" si="301"/>
        <v>-1</v>
      </c>
      <c r="L529" s="318">
        <f t="shared" si="302"/>
        <v>1.6283571622992312</v>
      </c>
      <c r="M529" s="318">
        <f t="shared" si="303"/>
        <v>1.6308571622992312</v>
      </c>
      <c r="N529" s="269">
        <f t="shared" si="304"/>
        <v>-5.5986436357287062E-3</v>
      </c>
      <c r="O529" s="269">
        <f t="shared" si="324"/>
        <v>2.6440901955349538E-2</v>
      </c>
      <c r="P529" s="316">
        <f t="shared" si="325"/>
        <v>17.904200395821483</v>
      </c>
      <c r="Q529" s="269">
        <f t="shared" si="305"/>
        <v>38.399801881615929</v>
      </c>
      <c r="R529" s="338">
        <f>IF(H529&gt;0,rate1(1,$L$52,$L$51,$L$54,L529,$L$53,$L$50,P529),"")</f>
        <v>1399.8133243797986</v>
      </c>
      <c r="S529" s="318">
        <f t="shared" si="306"/>
        <v>1.0374868356948099</v>
      </c>
      <c r="T529" s="318">
        <f t="shared" si="307"/>
        <v>0.14934959251585594</v>
      </c>
      <c r="U529" s="269">
        <f t="shared" si="308"/>
        <v>1.6333571622992311</v>
      </c>
      <c r="V529" s="341">
        <f t="shared" si="309"/>
        <v>1.6333571622992311</v>
      </c>
      <c r="W529" s="269">
        <f t="shared" si="310"/>
        <v>1.6051783030968103E-4</v>
      </c>
      <c r="X529" s="269">
        <f t="shared" si="311"/>
        <v>37.951044478351179</v>
      </c>
      <c r="Y529" s="269">
        <f t="shared" si="326"/>
        <v>17.959134463036555</v>
      </c>
      <c r="Z529" s="349">
        <f>IF(H529&gt;0,rate1(1,$L$52,$L$51,$L$54,U529,$L$53,$L$50,Y529),"")</f>
        <v>1403.5054658973481</v>
      </c>
      <c r="AA529" s="341">
        <f t="shared" si="312"/>
        <v>1.0226649200900999</v>
      </c>
      <c r="AB529" s="341">
        <f t="shared" si="313"/>
        <v>-7.0822147032318736E-3</v>
      </c>
      <c r="AC529" s="269">
        <f t="shared" si="327"/>
        <v>0.14934959251585594</v>
      </c>
      <c r="AD529" s="269">
        <f t="shared" si="314"/>
        <v>-3.3478497770050269E-2</v>
      </c>
      <c r="AE529" s="269">
        <f t="shared" si="315"/>
        <v>-5.33006088759704E-2</v>
      </c>
      <c r="AF529" s="269">
        <f t="shared" si="316"/>
        <v>953.08923200893116</v>
      </c>
      <c r="AG529" s="269">
        <f t="shared" si="317"/>
        <v>952.15351370200551</v>
      </c>
      <c r="AH529" s="269">
        <f t="shared" si="318"/>
        <v>1.6284925826756742</v>
      </c>
      <c r="AI529" s="269">
        <f t="shared" si="319"/>
        <v>106.69250671837031</v>
      </c>
      <c r="AJ529" s="269">
        <f t="shared" si="320"/>
        <v>3.5770356168906918</v>
      </c>
      <c r="AK529" s="366">
        <f t="shared" si="321"/>
        <v>139.32892273920379</v>
      </c>
      <c r="AL529" s="134">
        <f t="shared" si="328"/>
        <v>1.2770635714088121</v>
      </c>
      <c r="AM529" s="5" cm="1">
        <f t="array" ref="AM529">Balance($B$8,$B$11,$B$12,$H$7,B529,AK529,AL529)</f>
        <v>0.52957678668197683</v>
      </c>
      <c r="AN529" s="5" cm="1">
        <f t="array" ref="AN529">getStorageByWaterLevel(B528)</f>
        <v>93.306123932879643</v>
      </c>
    </row>
    <row r="530" spans="2:40" x14ac:dyDescent="0.25">
      <c r="B530" s="269">
        <f t="shared" si="295"/>
        <v>953.08923200893116</v>
      </c>
      <c r="C530" s="269">
        <f t="shared" si="296"/>
        <v>952.15351370200551</v>
      </c>
      <c r="D530" s="269">
        <f t="shared" si="297"/>
        <v>1.6284925826756742</v>
      </c>
      <c r="E530" s="269">
        <f>IF(H530&gt;0,IF(AND(C530&lt;$B$6,C530&gt;$K$12),bb2wang($B$6,$K$12,C530,$H$8,$H$9,I530,$H$10,$H$11,$K$10,$K$11,$H$13),E529)," ")</f>
        <v>113.29549399220942</v>
      </c>
      <c r="F530" s="269">
        <f t="shared" si="298"/>
        <v>113.16188734944114</v>
      </c>
      <c r="G530" s="269">
        <f t="shared" si="299"/>
        <v>136.7171457552985</v>
      </c>
      <c r="H530" s="270">
        <f t="shared" si="322"/>
        <v>5.0000000000000001E-3</v>
      </c>
      <c r="I530" s="269">
        <f t="shared" si="300"/>
        <v>0.74857464554052067</v>
      </c>
      <c r="J530" s="269">
        <f t="shared" si="323"/>
        <v>100</v>
      </c>
      <c r="K530" s="317">
        <f t="shared" si="301"/>
        <v>-1</v>
      </c>
      <c r="L530" s="318">
        <f t="shared" si="302"/>
        <v>1.6234925826756743</v>
      </c>
      <c r="M530" s="318">
        <f t="shared" si="303"/>
        <v>1.6259925826756743</v>
      </c>
      <c r="N530" s="269">
        <f t="shared" si="304"/>
        <v>-5.582432865034459E-3</v>
      </c>
      <c r="O530" s="269">
        <f t="shared" si="324"/>
        <v>2.6440901955349538E-2</v>
      </c>
      <c r="P530" s="316">
        <f t="shared" si="325"/>
        <v>17.832938858312652</v>
      </c>
      <c r="Q530" s="269">
        <f t="shared" si="305"/>
        <v>37.489296209641196</v>
      </c>
      <c r="R530" s="338">
        <f>IF(H530&gt;0,rate1(1,$L$52,$L$51,$L$54,L530,$L$53,$L$50,P530),"")</f>
        <v>1395.0190786177816</v>
      </c>
      <c r="S530" s="318">
        <f t="shared" si="306"/>
        <v>1.0163677461354068</v>
      </c>
      <c r="T530" s="318">
        <f t="shared" si="307"/>
        <v>0.34106301618147072</v>
      </c>
      <c r="U530" s="269">
        <f t="shared" si="308"/>
        <v>1.6284925826756742</v>
      </c>
      <c r="V530" s="341">
        <f t="shared" si="309"/>
        <v>1.6284925826756742</v>
      </c>
      <c r="W530" s="269">
        <f t="shared" si="310"/>
        <v>1.5956312304776787E-4</v>
      </c>
      <c r="X530" s="269">
        <f t="shared" si="311"/>
        <v>37.961563554605959</v>
      </c>
      <c r="Y530" s="269">
        <f t="shared" si="326"/>
        <v>17.887818100444012</v>
      </c>
      <c r="Z530" s="349">
        <f>IF(H530&gt;0,rate1(1,$L$52,$L$51,$L$54,U530,$L$53,$L$50,Y530),"")</f>
        <v>1398.7116494860197</v>
      </c>
      <c r="AA530" s="341">
        <f t="shared" si="312"/>
        <v>1.026454336848956</v>
      </c>
      <c r="AB530" s="341">
        <f t="shared" si="313"/>
        <v>-6.0316432787112058E-3</v>
      </c>
      <c r="AC530" s="269">
        <f t="shared" si="327"/>
        <v>0.34106301618147072</v>
      </c>
      <c r="AD530" s="269">
        <f t="shared" si="314"/>
        <v>-1.4660047448063471E-2</v>
      </c>
      <c r="AE530" s="269">
        <f t="shared" si="315"/>
        <v>7.6745377211951696E-2</v>
      </c>
      <c r="AF530" s="269">
        <f t="shared" si="316"/>
        <v>952.74258655988467</v>
      </c>
      <c r="AG530" s="269">
        <f t="shared" si="317"/>
        <v>951.81245068582405</v>
      </c>
      <c r="AH530" s="269">
        <f t="shared" si="318"/>
        <v>1.6236275768054036</v>
      </c>
      <c r="AI530" s="269">
        <f t="shared" si="319"/>
        <v>244.48627363534277</v>
      </c>
      <c r="AJ530" s="269">
        <f t="shared" si="320"/>
        <v>3.6449484706782869</v>
      </c>
      <c r="AK530" s="366">
        <f t="shared" si="321"/>
        <v>139.34350872395586</v>
      </c>
      <c r="AL530" s="134">
        <f t="shared" si="328"/>
        <v>1.2877328220806492</v>
      </c>
      <c r="AM530" s="5" cm="1">
        <f t="array" ref="AM530">Balance($B$8,$B$11,$B$12,$H$7,B530,AK530,AL530)</f>
        <v>0.53714756391164742</v>
      </c>
      <c r="AN530" s="5" cm="1">
        <f t="array" ref="AN530">getStorageByWaterLevel(B529)</f>
        <v>95.623761899250766</v>
      </c>
    </row>
    <row r="531" spans="2:40" x14ac:dyDescent="0.25">
      <c r="B531" s="269">
        <f t="shared" si="295"/>
        <v>952.74258655988467</v>
      </c>
      <c r="C531" s="269">
        <f t="shared" si="296"/>
        <v>951.81245068582405</v>
      </c>
      <c r="D531" s="269">
        <f t="shared" si="297"/>
        <v>1.6236275768054036</v>
      </c>
      <c r="E531" s="269">
        <f>IF(H531&gt;0,IF(AND(C531&lt;$B$6,C531&gt;$K$12),bb2wang($B$6,$K$12,C531,$H$8,$H$9,I531,$H$10,$H$11,$K$10,$K$11,$H$13),E530)," ")</f>
        <v>113.94664781797859</v>
      </c>
      <c r="F531" s="269">
        <f t="shared" si="298"/>
        <v>113.621070905094</v>
      </c>
      <c r="G531" s="269">
        <f t="shared" si="299"/>
        <v>136.04154047216684</v>
      </c>
      <c r="H531" s="270">
        <f t="shared" si="322"/>
        <v>5.0000000000000001E-3</v>
      </c>
      <c r="I531" s="269">
        <f t="shared" si="300"/>
        <v>0.74410869924849976</v>
      </c>
      <c r="J531" s="269">
        <f t="shared" si="323"/>
        <v>100</v>
      </c>
      <c r="K531" s="317">
        <f t="shared" si="301"/>
        <v>-1</v>
      </c>
      <c r="L531" s="318">
        <f t="shared" si="302"/>
        <v>1.6186275768054037</v>
      </c>
      <c r="M531" s="318">
        <f t="shared" si="303"/>
        <v>1.6211275768054036</v>
      </c>
      <c r="N531" s="269">
        <f t="shared" si="304"/>
        <v>-5.5662178259217043E-3</v>
      </c>
      <c r="O531" s="269">
        <f t="shared" si="324"/>
        <v>2.6440901955349538E-2</v>
      </c>
      <c r="P531" s="316">
        <f t="shared" si="325"/>
        <v>17.761742313412899</v>
      </c>
      <c r="Q531" s="269">
        <f t="shared" si="305"/>
        <v>37.04200535283104</v>
      </c>
      <c r="R531" s="338">
        <f>IF(H531&gt;0,rate1(1,$L$52,$L$51,$L$54,L531,$L$53,$L$50,P531),"")</f>
        <v>1390.2238644993968</v>
      </c>
      <c r="S531" s="318">
        <f t="shared" si="306"/>
        <v>1.0077051662308565</v>
      </c>
      <c r="T531" s="318">
        <f t="shared" si="307"/>
        <v>0.72240074505219054</v>
      </c>
      <c r="U531" s="269">
        <f t="shared" si="308"/>
        <v>1.6236275768054036</v>
      </c>
      <c r="V531" s="341">
        <f t="shared" si="309"/>
        <v>1.6236275768054036</v>
      </c>
      <c r="W531" s="269">
        <f t="shared" si="310"/>
        <v>1.5861118012239217E-4</v>
      </c>
      <c r="X531" s="269">
        <f t="shared" si="311"/>
        <v>37.283614978204355</v>
      </c>
      <c r="Y531" s="269">
        <f t="shared" si="326"/>
        <v>17.816566616210721</v>
      </c>
      <c r="Z531" s="349">
        <f>IF(H531&gt;0,rate1(1,$L$52,$L$51,$L$54,U531,$L$53,$L$50,Y531),"")</f>
        <v>1393.9168519295119</v>
      </c>
      <c r="AA531" s="341">
        <f t="shared" si="312"/>
        <v>1.0115908212504838</v>
      </c>
      <c r="AB531" s="341">
        <f t="shared" si="313"/>
        <v>-1.3684205518722096E-2</v>
      </c>
      <c r="AC531" s="269">
        <f t="shared" si="327"/>
        <v>0.36097230900575922</v>
      </c>
      <c r="AD531" s="269">
        <f t="shared" si="314"/>
        <v>-1.3851478008858088E-2</v>
      </c>
      <c r="AE531" s="269">
        <f t="shared" si="315"/>
        <v>2.3035007219607937E-3</v>
      </c>
      <c r="AF531" s="269">
        <f t="shared" si="316"/>
        <v>952.37604803305294</v>
      </c>
      <c r="AG531" s="269">
        <f t="shared" si="317"/>
        <v>951.45147837681827</v>
      </c>
      <c r="AH531" s="269">
        <f t="shared" si="318"/>
        <v>1.6187621445819034</v>
      </c>
      <c r="AI531" s="269">
        <f t="shared" si="319"/>
        <v>259.65049099178077</v>
      </c>
      <c r="AJ531" s="269">
        <f t="shared" si="320"/>
        <v>3.7170736070648926</v>
      </c>
      <c r="AK531" s="366">
        <f t="shared" si="321"/>
        <v>139.37693418946364</v>
      </c>
      <c r="AL531" s="134">
        <f t="shared" si="328"/>
        <v>1.3121814494441835</v>
      </c>
      <c r="AM531" s="5" cm="1">
        <f t="array" ref="AM531">Balance($B$8,$B$11,$B$12,$H$7,B531,AK531,AL531)</f>
        <v>0.55428721334531428</v>
      </c>
      <c r="AN531" s="5" cm="1">
        <f t="array" ref="AN531">getStorageByWaterLevel(B530)</f>
        <v>96.024071784776325</v>
      </c>
    </row>
    <row r="532" spans="2:40" x14ac:dyDescent="0.25">
      <c r="B532" s="269">
        <f t="shared" si="295"/>
        <v>952.37604803305294</v>
      </c>
      <c r="C532" s="269">
        <f t="shared" si="296"/>
        <v>951.45147837681827</v>
      </c>
      <c r="D532" s="269">
        <f t="shared" si="297"/>
        <v>1.6187621445819034</v>
      </c>
      <c r="E532" s="269">
        <f>IF(H532&gt;0,IF(AND(C532&lt;$B$6,C532&gt;$K$12),bb2wang($B$6,$K$12,C532,$H$8,$H$9,I532,$H$10,$H$11,$K$10,$K$11,$H$13),E531)," ")</f>
        <v>114.63773652230009</v>
      </c>
      <c r="F532" s="269">
        <f t="shared" si="298"/>
        <v>114.29219217013934</v>
      </c>
      <c r="G532" s="269">
        <f t="shared" si="299"/>
        <v>135.61476410315365</v>
      </c>
      <c r="H532" s="270">
        <f t="shared" si="322"/>
        <v>5.0000000000000001E-3</v>
      </c>
      <c r="I532" s="269">
        <f t="shared" si="300"/>
        <v>0.73965572498773335</v>
      </c>
      <c r="J532" s="269">
        <f t="shared" si="323"/>
        <v>100</v>
      </c>
      <c r="K532" s="317">
        <f t="shared" si="301"/>
        <v>-1</v>
      </c>
      <c r="L532" s="318">
        <f t="shared" si="302"/>
        <v>1.6137621445819035</v>
      </c>
      <c r="M532" s="318">
        <f t="shared" si="303"/>
        <v>1.6162621445819034</v>
      </c>
      <c r="N532" s="269">
        <f t="shared" si="304"/>
        <v>-5.5499985172839938E-3</v>
      </c>
      <c r="O532" s="269">
        <f t="shared" si="324"/>
        <v>2.6440901955349538E-2</v>
      </c>
      <c r="P532" s="316">
        <f t="shared" si="325"/>
        <v>17.690610920734169</v>
      </c>
      <c r="Q532" s="269">
        <f t="shared" si="305"/>
        <v>36.635508425415821</v>
      </c>
      <c r="R532" s="338">
        <f>IF(H532&gt;0,rate1(1,$L$52,$L$51,$L$54,L532,$L$53,$L$50,P532),"")</f>
        <v>1385.4276984950659</v>
      </c>
      <c r="S532" s="318">
        <f t="shared" si="306"/>
        <v>1.0000969231098111</v>
      </c>
      <c r="T532" s="318">
        <f t="shared" si="307"/>
        <v>57.261870033875063</v>
      </c>
      <c r="U532" s="269">
        <f t="shared" si="308"/>
        <v>1.6187621445819034</v>
      </c>
      <c r="V532" s="341">
        <f t="shared" si="309"/>
        <v>1.6187621445819034</v>
      </c>
      <c r="W532" s="269">
        <f t="shared" si="310"/>
        <v>1.5766200226230431E-4</v>
      </c>
      <c r="X532" s="269">
        <f t="shared" si="311"/>
        <v>36.856759610441458</v>
      </c>
      <c r="Y532" s="269">
        <f t="shared" si="326"/>
        <v>17.745380169370403</v>
      </c>
      <c r="Z532" s="349">
        <f>IF(H532&gt;0,rate1(1,$L$52,$L$51,$L$54,U532,$L$53,$L$50,Y532),"")</f>
        <v>1389.1210896114444</v>
      </c>
      <c r="AA532" s="341">
        <f t="shared" si="312"/>
        <v>1.0034616501569169</v>
      </c>
      <c r="AB532" s="341">
        <f t="shared" si="313"/>
        <v>-4.554533101713687E-2</v>
      </c>
      <c r="AC532" s="269">
        <f t="shared" si="327"/>
        <v>2.0835590997537015</v>
      </c>
      <c r="AD532" s="269">
        <f t="shared" si="314"/>
        <v>-2.3997399452653167E-3</v>
      </c>
      <c r="AE532" s="269">
        <f t="shared" si="315"/>
        <v>9.3692705461323952E-3</v>
      </c>
      <c r="AF532" s="269">
        <f t="shared" si="316"/>
        <v>950.28693893478192</v>
      </c>
      <c r="AG532" s="269">
        <f t="shared" si="317"/>
        <v>949.36791927706452</v>
      </c>
      <c r="AH532" s="269">
        <f t="shared" si="318"/>
        <v>1.6138962858981334</v>
      </c>
      <c r="AI532" s="269">
        <f t="shared" si="319"/>
        <v>1503.9103823440137</v>
      </c>
      <c r="AJ532" s="269">
        <f t="shared" si="320"/>
        <v>4.1348264910493411</v>
      </c>
      <c r="AK532" s="366">
        <f t="shared" si="321"/>
        <v>139.41225744224252</v>
      </c>
      <c r="AL532" s="134">
        <f t="shared" si="328"/>
        <v>1.3381464985433615</v>
      </c>
      <c r="AM532" s="5" cm="1">
        <f t="array" ref="AM532">Balance($B$8,$B$11,$B$12,$H$7,B532,AK532,AL532)</f>
        <v>0.57271612938106076</v>
      </c>
      <c r="AN532" s="5" cm="1">
        <f t="array" ref="AN532">getStorageByWaterLevel(B531)</f>
        <v>96.92266046949257</v>
      </c>
    </row>
    <row r="533" spans="2:40" x14ac:dyDescent="0.25">
      <c r="B533" s="269">
        <f t="shared" si="295"/>
        <v>950.28693893478192</v>
      </c>
      <c r="C533" s="269">
        <f t="shared" si="296"/>
        <v>949.36791927706452</v>
      </c>
      <c r="D533" s="269">
        <f t="shared" si="297"/>
        <v>1.6138962858981334</v>
      </c>
      <c r="E533" s="269">
        <f>IF(H533&gt;0,IF(AND(C533&lt;$B$6,C533&gt;$K$12),bb2wang($B$6,$K$12,C533,$H$8,$H$9,I533,$H$10,$H$11,$K$10,$K$11,$H$13),E532)," ")</f>
        <v>118.77762778611115</v>
      </c>
      <c r="F533" s="269">
        <f t="shared" si="298"/>
        <v>116.70768215420563</v>
      </c>
      <c r="G533" s="269">
        <f t="shared" si="299"/>
        <v>137.23200629573461</v>
      </c>
      <c r="H533" s="270">
        <f t="shared" si="322"/>
        <v>5.0000000000000001E-3</v>
      </c>
      <c r="I533" s="269">
        <f t="shared" si="300"/>
        <v>0.73521572617391939</v>
      </c>
      <c r="J533" s="269">
        <f t="shared" si="323"/>
        <v>100</v>
      </c>
      <c r="K533" s="317">
        <f t="shared" si="301"/>
        <v>-1</v>
      </c>
      <c r="L533" s="318">
        <f t="shared" si="302"/>
        <v>1.6088962858981335</v>
      </c>
      <c r="M533" s="318">
        <f t="shared" si="303"/>
        <v>1.6113962858981334</v>
      </c>
      <c r="N533" s="269">
        <f t="shared" si="304"/>
        <v>-5.5337749380177659E-3</v>
      </c>
      <c r="O533" s="269">
        <f t="shared" si="324"/>
        <v>2.6440901955349538E-2</v>
      </c>
      <c r="P533" s="316">
        <f t="shared" si="325"/>
        <v>17.619544840678291</v>
      </c>
      <c r="Q533" s="269">
        <f t="shared" si="305"/>
        <v>40.295032291908768</v>
      </c>
      <c r="R533" s="338">
        <f>IF(H533&gt;0,rate1(1,$L$52,$L$51,$L$54,L533,$L$53,$L$50,P533),"")</f>
        <v>1380.6305971922038</v>
      </c>
      <c r="S533" s="318">
        <f t="shared" si="306"/>
        <v>1.1038187031287359</v>
      </c>
      <c r="T533" s="318">
        <f t="shared" si="307"/>
        <v>5.3302293047870659E-2</v>
      </c>
      <c r="U533" s="269">
        <f t="shared" si="308"/>
        <v>1.6138962858981334</v>
      </c>
      <c r="V533" s="341">
        <f t="shared" si="309"/>
        <v>1.6138962858981334</v>
      </c>
      <c r="W533" s="269">
        <f t="shared" si="310"/>
        <v>1.5671559019647674E-4</v>
      </c>
      <c r="X533" s="269">
        <f t="shared" si="311"/>
        <v>38.492699769328823</v>
      </c>
      <c r="Y533" s="269">
        <f t="shared" si="326"/>
        <v>17.674258919741945</v>
      </c>
      <c r="Z533" s="349">
        <f>IF(H533&gt;0,rate1(1,$L$52,$L$51,$L$54,U533,$L$53,$L$50,Y533),"")</f>
        <v>1384.3243790318188</v>
      </c>
      <c r="AA533" s="341">
        <f t="shared" si="312"/>
        <v>1.051633081461828</v>
      </c>
      <c r="AB533" s="341">
        <f t="shared" si="313"/>
        <v>-3.0351779471526523E-3</v>
      </c>
      <c r="AC533" s="269">
        <f t="shared" si="327"/>
        <v>5.3302293047870659E-2</v>
      </c>
      <c r="AD533" s="269">
        <f t="shared" si="314"/>
        <v>-9.380459477624184E-2</v>
      </c>
      <c r="AE533" s="269">
        <f t="shared" si="315"/>
        <v>-8.5550569764507242E-2</v>
      </c>
      <c r="AF533" s="269">
        <f t="shared" si="316"/>
        <v>950.22810286679601</v>
      </c>
      <c r="AG533" s="269">
        <f t="shared" si="317"/>
        <v>949.31461698401665</v>
      </c>
      <c r="AH533" s="269">
        <f t="shared" si="318"/>
        <v>1.6090300006462201</v>
      </c>
      <c r="AI533" s="269">
        <f t="shared" si="319"/>
        <v>38.607208297622719</v>
      </c>
      <c r="AJ533" s="269">
        <f t="shared" si="320"/>
        <v>4.1455507155764586</v>
      </c>
      <c r="AK533" s="366">
        <f t="shared" si="321"/>
        <v>139.61620989397639</v>
      </c>
      <c r="AL533" s="134">
        <f t="shared" si="328"/>
        <v>1.4885375367777629</v>
      </c>
      <c r="AM533" s="5" cm="1">
        <f t="array" ref="AM533">Balance($B$8,$B$11,$B$12,$H$7,B533,AK533,AL533)</f>
        <v>0.68374594855991366</v>
      </c>
      <c r="AN533" s="5" cm="1">
        <f t="array" ref="AN533">getStorageByWaterLevel(B532)</f>
        <v>97.877368704313952</v>
      </c>
    </row>
    <row r="534" spans="2:40" x14ac:dyDescent="0.25">
      <c r="B534" s="269">
        <f t="shared" si="295"/>
        <v>950.22810286679601</v>
      </c>
      <c r="C534" s="269">
        <f t="shared" si="296"/>
        <v>949.31461698401665</v>
      </c>
      <c r="D534" s="269">
        <f t="shared" si="297"/>
        <v>1.6090300006462201</v>
      </c>
      <c r="E534" s="269">
        <f>IF(H534&gt;0,IF(AND(C534&lt;$B$6,C534&gt;$K$12),bb2wang($B$6,$K$12,C534,$H$8,$H$9,I534,$H$10,$H$11,$K$10,$K$11,$H$13),E533)," ")</f>
        <v>118.85284423133925</v>
      </c>
      <c r="F534" s="269">
        <f t="shared" si="298"/>
        <v>118.81523600872521</v>
      </c>
      <c r="G534" s="269">
        <f t="shared" si="299"/>
        <v>134.58382166947484</v>
      </c>
      <c r="H534" s="270">
        <f t="shared" si="322"/>
        <v>0.02</v>
      </c>
      <c r="I534" s="269">
        <f t="shared" si="300"/>
        <v>0.73078870622348413</v>
      </c>
      <c r="J534" s="269">
        <f t="shared" si="323"/>
        <v>100</v>
      </c>
      <c r="K534" s="317">
        <f t="shared" si="301"/>
        <v>-1</v>
      </c>
      <c r="L534" s="318">
        <f t="shared" si="302"/>
        <v>1.5890300006462201</v>
      </c>
      <c r="M534" s="318">
        <f t="shared" si="303"/>
        <v>1.5990300006462201</v>
      </c>
      <c r="N534" s="269">
        <f t="shared" si="304"/>
        <v>-2.2484574188202711E-2</v>
      </c>
      <c r="O534" s="269">
        <f t="shared" si="324"/>
        <v>2.6440901955349538E-2</v>
      </c>
      <c r="P534" s="316">
        <f t="shared" si="325"/>
        <v>17.385077800535377</v>
      </c>
      <c r="Q534" s="269">
        <f t="shared" si="305"/>
        <v>37.176584749608736</v>
      </c>
      <c r="R534" s="338">
        <f>IF(H534&gt;0,rate1(1,$L$52,$L$51,$L$54,L534,$L$53,$L$50,P534),"")</f>
        <v>1364.765646079647</v>
      </c>
      <c r="S534" s="318">
        <f t="shared" si="306"/>
        <v>1.0302322550364014</v>
      </c>
      <c r="T534" s="318">
        <f t="shared" si="307"/>
        <v>0.7437279872483874</v>
      </c>
      <c r="U534" s="269">
        <f t="shared" si="308"/>
        <v>1.6090300006462201</v>
      </c>
      <c r="V534" s="341">
        <f t="shared" si="309"/>
        <v>1.6090300006462201</v>
      </c>
      <c r="W534" s="269">
        <f t="shared" si="310"/>
        <v>1.5577194465188349E-4</v>
      </c>
      <c r="X534" s="269">
        <f t="shared" si="311"/>
        <v>39.72210860106361</v>
      </c>
      <c r="Y534" s="269">
        <f t="shared" si="326"/>
        <v>17.603203027931301</v>
      </c>
      <c r="Z534" s="349">
        <f>IF(H534&gt;0,rate1(1,$L$52,$L$51,$L$54,U534,$L$53,$L$50,Y534),"")</f>
        <v>1379.5267368075472</v>
      </c>
      <c r="AA534" s="341">
        <f t="shared" si="312"/>
        <v>1.0889950524141956</v>
      </c>
      <c r="AB534" s="341">
        <f t="shared" si="313"/>
        <v>-1.7503438722289728E-3</v>
      </c>
      <c r="AC534" s="269">
        <f t="shared" si="327"/>
        <v>0.7437279872483874</v>
      </c>
      <c r="AD534" s="269">
        <f t="shared" si="314"/>
        <v>-2.6891552211172173E-2</v>
      </c>
      <c r="AE534" s="269">
        <f t="shared" si="315"/>
        <v>0.16790589823061156</v>
      </c>
      <c r="AF534" s="269">
        <f t="shared" si="316"/>
        <v>949.46189030535936</v>
      </c>
      <c r="AG534" s="269">
        <f t="shared" si="317"/>
        <v>948.5708889967683</v>
      </c>
      <c r="AH534" s="269">
        <f t="shared" si="318"/>
        <v>1.5891042625156648</v>
      </c>
      <c r="AI534" s="269">
        <f t="shared" si="319"/>
        <v>544.94922947744237</v>
      </c>
      <c r="AJ534" s="269">
        <f t="shared" si="320"/>
        <v>4.2969255015424146</v>
      </c>
      <c r="AK534" s="366">
        <f t="shared" si="321"/>
        <v>139.62150803862855</v>
      </c>
      <c r="AL534" s="134">
        <f t="shared" si="328"/>
        <v>1.4923982576075252</v>
      </c>
      <c r="AM534" s="5" cm="1">
        <f t="array" ref="AM534">Balance($B$8,$B$11,$B$12,$H$7,B534,AK534,AL534)</f>
        <v>0.68702218474119725</v>
      </c>
      <c r="AN534" s="5" cm="1">
        <f t="array" ref="AN534">getStorageByWaterLevel(B533)</f>
        <v>103.40811766722365</v>
      </c>
    </row>
    <row r="535" spans="2:40" x14ac:dyDescent="0.25">
      <c r="B535" s="269">
        <f t="shared" si="295"/>
        <v>949.46189030535936</v>
      </c>
      <c r="C535" s="269">
        <f t="shared" si="296"/>
        <v>948.5708889967683</v>
      </c>
      <c r="D535" s="269">
        <f t="shared" si="297"/>
        <v>1.5891042625156648</v>
      </c>
      <c r="E535" s="269">
        <f>IF(H535&gt;0,IF(AND(C535&lt;$B$6,C535&gt;$K$12),bb2wang($B$6,$K$12,C535,$H$8,$H$9,I535,$H$10,$H$11,$K$10,$K$11,$H$13),E534)," ")</f>
        <v>120.21375118762913</v>
      </c>
      <c r="F535" s="269">
        <f t="shared" si="298"/>
        <v>119.53329770948419</v>
      </c>
      <c r="G535" s="269">
        <f t="shared" si="299"/>
        <v>134.15656081154177</v>
      </c>
      <c r="H535" s="270">
        <f t="shared" si="322"/>
        <v>5.0000000000000001E-3</v>
      </c>
      <c r="I535" s="269">
        <f t="shared" si="300"/>
        <v>0.71280104687284629</v>
      </c>
      <c r="J535" s="269">
        <f t="shared" si="323"/>
        <v>100</v>
      </c>
      <c r="K535" s="317">
        <f t="shared" si="301"/>
        <v>-1</v>
      </c>
      <c r="L535" s="318">
        <f t="shared" si="302"/>
        <v>1.5841042625156649</v>
      </c>
      <c r="M535" s="318">
        <f t="shared" si="303"/>
        <v>1.5866042625156649</v>
      </c>
      <c r="N535" s="269">
        <f t="shared" si="304"/>
        <v>-5.4510699835075282E-3</v>
      </c>
      <c r="O535" s="269">
        <f t="shared" si="324"/>
        <v>2.6440901955349538E-2</v>
      </c>
      <c r="P535" s="316">
        <f t="shared" si="325"/>
        <v>17.258572566523842</v>
      </c>
      <c r="Q535" s="269">
        <f t="shared" si="305"/>
        <v>35.537843196502564</v>
      </c>
      <c r="R535" s="338">
        <f>IF(H535&gt;0,rate1(1,$L$52,$L$51,$L$54,L535,$L$53,$L$50,P535),"")</f>
        <v>1356.1815301285108</v>
      </c>
      <c r="S535" s="318">
        <f t="shared" si="306"/>
        <v>0.99105321700286408</v>
      </c>
      <c r="T535" s="318">
        <f t="shared" si="307"/>
        <v>-0.60927709828801579</v>
      </c>
      <c r="U535" s="269">
        <f t="shared" si="308"/>
        <v>1.5891042625156648</v>
      </c>
      <c r="V535" s="341">
        <f t="shared" si="309"/>
        <v>1.5891042625156648</v>
      </c>
      <c r="W535" s="269">
        <f t="shared" si="310"/>
        <v>1.5193776843491769E-4</v>
      </c>
      <c r="X535" s="269">
        <f t="shared" si="311"/>
        <v>35.408725344148593</v>
      </c>
      <c r="Y535" s="269">
        <f t="shared" si="326"/>
        <v>17.313003813413467</v>
      </c>
      <c r="Z535" s="349">
        <f>IF(H535&gt;0,rate1(1,$L$52,$L$51,$L$54,U535,$L$53,$L$50,Y535),"")</f>
        <v>1359.8770977697563</v>
      </c>
      <c r="AA535" s="341">
        <f t="shared" si="312"/>
        <v>0.98476899746874169</v>
      </c>
      <c r="AB535" s="341">
        <f t="shared" si="313"/>
        <v>9.9755592662464972E-3</v>
      </c>
      <c r="AC535" s="269">
        <f t="shared" si="327"/>
        <v>0.24404337576749055</v>
      </c>
      <c r="AD535" s="269">
        <f t="shared" si="314"/>
        <v>-2.0488161107735582E-2</v>
      </c>
      <c r="AE535" s="269">
        <f t="shared" si="315"/>
        <v>1.2965330527270325E-2</v>
      </c>
      <c r="AF535" s="269">
        <f t="shared" si="316"/>
        <v>949.21239585960836</v>
      </c>
      <c r="AG535" s="269">
        <f t="shared" si="317"/>
        <v>948.32684562100076</v>
      </c>
      <c r="AH535" s="269">
        <f t="shared" si="318"/>
        <v>1.5842358027406858</v>
      </c>
      <c r="AI535" s="269">
        <f t="shared" si="319"/>
        <v>179.94890089998879</v>
      </c>
      <c r="AJ535" s="269">
        <f t="shared" si="320"/>
        <v>4.346911307347967</v>
      </c>
      <c r="AK535" s="366">
        <f t="shared" si="321"/>
        <v>139.69484938854745</v>
      </c>
      <c r="AL535" s="134">
        <f t="shared" si="328"/>
        <v>1.5468931805552695</v>
      </c>
      <c r="AM535" s="5" cm="1">
        <f t="array" ref="AM535">Balance($B$8,$B$11,$B$12,$H$7,B535,AK535,AL535)</f>
        <v>0.73040498552045596</v>
      </c>
      <c r="AN535" s="5" cm="1">
        <f t="array" ref="AN535">getStorageByWaterLevel(B534)</f>
        <v>103.56608202465208</v>
      </c>
    </row>
    <row r="536" spans="2:40" x14ac:dyDescent="0.25">
      <c r="B536" s="269">
        <f t="shared" si="295"/>
        <v>949.21239585960836</v>
      </c>
      <c r="C536" s="269">
        <f t="shared" si="296"/>
        <v>948.32684562100076</v>
      </c>
      <c r="D536" s="269">
        <f t="shared" si="297"/>
        <v>1.5842358027406858</v>
      </c>
      <c r="E536" s="269">
        <f>IF(H536&gt;0,IF(AND(C536&lt;$B$6,C536&gt;$K$12),bb2wang($B$6,$K$12,C536,$H$8,$H$9,I536,$H$10,$H$11,$K$10,$K$11,$H$13),E535)," ")</f>
        <v>120.67125948940449</v>
      </c>
      <c r="F536" s="269">
        <f t="shared" si="298"/>
        <v>120.44250533851681</v>
      </c>
      <c r="G536" s="269">
        <f t="shared" si="299"/>
        <v>133.93449151424278</v>
      </c>
      <c r="H536" s="270">
        <f t="shared" si="322"/>
        <v>5.0000000000000001E-3</v>
      </c>
      <c r="I536" s="269">
        <f t="shared" si="300"/>
        <v>0.70844019088608556</v>
      </c>
      <c r="J536" s="269">
        <f t="shared" si="323"/>
        <v>100</v>
      </c>
      <c r="K536" s="317">
        <f t="shared" si="301"/>
        <v>-1</v>
      </c>
      <c r="L536" s="318">
        <f t="shared" si="302"/>
        <v>1.5792358027406859</v>
      </c>
      <c r="M536" s="318">
        <f t="shared" si="303"/>
        <v>1.5817358027406858</v>
      </c>
      <c r="N536" s="269">
        <f t="shared" si="304"/>
        <v>-5.434820356096548E-3</v>
      </c>
      <c r="O536" s="269">
        <f t="shared" si="324"/>
        <v>2.6440901955349538E-2</v>
      </c>
      <c r="P536" s="316">
        <f t="shared" si="325"/>
        <v>17.187907998010868</v>
      </c>
      <c r="Q536" s="269">
        <f t="shared" si="305"/>
        <v>34.805077939910575</v>
      </c>
      <c r="R536" s="338">
        <f>IF(H536&gt;0,rate1(1,$L$52,$L$51,$L$54,L536,$L$53,$L$50,P536),"")</f>
        <v>1351.3790948019739</v>
      </c>
      <c r="S536" s="318">
        <f t="shared" si="306"/>
        <v>0.97406771373474021</v>
      </c>
      <c r="T536" s="318">
        <f t="shared" si="307"/>
        <v>-0.20957737009780394</v>
      </c>
      <c r="U536" s="269">
        <f t="shared" si="308"/>
        <v>1.5842358027406858</v>
      </c>
      <c r="V536" s="341">
        <f t="shared" si="309"/>
        <v>1.5842358027406858</v>
      </c>
      <c r="W536" s="269">
        <f t="shared" si="310"/>
        <v>1.510082261313439E-4</v>
      </c>
      <c r="X536" s="269">
        <f t="shared" si="311"/>
        <v>35.188523062368802</v>
      </c>
      <c r="Y536" s="269">
        <f t="shared" si="326"/>
        <v>17.242283359162073</v>
      </c>
      <c r="Z536" s="349">
        <f>IF(H536&gt;0,rate1(1,$L$52,$L$51,$L$54,U536,$L$53,$L$50,Y536),"")</f>
        <v>1355.0749722474657</v>
      </c>
      <c r="AA536" s="341">
        <f t="shared" si="312"/>
        <v>0.98211297591417202</v>
      </c>
      <c r="AB536" s="341">
        <f t="shared" si="313"/>
        <v>8.442333694344873E-3</v>
      </c>
      <c r="AC536" s="269">
        <f t="shared" si="327"/>
        <v>8.442333694344873E-3</v>
      </c>
      <c r="AD536" s="269">
        <f t="shared" si="314"/>
        <v>-0.59225330116354769</v>
      </c>
      <c r="AE536" s="269">
        <f t="shared" si="315"/>
        <v>-4.5290891217131444</v>
      </c>
      <c r="AF536" s="269">
        <f t="shared" si="316"/>
        <v>949.19851870555794</v>
      </c>
      <c r="AG536" s="269">
        <f t="shared" si="317"/>
        <v>948.31840328730641</v>
      </c>
      <c r="AH536" s="269">
        <f t="shared" si="318"/>
        <v>1.579366915725978</v>
      </c>
      <c r="AI536" s="269">
        <f t="shared" si="319"/>
        <v>6.24719867786765</v>
      </c>
      <c r="AJ536" s="269">
        <f t="shared" si="320"/>
        <v>4.3486466403140414</v>
      </c>
      <c r="AK536" s="366">
        <f t="shared" si="321"/>
        <v>139.71899071421402</v>
      </c>
      <c r="AL536" s="134">
        <f t="shared" si="328"/>
        <v>1.5648880706452684</v>
      </c>
      <c r="AM536" s="5" cm="1">
        <f t="array" ref="AM536">Balance($B$8,$B$11,$B$12,$H$7,B536,AK536,AL536)</f>
        <v>0.74482532619171726</v>
      </c>
      <c r="AN536" s="5" cm="1">
        <f t="array" ref="AN536">getStorageByWaterLevel(B535)</f>
        <v>105.63423397731552</v>
      </c>
    </row>
    <row r="537" spans="2:40" x14ac:dyDescent="0.25">
      <c r="B537" s="269">
        <f t="shared" si="295"/>
        <v>949.19851870555794</v>
      </c>
      <c r="C537" s="269">
        <f t="shared" si="296"/>
        <v>948.31840328730641</v>
      </c>
      <c r="D537" s="269">
        <f t="shared" si="297"/>
        <v>1.579366915725978</v>
      </c>
      <c r="E537" s="269">
        <f>IF(H537&gt;0,IF(AND(C537&lt;$B$6,C537&gt;$K$12),bb2wang($B$6,$K$12,C537,$H$8,$H$9,I537,$H$10,$H$11,$K$10,$K$11,$H$13),E536)," ")</f>
        <v>120.65721689812402</v>
      </c>
      <c r="F537" s="269">
        <f t="shared" si="298"/>
        <v>120.66423819376425</v>
      </c>
      <c r="G537" s="269">
        <f t="shared" si="299"/>
        <v>135.49301222230841</v>
      </c>
      <c r="H537" s="270">
        <f t="shared" si="322"/>
        <v>5.0000000000000001E-3</v>
      </c>
      <c r="I537" s="269">
        <f t="shared" si="300"/>
        <v>0.70409233460122778</v>
      </c>
      <c r="J537" s="269">
        <f t="shared" si="323"/>
        <v>100</v>
      </c>
      <c r="K537" s="317">
        <f t="shared" si="301"/>
        <v>1</v>
      </c>
      <c r="L537" s="318">
        <f t="shared" si="302"/>
        <v>1.5843669157259779</v>
      </c>
      <c r="M537" s="318">
        <f t="shared" si="303"/>
        <v>1.5818669157259779</v>
      </c>
      <c r="N537" s="269">
        <f t="shared" si="304"/>
        <v>5.727551025351163E-3</v>
      </c>
      <c r="O537" s="269">
        <f t="shared" si="324"/>
        <v>2.6440901955349538E-2</v>
      </c>
      <c r="P537" s="316">
        <f t="shared" si="325"/>
        <v>17.226034665501913</v>
      </c>
      <c r="Q537" s="269">
        <f t="shared" si="305"/>
        <v>34.822912186007727</v>
      </c>
      <c r="R537" s="338">
        <f>IF(H537&gt;0,rate1(1,$L$52,$L$51,$L$54,L537,$L$53,$L$50,P537),"")</f>
        <v>1353.9708842448779</v>
      </c>
      <c r="S537" s="318">
        <f t="shared" si="306"/>
        <v>0.97270130045406822</v>
      </c>
      <c r="T537" s="318">
        <f t="shared" si="307"/>
        <v>0.20981039832004442</v>
      </c>
      <c r="U537" s="269">
        <f t="shared" si="308"/>
        <v>1.579366915725978</v>
      </c>
      <c r="V537" s="341">
        <f t="shared" si="309"/>
        <v>1.579366915725978</v>
      </c>
      <c r="W537" s="269">
        <f t="shared" si="310"/>
        <v>1.500814547916729E-4</v>
      </c>
      <c r="X537" s="269">
        <f t="shared" si="311"/>
        <v>34.192503510315987</v>
      </c>
      <c r="Y537" s="269">
        <f t="shared" si="326"/>
        <v>17.171629258870151</v>
      </c>
      <c r="Z537" s="349">
        <f>IF(H537&gt;0,rate1(1,$L$52,$L$51,$L$54,U537,$L$53,$L$50,Y537),"")</f>
        <v>1350.2720189198519</v>
      </c>
      <c r="AA537" s="341">
        <f t="shared" si="312"/>
        <v>0.95770855378576492</v>
      </c>
      <c r="AB537" s="341">
        <f t="shared" si="313"/>
        <v>3.5487425526052655E-3</v>
      </c>
      <c r="AC537" s="269">
        <f t="shared" si="327"/>
        <v>0.20981039832004442</v>
      </c>
      <c r="AD537" s="269">
        <f t="shared" si="314"/>
        <v>2.3831040024875263E-2</v>
      </c>
      <c r="AE537" s="269">
        <f t="shared" si="315"/>
        <v>5.6456048499572029</v>
      </c>
      <c r="AF537" s="269">
        <f t="shared" si="316"/>
        <v>948.99443585826327</v>
      </c>
      <c r="AG537" s="269">
        <f t="shared" si="317"/>
        <v>948.10859288898632</v>
      </c>
      <c r="AH537" s="269">
        <f t="shared" si="318"/>
        <v>1.584497626445299</v>
      </c>
      <c r="AI537" s="269">
        <f t="shared" si="319"/>
        <v>154.95931320344278</v>
      </c>
      <c r="AJ537" s="269">
        <f t="shared" si="320"/>
        <v>4.3916908939816643</v>
      </c>
      <c r="AK537" s="366">
        <f t="shared" si="321"/>
        <v>139.71982742959233</v>
      </c>
      <c r="AL537" s="134">
        <f t="shared" si="328"/>
        <v>1.565512790513055</v>
      </c>
      <c r="AM537" s="5" cm="1">
        <f t="array" ref="AM537">Balance($B$8,$B$11,$B$12,$H$7,B537,AK537,AL537)</f>
        <v>0.74563342721970871</v>
      </c>
      <c r="AN537" s="5" cm="1">
        <f t="array" ref="AN537">getStorageByWaterLevel(B536)</f>
        <v>106.3120791112521</v>
      </c>
    </row>
    <row r="538" spans="2:40" x14ac:dyDescent="0.25">
      <c r="B538" s="269">
        <f t="shared" si="295"/>
        <v>948.99443585826327</v>
      </c>
      <c r="C538" s="269">
        <f t="shared" si="296"/>
        <v>948.10859288898632</v>
      </c>
      <c r="D538" s="269">
        <f t="shared" si="297"/>
        <v>1.584497626445299</v>
      </c>
      <c r="E538" s="269">
        <f>IF(H538&gt;0,IF(AND(C538&lt;$B$6,C538&gt;$K$12),bb2wang($B$6,$K$12,C538,$H$8,$H$9,I538,$H$10,$H$11,$K$10,$K$11,$H$13),E537)," ")</f>
        <v>121.10983436465686</v>
      </c>
      <c r="F538" s="269">
        <f t="shared" si="298"/>
        <v>120.88352563139044</v>
      </c>
      <c r="G538" s="269">
        <f t="shared" si="299"/>
        <v>137.06223794977481</v>
      </c>
      <c r="H538" s="270">
        <f t="shared" si="322"/>
        <v>5.0000000000000001E-3</v>
      </c>
      <c r="I538" s="269">
        <f t="shared" si="300"/>
        <v>0.70867437542156042</v>
      </c>
      <c r="J538" s="269">
        <f t="shared" si="323"/>
        <v>100</v>
      </c>
      <c r="K538" s="317">
        <f t="shared" si="301"/>
        <v>1</v>
      </c>
      <c r="L538" s="318">
        <f t="shared" si="302"/>
        <v>1.5894976264452989</v>
      </c>
      <c r="M538" s="318">
        <f t="shared" si="303"/>
        <v>1.586997626445299</v>
      </c>
      <c r="N538" s="269">
        <f t="shared" si="304"/>
        <v>5.746632280286601E-3</v>
      </c>
      <c r="O538" s="269">
        <f t="shared" si="324"/>
        <v>2.6440901955349538E-2</v>
      </c>
      <c r="P538" s="316">
        <f t="shared" si="325"/>
        <v>17.300549065420029</v>
      </c>
      <c r="Q538" s="269">
        <f t="shared" si="305"/>
        <v>36.649741007790425</v>
      </c>
      <c r="R538" s="338">
        <f>IF(H538&gt;0,rate1(1,$L$52,$L$51,$L$54,L538,$L$53,$L$50,P538),"")</f>
        <v>1359.0317710671645</v>
      </c>
      <c r="S538" s="318">
        <f t="shared" si="306"/>
        <v>1.0199174787295813</v>
      </c>
      <c r="T538" s="318">
        <f t="shared" si="307"/>
        <v>-0.2885220744205817</v>
      </c>
      <c r="U538" s="269">
        <f t="shared" si="308"/>
        <v>1.584497626445299</v>
      </c>
      <c r="V538" s="341">
        <f t="shared" si="309"/>
        <v>1.584497626445299</v>
      </c>
      <c r="W538" s="269">
        <f t="shared" si="310"/>
        <v>1.5105814395388606E-4</v>
      </c>
      <c r="X538" s="269">
        <f t="shared" si="311"/>
        <v>35.750821971767834</v>
      </c>
      <c r="Y538" s="269">
        <f t="shared" si="326"/>
        <v>17.246084830611171</v>
      </c>
      <c r="Z538" s="349">
        <f>IF(H538&gt;0,rate1(1,$L$52,$L$51,$L$54,U538,$L$53,$L$50,Y538),"")</f>
        <v>1355.3332390202027</v>
      </c>
      <c r="AA538" s="341">
        <f t="shared" si="312"/>
        <v>0.99761662121961703</v>
      </c>
      <c r="AB538" s="341">
        <f t="shared" si="313"/>
        <v>6.3379830850727542E-2</v>
      </c>
      <c r="AC538" s="269">
        <f t="shared" si="327"/>
        <v>6.3379830850727542E-2</v>
      </c>
      <c r="AD538" s="269">
        <f t="shared" si="314"/>
        <v>7.8889450048802157E-2</v>
      </c>
      <c r="AE538" s="269">
        <f t="shared" si="315"/>
        <v>0.40307744673774354</v>
      </c>
      <c r="AF538" s="269">
        <f t="shared" si="316"/>
        <v>948.93680265969283</v>
      </c>
      <c r="AG538" s="269">
        <f t="shared" si="317"/>
        <v>948.04521305813557</v>
      </c>
      <c r="AH538" s="269">
        <f t="shared" si="318"/>
        <v>1.5896287873337047</v>
      </c>
      <c r="AI538" s="269">
        <f t="shared" si="319"/>
        <v>46.636018524393464</v>
      </c>
      <c r="AJ538" s="269">
        <f t="shared" si="320"/>
        <v>4.4046453435717741</v>
      </c>
      <c r="AK538" s="366">
        <f t="shared" si="321"/>
        <v>139.74082333371015</v>
      </c>
      <c r="AL538" s="134">
        <f t="shared" si="328"/>
        <v>1.5810087218333992</v>
      </c>
      <c r="AM538" s="5" cm="1">
        <f t="array" ref="AM538">Balance($B$8,$B$11,$B$12,$H$7,B538,AK538,AL538)</f>
        <v>0.7575400516658235</v>
      </c>
      <c r="AN538" s="5" cm="1">
        <f t="array" ref="AN538">getStorageByWaterLevel(B537)</f>
        <v>106.34984524067777</v>
      </c>
    </row>
    <row r="539" spans="2:40" x14ac:dyDescent="0.25">
      <c r="B539" s="269">
        <f t="shared" si="295"/>
        <v>948.93680265969283</v>
      </c>
      <c r="C539" s="269">
        <f t="shared" si="296"/>
        <v>948.04521305813557</v>
      </c>
      <c r="D539" s="269">
        <f t="shared" si="297"/>
        <v>1.5896287873337047</v>
      </c>
      <c r="E539" s="269">
        <f>IF(H539&gt;0,IF(AND(C539&lt;$B$6,C539&gt;$K$12),bb2wang($B$6,$K$12,C539,$H$8,$H$9,I539,$H$10,$H$11,$K$10,$K$11,$H$13),E538)," ")</f>
        <v>121.26943183070692</v>
      </c>
      <c r="F539" s="269">
        <f t="shared" si="298"/>
        <v>121.18963309768189</v>
      </c>
      <c r="G539" s="269">
        <f t="shared" si="299"/>
        <v>136.1506829542391</v>
      </c>
      <c r="H539" s="270">
        <f t="shared" si="322"/>
        <v>5.0000000000000001E-3</v>
      </c>
      <c r="I539" s="269">
        <f t="shared" si="300"/>
        <v>0.71327168124580576</v>
      </c>
      <c r="J539" s="269">
        <f t="shared" si="323"/>
        <v>100</v>
      </c>
      <c r="K539" s="317">
        <f t="shared" si="301"/>
        <v>-1</v>
      </c>
      <c r="L539" s="318">
        <f t="shared" si="302"/>
        <v>1.5846287873337048</v>
      </c>
      <c r="M539" s="318">
        <f t="shared" si="303"/>
        <v>1.5871287873337048</v>
      </c>
      <c r="N539" s="269">
        <f t="shared" si="304"/>
        <v>-5.4528205380264261E-3</v>
      </c>
      <c r="O539" s="269">
        <f t="shared" si="324"/>
        <v>2.6440901955349538E-2</v>
      </c>
      <c r="P539" s="316">
        <f t="shared" si="325"/>
        <v>17.266190252998559</v>
      </c>
      <c r="Q539" s="269">
        <f t="shared" si="305"/>
        <v>36.863745427063492</v>
      </c>
      <c r="R539" s="338">
        <f>IF(H539&gt;0,rate1(1,$L$52,$L$51,$L$54,L539,$L$53,$L$50,P539),"")</f>
        <v>1356.6989173380825</v>
      </c>
      <c r="S539" s="318">
        <f t="shared" si="306"/>
        <v>1.0276369561152832</v>
      </c>
      <c r="T539" s="318">
        <f t="shared" si="307"/>
        <v>0.19730177647932187</v>
      </c>
      <c r="U539" s="269">
        <f t="shared" si="308"/>
        <v>1.5896287873337047</v>
      </c>
      <c r="V539" s="341">
        <f t="shared" si="309"/>
        <v>1.5896287873337047</v>
      </c>
      <c r="W539" s="269">
        <f t="shared" si="310"/>
        <v>1.5203808694153054E-4</v>
      </c>
      <c r="X539" s="269">
        <f t="shared" si="311"/>
        <v>37.421029825474193</v>
      </c>
      <c r="Y539" s="269">
        <f t="shared" si="326"/>
        <v>17.320627514158854</v>
      </c>
      <c r="Z539" s="349">
        <f>IF(H539&gt;0,rate1(1,$L$52,$L$51,$L$54,U539,$L$53,$L$50,Y539),"")</f>
        <v>1360.3944507917768</v>
      </c>
      <c r="AA539" s="341">
        <f t="shared" si="312"/>
        <v>1.0403383725515547</v>
      </c>
      <c r="AB539" s="341">
        <f t="shared" si="313"/>
        <v>-3.7690684409049306E-3</v>
      </c>
      <c r="AC539" s="269">
        <f t="shared" si="327"/>
        <v>0.19730177647932187</v>
      </c>
      <c r="AD539" s="269">
        <f t="shared" si="314"/>
        <v>-2.5341890424002457E-2</v>
      </c>
      <c r="AE539" s="269">
        <f t="shared" si="315"/>
        <v>-0.7996831194986237</v>
      </c>
      <c r="AF539" s="269">
        <f t="shared" si="316"/>
        <v>948.73404806267547</v>
      </c>
      <c r="AG539" s="269">
        <f t="shared" si="317"/>
        <v>947.84791128165625</v>
      </c>
      <c r="AH539" s="269">
        <f t="shared" si="318"/>
        <v>1.5847603735847422</v>
      </c>
      <c r="AI539" s="269">
        <f t="shared" si="319"/>
        <v>145.42782776479157</v>
      </c>
      <c r="AJ539" s="269">
        <f t="shared" si="320"/>
        <v>4.4450419623953277</v>
      </c>
      <c r="AK539" s="366">
        <f t="shared" si="321"/>
        <v>139.74721537077818</v>
      </c>
      <c r="AL539" s="134">
        <f t="shared" si="328"/>
        <v>1.5856723236858385</v>
      </c>
      <c r="AM539" s="5" cm="1">
        <f t="array" ref="AM539">Balance($B$8,$B$11,$B$12,$H$7,B539,AK539,AL539)</f>
        <v>0.76091874057531417</v>
      </c>
      <c r="AN539" s="5" cm="1">
        <f t="array" ref="AN539">getStorageByWaterLevel(B538)</f>
        <v>106.90602324775624</v>
      </c>
    </row>
    <row r="540" spans="2:40" x14ac:dyDescent="0.25">
      <c r="B540" s="269">
        <f t="shared" si="295"/>
        <v>948.73404806267547</v>
      </c>
      <c r="C540" s="269">
        <f t="shared" si="296"/>
        <v>947.84791128165625</v>
      </c>
      <c r="D540" s="269">
        <f t="shared" si="297"/>
        <v>1.5847603735847422</v>
      </c>
      <c r="E540" s="269">
        <f>IF(H540&gt;0,IF(AND(C540&lt;$B$6,C540&gt;$K$12),bb2wang($B$6,$K$12,C540,$H$8,$H$9,I540,$H$10,$H$11,$K$10,$K$11,$H$13),E539)," ")</f>
        <v>121.6333475254372</v>
      </c>
      <c r="F540" s="269">
        <f t="shared" si="298"/>
        <v>121.45138967807206</v>
      </c>
      <c r="G540" s="269">
        <f t="shared" si="299"/>
        <v>135.19102060600216</v>
      </c>
      <c r="H540" s="270">
        <f t="shared" si="322"/>
        <v>5.0000000000000001E-3</v>
      </c>
      <c r="I540" s="269">
        <f t="shared" si="300"/>
        <v>0.70890942481537422</v>
      </c>
      <c r="J540" s="269">
        <f t="shared" si="323"/>
        <v>100</v>
      </c>
      <c r="K540" s="317">
        <f t="shared" si="301"/>
        <v>-1</v>
      </c>
      <c r="L540" s="318">
        <f t="shared" si="302"/>
        <v>1.5797603735847423</v>
      </c>
      <c r="M540" s="318">
        <f t="shared" si="303"/>
        <v>1.5822603735847423</v>
      </c>
      <c r="N540" s="269">
        <f t="shared" si="304"/>
        <v>-5.4365713715378572E-3</v>
      </c>
      <c r="O540" s="269">
        <f t="shared" si="324"/>
        <v>2.6440901955349538E-2</v>
      </c>
      <c r="P540" s="316">
        <f t="shared" si="325"/>
        <v>17.195518532239245</v>
      </c>
      <c r="Q540" s="269">
        <f t="shared" si="305"/>
        <v>36.015087557973658</v>
      </c>
      <c r="R540" s="338">
        <f>IF(H540&gt;0,rate1(1,$L$52,$L$51,$L$54,L540,$L$53,$L$50,P540),"")</f>
        <v>1351.8965707805837</v>
      </c>
      <c r="S540" s="318">
        <f t="shared" si="306"/>
        <v>1.0075456742039743</v>
      </c>
      <c r="T540" s="318">
        <f t="shared" si="307"/>
        <v>0.72048848447159186</v>
      </c>
      <c r="U540" s="269">
        <f t="shared" si="308"/>
        <v>1.5847603735847422</v>
      </c>
      <c r="V540" s="341">
        <f t="shared" si="309"/>
        <v>1.5847603735847422</v>
      </c>
      <c r="W540" s="269">
        <f t="shared" si="310"/>
        <v>1.511082461251867E-4</v>
      </c>
      <c r="X540" s="269">
        <f t="shared" si="311"/>
        <v>36.456387397332179</v>
      </c>
      <c r="Y540" s="269">
        <f t="shared" si="326"/>
        <v>17.249899920519709</v>
      </c>
      <c r="Z540" s="349">
        <f>IF(H540&gt;0,rate1(1,$L$52,$L$51,$L$54,U540,$L$53,$L$50,Y540),"")</f>
        <v>1355.5924154984796</v>
      </c>
      <c r="AA540" s="341">
        <f t="shared" si="312"/>
        <v>1.0171107266032138</v>
      </c>
      <c r="AB540" s="341">
        <f t="shared" si="313"/>
        <v>-8.831199844944352E-3</v>
      </c>
      <c r="AC540" s="269">
        <f t="shared" si="327"/>
        <v>0.11182554815339595</v>
      </c>
      <c r="AD540" s="269">
        <f t="shared" si="314"/>
        <v>-4.4712501593475611E-2</v>
      </c>
      <c r="AE540" s="269">
        <f t="shared" si="315"/>
        <v>-0.12532448364108789</v>
      </c>
      <c r="AF540" s="269">
        <f t="shared" si="316"/>
        <v>948.61678594315049</v>
      </c>
      <c r="AG540" s="269">
        <f t="shared" si="317"/>
        <v>947.73608573350282</v>
      </c>
      <c r="AH540" s="269">
        <f t="shared" si="318"/>
        <v>1.5798915326081855</v>
      </c>
      <c r="AI540" s="269">
        <f t="shared" si="319"/>
        <v>82.717532221291151</v>
      </c>
      <c r="AJ540" s="269">
        <f t="shared" si="320"/>
        <v>4.4680190546790195</v>
      </c>
      <c r="AK540" s="366">
        <f t="shared" si="321"/>
        <v>139.76701546884891</v>
      </c>
      <c r="AL540" s="134">
        <f t="shared" si="328"/>
        <v>1.6002151064623178</v>
      </c>
      <c r="AM540" s="5" cm="1">
        <f t="array" ref="AM540">Balance($B$8,$B$11,$B$12,$H$7,B540,AK540,AL540)</f>
        <v>0.77287509216132921</v>
      </c>
      <c r="AN540" s="5" cm="1">
        <f t="array" ref="AN540">getStorageByWaterLevel(B539)</f>
        <v>107.06335111653338</v>
      </c>
    </row>
    <row r="541" spans="2:40" x14ac:dyDescent="0.25">
      <c r="B541" s="269">
        <f t="shared" si="295"/>
        <v>948.61678594315049</v>
      </c>
      <c r="C541" s="269">
        <f t="shared" si="296"/>
        <v>947.73608573350282</v>
      </c>
      <c r="D541" s="269">
        <f t="shared" si="297"/>
        <v>1.5798915326081855</v>
      </c>
      <c r="E541" s="269">
        <f>IF(H541&gt;0,IF(AND(C541&lt;$B$6,C541&gt;$K$12),bb2wang($B$6,$K$12,C541,$H$8,$H$9,I541,$H$10,$H$11,$K$10,$K$11,$H$13),E540)," ")</f>
        <v>121.82624244600956</v>
      </c>
      <c r="F541" s="269">
        <f t="shared" si="298"/>
        <v>121.72979498572337</v>
      </c>
      <c r="G541" s="269">
        <f t="shared" si="299"/>
        <v>134.25192640185102</v>
      </c>
      <c r="H541" s="270">
        <f t="shared" si="322"/>
        <v>5.0000000000000001E-3</v>
      </c>
      <c r="I541" s="269">
        <f t="shared" si="300"/>
        <v>0.70456016771813668</v>
      </c>
      <c r="J541" s="269">
        <f t="shared" si="323"/>
        <v>100</v>
      </c>
      <c r="K541" s="317">
        <f t="shared" si="301"/>
        <v>-1</v>
      </c>
      <c r="L541" s="318">
        <f t="shared" si="302"/>
        <v>1.5748915326081856</v>
      </c>
      <c r="M541" s="318">
        <f t="shared" si="303"/>
        <v>1.5773915326081855</v>
      </c>
      <c r="N541" s="269">
        <f t="shared" si="304"/>
        <v>-5.4203179266207879E-3</v>
      </c>
      <c r="O541" s="269">
        <f t="shared" si="324"/>
        <v>2.6440901955349538E-2</v>
      </c>
      <c r="P541" s="316">
        <f t="shared" si="325"/>
        <v>17.124913267181196</v>
      </c>
      <c r="Q541" s="269">
        <f t="shared" si="305"/>
        <v>34.977051188996938</v>
      </c>
      <c r="R541" s="338">
        <f>IF(H541&gt;0,rate1(1,$L$52,$L$51,$L$54,L541,$L$53,$L$50,P541),"")</f>
        <v>1347.0934081338874</v>
      </c>
      <c r="S541" s="318">
        <f t="shared" si="306"/>
        <v>0.98199486290161708</v>
      </c>
      <c r="T541" s="318">
        <f t="shared" si="307"/>
        <v>-0.30104285776905298</v>
      </c>
      <c r="U541" s="269">
        <f t="shared" si="308"/>
        <v>1.5798915326081855</v>
      </c>
      <c r="V541" s="341">
        <f t="shared" si="309"/>
        <v>1.5798915326081855</v>
      </c>
      <c r="W541" s="269">
        <f t="shared" si="310"/>
        <v>1.5018117619369775E-4</v>
      </c>
      <c r="X541" s="269">
        <f t="shared" si="311"/>
        <v>35.51247465821794</v>
      </c>
      <c r="Y541" s="269">
        <f t="shared" si="326"/>
        <v>17.179238662962305</v>
      </c>
      <c r="Z541" s="349">
        <f>IF(H541&gt;0,rate1(1,$L$52,$L$51,$L$54,U541,$L$53,$L$50,Y541),"")</f>
        <v>1350.789550524752</v>
      </c>
      <c r="AA541" s="341">
        <f t="shared" si="312"/>
        <v>0.99429894520012352</v>
      </c>
      <c r="AB541" s="341">
        <f t="shared" si="313"/>
        <v>2.634269998543981E-2</v>
      </c>
      <c r="AC541" s="269">
        <f t="shared" si="327"/>
        <v>2.634269998543981E-2</v>
      </c>
      <c r="AD541" s="269">
        <f t="shared" si="314"/>
        <v>-0.18980590458698654</v>
      </c>
      <c r="AE541" s="269">
        <f t="shared" si="315"/>
        <v>-2.1002423487010784</v>
      </c>
      <c r="AF541" s="269">
        <f t="shared" si="316"/>
        <v>948.58502292523838</v>
      </c>
      <c r="AG541" s="269">
        <f t="shared" si="317"/>
        <v>947.70974303351738</v>
      </c>
      <c r="AH541" s="269">
        <f t="shared" si="318"/>
        <v>1.5750222642913509</v>
      </c>
      <c r="AI541" s="269">
        <f t="shared" si="319"/>
        <v>19.555214082690853</v>
      </c>
      <c r="AJ541" s="269">
        <f t="shared" si="320"/>
        <v>4.4734510585908778</v>
      </c>
      <c r="AK541" s="366">
        <f t="shared" si="321"/>
        <v>139.77819813645192</v>
      </c>
      <c r="AL541" s="134">
        <f t="shared" si="328"/>
        <v>1.6084868596844468</v>
      </c>
      <c r="AM541" s="5" cm="1">
        <f t="array" ref="AM541">Balance($B$8,$B$11,$B$12,$H$7,B541,AK541,AL541)</f>
        <v>0.7798341837831686</v>
      </c>
      <c r="AN541" s="5" cm="1">
        <f t="array" ref="AN541">getStorageByWaterLevel(B540)</f>
        <v>107.61775261068884</v>
      </c>
    </row>
    <row r="542" spans="2:40" x14ac:dyDescent="0.25">
      <c r="B542" s="269">
        <f t="shared" si="295"/>
        <v>948.58502292523838</v>
      </c>
      <c r="C542" s="269">
        <f t="shared" si="296"/>
        <v>947.70974303351738</v>
      </c>
      <c r="D542" s="269">
        <f t="shared" si="297"/>
        <v>1.5750222642913509</v>
      </c>
      <c r="E542" s="269">
        <f>IF(H542&gt;0,IF(AND(C542&lt;$B$6,C542&gt;$K$12),bb2wang($B$6,$K$12,C542,$H$8,$H$9,I542,$H$10,$H$11,$K$10,$K$11,$H$13),E541)," ")</f>
        <v>121.84810816233444</v>
      </c>
      <c r="F542" s="269">
        <f t="shared" si="298"/>
        <v>121.83717530417201</v>
      </c>
      <c r="G542" s="269">
        <f t="shared" si="299"/>
        <v>135.68769047961956</v>
      </c>
      <c r="H542" s="270">
        <f t="shared" si="322"/>
        <v>5.0000000000000001E-3</v>
      </c>
      <c r="I542" s="269">
        <f t="shared" si="300"/>
        <v>0.70022391337679446</v>
      </c>
      <c r="J542" s="269">
        <f t="shared" si="323"/>
        <v>100</v>
      </c>
      <c r="K542" s="317">
        <f t="shared" si="301"/>
        <v>1</v>
      </c>
      <c r="L542" s="318">
        <f t="shared" si="302"/>
        <v>1.5800222642913508</v>
      </c>
      <c r="M542" s="318">
        <f t="shared" si="303"/>
        <v>1.5775222642913509</v>
      </c>
      <c r="N542" s="269">
        <f t="shared" si="304"/>
        <v>5.711395623535509E-3</v>
      </c>
      <c r="O542" s="269">
        <f t="shared" si="324"/>
        <v>2.6440901955349538E-2</v>
      </c>
      <c r="P542" s="316">
        <f t="shared" si="325"/>
        <v>17.162999399751243</v>
      </c>
      <c r="Q542" s="269">
        <f t="shared" si="305"/>
        <v>35.034846100147206</v>
      </c>
      <c r="R542" s="338">
        <f>IF(H542&gt;0,rate1(1,$L$52,$L$51,$L$54,L542,$L$53,$L$50,P542),"")</f>
        <v>1349.6850090644225</v>
      </c>
      <c r="S542" s="318">
        <f t="shared" si="306"/>
        <v>0.98172878293715859</v>
      </c>
      <c r="T542" s="318">
        <f t="shared" si="307"/>
        <v>0.31258977461063092</v>
      </c>
      <c r="U542" s="269">
        <f t="shared" si="308"/>
        <v>1.5750222642913509</v>
      </c>
      <c r="V542" s="341">
        <f t="shared" si="309"/>
        <v>1.5750222642913509</v>
      </c>
      <c r="W542" s="269">
        <f t="shared" si="310"/>
        <v>1.4925687787670228E-4</v>
      </c>
      <c r="X542" s="269">
        <f t="shared" si="311"/>
        <v>34.381809480991535</v>
      </c>
      <c r="Y542" s="269">
        <f t="shared" si="326"/>
        <v>17.108643907791357</v>
      </c>
      <c r="Z542" s="349">
        <f>IF(H542&gt;0,rate1(1,$L$52,$L$51,$L$54,U542,$L$53,$L$50,Y542),"")</f>
        <v>1345.9858733291583</v>
      </c>
      <c r="AA542" s="341">
        <f t="shared" si="312"/>
        <v>0.96607748748519495</v>
      </c>
      <c r="AB542" s="341">
        <f t="shared" si="313"/>
        <v>4.3999358187740666E-3</v>
      </c>
      <c r="AC542" s="269">
        <f t="shared" si="327"/>
        <v>0.31258977461063092</v>
      </c>
      <c r="AD542" s="269">
        <f t="shared" si="314"/>
        <v>1.5995404860021784E-2</v>
      </c>
      <c r="AE542" s="269">
        <f t="shared" si="315"/>
        <v>1.2144089154766062</v>
      </c>
      <c r="AF542" s="269">
        <f t="shared" si="316"/>
        <v>948.27814454625127</v>
      </c>
      <c r="AG542" s="269">
        <f t="shared" si="317"/>
        <v>947.39715325890677</v>
      </c>
      <c r="AH542" s="269">
        <f t="shared" si="318"/>
        <v>1.5801525937457417</v>
      </c>
      <c r="AI542" s="269">
        <f t="shared" si="319"/>
        <v>231.60202010935319</v>
      </c>
      <c r="AJ542" s="269">
        <f t="shared" si="320"/>
        <v>4.5377849530656977</v>
      </c>
      <c r="AK542" s="366">
        <f t="shared" si="321"/>
        <v>139.78082346161372</v>
      </c>
      <c r="AL542" s="134">
        <f t="shared" si="328"/>
        <v>1.610442381092716</v>
      </c>
      <c r="AM542" s="5" cm="1">
        <f t="array" ref="AM542">Balance($B$8,$B$11,$B$12,$H$7,B542,AK542,AL542)</f>
        <v>0.78172612122346319</v>
      </c>
      <c r="AN542" s="5" cm="1">
        <f t="array" ref="AN542">getStorageByWaterLevel(B541)</f>
        <v>107.93904140882384</v>
      </c>
    </row>
    <row r="543" spans="2:40" x14ac:dyDescent="0.25">
      <c r="B543" s="269">
        <f t="shared" si="295"/>
        <v>948.27814454625127</v>
      </c>
      <c r="C543" s="269">
        <f t="shared" si="296"/>
        <v>947.39715325890677</v>
      </c>
      <c r="D543" s="269">
        <f t="shared" si="297"/>
        <v>1.5801525937457417</v>
      </c>
      <c r="E543" s="269">
        <f>IF(H543&gt;0,IF(AND(C543&lt;$B$6,C543&gt;$K$12),bb2wang($B$6,$K$12,C543,$H$8,$H$9,I543,$H$10,$H$11,$K$10,$K$11,$H$13),E542)," ")</f>
        <v>122.50637239174438</v>
      </c>
      <c r="F543" s="269">
        <f t="shared" si="298"/>
        <v>122.1772402770394</v>
      </c>
      <c r="G543" s="269">
        <f t="shared" si="299"/>
        <v>137.39615175660856</v>
      </c>
      <c r="H543" s="270">
        <f t="shared" si="322"/>
        <v>5.0000000000000001E-3</v>
      </c>
      <c r="I543" s="269">
        <f t="shared" si="300"/>
        <v>0.70479302987560011</v>
      </c>
      <c r="J543" s="269">
        <f t="shared" si="323"/>
        <v>100</v>
      </c>
      <c r="K543" s="317">
        <f t="shared" si="301"/>
        <v>1</v>
      </c>
      <c r="L543" s="318">
        <f t="shared" si="302"/>
        <v>1.5851525937457416</v>
      </c>
      <c r="M543" s="318">
        <f t="shared" si="303"/>
        <v>1.5826525937457416</v>
      </c>
      <c r="N543" s="269">
        <f t="shared" si="304"/>
        <v>5.730472778217699E-3</v>
      </c>
      <c r="O543" s="269">
        <f t="shared" si="324"/>
        <v>2.6440901955349538E-2</v>
      </c>
      <c r="P543" s="316">
        <f t="shared" si="325"/>
        <v>17.237440011119212</v>
      </c>
      <c r="Q543" s="269">
        <f t="shared" si="305"/>
        <v>37.093237493096524</v>
      </c>
      <c r="R543" s="338">
        <f>IF(H543&gt;0,rate1(1,$L$52,$L$51,$L$54,L543,$L$53,$L$50,P543),"")</f>
        <v>1354.7458994469582</v>
      </c>
      <c r="S543" s="318">
        <f t="shared" si="306"/>
        <v>1.0355250976951829</v>
      </c>
      <c r="T543" s="318">
        <f t="shared" si="307"/>
        <v>-0.16130772749415243</v>
      </c>
      <c r="U543" s="269">
        <f t="shared" si="308"/>
        <v>1.5801525937457417</v>
      </c>
      <c r="V543" s="341">
        <f t="shared" si="309"/>
        <v>1.5801525937457417</v>
      </c>
      <c r="W543" s="269">
        <f t="shared" si="310"/>
        <v>1.5023081214282641E-4</v>
      </c>
      <c r="X543" s="269">
        <f t="shared" si="311"/>
        <v>36.078015565365291</v>
      </c>
      <c r="Y543" s="269">
        <f t="shared" si="326"/>
        <v>17.183025587762682</v>
      </c>
      <c r="Z543" s="349">
        <f>IF(H543&gt;0,rate1(1,$L$52,$L$51,$L$54,U543,$L$53,$L$50,Y543),"")</f>
        <v>1351.0470841807053</v>
      </c>
      <c r="AA543" s="341">
        <f t="shared" si="312"/>
        <v>1.0099407394357784</v>
      </c>
      <c r="AB543" s="341">
        <f t="shared" si="313"/>
        <v>-1.511263956905657E-2</v>
      </c>
      <c r="AC543" s="269">
        <f t="shared" si="327"/>
        <v>-1.511263956905657E-2</v>
      </c>
      <c r="AD543" s="269">
        <f t="shared" si="314"/>
        <v>-0.3308488882536178</v>
      </c>
      <c r="AE543" s="269">
        <f t="shared" si="315"/>
        <v>-2.3319055635329136</v>
      </c>
      <c r="AF543" s="269">
        <f t="shared" si="316"/>
        <v>948.29898765859855</v>
      </c>
      <c r="AG543" s="269">
        <f t="shared" si="317"/>
        <v>947.41226589847588</v>
      </c>
      <c r="AH543" s="269">
        <f t="shared" si="318"/>
        <v>1.5852833734057812</v>
      </c>
      <c r="AI543" s="269">
        <f t="shared" si="319"/>
        <v>-11.155331472290069</v>
      </c>
      <c r="AJ543" s="269">
        <f t="shared" si="320"/>
        <v>4.5346862498789502</v>
      </c>
      <c r="AK543" s="366">
        <f t="shared" si="321"/>
        <v>139.81224900483278</v>
      </c>
      <c r="AL543" s="134">
        <f t="shared" si="328"/>
        <v>1.6336025831036514</v>
      </c>
      <c r="AM543" s="5" cm="1">
        <f t="array" ref="AM543">Balance($B$8,$B$11,$B$12,$H$7,B543,AK543,AL543)</f>
        <v>0.80010462458159126</v>
      </c>
      <c r="AN543" s="5" cm="1">
        <f t="array" ref="AN543">getStorageByWaterLevel(B542)</f>
        <v>108.02615195282519</v>
      </c>
    </row>
    <row r="544" spans="2:40" x14ac:dyDescent="0.25">
      <c r="B544" s="269">
        <f t="shared" ref="B544:B607" si="329">IF(H544&gt;0,AF543,"")</f>
        <v>948.29898765859855</v>
      </c>
      <c r="C544" s="269">
        <f t="shared" ref="C544:C607" si="330">IF(H544&gt;0,AG543,"")</f>
        <v>947.41226589847588</v>
      </c>
      <c r="D544" s="269">
        <f t="shared" ref="D544:D607" si="331">IF(H544&gt;0,AH543,"")</f>
        <v>1.5852833734057812</v>
      </c>
      <c r="E544" s="269">
        <f>IF(H544&gt;0,IF(AND(C544&lt;$B$6,C544&gt;$K$12),bb2wang($B$6,$K$12,C544,$H$8,$H$9,I544,$H$10,$H$11,$K$10,$K$11,$H$13),E543)," ")</f>
        <v>122.50875704362751</v>
      </c>
      <c r="F544" s="269">
        <f t="shared" ref="F544:F607" si="332">IF(H544&gt;0,(E544+E543)/2,"")</f>
        <v>122.50756471768594</v>
      </c>
      <c r="G544" s="269">
        <f t="shared" ref="G544:G607" si="333">IF(H544&gt;0,F544*$S$53*$C$55*(B544-C544+N544)^1.5,"")</f>
        <v>136.50216256563297</v>
      </c>
      <c r="H544" s="270">
        <f t="shared" si="322"/>
        <v>5.0000000000000001E-3</v>
      </c>
      <c r="I544" s="269">
        <f t="shared" ref="I544:I607" si="334">IF(H544&gt;0,(B544-C544)*B$19,"")</f>
        <v>0.70937740809813477</v>
      </c>
      <c r="J544" s="269">
        <f t="shared" si="323"/>
        <v>100</v>
      </c>
      <c r="K544" s="317">
        <f t="shared" ref="K544:K607" si="335">IF(H544&gt;0,IF((1-S543-0.015)&gt;0,1,-1),"")</f>
        <v>-1</v>
      </c>
      <c r="L544" s="318">
        <f t="shared" ref="L544:L607" si="336">IF(H544&gt;0,D544+K544*H544,"")</f>
        <v>1.5802833734057813</v>
      </c>
      <c r="M544" s="318">
        <f t="shared" ref="M544:M607" si="337">IF(H544&gt;0,(D544+L544)/2,"")</f>
        <v>1.5827833734057812</v>
      </c>
      <c r="N544" s="269">
        <f t="shared" ref="N544:N607" si="338">IF(H544&gt;0,2*($P$53*M544/$S$52/$S$51)^2-(B544-C544)*2,"")</f>
        <v>-5.4383171099461336E-3</v>
      </c>
      <c r="O544" s="269">
        <f t="shared" si="324"/>
        <v>2.6440901955349538E-2</v>
      </c>
      <c r="P544" s="316">
        <f t="shared" si="325"/>
        <v>17.203107113543595</v>
      </c>
      <c r="Q544" s="269">
        <f t="shared" ref="Q544:Q607" si="339">IF(H544&gt;0,M544/$S$54*(B544-C544+N544/2)*E544-J544,"")</f>
        <v>37.12989491786962</v>
      </c>
      <c r="R544" s="338">
        <f>IF(H544&gt;0,rate1(1,$L$52,$L$51,$L$54,L544,$L$53,$L$50,P544),"")</f>
        <v>1352.4124924234607</v>
      </c>
      <c r="S544" s="318">
        <f t="shared" ref="S544:S607" si="340">IF(H544&gt;0,Q544/O544/R544,"")</f>
        <v>1.0383368821294559</v>
      </c>
      <c r="T544" s="318">
        <f t="shared" ref="T544:T607" si="341">IF(H544&gt;0,N544/(1-S544),"")</f>
        <v>0.14185600935365697</v>
      </c>
      <c r="U544" s="269">
        <f t="shared" ref="U544:U607" si="342">L544-K544*H544</f>
        <v>1.5852833734057812</v>
      </c>
      <c r="V544" s="341">
        <f t="shared" ref="V544:V607" si="343">IF(H544&gt;0,(D544+U544)/2,"")</f>
        <v>1.5852833734057812</v>
      </c>
      <c r="W544" s="269">
        <f t="shared" ref="W544:W607" si="344">IF(H544&gt;0,2*($P$53*V544/$S$52/$S$51)^2-(B544-C544)*2,"")</f>
        <v>1.5120799953605157E-4</v>
      </c>
      <c r="X544" s="269">
        <f t="shared" ref="X544:X607" si="345">IF(H544&gt;0,V544/$S$54*(B544-C544+W544/2)*F544-J544,"")</f>
        <v>37.779369194590629</v>
      </c>
      <c r="Y544" s="269">
        <f t="shared" si="326"/>
        <v>17.257494509577121</v>
      </c>
      <c r="Z544" s="349">
        <f>IF(H544&gt;0,rate1(1,$L$52,$L$51,$L$54,U544,$L$53,$L$50,Y544),"")</f>
        <v>1356.1083043543936</v>
      </c>
      <c r="AA544" s="341">
        <f t="shared" ref="AA544:AA607" si="346">IF(H544&gt;0,X544/O544/Z544,"")</f>
        <v>1.0536201336372515</v>
      </c>
      <c r="AB544" s="341">
        <f t="shared" ref="AB544:AB607" si="347">IF(H544&gt;0,W544/(1-AA544),"")</f>
        <v>-2.819985503187984E-3</v>
      </c>
      <c r="AC544" s="269">
        <f t="shared" si="327"/>
        <v>0.14185600935365697</v>
      </c>
      <c r="AD544" s="269">
        <f t="shared" ref="AD544:AD607" si="348">IF(H544&gt;0,H544/AC544*K544,"")</f>
        <v>-3.5247008729356329E-2</v>
      </c>
      <c r="AE544" s="269">
        <f t="shared" ref="AE544:AE607" si="349">IF(H544&gt;0,(AD544-AD543)/(AC544+AC543)*2,"")</f>
        <v>4.6645734609492404</v>
      </c>
      <c r="AF544" s="269">
        <f t="shared" ref="AF544:AF607" si="350">IF(H544&gt;0,B544-(AC544-N544),"")</f>
        <v>948.15169333213498</v>
      </c>
      <c r="AG544" s="269">
        <f t="shared" ref="AG544:AG607" si="351">IF(H544&gt;0,C544-AC544,"")</f>
        <v>947.27040988912222</v>
      </c>
      <c r="AH544" s="269">
        <f t="shared" ref="AH544:AH607" si="352">IF(H544&gt;0,$S$54*$S$53*$C$55*SQRT(AF544-AG544),"")</f>
        <v>1.5804145783287022</v>
      </c>
      <c r="AI544" s="269">
        <f t="shared" ref="AI544:AI607" si="353">IF(H544&gt;0,AC544/R544*1000000,"")</f>
        <v>104.89108178781872</v>
      </c>
      <c r="AJ544" s="269">
        <f t="shared" ref="AJ544:AJ607" si="354">IF(H544&gt;0,AJ543+AI544/3600,"")</f>
        <v>4.5638226614866779</v>
      </c>
      <c r="AK544" s="366">
        <f t="shared" ref="AK544:AK607" si="355">IF(H544&gt;0,AK543+AI543*G543/1000000,"")</f>
        <v>139.81071630521691</v>
      </c>
      <c r="AL544" s="134">
        <f t="shared" si="328"/>
        <v>1.6324870499564224</v>
      </c>
      <c r="AM544" s="5" cm="1">
        <f t="array" ref="AM544">Balance($B$8,$B$11,$B$12,$H$7,B544,AK544,AL544)</f>
        <v>0.79884704096877113</v>
      </c>
      <c r="AN544" s="5" cm="1">
        <f t="array" ref="AN544">getStorageByWaterLevel(B543)</f>
        <v>108.86957999912859</v>
      </c>
    </row>
    <row r="545" spans="2:40" x14ac:dyDescent="0.25">
      <c r="B545" s="269">
        <f t="shared" si="329"/>
        <v>948.15169333213498</v>
      </c>
      <c r="C545" s="269">
        <f t="shared" si="330"/>
        <v>947.27040988912222</v>
      </c>
      <c r="D545" s="269">
        <f t="shared" si="331"/>
        <v>1.5804145783287022</v>
      </c>
      <c r="E545" s="269">
        <f>IF(H545&gt;0,IF(AND(C545&lt;$B$6,C545&gt;$K$12),bb2wang($B$6,$K$12,C545,$H$8,$H$9,I545,$H$10,$H$11,$K$10,$K$11,$H$13),E544)," ")</f>
        <v>122.76174836061593</v>
      </c>
      <c r="F545" s="269">
        <f t="shared" si="332"/>
        <v>122.63525270212172</v>
      </c>
      <c r="G545" s="269">
        <f t="shared" si="333"/>
        <v>135.385328720443</v>
      </c>
      <c r="H545" s="270">
        <f t="shared" si="322"/>
        <v>5.0000000000000001E-3</v>
      </c>
      <c r="I545" s="269">
        <f t="shared" si="334"/>
        <v>0.7050267544102099</v>
      </c>
      <c r="J545" s="269">
        <f t="shared" si="323"/>
        <v>100</v>
      </c>
      <c r="K545" s="317">
        <f t="shared" si="335"/>
        <v>-1</v>
      </c>
      <c r="L545" s="318">
        <f t="shared" si="336"/>
        <v>1.5754145783287024</v>
      </c>
      <c r="M545" s="318">
        <f t="shared" si="337"/>
        <v>1.5779145783287023</v>
      </c>
      <c r="N545" s="269">
        <f t="shared" si="338"/>
        <v>-5.4220641246851553E-3</v>
      </c>
      <c r="O545" s="269">
        <f t="shared" si="324"/>
        <v>2.6440901955349538E-2</v>
      </c>
      <c r="P545" s="316">
        <f t="shared" si="325"/>
        <v>17.132494701631202</v>
      </c>
      <c r="Q545" s="269">
        <f t="shared" si="339"/>
        <v>36.14888906463122</v>
      </c>
      <c r="R545" s="338">
        <f>IF(H545&gt;0,rate1(1,$L$52,$L$51,$L$54,L545,$L$53,$L$50,P545),"")</f>
        <v>1347.6094166042806</v>
      </c>
      <c r="S545" s="318">
        <f t="shared" si="340"/>
        <v>1.0145060755329882</v>
      </c>
      <c r="T545" s="318">
        <f t="shared" si="341"/>
        <v>0.3737788426893861</v>
      </c>
      <c r="U545" s="269">
        <f t="shared" si="342"/>
        <v>1.5804145783287022</v>
      </c>
      <c r="V545" s="341">
        <f t="shared" si="343"/>
        <v>1.5804145783287022</v>
      </c>
      <c r="W545" s="269">
        <f t="shared" si="344"/>
        <v>1.5028063191269148E-4</v>
      </c>
      <c r="X545" s="269">
        <f t="shared" si="345"/>
        <v>36.656087559586524</v>
      </c>
      <c r="Y545" s="269">
        <f t="shared" si="326"/>
        <v>17.186826118045015</v>
      </c>
      <c r="Z545" s="349">
        <f>IF(H545&gt;0,rate1(1,$L$52,$L$51,$L$54,U545,$L$53,$L$50,Y545),"")</f>
        <v>1351.3055276726166</v>
      </c>
      <c r="AA545" s="341">
        <f t="shared" si="346"/>
        <v>1.0259265997809881</v>
      </c>
      <c r="AB545" s="341">
        <f t="shared" si="347"/>
        <v>-5.7963880023670445E-3</v>
      </c>
      <c r="AC545" s="269">
        <f t="shared" si="327"/>
        <v>4.6301390260623229E-2</v>
      </c>
      <c r="AD545" s="269">
        <f t="shared" si="348"/>
        <v>-0.10798811810737838</v>
      </c>
      <c r="AE545" s="269">
        <f t="shared" si="349"/>
        <v>-0.7731942461698581</v>
      </c>
      <c r="AF545" s="269">
        <f t="shared" si="350"/>
        <v>948.09996987774969</v>
      </c>
      <c r="AG545" s="269">
        <f t="shared" si="351"/>
        <v>947.2241084988616</v>
      </c>
      <c r="AH545" s="269">
        <f t="shared" si="352"/>
        <v>1.5755453559234982</v>
      </c>
      <c r="AI545" s="269">
        <f t="shared" si="353"/>
        <v>34.358167648675177</v>
      </c>
      <c r="AJ545" s="269">
        <f t="shared" si="354"/>
        <v>4.5733665969446431</v>
      </c>
      <c r="AK545" s="366">
        <f t="shared" si="355"/>
        <v>139.82503416471479</v>
      </c>
      <c r="AL545" s="134">
        <f t="shared" si="328"/>
        <v>1.6429761581352043</v>
      </c>
      <c r="AM545" s="5" cm="1">
        <f t="array" ref="AM545">Balance($B$8,$B$11,$B$12,$H$7,B545,AK545,AL545)</f>
        <v>0.80774212474364526</v>
      </c>
      <c r="AN545" s="5" cm="1">
        <f t="array" ref="AN545">getStorageByWaterLevel(B544)</f>
        <v>108.81219073755314</v>
      </c>
    </row>
    <row r="546" spans="2:40" x14ac:dyDescent="0.25">
      <c r="B546" s="269">
        <f t="shared" si="329"/>
        <v>948.09996987774969</v>
      </c>
      <c r="C546" s="269">
        <f t="shared" si="330"/>
        <v>947.2241084988616</v>
      </c>
      <c r="D546" s="269">
        <f t="shared" si="331"/>
        <v>1.5755453559234982</v>
      </c>
      <c r="E546" s="269">
        <f>IF(H546&gt;0,IF(AND(C546&lt;$B$6,C546&gt;$K$12),bb2wang($B$6,$K$12,C546,$H$8,$H$9,I546,$H$10,$H$11,$K$10,$K$11,$H$13),E545)," ")</f>
        <v>122.82355076247484</v>
      </c>
      <c r="F546" s="269">
        <f t="shared" si="332"/>
        <v>122.79264956154537</v>
      </c>
      <c r="G546" s="269">
        <f t="shared" si="333"/>
        <v>134.30602436514582</v>
      </c>
      <c r="H546" s="270">
        <f t="shared" si="322"/>
        <v>5.0000000000000001E-3</v>
      </c>
      <c r="I546" s="269">
        <f t="shared" si="334"/>
        <v>0.7006891031104715</v>
      </c>
      <c r="J546" s="269">
        <f t="shared" si="323"/>
        <v>100</v>
      </c>
      <c r="K546" s="317">
        <f t="shared" si="335"/>
        <v>-1</v>
      </c>
      <c r="L546" s="318">
        <f t="shared" si="336"/>
        <v>1.5705453559234983</v>
      </c>
      <c r="M546" s="318">
        <f t="shared" si="337"/>
        <v>1.5730453559234983</v>
      </c>
      <c r="N546" s="269">
        <f t="shared" si="338"/>
        <v>-5.4058068599884823E-3</v>
      </c>
      <c r="O546" s="269">
        <f t="shared" si="324"/>
        <v>2.6440901955349538E-2</v>
      </c>
      <c r="P546" s="316">
        <f t="shared" si="325"/>
        <v>17.06194889437522</v>
      </c>
      <c r="Q546" s="269">
        <f t="shared" si="339"/>
        <v>34.960274917971731</v>
      </c>
      <c r="R546" s="338">
        <f>IF(H546&gt;0,rate1(1,$L$52,$L$51,$L$54,L546,$L$53,$L$50,P546),"")</f>
        <v>1342.8055403556398</v>
      </c>
      <c r="S546" s="318">
        <f t="shared" si="340"/>
        <v>0.98465807974509656</v>
      </c>
      <c r="T546" s="318">
        <f t="shared" si="341"/>
        <v>-0.352355296479965</v>
      </c>
      <c r="U546" s="269">
        <f t="shared" si="342"/>
        <v>1.5755453559234982</v>
      </c>
      <c r="V546" s="341">
        <f t="shared" si="343"/>
        <v>1.5755453559234982</v>
      </c>
      <c r="W546" s="269">
        <f t="shared" si="344"/>
        <v>1.4935603582610923E-4</v>
      </c>
      <c r="X546" s="269">
        <f t="shared" si="345"/>
        <v>35.570647821339776</v>
      </c>
      <c r="Y546" s="269">
        <f t="shared" si="326"/>
        <v>17.116224210994339</v>
      </c>
      <c r="Z546" s="349">
        <f>IF(H546&gt;0,rate1(1,$L$52,$L$51,$L$54,U546,$L$53,$L$50,Y546),"")</f>
        <v>1346.5019368876083</v>
      </c>
      <c r="AA546" s="341">
        <f t="shared" si="346"/>
        <v>0.99909900509113581</v>
      </c>
      <c r="AB546" s="341">
        <f t="shared" si="347"/>
        <v>0.16576790207881345</v>
      </c>
      <c r="AC546" s="269">
        <f t="shared" si="327"/>
        <v>0.16576790207881345</v>
      </c>
      <c r="AD546" s="269">
        <f t="shared" si="348"/>
        <v>-3.0162654755821045E-2</v>
      </c>
      <c r="AE546" s="269">
        <f t="shared" si="349"/>
        <v>0.73396258829392824</v>
      </c>
      <c r="AF546" s="269">
        <f t="shared" si="350"/>
        <v>947.92879616881089</v>
      </c>
      <c r="AG546" s="269">
        <f t="shared" si="351"/>
        <v>947.05834059678273</v>
      </c>
      <c r="AH546" s="269">
        <f t="shared" si="352"/>
        <v>1.5706757060769532</v>
      </c>
      <c r="AI546" s="269">
        <f t="shared" si="353"/>
        <v>123.44892621973401</v>
      </c>
      <c r="AJ546" s="269">
        <f t="shared" si="354"/>
        <v>4.6076579653390137</v>
      </c>
      <c r="AK546" s="366">
        <f t="shared" si="355"/>
        <v>139.82968575653615</v>
      </c>
      <c r="AL546" s="134">
        <f t="shared" si="328"/>
        <v>1.6464119749000719</v>
      </c>
      <c r="AM546" s="5" cm="1">
        <f t="array" ref="AM546">Balance($B$8,$B$11,$B$12,$H$7,B546,AK546,AL546)</f>
        <v>0.81087891206780716</v>
      </c>
      <c r="AN546" s="5" cm="1">
        <f t="array" ref="AN546">getStorageByWaterLevel(B545)</f>
        <v>109.2180741017348</v>
      </c>
    </row>
    <row r="547" spans="2:40" x14ac:dyDescent="0.25">
      <c r="B547" s="269">
        <f t="shared" si="329"/>
        <v>947.92879616881089</v>
      </c>
      <c r="C547" s="269">
        <f t="shared" si="330"/>
        <v>947.05834059678273</v>
      </c>
      <c r="D547" s="269">
        <f t="shared" si="331"/>
        <v>1.5706757060769532</v>
      </c>
      <c r="E547" s="269">
        <f>IF(H547&gt;0,IF(AND(C547&lt;$B$6,C547&gt;$K$12),bb2wang($B$6,$K$12,C547,$H$8,$H$9,I547,$H$10,$H$11,$K$10,$K$11,$H$13),E546)," ")</f>
        <v>123.12458576849373</v>
      </c>
      <c r="F547" s="269">
        <f t="shared" si="332"/>
        <v>122.97406826548428</v>
      </c>
      <c r="G547" s="269">
        <f t="shared" si="333"/>
        <v>135.8266681980956</v>
      </c>
      <c r="H547" s="270">
        <f t="shared" si="322"/>
        <v>5.0000000000000001E-3</v>
      </c>
      <c r="I547" s="269">
        <f t="shared" si="334"/>
        <v>0.69636445762253063</v>
      </c>
      <c r="J547" s="269">
        <f t="shared" si="323"/>
        <v>100</v>
      </c>
      <c r="K547" s="317">
        <f t="shared" si="335"/>
        <v>1</v>
      </c>
      <c r="L547" s="318">
        <f t="shared" si="336"/>
        <v>1.5756757060769531</v>
      </c>
      <c r="M547" s="318">
        <f t="shared" si="337"/>
        <v>1.5731757060769531</v>
      </c>
      <c r="N547" s="269">
        <f t="shared" si="338"/>
        <v>5.6952354043726672E-3</v>
      </c>
      <c r="O547" s="269">
        <f t="shared" si="324"/>
        <v>2.6440901955349538E-2</v>
      </c>
      <c r="P547" s="316">
        <f t="shared" si="325"/>
        <v>17.099994419238325</v>
      </c>
      <c r="Q547" s="269">
        <f t="shared" si="339"/>
        <v>35.324691892478484</v>
      </c>
      <c r="R547" s="338">
        <f>IF(H547&gt;0,rate1(1,$L$52,$L$51,$L$54,L547,$L$53,$L$50,P547),"")</f>
        <v>1345.3969449309436</v>
      </c>
      <c r="S547" s="318">
        <f t="shared" si="340"/>
        <v>0.99300555867338891</v>
      </c>
      <c r="T547" s="318">
        <f t="shared" si="341"/>
        <v>0.81425165190885851</v>
      </c>
      <c r="U547" s="269">
        <f t="shared" si="342"/>
        <v>1.5706757060769532</v>
      </c>
      <c r="V547" s="341">
        <f t="shared" si="343"/>
        <v>1.5706757060769532</v>
      </c>
      <c r="W547" s="269">
        <f t="shared" si="344"/>
        <v>1.484342120048332E-4</v>
      </c>
      <c r="X547" s="269">
        <f t="shared" si="345"/>
        <v>34.515921551789717</v>
      </c>
      <c r="Y547" s="269">
        <f t="shared" si="326"/>
        <v>17.045688955483293</v>
      </c>
      <c r="Z547" s="349">
        <f>IF(H547&gt;0,rate1(1,$L$52,$L$51,$L$54,U547,$L$53,$L$50,Y547),"")</f>
        <v>1341.6975495686506</v>
      </c>
      <c r="AA547" s="341">
        <f t="shared" si="346"/>
        <v>0.9729456504120344</v>
      </c>
      <c r="AB547" s="341">
        <f t="shared" si="347"/>
        <v>5.4865193311045323E-3</v>
      </c>
      <c r="AC547" s="269">
        <f t="shared" si="327"/>
        <v>0.11672477306088426</v>
      </c>
      <c r="AD547" s="269">
        <f t="shared" si="348"/>
        <v>4.2835808276894004E-2</v>
      </c>
      <c r="AE547" s="269">
        <f t="shared" si="349"/>
        <v>0.51681667849699819</v>
      </c>
      <c r="AF547" s="269">
        <f t="shared" si="350"/>
        <v>947.81776663115443</v>
      </c>
      <c r="AG547" s="269">
        <f t="shared" si="351"/>
        <v>946.9416158237218</v>
      </c>
      <c r="AH547" s="269">
        <f t="shared" si="352"/>
        <v>1.5758056540394223</v>
      </c>
      <c r="AI547" s="269">
        <f t="shared" si="353"/>
        <v>86.758613136939672</v>
      </c>
      <c r="AJ547" s="269">
        <f t="shared" si="354"/>
        <v>4.6317575800992747</v>
      </c>
      <c r="AK547" s="366">
        <f t="shared" si="355"/>
        <v>139.84626569102886</v>
      </c>
      <c r="AL547" s="134">
        <f t="shared" si="328"/>
        <v>1.6587568675220452</v>
      </c>
      <c r="AM547" s="5" cm="1">
        <f t="array" ref="AM547">Balance($B$8,$B$11,$B$12,$H$7,B547,AK547,AL547)</f>
        <v>0.82129876632798204</v>
      </c>
      <c r="AN547" s="5" cm="1">
        <f t="array" ref="AN547">getStorageByWaterLevel(B546)</f>
        <v>109.36078218918955</v>
      </c>
    </row>
    <row r="548" spans="2:40" x14ac:dyDescent="0.25">
      <c r="B548" s="269">
        <f t="shared" si="329"/>
        <v>947.81776663115443</v>
      </c>
      <c r="C548" s="269">
        <f t="shared" si="330"/>
        <v>946.9416158237218</v>
      </c>
      <c r="D548" s="269">
        <f t="shared" si="331"/>
        <v>1.5758056540394223</v>
      </c>
      <c r="E548" s="269">
        <f>IF(H548&gt;0,IF(AND(C548&lt;$B$6,C548&gt;$K$12),bb2wang($B$6,$K$12,C548,$H$8,$H$9,I548,$H$10,$H$11,$K$10,$K$11,$H$13),E547)," ")</f>
        <v>123.39067934619774</v>
      </c>
      <c r="F548" s="269">
        <f t="shared" si="332"/>
        <v>123.25763255734574</v>
      </c>
      <c r="G548" s="269">
        <f t="shared" si="333"/>
        <v>134.8816483402982</v>
      </c>
      <c r="H548" s="270">
        <f t="shared" si="322"/>
        <v>5.0000000000000001E-3</v>
      </c>
      <c r="I548" s="269">
        <f t="shared" si="334"/>
        <v>0.70092064594609838</v>
      </c>
      <c r="J548" s="269">
        <f t="shared" si="323"/>
        <v>100</v>
      </c>
      <c r="K548" s="317">
        <f t="shared" si="335"/>
        <v>-1</v>
      </c>
      <c r="L548" s="318">
        <f t="shared" si="336"/>
        <v>1.5708056540394224</v>
      </c>
      <c r="M548" s="318">
        <f t="shared" si="337"/>
        <v>1.5733056540394224</v>
      </c>
      <c r="N548" s="269">
        <f t="shared" si="338"/>
        <v>-5.406676010438094E-3</v>
      </c>
      <c r="O548" s="269">
        <f t="shared" si="324"/>
        <v>2.6440901955349538E-2</v>
      </c>
      <c r="P548" s="316">
        <f t="shared" si="325"/>
        <v>17.065718276463457</v>
      </c>
      <c r="Q548" s="269">
        <f t="shared" si="339"/>
        <v>35.650761664908543</v>
      </c>
      <c r="R548" s="338">
        <f>IF(H548&gt;0,rate1(1,$L$52,$L$51,$L$54,L548,$L$53,$L$50,P548),"")</f>
        <v>1343.0623545001092</v>
      </c>
      <c r="S548" s="318">
        <f t="shared" si="340"/>
        <v>1.0039136767999874</v>
      </c>
      <c r="T548" s="318">
        <f t="shared" si="341"/>
        <v>1.3814825001531661</v>
      </c>
      <c r="U548" s="269">
        <f t="shared" si="342"/>
        <v>1.5758056540394223</v>
      </c>
      <c r="V548" s="341">
        <f t="shared" si="343"/>
        <v>1.5758056540394223</v>
      </c>
      <c r="W548" s="269">
        <f t="shared" si="344"/>
        <v>1.494053905539694E-4</v>
      </c>
      <c r="X548" s="269">
        <f t="shared" si="345"/>
        <v>36.151476739710859</v>
      </c>
      <c r="Y548" s="269">
        <f t="shared" si="326"/>
        <v>17.119996594982478</v>
      </c>
      <c r="Z548" s="349">
        <f>IF(H548&gt;0,rate1(1,$L$52,$L$51,$L$54,U548,$L$53,$L$50,Y548),"")</f>
        <v>1346.7587361199016</v>
      </c>
      <c r="AA548" s="341">
        <f t="shared" si="346"/>
        <v>1.0152195566216418</v>
      </c>
      <c r="AB548" s="341">
        <f t="shared" si="347"/>
        <v>-9.8166716855285618E-3</v>
      </c>
      <c r="AC548" s="269">
        <f t="shared" si="327"/>
        <v>0.13910147645128854</v>
      </c>
      <c r="AD548" s="269">
        <f t="shared" si="348"/>
        <v>-3.5944981516791687E-2</v>
      </c>
      <c r="AE548" s="269">
        <f t="shared" si="349"/>
        <v>-0.61589293470791484</v>
      </c>
      <c r="AF548" s="269">
        <f t="shared" si="350"/>
        <v>947.67325847869267</v>
      </c>
      <c r="AG548" s="269">
        <f t="shared" si="351"/>
        <v>946.80251434727052</v>
      </c>
      <c r="AH548" s="269">
        <f t="shared" si="352"/>
        <v>1.5709360270448183</v>
      </c>
      <c r="AI548" s="269">
        <f t="shared" si="353"/>
        <v>103.57037853470504</v>
      </c>
      <c r="AJ548" s="269">
        <f t="shared" si="354"/>
        <v>4.6605271296922481</v>
      </c>
      <c r="AK548" s="366">
        <f t="shared" si="355"/>
        <v>139.85804982438873</v>
      </c>
      <c r="AL548" s="134">
        <f t="shared" si="328"/>
        <v>1.6674327288357391</v>
      </c>
      <c r="AM548" s="5" cm="1">
        <f t="array" ref="AM548">Balance($B$8,$B$11,$B$12,$H$7,B548,AK548,AL548)</f>
        <v>0.82809032427097251</v>
      </c>
      <c r="AN548" s="5" cm="1">
        <f t="array" ref="AN548">getStorageByWaterLevel(B547)</f>
        <v>109.83372500785237</v>
      </c>
    </row>
    <row r="549" spans="2:40" x14ac:dyDescent="0.25">
      <c r="B549" s="269">
        <f t="shared" si="329"/>
        <v>947.67325847869267</v>
      </c>
      <c r="C549" s="269">
        <f t="shared" si="330"/>
        <v>946.80251434727052</v>
      </c>
      <c r="D549" s="269">
        <f t="shared" si="331"/>
        <v>1.5709360270448183</v>
      </c>
      <c r="E549" s="269">
        <f>IF(H549&gt;0,IF(AND(C549&lt;$B$6,C549&gt;$K$12),bb2wang($B$6,$K$12,C549,$H$8,$H$9,I549,$H$10,$H$11,$K$10,$K$11,$H$13),E548)," ")</f>
        <v>123.63832474263481</v>
      </c>
      <c r="F549" s="269">
        <f t="shared" si="332"/>
        <v>123.51450204441628</v>
      </c>
      <c r="G549" s="269">
        <f t="shared" si="333"/>
        <v>133.90958233077157</v>
      </c>
      <c r="H549" s="270">
        <f t="shared" si="322"/>
        <v>5.0000000000000001E-3</v>
      </c>
      <c r="I549" s="269">
        <f t="shared" si="334"/>
        <v>0.69659530513772561</v>
      </c>
      <c r="J549" s="269">
        <f t="shared" si="323"/>
        <v>100</v>
      </c>
      <c r="K549" s="317">
        <f t="shared" si="335"/>
        <v>-1</v>
      </c>
      <c r="L549" s="318">
        <f t="shared" si="336"/>
        <v>1.5659360270448184</v>
      </c>
      <c r="M549" s="318">
        <f t="shared" si="337"/>
        <v>1.5684360270448183</v>
      </c>
      <c r="N549" s="269">
        <f t="shared" si="338"/>
        <v>-5.3904146940271236E-3</v>
      </c>
      <c r="O549" s="269">
        <f t="shared" si="324"/>
        <v>2.6440901955349538E-2</v>
      </c>
      <c r="P549" s="316">
        <f t="shared" si="325"/>
        <v>16.995235667934974</v>
      </c>
      <c r="Q549" s="269">
        <f t="shared" si="339"/>
        <v>34.66480653737753</v>
      </c>
      <c r="R549" s="338">
        <f>IF(H549&gt;0,rate1(1,$L$52,$L$51,$L$54,L549,$L$53,$L$50,P549),"")</f>
        <v>1338.2577368787149</v>
      </c>
      <c r="S549" s="318">
        <f t="shared" si="340"/>
        <v>0.97965408134616727</v>
      </c>
      <c r="T549" s="318">
        <f t="shared" si="341"/>
        <v>-0.26493837834211958</v>
      </c>
      <c r="U549" s="269">
        <f t="shared" si="342"/>
        <v>1.5709360270448183</v>
      </c>
      <c r="V549" s="341">
        <f t="shared" si="343"/>
        <v>1.5709360270448183</v>
      </c>
      <c r="W549" s="269">
        <f t="shared" si="344"/>
        <v>1.4848341852080615E-4</v>
      </c>
      <c r="X549" s="269">
        <f t="shared" si="345"/>
        <v>35.174266626923782</v>
      </c>
      <c r="Y549" s="269">
        <f t="shared" si="326"/>
        <v>17.049457772330609</v>
      </c>
      <c r="Z549" s="349">
        <f>IF(H549&gt;0,rate1(1,$L$52,$L$51,$L$54,U549,$L$53,$L$50,Y549),"")</f>
        <v>1341.954390933553</v>
      </c>
      <c r="AA549" s="341">
        <f t="shared" si="346"/>
        <v>0.99131352111260529</v>
      </c>
      <c r="AB549" s="341">
        <f t="shared" si="347"/>
        <v>1.7093625673375693E-2</v>
      </c>
      <c r="AC549" s="269">
        <f t="shared" si="327"/>
        <v>1.7093625673375693E-2</v>
      </c>
      <c r="AD549" s="269">
        <f t="shared" si="348"/>
        <v>-0.29250669784981825</v>
      </c>
      <c r="AE549" s="269">
        <f t="shared" si="349"/>
        <v>-3.2851441926553697</v>
      </c>
      <c r="AF549" s="269">
        <f t="shared" si="350"/>
        <v>947.65077443832524</v>
      </c>
      <c r="AG549" s="269">
        <f t="shared" si="351"/>
        <v>946.78542072159712</v>
      </c>
      <c r="AH549" s="269">
        <f t="shared" si="352"/>
        <v>1.5660659725009367</v>
      </c>
      <c r="AI549" s="269">
        <f t="shared" si="353"/>
        <v>12.773044535684141</v>
      </c>
      <c r="AJ549" s="269">
        <f t="shared" si="354"/>
        <v>4.6640751976188275</v>
      </c>
      <c r="AK549" s="366">
        <f t="shared" si="355"/>
        <v>139.87201956776471</v>
      </c>
      <c r="AL549" s="134">
        <f t="shared" si="328"/>
        <v>1.6777897666892096</v>
      </c>
      <c r="AM549" s="5" cm="1">
        <f t="array" ref="AM549">Balance($B$8,$B$11,$B$12,$H$7,B549,AK549,AL549)</f>
        <v>0.83697752764556532</v>
      </c>
      <c r="AN549" s="5" cm="1">
        <f t="array" ref="AN549">getStorageByWaterLevel(B548)</f>
        <v>110.1410386397028</v>
      </c>
    </row>
    <row r="550" spans="2:40" x14ac:dyDescent="0.25">
      <c r="B550" s="269">
        <f t="shared" si="329"/>
        <v>947.65077443832524</v>
      </c>
      <c r="C550" s="269">
        <f t="shared" si="330"/>
        <v>946.78542072159712</v>
      </c>
      <c r="D550" s="269">
        <f t="shared" si="331"/>
        <v>1.5660659725009367</v>
      </c>
      <c r="E550" s="269">
        <f>IF(H550&gt;0,IF(AND(C550&lt;$B$6,C550&gt;$K$12),bb2wang($B$6,$K$12,C550,$H$8,$H$9,I550,$H$10,$H$11,$K$10,$K$11,$H$13),E549)," ")</f>
        <v>123.64183456257638</v>
      </c>
      <c r="F550" s="269">
        <f t="shared" si="332"/>
        <v>123.64007965260559</v>
      </c>
      <c r="G550" s="269">
        <f t="shared" si="333"/>
        <v>135.36722086254269</v>
      </c>
      <c r="H550" s="270">
        <f t="shared" si="322"/>
        <v>5.0000000000000001E-3</v>
      </c>
      <c r="I550" s="269">
        <f t="shared" si="334"/>
        <v>0.69228297338249833</v>
      </c>
      <c r="J550" s="269">
        <f t="shared" si="323"/>
        <v>100</v>
      </c>
      <c r="K550" s="317">
        <f t="shared" si="335"/>
        <v>1</v>
      </c>
      <c r="L550" s="318">
        <f t="shared" si="336"/>
        <v>1.5710659725009366</v>
      </c>
      <c r="M550" s="318">
        <f t="shared" si="337"/>
        <v>1.5685659725009367</v>
      </c>
      <c r="N550" s="269">
        <f t="shared" si="338"/>
        <v>5.6780992005052155E-3</v>
      </c>
      <c r="O550" s="269">
        <f t="shared" si="324"/>
        <v>2.6440901955349538E-2</v>
      </c>
      <c r="P550" s="316">
        <f t="shared" si="325"/>
        <v>17.033238065961513</v>
      </c>
      <c r="Q550" s="269">
        <f t="shared" si="339"/>
        <v>34.702104172796226</v>
      </c>
      <c r="R550" s="338">
        <f>IF(H550&gt;0,rate1(1,$L$52,$L$51,$L$54,L550,$L$53,$L$50,P550),"")</f>
        <v>1340.8489246819852</v>
      </c>
      <c r="S550" s="318">
        <f t="shared" si="340"/>
        <v>0.97881292471957715</v>
      </c>
      <c r="T550" s="318">
        <f t="shared" si="341"/>
        <v>0.26799825484888218</v>
      </c>
      <c r="U550" s="269">
        <f t="shared" si="342"/>
        <v>1.5660659725009367</v>
      </c>
      <c r="V550" s="341">
        <f t="shared" si="343"/>
        <v>1.5660659725009367</v>
      </c>
      <c r="W550" s="269">
        <f t="shared" si="344"/>
        <v>1.4756421944550624E-4</v>
      </c>
      <c r="X550" s="269">
        <f t="shared" si="345"/>
        <v>34.057157708585549</v>
      </c>
      <c r="Y550" s="269">
        <f t="shared" si="326"/>
        <v>16.978985760126886</v>
      </c>
      <c r="Z550" s="349">
        <f>IF(H550&gt;0,rate1(1,$L$52,$L$51,$L$54,U550,$L$53,$L$50,Y550),"")</f>
        <v>1337.1492659581879</v>
      </c>
      <c r="AA550" s="341">
        <f t="shared" si="346"/>
        <v>0.96327933685693889</v>
      </c>
      <c r="AB550" s="341">
        <f t="shared" si="347"/>
        <v>4.0185608541601359E-3</v>
      </c>
      <c r="AC550" s="269">
        <f t="shared" si="327"/>
        <v>0.26799825484888218</v>
      </c>
      <c r="AD550" s="269">
        <f t="shared" si="348"/>
        <v>1.865683790672212E-2</v>
      </c>
      <c r="AE550" s="269">
        <f t="shared" si="349"/>
        <v>2.182900019365841</v>
      </c>
      <c r="AF550" s="269">
        <f t="shared" si="350"/>
        <v>947.38845428267689</v>
      </c>
      <c r="AG550" s="269">
        <f t="shared" si="351"/>
        <v>946.51742246674826</v>
      </c>
      <c r="AH550" s="269">
        <f t="shared" si="352"/>
        <v>1.5711955158067696</v>
      </c>
      <c r="AI550" s="269">
        <f t="shared" si="353"/>
        <v>199.87207351674198</v>
      </c>
      <c r="AJ550" s="269">
        <f t="shared" si="354"/>
        <v>4.719595218040145</v>
      </c>
      <c r="AK550" s="366">
        <f t="shared" si="355"/>
        <v>139.87373000082357</v>
      </c>
      <c r="AL550" s="134">
        <f t="shared" si="328"/>
        <v>1.679067071142778</v>
      </c>
      <c r="AM550" s="5" cm="1">
        <f t="array" ref="AM550">Balance($B$8,$B$11,$B$12,$H$7,B550,AK550,AL550)</f>
        <v>0.838366499179798</v>
      </c>
      <c r="AN550" s="5" cm="1">
        <f t="array" ref="AN550">getStorageByWaterLevel(B549)</f>
        <v>110.54165922440235</v>
      </c>
    </row>
    <row r="551" spans="2:40" x14ac:dyDescent="0.25">
      <c r="B551" s="269">
        <f t="shared" si="329"/>
        <v>947.38845428267689</v>
      </c>
      <c r="C551" s="269">
        <f t="shared" si="330"/>
        <v>946.51742246674826</v>
      </c>
      <c r="D551" s="269">
        <f t="shared" si="331"/>
        <v>1.5711955158067696</v>
      </c>
      <c r="E551" s="269">
        <f>IF(H551&gt;0,IF(AND(C551&lt;$B$6,C551&gt;$K$12),bb2wang($B$6,$K$12,C551,$H$8,$H$9,I551,$H$10,$H$11,$K$10,$K$11,$H$13),E550)," ")</f>
        <v>124.21063619872675</v>
      </c>
      <c r="F551" s="269">
        <f t="shared" si="332"/>
        <v>123.92623538065156</v>
      </c>
      <c r="G551" s="269">
        <f t="shared" si="333"/>
        <v>137.01386322568709</v>
      </c>
      <c r="H551" s="270">
        <f t="shared" si="322"/>
        <v>5.0000000000000001E-3</v>
      </c>
      <c r="I551" s="269">
        <f t="shared" si="334"/>
        <v>0.69682545274290542</v>
      </c>
      <c r="J551" s="269">
        <f t="shared" si="323"/>
        <v>100</v>
      </c>
      <c r="K551" s="317">
        <f t="shared" si="335"/>
        <v>1</v>
      </c>
      <c r="L551" s="318">
        <f t="shared" si="336"/>
        <v>1.5761955158067695</v>
      </c>
      <c r="M551" s="318">
        <f t="shared" si="337"/>
        <v>1.5736955158067696</v>
      </c>
      <c r="N551" s="269">
        <f t="shared" si="338"/>
        <v>5.6971679032673528E-3</v>
      </c>
      <c r="O551" s="269">
        <f t="shared" si="324"/>
        <v>2.6440901955349538E-2</v>
      </c>
      <c r="P551" s="316">
        <f t="shared" si="325"/>
        <v>17.107526199975755</v>
      </c>
      <c r="Q551" s="269">
        <f t="shared" si="339"/>
        <v>36.653726502400275</v>
      </c>
      <c r="R551" s="338">
        <f>IF(H551&gt;0,rate1(1,$L$52,$L$51,$L$54,L551,$L$53,$L$50,P551),"")</f>
        <v>1345.9097750876547</v>
      </c>
      <c r="S551" s="318">
        <f t="shared" si="340"/>
        <v>1.0299731938145817</v>
      </c>
      <c r="T551" s="318">
        <f t="shared" si="341"/>
        <v>-0.19007543668888971</v>
      </c>
      <c r="U551" s="269">
        <f t="shared" si="342"/>
        <v>1.5711955158067696</v>
      </c>
      <c r="V551" s="341">
        <f t="shared" si="343"/>
        <v>1.5711955158067696</v>
      </c>
      <c r="W551" s="269">
        <f t="shared" si="344"/>
        <v>1.485324758476736E-4</v>
      </c>
      <c r="X551" s="269">
        <f t="shared" si="345"/>
        <v>35.692086625556328</v>
      </c>
      <c r="Y551" s="269">
        <f t="shared" si="326"/>
        <v>17.053214748453499</v>
      </c>
      <c r="Z551" s="349">
        <f>IF(H551&gt;0,rate1(1,$L$52,$L$51,$L$54,U551,$L$53,$L$50,Y551),"")</f>
        <v>1342.2104101983041</v>
      </c>
      <c r="AA551" s="341">
        <f t="shared" si="346"/>
        <v>1.0057153291206535</v>
      </c>
      <c r="AB551" s="341">
        <f t="shared" si="347"/>
        <v>-2.598843788556647E-2</v>
      </c>
      <c r="AC551" s="269">
        <f t="shared" si="327"/>
        <v>-2.598843788556647E-2</v>
      </c>
      <c r="AD551" s="269">
        <f t="shared" si="348"/>
        <v>-0.19239324895233176</v>
      </c>
      <c r="AE551" s="269">
        <f t="shared" si="349"/>
        <v>-1.7441448409594495</v>
      </c>
      <c r="AF551" s="269">
        <f t="shared" si="350"/>
        <v>947.42013988846577</v>
      </c>
      <c r="AG551" s="269">
        <f t="shared" si="351"/>
        <v>946.54341090463379</v>
      </c>
      <c r="AH551" s="269">
        <f t="shared" si="352"/>
        <v>1.5763255093954576</v>
      </c>
      <c r="AI551" s="269">
        <f t="shared" si="353"/>
        <v>-19.309197664363445</v>
      </c>
      <c r="AJ551" s="269">
        <f t="shared" si="354"/>
        <v>4.714231552022266</v>
      </c>
      <c r="AK551" s="366">
        <f t="shared" si="355"/>
        <v>139.90078612794358</v>
      </c>
      <c r="AL551" s="134">
        <f t="shared" si="328"/>
        <v>1.6990542784944522</v>
      </c>
      <c r="AM551" s="5" cm="1">
        <f t="array" ref="AM551">Balance($B$8,$B$11,$B$12,$H$7,B551,AK551,AL551)</f>
        <v>0.85462993299262702</v>
      </c>
      <c r="AN551" s="5" cm="1">
        <f t="array" ref="AN551">getStorageByWaterLevel(B550)</f>
        <v>110.60405720752513</v>
      </c>
    </row>
    <row r="552" spans="2:40" x14ac:dyDescent="0.25">
      <c r="B552" s="269">
        <f t="shared" si="329"/>
        <v>947.42013988846577</v>
      </c>
      <c r="C552" s="269">
        <f t="shared" si="330"/>
        <v>946.54341090463379</v>
      </c>
      <c r="D552" s="269">
        <f t="shared" si="331"/>
        <v>1.5763255093954576</v>
      </c>
      <c r="E552" s="269">
        <f>IF(H552&gt;0,IF(AND(C552&lt;$B$6,C552&gt;$K$12),bb2wang($B$6,$K$12,C552,$H$8,$H$9,I552,$H$10,$H$11,$K$10,$K$11,$H$13),E551)," ")</f>
        <v>124.19107199441547</v>
      </c>
      <c r="F552" s="269">
        <f t="shared" si="332"/>
        <v>124.20085409657111</v>
      </c>
      <c r="G552" s="269">
        <f t="shared" si="333"/>
        <v>136.04880858199556</v>
      </c>
      <c r="H552" s="270">
        <f t="shared" si="322"/>
        <v>5.0000000000000001E-3</v>
      </c>
      <c r="I552" s="269">
        <f t="shared" si="334"/>
        <v>0.701383187065585</v>
      </c>
      <c r="J552" s="269">
        <f t="shared" si="323"/>
        <v>100</v>
      </c>
      <c r="K552" s="317">
        <f t="shared" si="335"/>
        <v>-1</v>
      </c>
      <c r="L552" s="318">
        <f t="shared" si="336"/>
        <v>1.5713255093954577</v>
      </c>
      <c r="M552" s="318">
        <f t="shared" si="337"/>
        <v>1.5738255093954576</v>
      </c>
      <c r="N552" s="269">
        <f t="shared" si="338"/>
        <v>-5.4084118131081382E-3</v>
      </c>
      <c r="O552" s="269">
        <f t="shared" si="324"/>
        <v>2.6440901955349538E-2</v>
      </c>
      <c r="P552" s="316">
        <f t="shared" si="325"/>
        <v>17.073246935892037</v>
      </c>
      <c r="Q552" s="269">
        <f t="shared" si="339"/>
        <v>36.666064316130672</v>
      </c>
      <c r="R552" s="338">
        <f>IF(H552&gt;0,rate1(1,$L$52,$L$51,$L$54,L552,$L$53,$L$50,P552),"")</f>
        <v>1343.5752487307909</v>
      </c>
      <c r="S552" s="318">
        <f t="shared" si="340"/>
        <v>1.0321101177122174</v>
      </c>
      <c r="T552" s="318">
        <f t="shared" si="341"/>
        <v>0.1684332602446463</v>
      </c>
      <c r="U552" s="269">
        <f t="shared" si="342"/>
        <v>1.5763255093954576</v>
      </c>
      <c r="V552" s="341">
        <f t="shared" si="343"/>
        <v>1.5763255093954576</v>
      </c>
      <c r="W552" s="269">
        <f t="shared" si="344"/>
        <v>1.4950398393520636E-4</v>
      </c>
      <c r="X552" s="269">
        <f t="shared" si="345"/>
        <v>37.329191946818355</v>
      </c>
      <c r="Y552" s="269">
        <f t="shared" si="326"/>
        <v>17.127531248676089</v>
      </c>
      <c r="Z552" s="349">
        <f>IF(H552&gt;0,rate1(1,$L$52,$L$51,$L$54,U552,$L$53,$L$50,Y552),"")</f>
        <v>1347.2716004507838</v>
      </c>
      <c r="AA552" s="341">
        <f t="shared" si="346"/>
        <v>1.0478935518638504</v>
      </c>
      <c r="AB552" s="341">
        <f t="shared" si="347"/>
        <v>-3.1215889846760497E-3</v>
      </c>
      <c r="AC552" s="269">
        <f t="shared" si="327"/>
        <v>0.1684332602446463</v>
      </c>
      <c r="AD552" s="269">
        <f t="shared" si="348"/>
        <v>-2.9685348325726103E-2</v>
      </c>
      <c r="AE552" s="269">
        <f t="shared" si="349"/>
        <v>2.2845042442672425</v>
      </c>
      <c r="AF552" s="269">
        <f t="shared" si="350"/>
        <v>947.24629821640804</v>
      </c>
      <c r="AG552" s="269">
        <f t="shared" si="351"/>
        <v>946.37497764438911</v>
      </c>
      <c r="AH552" s="269">
        <f t="shared" si="352"/>
        <v>1.5714559280392795</v>
      </c>
      <c r="AI552" s="269">
        <f t="shared" si="353"/>
        <v>125.36198504978181</v>
      </c>
      <c r="AJ552" s="269">
        <f t="shared" si="354"/>
        <v>4.7490543256472053</v>
      </c>
      <c r="AK552" s="366">
        <f t="shared" si="355"/>
        <v>139.8981405001758</v>
      </c>
      <c r="AL552" s="134">
        <f t="shared" si="328"/>
        <v>1.6971233587280159</v>
      </c>
      <c r="AM552" s="5" cm="1">
        <f t="array" ref="AM552">Balance($B$8,$B$11,$B$12,$H$7,B552,AK552,AL552)</f>
        <v>0.85265422158040716</v>
      </c>
      <c r="AN552" s="5" cm="1">
        <f t="array" ref="AN552">getStorageByWaterLevel(B551)</f>
        <v>111.33335221776996</v>
      </c>
    </row>
    <row r="553" spans="2:40" x14ac:dyDescent="0.25">
      <c r="B553" s="269">
        <f t="shared" si="329"/>
        <v>947.24629821640804</v>
      </c>
      <c r="C553" s="269">
        <f t="shared" si="330"/>
        <v>946.37497764438911</v>
      </c>
      <c r="D553" s="269">
        <f t="shared" si="331"/>
        <v>1.5714559280392795</v>
      </c>
      <c r="E553" s="269">
        <f>IF(H553&gt;0,IF(AND(C553&lt;$B$6,C553&gt;$K$12),bb2wang($B$6,$K$12,C553,$H$8,$H$9,I553,$H$10,$H$11,$K$10,$K$11,$H$13),E552)," ")</f>
        <v>124.49741340822831</v>
      </c>
      <c r="F553" s="269">
        <f t="shared" si="332"/>
        <v>124.34424270132189</v>
      </c>
      <c r="G553" s="269">
        <f t="shared" si="333"/>
        <v>134.94347242508584</v>
      </c>
      <c r="H553" s="270">
        <f t="shared" si="322"/>
        <v>5.0000000000000001E-3</v>
      </c>
      <c r="I553" s="269">
        <f t="shared" si="334"/>
        <v>0.69705645761514468</v>
      </c>
      <c r="J553" s="269">
        <f t="shared" si="323"/>
        <v>100</v>
      </c>
      <c r="K553" s="317">
        <f t="shared" si="335"/>
        <v>-1</v>
      </c>
      <c r="L553" s="318">
        <f t="shared" si="336"/>
        <v>1.5664559280392796</v>
      </c>
      <c r="M553" s="318">
        <f t="shared" si="337"/>
        <v>1.5689559280392795</v>
      </c>
      <c r="N553" s="269">
        <f t="shared" si="338"/>
        <v>-5.3921509537371293E-3</v>
      </c>
      <c r="O553" s="269">
        <f t="shared" si="324"/>
        <v>2.6440901955349538E-2</v>
      </c>
      <c r="P553" s="316">
        <f t="shared" si="325"/>
        <v>17.002757191700489</v>
      </c>
      <c r="Q553" s="269">
        <f t="shared" si="339"/>
        <v>35.735401812500697</v>
      </c>
      <c r="R553" s="338">
        <f>IF(H553&gt;0,rate1(1,$L$52,$L$51,$L$54,L553,$L$53,$L$50,P553),"")</f>
        <v>1338.7707139330987</v>
      </c>
      <c r="S553" s="318">
        <f t="shared" si="340"/>
        <v>1.0095229594443555</v>
      </c>
      <c r="T553" s="318">
        <f t="shared" si="341"/>
        <v>0.56622639057159541</v>
      </c>
      <c r="U553" s="269">
        <f t="shared" si="342"/>
        <v>1.5714559280392795</v>
      </c>
      <c r="V553" s="341">
        <f t="shared" si="343"/>
        <v>1.5714559280392795</v>
      </c>
      <c r="W553" s="269">
        <f t="shared" si="344"/>
        <v>1.4858171590526048E-4</v>
      </c>
      <c r="X553" s="269">
        <f t="shared" si="345"/>
        <v>36.217488763889577</v>
      </c>
      <c r="Y553" s="269">
        <f t="shared" si="326"/>
        <v>17.056985303284428</v>
      </c>
      <c r="Z553" s="349">
        <f>IF(H553&gt;0,rate1(1,$L$52,$L$51,$L$54,U553,$L$53,$L$50,Y553),"")</f>
        <v>1342.4673395618101</v>
      </c>
      <c r="AA553" s="341">
        <f t="shared" si="346"/>
        <v>1.0203245576642948</v>
      </c>
      <c r="AB553" s="341">
        <f t="shared" si="347"/>
        <v>-7.310452623836533E-3</v>
      </c>
      <c r="AC553" s="269">
        <f t="shared" si="327"/>
        <v>6.61612977633559E-2</v>
      </c>
      <c r="AD553" s="269">
        <f t="shared" si="348"/>
        <v>-7.557288277330769E-2</v>
      </c>
      <c r="AE553" s="269">
        <f t="shared" si="349"/>
        <v>-0.39120715192392763</v>
      </c>
      <c r="AF553" s="269">
        <f t="shared" si="350"/>
        <v>947.17474476769098</v>
      </c>
      <c r="AG553" s="269">
        <f t="shared" si="351"/>
        <v>946.3088163466258</v>
      </c>
      <c r="AH553" s="269">
        <f t="shared" si="352"/>
        <v>1.5665859191459426</v>
      </c>
      <c r="AI553" s="269">
        <f t="shared" si="353"/>
        <v>49.419439097965004</v>
      </c>
      <c r="AJ553" s="269">
        <f t="shared" si="354"/>
        <v>4.762781947618862</v>
      </c>
      <c r="AK553" s="366">
        <f t="shared" si="355"/>
        <v>139.91519584888329</v>
      </c>
      <c r="AL553" s="134">
        <f t="shared" si="328"/>
        <v>1.709659557232994</v>
      </c>
      <c r="AM553" s="5" cm="1">
        <f t="array" ref="AM553">Balance($B$8,$B$11,$B$12,$H$7,B553,AK553,AL553)</f>
        <v>0.86351126884314489</v>
      </c>
      <c r="AN553" s="5" cm="1">
        <f t="array" ref="AN553">getStorageByWaterLevel(B552)</f>
        <v>111.24513355109137</v>
      </c>
    </row>
    <row r="554" spans="2:40" x14ac:dyDescent="0.25">
      <c r="B554" s="269">
        <f t="shared" si="329"/>
        <v>947.17474476769098</v>
      </c>
      <c r="C554" s="269">
        <f t="shared" si="330"/>
        <v>946.3088163466258</v>
      </c>
      <c r="D554" s="269">
        <f t="shared" si="331"/>
        <v>1.5665859191459426</v>
      </c>
      <c r="E554" s="269">
        <f>IF(H554&gt;0,IF(AND(C554&lt;$B$6,C554&gt;$K$12),bb2wang($B$6,$K$12,C554,$H$8,$H$9,I554,$H$10,$H$11,$K$10,$K$11,$H$13),E553)," ")</f>
        <v>124.59912641129098</v>
      </c>
      <c r="F554" s="269">
        <f t="shared" si="332"/>
        <v>124.54826990975965</v>
      </c>
      <c r="G554" s="269">
        <f t="shared" si="333"/>
        <v>133.90814392354187</v>
      </c>
      <c r="H554" s="270">
        <f t="shared" si="322"/>
        <v>5.0000000000000001E-3</v>
      </c>
      <c r="I554" s="269">
        <f t="shared" si="334"/>
        <v>0.69274273685214216</v>
      </c>
      <c r="J554" s="269">
        <f t="shared" si="323"/>
        <v>100</v>
      </c>
      <c r="K554" s="317">
        <f t="shared" si="335"/>
        <v>-1</v>
      </c>
      <c r="L554" s="318">
        <f t="shared" si="336"/>
        <v>1.5615859191459427</v>
      </c>
      <c r="M554" s="318">
        <f t="shared" si="337"/>
        <v>1.5640859191459426</v>
      </c>
      <c r="N554" s="269">
        <f t="shared" si="338"/>
        <v>-5.3758858128511999E-3</v>
      </c>
      <c r="O554" s="269">
        <f t="shared" si="324"/>
        <v>2.6440901955349538E-2</v>
      </c>
      <c r="P554" s="316">
        <f t="shared" si="325"/>
        <v>16.932334361327449</v>
      </c>
      <c r="Q554" s="269">
        <f t="shared" si="339"/>
        <v>34.585225740745841</v>
      </c>
      <c r="R554" s="338">
        <f>IF(H554&gt;0,rate1(1,$L$52,$L$51,$L$54,L554,$L$53,$L$50,P554),"")</f>
        <v>1333.9654112976141</v>
      </c>
      <c r="S554" s="318">
        <f t="shared" si="340"/>
        <v>0.98055008151337419</v>
      </c>
      <c r="T554" s="318">
        <f t="shared" si="341"/>
        <v>-0.27639631582763591</v>
      </c>
      <c r="U554" s="269">
        <f t="shared" si="342"/>
        <v>1.5665859191459426</v>
      </c>
      <c r="V554" s="341">
        <f t="shared" si="343"/>
        <v>1.5665859191459426</v>
      </c>
      <c r="W554" s="269">
        <f t="shared" si="344"/>
        <v>1.4766222075413005E-4</v>
      </c>
      <c r="X554" s="269">
        <f t="shared" si="345"/>
        <v>35.176415599397473</v>
      </c>
      <c r="Y554" s="269">
        <f t="shared" si="326"/>
        <v>16.986506150378251</v>
      </c>
      <c r="Z554" s="349">
        <f>IF(H554&gt;0,rate1(1,$L$52,$L$51,$L$54,U554,$L$53,$L$50,Y554),"")</f>
        <v>1337.6622969894704</v>
      </c>
      <c r="AA554" s="341">
        <f t="shared" si="346"/>
        <v>0.99455506071710575</v>
      </c>
      <c r="AB554" s="341">
        <f t="shared" si="347"/>
        <v>2.7119167557666597E-2</v>
      </c>
      <c r="AC554" s="269">
        <f t="shared" si="327"/>
        <v>2.7119167557666597E-2</v>
      </c>
      <c r="AD554" s="269">
        <f t="shared" si="348"/>
        <v>-0.18437144095105157</v>
      </c>
      <c r="AE554" s="269">
        <f t="shared" si="349"/>
        <v>-2.3327190275759504</v>
      </c>
      <c r="AF554" s="269">
        <f t="shared" si="350"/>
        <v>947.14224971432043</v>
      </c>
      <c r="AG554" s="269">
        <f t="shared" si="351"/>
        <v>946.28169717906815</v>
      </c>
      <c r="AH554" s="269">
        <f t="shared" si="352"/>
        <v>1.5617154826008373</v>
      </c>
      <c r="AI554" s="269">
        <f t="shared" si="353"/>
        <v>20.329738183605858</v>
      </c>
      <c r="AJ554" s="269">
        <f t="shared" si="354"/>
        <v>4.768429097114308</v>
      </c>
      <c r="AK554" s="366">
        <f t="shared" si="355"/>
        <v>139.92186467960047</v>
      </c>
      <c r="AL554" s="134">
        <f t="shared" si="328"/>
        <v>1.7146015011427904</v>
      </c>
      <c r="AM554" s="5" cm="1">
        <f t="array" ref="AM554">Balance($B$8,$B$11,$B$12,$H$7,B554,AK554,AL554)</f>
        <v>0.86800161435234802</v>
      </c>
      <c r="AN554" s="5" cm="1">
        <f t="array" ref="AN554">getStorageByWaterLevel(B553)</f>
        <v>111.72957167488606</v>
      </c>
    </row>
    <row r="555" spans="2:40" x14ac:dyDescent="0.25">
      <c r="B555" s="269">
        <f t="shared" si="329"/>
        <v>947.14224971432043</v>
      </c>
      <c r="C555" s="269">
        <f t="shared" si="330"/>
        <v>946.28169717906815</v>
      </c>
      <c r="D555" s="269">
        <f t="shared" si="331"/>
        <v>1.5617154826008373</v>
      </c>
      <c r="E555" s="269">
        <f>IF(H555&gt;0,IF(AND(C555&lt;$B$6,C555&gt;$K$12),bb2wang($B$6,$K$12,C555,$H$8,$H$9,I555,$H$10,$H$11,$K$10,$K$11,$H$13),E554)," ")</f>
        <v>124.62278096343864</v>
      </c>
      <c r="F555" s="269">
        <f t="shared" si="332"/>
        <v>124.61095368736481</v>
      </c>
      <c r="G555" s="269">
        <f t="shared" si="333"/>
        <v>135.29993115387694</v>
      </c>
      <c r="H555" s="270">
        <f t="shared" si="322"/>
        <v>5.0000000000000001E-3</v>
      </c>
      <c r="I555" s="269">
        <f t="shared" si="334"/>
        <v>0.68844202820182554</v>
      </c>
      <c r="J555" s="269">
        <f t="shared" si="323"/>
        <v>100</v>
      </c>
      <c r="K555" s="317">
        <f t="shared" si="335"/>
        <v>1</v>
      </c>
      <c r="L555" s="318">
        <f t="shared" si="336"/>
        <v>1.5667154826008372</v>
      </c>
      <c r="M555" s="318">
        <f t="shared" si="337"/>
        <v>1.5642154826008372</v>
      </c>
      <c r="N555" s="269">
        <f t="shared" si="338"/>
        <v>5.6619290533737043E-3</v>
      </c>
      <c r="O555" s="269">
        <f t="shared" si="324"/>
        <v>2.6440901955349538E-2</v>
      </c>
      <c r="P555" s="316">
        <f t="shared" si="325"/>
        <v>16.970296000569327</v>
      </c>
      <c r="Q555" s="269">
        <f t="shared" si="339"/>
        <v>34.644230947535988</v>
      </c>
      <c r="R555" s="338">
        <f>IF(H555&gt;0,rate1(1,$L$52,$L$51,$L$54,L555,$L$53,$L$50,P555),"")</f>
        <v>1336.556386423895</v>
      </c>
      <c r="S555" s="318">
        <f t="shared" si="340"/>
        <v>0.98031889590895127</v>
      </c>
      <c r="T555" s="318">
        <f t="shared" si="341"/>
        <v>0.28768350734697029</v>
      </c>
      <c r="U555" s="269">
        <f t="shared" si="342"/>
        <v>1.5617154826008373</v>
      </c>
      <c r="V555" s="341">
        <f t="shared" si="343"/>
        <v>1.5617154826008373</v>
      </c>
      <c r="W555" s="269">
        <f t="shared" si="344"/>
        <v>1.4674549921123159E-4</v>
      </c>
      <c r="X555" s="269">
        <f t="shared" si="345"/>
        <v>33.986961495098313</v>
      </c>
      <c r="Y555" s="269">
        <f t="shared" si="326"/>
        <v>16.916093958582447</v>
      </c>
      <c r="Z555" s="349">
        <f>IF(H555&gt;0,rate1(1,$L$52,$L$51,$L$54,U555,$L$53,$L$50,Y555),"")</f>
        <v>1332.8564905332503</v>
      </c>
      <c r="AA555" s="341">
        <f t="shared" si="346"/>
        <v>0.96438996472506311</v>
      </c>
      <c r="AB555" s="341">
        <f t="shared" si="347"/>
        <v>4.1209029443032936E-3</v>
      </c>
      <c r="AC555" s="269">
        <f t="shared" si="327"/>
        <v>0.28768350734697029</v>
      </c>
      <c r="AD555" s="269">
        <f t="shared" si="348"/>
        <v>1.7380210795224987E-2</v>
      </c>
      <c r="AE555" s="269">
        <f t="shared" si="349"/>
        <v>1.281765803339461</v>
      </c>
      <c r="AF555" s="269">
        <f t="shared" si="350"/>
        <v>946.86022813602688</v>
      </c>
      <c r="AG555" s="269">
        <f t="shared" si="351"/>
        <v>945.99401367172118</v>
      </c>
      <c r="AH555" s="269">
        <f t="shared" si="352"/>
        <v>1.5668446439445418</v>
      </c>
      <c r="AI555" s="269">
        <f t="shared" si="353"/>
        <v>215.2423274237606</v>
      </c>
      <c r="AJ555" s="269">
        <f t="shared" si="354"/>
        <v>4.8282186325097971</v>
      </c>
      <c r="AK555" s="366">
        <f t="shared" si="355"/>
        <v>139.9245869971071</v>
      </c>
      <c r="AL555" s="134">
        <f t="shared" si="328"/>
        <v>1.7166344749611511</v>
      </c>
      <c r="AM555" s="5" cm="1">
        <f t="array" ref="AM555">Balance($B$8,$B$11,$B$12,$H$7,B555,AK555,AL555)</f>
        <v>0.87004599559823803</v>
      </c>
      <c r="AN555" s="5" cm="1">
        <f t="array" ref="AN555">getStorageByWaterLevel(B554)</f>
        <v>111.92927276037318</v>
      </c>
    </row>
    <row r="556" spans="2:40" x14ac:dyDescent="0.25">
      <c r="B556" s="269">
        <f t="shared" si="329"/>
        <v>946.86022813602688</v>
      </c>
      <c r="C556" s="269">
        <f t="shared" si="330"/>
        <v>945.99401367172118</v>
      </c>
      <c r="D556" s="269">
        <f t="shared" si="331"/>
        <v>1.5668446439445418</v>
      </c>
      <c r="E556" s="269">
        <f>IF(H556&gt;0,IF(AND(C556&lt;$B$6,C556&gt;$K$12),bb2wang($B$6,$K$12,C556,$H$8,$H$9,I556,$H$10,$H$11,$K$10,$K$11,$H$13),E555)," ")</f>
        <v>125.23088871207619</v>
      </c>
      <c r="F556" s="269">
        <f t="shared" si="332"/>
        <v>124.92683483775741</v>
      </c>
      <c r="G556" s="269">
        <f t="shared" si="333"/>
        <v>136.97949737505422</v>
      </c>
      <c r="H556" s="270">
        <f t="shared" si="322"/>
        <v>5.0000000000000001E-3</v>
      </c>
      <c r="I556" s="269">
        <f t="shared" si="334"/>
        <v>0.69297157144455923</v>
      </c>
      <c r="J556" s="269">
        <f t="shared" si="323"/>
        <v>100</v>
      </c>
      <c r="K556" s="317">
        <f t="shared" si="335"/>
        <v>1</v>
      </c>
      <c r="L556" s="318">
        <f t="shared" si="336"/>
        <v>1.5718446439445417</v>
      </c>
      <c r="M556" s="318">
        <f t="shared" si="337"/>
        <v>1.5693446439445418</v>
      </c>
      <c r="N556" s="269">
        <f t="shared" si="338"/>
        <v>5.6809936509092385E-3</v>
      </c>
      <c r="O556" s="269">
        <f t="shared" si="324"/>
        <v>2.6440901955349538E-2</v>
      </c>
      <c r="P556" s="316">
        <f t="shared" si="325"/>
        <v>17.044509890297352</v>
      </c>
      <c r="Q556" s="269">
        <f t="shared" si="339"/>
        <v>36.636592309853398</v>
      </c>
      <c r="R556" s="338">
        <f>IF(H556&gt;0,rate1(1,$L$52,$L$51,$L$54,L556,$L$53,$L$50,P556),"")</f>
        <v>1341.6171942428089</v>
      </c>
      <c r="S556" s="318">
        <f t="shared" si="340"/>
        <v>1.0327856389437828</v>
      </c>
      <c r="T556" s="318">
        <f t="shared" si="341"/>
        <v>-0.17327689299117746</v>
      </c>
      <c r="U556" s="269">
        <f t="shared" si="342"/>
        <v>1.5668446439445418</v>
      </c>
      <c r="V556" s="341">
        <f t="shared" si="343"/>
        <v>1.5668446439445418</v>
      </c>
      <c r="W556" s="269">
        <f t="shared" si="344"/>
        <v>1.4771099820376499E-4</v>
      </c>
      <c r="X556" s="269">
        <f t="shared" si="345"/>
        <v>35.654473444738585</v>
      </c>
      <c r="Y556" s="269">
        <f t="shared" si="326"/>
        <v>16.99024859779113</v>
      </c>
      <c r="Z556" s="349">
        <f>IF(H556&gt;0,rate1(1,$L$52,$L$51,$L$54,U556,$L$53,$L$50,Y556),"")</f>
        <v>1337.9175791365967</v>
      </c>
      <c r="AA556" s="341">
        <f t="shared" si="346"/>
        <v>1.0078790111835532</v>
      </c>
      <c r="AB556" s="341">
        <f t="shared" si="347"/>
        <v>-1.8747403038607238E-2</v>
      </c>
      <c r="AC556" s="269">
        <f t="shared" si="327"/>
        <v>-1.8747403038607238E-2</v>
      </c>
      <c r="AD556" s="269">
        <f t="shared" si="348"/>
        <v>-0.26670360634501272</v>
      </c>
      <c r="AE556" s="269">
        <f t="shared" si="349"/>
        <v>-2.1126491578423865</v>
      </c>
      <c r="AF556" s="269">
        <f t="shared" si="350"/>
        <v>946.88465653271635</v>
      </c>
      <c r="AG556" s="269">
        <f t="shared" si="351"/>
        <v>946.01276107475974</v>
      </c>
      <c r="AH556" s="269">
        <f t="shared" si="352"/>
        <v>1.5719742556093341</v>
      </c>
      <c r="AI556" s="269">
        <f t="shared" si="353"/>
        <v>-13.97373492159813</v>
      </c>
      <c r="AJ556" s="269">
        <f t="shared" si="354"/>
        <v>4.8243370394760197</v>
      </c>
      <c r="AK556" s="366">
        <f t="shared" si="355"/>
        <v>139.95370926918892</v>
      </c>
      <c r="AL556" s="134">
        <f t="shared" si="328"/>
        <v>1.7381587077035272</v>
      </c>
      <c r="AM556" s="5" cm="1">
        <f t="array" ref="AM556">Balance($B$8,$B$11,$B$12,$H$7,B556,AK556,AL556)</f>
        <v>0.88786896707411878</v>
      </c>
      <c r="AN556" s="5" cm="1">
        <f t="array" ref="AN556">getStorageByWaterLevel(B555)</f>
        <v>112.02002324391233</v>
      </c>
    </row>
    <row r="557" spans="2:40" x14ac:dyDescent="0.25">
      <c r="B557" s="269">
        <f t="shared" si="329"/>
        <v>946.88465653271635</v>
      </c>
      <c r="C557" s="269">
        <f t="shared" si="330"/>
        <v>946.01276107475974</v>
      </c>
      <c r="D557" s="269">
        <f t="shared" si="331"/>
        <v>1.5719742556093341</v>
      </c>
      <c r="E557" s="269">
        <f>IF(H557&gt;0,IF(AND(C557&lt;$B$6,C557&gt;$K$12),bb2wang($B$6,$K$12,C557,$H$8,$H$9,I557,$H$10,$H$11,$K$10,$K$11,$H$13),E556)," ")</f>
        <v>125.2257334140188</v>
      </c>
      <c r="F557" s="269">
        <f t="shared" si="332"/>
        <v>125.2283110630475</v>
      </c>
      <c r="G557" s="269">
        <f t="shared" si="333"/>
        <v>136.0378524725098</v>
      </c>
      <c r="H557" s="270">
        <f t="shared" si="322"/>
        <v>5.0000000000000001E-3</v>
      </c>
      <c r="I557" s="269">
        <f t="shared" si="334"/>
        <v>0.69751636636528935</v>
      </c>
      <c r="J557" s="269">
        <f t="shared" si="323"/>
        <v>100</v>
      </c>
      <c r="K557" s="317">
        <f t="shared" si="335"/>
        <v>-1</v>
      </c>
      <c r="L557" s="318">
        <f t="shared" si="336"/>
        <v>1.5669742556093342</v>
      </c>
      <c r="M557" s="318">
        <f t="shared" si="337"/>
        <v>1.5694742556093342</v>
      </c>
      <c r="N557" s="269">
        <f t="shared" si="338"/>
        <v>-5.3938819264658378E-3</v>
      </c>
      <c r="O557" s="269">
        <f t="shared" si="324"/>
        <v>2.6440901955349538E-2</v>
      </c>
      <c r="P557" s="316">
        <f t="shared" si="325"/>
        <v>17.010256781775364</v>
      </c>
      <c r="Q557" s="269">
        <f t="shared" si="339"/>
        <v>36.664823198414211</v>
      </c>
      <c r="R557" s="338">
        <f>IF(H557&gt;0,rate1(1,$L$52,$L$51,$L$54,L557,$L$53,$L$50,P557),"")</f>
        <v>1339.2821345918385</v>
      </c>
      <c r="S557" s="318">
        <f t="shared" si="340"/>
        <v>1.0353835334587629</v>
      </c>
      <c r="T557" s="318">
        <f t="shared" si="341"/>
        <v>0.15244045461858813</v>
      </c>
      <c r="U557" s="269">
        <f t="shared" si="342"/>
        <v>1.5719742556093341</v>
      </c>
      <c r="V557" s="341">
        <f t="shared" si="343"/>
        <v>1.5719742556093341</v>
      </c>
      <c r="W557" s="269">
        <f t="shared" si="344"/>
        <v>1.4867974818066898E-4</v>
      </c>
      <c r="X557" s="269">
        <f t="shared" si="345"/>
        <v>37.32176673574341</v>
      </c>
      <c r="Y557" s="269">
        <f t="shared" si="326"/>
        <v>17.064490881046897</v>
      </c>
      <c r="Z557" s="349">
        <f>IF(H557&gt;0,rate1(1,$L$52,$L$51,$L$54,U557,$L$53,$L$50,Y557),"")</f>
        <v>1342.9787317230937</v>
      </c>
      <c r="AA557" s="341">
        <f t="shared" si="346"/>
        <v>1.0510340681262622</v>
      </c>
      <c r="AB557" s="341">
        <f t="shared" si="347"/>
        <v>-2.9133430596366304E-3</v>
      </c>
      <c r="AC557" s="269">
        <f t="shared" si="327"/>
        <v>0.15244045461858813</v>
      </c>
      <c r="AD557" s="269">
        <f t="shared" si="348"/>
        <v>-3.2799692263514903E-2</v>
      </c>
      <c r="AE557" s="269">
        <f t="shared" si="349"/>
        <v>3.4991184854744151</v>
      </c>
      <c r="AF557" s="269">
        <f t="shared" si="350"/>
        <v>946.72682219617127</v>
      </c>
      <c r="AG557" s="269">
        <f t="shared" si="351"/>
        <v>945.86032062014112</v>
      </c>
      <c r="AH557" s="269">
        <f t="shared" si="352"/>
        <v>1.5671042922275331</v>
      </c>
      <c r="AI557" s="269">
        <f t="shared" si="353"/>
        <v>113.82251034435407</v>
      </c>
      <c r="AJ557" s="269">
        <f t="shared" si="354"/>
        <v>4.8559544034605624</v>
      </c>
      <c r="AK557" s="366">
        <f t="shared" si="355"/>
        <v>139.95179515400289</v>
      </c>
      <c r="AL557" s="134">
        <f t="shared" si="328"/>
        <v>1.7367613342113675</v>
      </c>
      <c r="AM557" s="5" cm="1">
        <f t="array" ref="AM557">Balance($B$8,$B$11,$B$12,$H$7,B557,AK557,AL557)</f>
        <v>0.88631504660074301</v>
      </c>
      <c r="AN557" s="5" cm="1">
        <f t="array" ref="AN557">getStorageByWaterLevel(B556)</f>
        <v>112.80918287113816</v>
      </c>
    </row>
    <row r="558" spans="2:40" x14ac:dyDescent="0.25">
      <c r="B558" s="269">
        <f t="shared" si="329"/>
        <v>946.72682219617127</v>
      </c>
      <c r="C558" s="269">
        <f t="shared" si="330"/>
        <v>945.86032062014112</v>
      </c>
      <c r="D558" s="269">
        <f t="shared" si="331"/>
        <v>1.5671042922275331</v>
      </c>
      <c r="E558" s="269">
        <f>IF(H558&gt;0,IF(AND(C558&lt;$B$6,C558&gt;$K$12),bb2wang($B$6,$K$12,C558,$H$8,$H$9,I558,$H$10,$H$11,$K$10,$K$11,$H$13),E557)," ")</f>
        <v>125.50013301648259</v>
      </c>
      <c r="F558" s="269">
        <f t="shared" si="332"/>
        <v>125.36293321525071</v>
      </c>
      <c r="G558" s="269">
        <f t="shared" si="333"/>
        <v>134.91830073375482</v>
      </c>
      <c r="H558" s="270">
        <f t="shared" si="322"/>
        <v>5.0000000000000001E-3</v>
      </c>
      <c r="I558" s="269">
        <f t="shared" si="334"/>
        <v>0.69320126082411671</v>
      </c>
      <c r="J558" s="269">
        <f t="shared" si="323"/>
        <v>100</v>
      </c>
      <c r="K558" s="317">
        <f t="shared" si="335"/>
        <v>-1</v>
      </c>
      <c r="L558" s="318">
        <f t="shared" si="336"/>
        <v>1.5621042922275332</v>
      </c>
      <c r="M558" s="318">
        <f t="shared" si="337"/>
        <v>1.5646042922275332</v>
      </c>
      <c r="N558" s="269">
        <f t="shared" si="338"/>
        <v>-5.3776172413479983E-3</v>
      </c>
      <c r="O558" s="269">
        <f t="shared" si="324"/>
        <v>2.6440901955349538E-2</v>
      </c>
      <c r="P558" s="316">
        <f t="shared" si="325"/>
        <v>16.939826821212751</v>
      </c>
      <c r="Q558" s="269">
        <f t="shared" si="339"/>
        <v>35.693270242506969</v>
      </c>
      <c r="R558" s="338">
        <f>IF(H558&gt;0,rate1(1,$L$52,$L$51,$L$54,L558,$L$53,$L$50,P558),"")</f>
        <v>1334.4769128345743</v>
      </c>
      <c r="S558" s="318">
        <f t="shared" si="340"/>
        <v>1.0115771476294799</v>
      </c>
      <c r="T558" s="318">
        <f t="shared" si="341"/>
        <v>0.46450277853022209</v>
      </c>
      <c r="U558" s="269">
        <f t="shared" si="342"/>
        <v>1.5671042922275331</v>
      </c>
      <c r="V558" s="341">
        <f t="shared" si="343"/>
        <v>1.5671042922275331</v>
      </c>
      <c r="W558" s="269">
        <f t="shared" si="344"/>
        <v>1.4775995785720752E-4</v>
      </c>
      <c r="X558" s="269">
        <f t="shared" si="345"/>
        <v>36.195706408854761</v>
      </c>
      <c r="Y558" s="269">
        <f t="shared" si="326"/>
        <v>16.994004610895761</v>
      </c>
      <c r="Z558" s="349">
        <f>IF(H558&gt;0,rate1(1,$L$52,$L$51,$L$54,U558,$L$53,$L$50,Y558),"")</f>
        <v>1338.1737715071408</v>
      </c>
      <c r="AA558" s="341">
        <f t="shared" si="346"/>
        <v>1.0229826728828881</v>
      </c>
      <c r="AB558" s="341">
        <f t="shared" si="347"/>
        <v>-6.4291894424178559E-3</v>
      </c>
      <c r="AC558" s="269">
        <f t="shared" si="327"/>
        <v>5.3458980930459081E-2</v>
      </c>
      <c r="AD558" s="269">
        <f t="shared" si="348"/>
        <v>-9.3529654194196815E-2</v>
      </c>
      <c r="AE558" s="269">
        <f t="shared" si="349"/>
        <v>-0.58989925609791638</v>
      </c>
      <c r="AF558" s="269">
        <f t="shared" si="350"/>
        <v>946.66798559799952</v>
      </c>
      <c r="AG558" s="269">
        <f t="shared" si="351"/>
        <v>945.80686163921064</v>
      </c>
      <c r="AH558" s="269">
        <f t="shared" si="352"/>
        <v>1.5622339012063038</v>
      </c>
      <c r="AI558" s="269">
        <f t="shared" si="353"/>
        <v>40.059876957261388</v>
      </c>
      <c r="AJ558" s="269">
        <f t="shared" si="354"/>
        <v>4.8670821470598016</v>
      </c>
      <c r="AK558" s="366">
        <f t="shared" si="355"/>
        <v>139.96727932387316</v>
      </c>
      <c r="AL558" s="134">
        <f t="shared" si="328"/>
        <v>1.7481435852458029</v>
      </c>
      <c r="AM558" s="5" cm="1">
        <f t="array" ref="AM558">Balance($B$8,$B$11,$B$12,$H$7,B558,AK558,AL558)</f>
        <v>0.89636513665635942</v>
      </c>
      <c r="AN558" s="5" cm="1">
        <f t="array" ref="AN558">getStorageByWaterLevel(B557)</f>
        <v>112.74071716637606</v>
      </c>
    </row>
    <row r="559" spans="2:40" x14ac:dyDescent="0.25">
      <c r="B559" s="269">
        <f t="shared" si="329"/>
        <v>946.66798559799952</v>
      </c>
      <c r="C559" s="269">
        <f t="shared" si="330"/>
        <v>945.80686163921064</v>
      </c>
      <c r="D559" s="269">
        <f t="shared" si="331"/>
        <v>1.5622339012063038</v>
      </c>
      <c r="E559" s="269">
        <f>IF(H559&gt;0,IF(AND(C559&lt;$B$6,C559&gt;$K$12),bb2wang($B$6,$K$12,C559,$H$8,$H$9,I559,$H$10,$H$11,$K$10,$K$11,$H$13),E558)," ")</f>
        <v>125.57649533615424</v>
      </c>
      <c r="F559" s="269">
        <f t="shared" si="332"/>
        <v>125.53831417631841</v>
      </c>
      <c r="G559" s="269">
        <f t="shared" si="333"/>
        <v>133.8472529895061</v>
      </c>
      <c r="H559" s="270">
        <f t="shared" si="322"/>
        <v>5.0000000000000001E-3</v>
      </c>
      <c r="I559" s="269">
        <f t="shared" si="334"/>
        <v>0.68889916703110432</v>
      </c>
      <c r="J559" s="269">
        <f t="shared" si="323"/>
        <v>100</v>
      </c>
      <c r="K559" s="317">
        <f t="shared" si="335"/>
        <v>-1</v>
      </c>
      <c r="L559" s="318">
        <f t="shared" si="336"/>
        <v>1.5572339012063039</v>
      </c>
      <c r="M559" s="318">
        <f t="shared" si="337"/>
        <v>1.5597339012063038</v>
      </c>
      <c r="N559" s="269">
        <f t="shared" si="338"/>
        <v>-5.3613482737033813E-3</v>
      </c>
      <c r="O559" s="269">
        <f t="shared" si="324"/>
        <v>2.6440901955349538E-2</v>
      </c>
      <c r="P559" s="316">
        <f t="shared" si="325"/>
        <v>16.869463925675102</v>
      </c>
      <c r="Q559" s="269">
        <f t="shared" si="339"/>
        <v>34.511824892412903</v>
      </c>
      <c r="R559" s="338">
        <f>IF(H559&gt;0,rate1(1,$L$52,$L$51,$L$54,L559,$L$53,$L$50,P559),"")</f>
        <v>1329.6709392228431</v>
      </c>
      <c r="S559" s="318">
        <f t="shared" si="340"/>
        <v>0.98162922876108594</v>
      </c>
      <c r="T559" s="318">
        <f t="shared" si="341"/>
        <v>-0.29184121907449667</v>
      </c>
      <c r="U559" s="269">
        <f t="shared" si="342"/>
        <v>1.5622339012063038</v>
      </c>
      <c r="V559" s="341">
        <f t="shared" si="343"/>
        <v>1.5622339012063038</v>
      </c>
      <c r="W559" s="269">
        <f t="shared" si="344"/>
        <v>1.4684294106270812E-4</v>
      </c>
      <c r="X559" s="269">
        <f t="shared" si="345"/>
        <v>35.118569065528561</v>
      </c>
      <c r="Y559" s="269">
        <f t="shared" si="326"/>
        <v>16.923585283867617</v>
      </c>
      <c r="Z559" s="349">
        <f>IF(H559&gt;0,rate1(1,$L$52,$L$51,$L$54,U559,$L$53,$L$50,Y559),"")</f>
        <v>1333.3680455068784</v>
      </c>
      <c r="AA559" s="341">
        <f t="shared" si="346"/>
        <v>0.99611734692055576</v>
      </c>
      <c r="AB559" s="341">
        <f t="shared" si="347"/>
        <v>3.782025796745328E-2</v>
      </c>
      <c r="AC559" s="269">
        <f t="shared" si="327"/>
        <v>3.782025796745328E-2</v>
      </c>
      <c r="AD559" s="269">
        <f t="shared" si="348"/>
        <v>-0.1322042806874246</v>
      </c>
      <c r="AE559" s="269">
        <f t="shared" si="349"/>
        <v>-0.84739151991575823</v>
      </c>
      <c r="AF559" s="269">
        <f t="shared" si="350"/>
        <v>946.62480399175831</v>
      </c>
      <c r="AG559" s="269">
        <f t="shared" si="351"/>
        <v>945.76904138124314</v>
      </c>
      <c r="AH559" s="269">
        <f t="shared" si="352"/>
        <v>1.557363082430167</v>
      </c>
      <c r="AI559" s="269">
        <f t="shared" si="353"/>
        <v>28.443321465353076</v>
      </c>
      <c r="AJ559" s="269">
        <f t="shared" si="354"/>
        <v>4.8749830696890664</v>
      </c>
      <c r="AK559" s="366">
        <f t="shared" si="355"/>
        <v>139.97268413439983</v>
      </c>
      <c r="AL559" s="134">
        <f t="shared" si="328"/>
        <v>1.7521495729415291</v>
      </c>
      <c r="AM559" s="5" cm="1">
        <f t="array" ref="AM559">Balance($B$8,$B$11,$B$12,$H$7,B559,AK559,AL559)</f>
        <v>0.90012773871292595</v>
      </c>
      <c r="AN559" s="5" cm="1">
        <f t="array" ref="AN559">getStorageByWaterLevel(B558)</f>
        <v>113.18344764125877</v>
      </c>
    </row>
    <row r="560" spans="2:40" x14ac:dyDescent="0.25">
      <c r="B560" s="269">
        <f t="shared" si="329"/>
        <v>946.62480399175831</v>
      </c>
      <c r="C560" s="269">
        <f t="shared" si="330"/>
        <v>945.76904138124314</v>
      </c>
      <c r="D560" s="269">
        <f t="shared" si="331"/>
        <v>1.557363082430167</v>
      </c>
      <c r="E560" s="269">
        <f>IF(H560&gt;0,IF(AND(C560&lt;$B$6,C560&gt;$K$12),bb2wang($B$6,$K$12,C560,$H$8,$H$9,I560,$H$10,$H$11,$K$10,$K$11,$H$13),E559)," ")</f>
        <v>125.62164613541727</v>
      </c>
      <c r="F560" s="269">
        <f t="shared" si="332"/>
        <v>125.59907073578574</v>
      </c>
      <c r="G560" s="269">
        <f t="shared" si="333"/>
        <v>135.23940823735344</v>
      </c>
      <c r="H560" s="270">
        <f t="shared" si="322"/>
        <v>5.0000000000000001E-3</v>
      </c>
      <c r="I560" s="269">
        <f t="shared" si="334"/>
        <v>0.684610088412137</v>
      </c>
      <c r="J560" s="269">
        <f t="shared" si="323"/>
        <v>100</v>
      </c>
      <c r="K560" s="317">
        <f t="shared" si="335"/>
        <v>1</v>
      </c>
      <c r="L560" s="318">
        <f t="shared" si="336"/>
        <v>1.5623630824301669</v>
      </c>
      <c r="M560" s="318">
        <f t="shared" si="337"/>
        <v>1.5598630824301669</v>
      </c>
      <c r="N560" s="269">
        <f t="shared" si="338"/>
        <v>5.6457540850876065E-3</v>
      </c>
      <c r="O560" s="269">
        <f t="shared" si="324"/>
        <v>2.6440901955349538E-2</v>
      </c>
      <c r="P560" s="316">
        <f t="shared" si="325"/>
        <v>16.907384732245351</v>
      </c>
      <c r="Q560" s="269">
        <f t="shared" si="339"/>
        <v>34.59362501798276</v>
      </c>
      <c r="R560" s="338">
        <f>IF(H560&gt;0,rate1(1,$L$52,$L$51,$L$54,L560,$L$53,$L$50,P560),"")</f>
        <v>1332.261693668755</v>
      </c>
      <c r="S560" s="318">
        <f t="shared" si="340"/>
        <v>0.98204246304072995</v>
      </c>
      <c r="T560" s="318">
        <f t="shared" si="341"/>
        <v>0.31439467995487835</v>
      </c>
      <c r="U560" s="269">
        <f t="shared" si="342"/>
        <v>1.557363082430167</v>
      </c>
      <c r="V560" s="341">
        <f t="shared" si="343"/>
        <v>1.557363082430167</v>
      </c>
      <c r="W560" s="269">
        <f t="shared" si="344"/>
        <v>1.459286985305841E-4</v>
      </c>
      <c r="X560" s="269">
        <f t="shared" si="345"/>
        <v>33.923448468896311</v>
      </c>
      <c r="Y560" s="269">
        <f t="shared" si="326"/>
        <v>16.853233069354335</v>
      </c>
      <c r="Z560" s="349">
        <f>IF(H560&gt;0,rate1(1,$L$52,$L$51,$L$54,U560,$L$53,$L$50,Y560),"")</f>
        <v>1328.5615716345349</v>
      </c>
      <c r="AA560" s="341">
        <f t="shared" si="346"/>
        <v>0.96569957795605155</v>
      </c>
      <c r="AB560" s="341">
        <f t="shared" si="347"/>
        <v>4.2544286581549509E-3</v>
      </c>
      <c r="AC560" s="269">
        <f t="shared" si="327"/>
        <v>0.31439467995487835</v>
      </c>
      <c r="AD560" s="269">
        <f t="shared" si="348"/>
        <v>1.5903576996651455E-2</v>
      </c>
      <c r="AE560" s="269">
        <f t="shared" si="349"/>
        <v>0.84100838287975133</v>
      </c>
      <c r="AF560" s="269">
        <f t="shared" si="350"/>
        <v>946.31605506588858</v>
      </c>
      <c r="AG560" s="269">
        <f t="shared" si="351"/>
        <v>945.45464670128831</v>
      </c>
      <c r="AH560" s="269">
        <f t="shared" si="352"/>
        <v>1.5624918615824057</v>
      </c>
      <c r="AI560" s="269">
        <f t="shared" si="353"/>
        <v>235.98567867631522</v>
      </c>
      <c r="AJ560" s="269">
        <f t="shared" si="354"/>
        <v>4.9405346470991542</v>
      </c>
      <c r="AK560" s="366">
        <f t="shared" si="355"/>
        <v>139.97649119484387</v>
      </c>
      <c r="AL560" s="134">
        <f t="shared" si="328"/>
        <v>1.7549939050880643</v>
      </c>
      <c r="AM560" s="5" cm="1">
        <f t="array" ref="AM560">Balance($B$8,$B$11,$B$12,$H$7,B560,AK560,AL560)</f>
        <v>0.90289488719754407</v>
      </c>
      <c r="AN560" s="5" cm="1">
        <f t="array" ref="AN560">getStorageByWaterLevel(B559)</f>
        <v>113.34870820549774</v>
      </c>
    </row>
    <row r="561" spans="2:40" x14ac:dyDescent="0.25">
      <c r="B561" s="269">
        <f t="shared" si="329"/>
        <v>946.31605506588858</v>
      </c>
      <c r="C561" s="269">
        <f t="shared" si="330"/>
        <v>945.45464670128831</v>
      </c>
      <c r="D561" s="269">
        <f t="shared" si="331"/>
        <v>1.5624918615824057</v>
      </c>
      <c r="E561" s="269">
        <f>IF(H561&gt;0,IF(AND(C561&lt;$B$6,C561&gt;$K$12),bb2wang($B$6,$K$12,C561,$H$8,$H$9,I561,$H$10,$H$11,$K$10,$K$11,$H$13),E560)," ")</f>
        <v>126.28312181302562</v>
      </c>
      <c r="F561" s="269">
        <f t="shared" si="332"/>
        <v>125.95238397422145</v>
      </c>
      <c r="G561" s="269">
        <f t="shared" si="333"/>
        <v>136.95983671301781</v>
      </c>
      <c r="H561" s="270">
        <f t="shared" si="322"/>
        <v>5.0000000000000001E-3</v>
      </c>
      <c r="I561" s="269">
        <f t="shared" si="334"/>
        <v>0.68912669168021246</v>
      </c>
      <c r="J561" s="269">
        <f t="shared" si="323"/>
        <v>100</v>
      </c>
      <c r="K561" s="317">
        <f t="shared" si="335"/>
        <v>1</v>
      </c>
      <c r="L561" s="318">
        <f t="shared" si="336"/>
        <v>1.5674918615824056</v>
      </c>
      <c r="M561" s="318">
        <f t="shared" si="337"/>
        <v>1.5649918615824057</v>
      </c>
      <c r="N561" s="269">
        <f t="shared" si="338"/>
        <v>5.6648145757645096E-3</v>
      </c>
      <c r="O561" s="269">
        <f t="shared" si="324"/>
        <v>2.6440901955349538E-2</v>
      </c>
      <c r="P561" s="316">
        <f t="shared" si="325"/>
        <v>16.981524227269343</v>
      </c>
      <c r="Q561" s="269">
        <f t="shared" si="339"/>
        <v>36.641345810358217</v>
      </c>
      <c r="R561" s="338">
        <f>IF(H561&gt;0,rate1(1,$L$52,$L$51,$L$54,L561,$L$53,$L$50,P561),"")</f>
        <v>1337.3224436081032</v>
      </c>
      <c r="S561" s="318">
        <f t="shared" si="340"/>
        <v>1.0362368149142762</v>
      </c>
      <c r="T561" s="318">
        <f t="shared" si="341"/>
        <v>-0.15632760741156482</v>
      </c>
      <c r="U561" s="269">
        <f t="shared" si="342"/>
        <v>1.5624918615824057</v>
      </c>
      <c r="V561" s="341">
        <f t="shared" si="343"/>
        <v>1.5624918615824057</v>
      </c>
      <c r="W561" s="269">
        <f t="shared" si="344"/>
        <v>1.4689143929014215E-4</v>
      </c>
      <c r="X561" s="269">
        <f t="shared" si="345"/>
        <v>35.63140324859728</v>
      </c>
      <c r="Y561" s="269">
        <f t="shared" si="326"/>
        <v>16.927313208491825</v>
      </c>
      <c r="Z561" s="349">
        <f>IF(H561&gt;0,rate1(1,$L$52,$L$51,$L$54,U561,$L$53,$L$50,Y561),"")</f>
        <v>1333.6225892284415</v>
      </c>
      <c r="AA561" s="341">
        <f t="shared" si="346"/>
        <v>1.0104706821346203</v>
      </c>
      <c r="AB561" s="341">
        <f t="shared" si="347"/>
        <v>-1.4028831875667339E-2</v>
      </c>
      <c r="AC561" s="269">
        <f t="shared" si="327"/>
        <v>-1.4028831875667339E-2</v>
      </c>
      <c r="AD561" s="269">
        <f t="shared" si="348"/>
        <v>-0.35640886171516362</v>
      </c>
      <c r="AE561" s="269">
        <f t="shared" si="349"/>
        <v>-2.4790597272805175</v>
      </c>
      <c r="AF561" s="269">
        <f t="shared" si="350"/>
        <v>946.33574871233998</v>
      </c>
      <c r="AG561" s="269">
        <f t="shared" si="351"/>
        <v>945.46867553316395</v>
      </c>
      <c r="AH561" s="269">
        <f t="shared" si="352"/>
        <v>1.567621091094705</v>
      </c>
      <c r="AI561" s="269">
        <f t="shared" si="353"/>
        <v>-10.490238867013609</v>
      </c>
      <c r="AJ561" s="269">
        <f t="shared" si="354"/>
        <v>4.9376206918583172</v>
      </c>
      <c r="AK561" s="366">
        <f t="shared" si="355"/>
        <v>140.00840575838055</v>
      </c>
      <c r="AL561" s="134">
        <f t="shared" si="328"/>
        <v>1.7785924729556959</v>
      </c>
      <c r="AM561" s="5" cm="1">
        <f t="array" ref="AM561">Balance($B$8,$B$11,$B$12,$H$7,B561,AK561,AL561)</f>
        <v>0.92278551531875164</v>
      </c>
      <c r="AN561" s="5" cm="1">
        <f t="array" ref="AN561">getStorageByWaterLevel(B560)</f>
        <v>113.47007365044506</v>
      </c>
    </row>
    <row r="562" spans="2:40" x14ac:dyDescent="0.25">
      <c r="B562" s="269">
        <f t="shared" si="329"/>
        <v>946.33574871233998</v>
      </c>
      <c r="C562" s="269">
        <f t="shared" si="330"/>
        <v>945.46867553316395</v>
      </c>
      <c r="D562" s="269">
        <f t="shared" si="331"/>
        <v>1.567621091094705</v>
      </c>
      <c r="E562" s="269">
        <f>IF(H562&gt;0,IF(AND(C562&lt;$B$6,C562&gt;$K$12),bb2wang($B$6,$K$12,C562,$H$8,$H$9,I562,$H$10,$H$11,$K$10,$K$11,$H$13),E561)," ")</f>
        <v>126.28732577070271</v>
      </c>
      <c r="F562" s="269">
        <f t="shared" si="332"/>
        <v>126.28522379186415</v>
      </c>
      <c r="G562" s="269">
        <f t="shared" si="333"/>
        <v>136.04582735292493</v>
      </c>
      <c r="H562" s="270">
        <f t="shared" si="322"/>
        <v>5.0000000000000001E-3</v>
      </c>
      <c r="I562" s="269">
        <f t="shared" si="334"/>
        <v>0.69365854334082544</v>
      </c>
      <c r="J562" s="269">
        <f t="shared" si="323"/>
        <v>100</v>
      </c>
      <c r="K562" s="317">
        <f t="shared" si="335"/>
        <v>-1</v>
      </c>
      <c r="L562" s="318">
        <f t="shared" si="336"/>
        <v>1.5626210910947052</v>
      </c>
      <c r="M562" s="318">
        <f t="shared" si="337"/>
        <v>1.5651210910947051</v>
      </c>
      <c r="N562" s="269">
        <f t="shared" si="338"/>
        <v>-5.3793433795912282E-3</v>
      </c>
      <c r="O562" s="269">
        <f t="shared" si="324"/>
        <v>2.6440901955349538E-2</v>
      </c>
      <c r="P562" s="316">
        <f t="shared" si="325"/>
        <v>16.947297353759264</v>
      </c>
      <c r="Q562" s="269">
        <f t="shared" si="339"/>
        <v>36.679748073269678</v>
      </c>
      <c r="R562" s="338">
        <f>IF(H562&gt;0,rate1(1,$L$52,$L$51,$L$54,L562,$L$53,$L$50,P562),"")</f>
        <v>1334.9868573044816</v>
      </c>
      <c r="S562" s="318">
        <f t="shared" si="340"/>
        <v>1.0391376685549916</v>
      </c>
      <c r="T562" s="318">
        <f t="shared" si="341"/>
        <v>0.13744669977039686</v>
      </c>
      <c r="U562" s="269">
        <f t="shared" si="342"/>
        <v>1.567621091094705</v>
      </c>
      <c r="V562" s="341">
        <f t="shared" si="343"/>
        <v>1.567621091094705</v>
      </c>
      <c r="W562" s="269">
        <f t="shared" si="344"/>
        <v>1.4785743033640664E-4</v>
      </c>
      <c r="X562" s="269">
        <f t="shared" si="345"/>
        <v>37.333473033911417</v>
      </c>
      <c r="Y562" s="269">
        <f t="shared" si="326"/>
        <v>17.00148112453261</v>
      </c>
      <c r="Z562" s="349">
        <f>IF(H562&gt;0,rate1(1,$L$52,$L$51,$L$54,U562,$L$53,$L$50,Y562),"")</f>
        <v>1338.6836888824653</v>
      </c>
      <c r="AA562" s="341">
        <f t="shared" si="346"/>
        <v>1.0547369374747853</v>
      </c>
      <c r="AB562" s="341">
        <f t="shared" si="347"/>
        <v>-2.7012368093212676E-3</v>
      </c>
      <c r="AC562" s="269">
        <f t="shared" si="327"/>
        <v>0.13744669977039686</v>
      </c>
      <c r="AD562" s="269">
        <f t="shared" si="348"/>
        <v>-3.6377737758363372E-2</v>
      </c>
      <c r="AE562" s="269">
        <f t="shared" si="349"/>
        <v>5.1861392424924064</v>
      </c>
      <c r="AF562" s="269">
        <f t="shared" si="350"/>
        <v>946.19292266919001</v>
      </c>
      <c r="AG562" s="269">
        <f t="shared" si="351"/>
        <v>945.33122883339354</v>
      </c>
      <c r="AH562" s="269">
        <f t="shared" si="352"/>
        <v>1.5627507454580651</v>
      </c>
      <c r="AI562" s="269">
        <f t="shared" si="353"/>
        <v>102.95734300180322</v>
      </c>
      <c r="AJ562" s="269">
        <f t="shared" si="354"/>
        <v>4.9662199538032628</v>
      </c>
      <c r="AK562" s="366">
        <f t="shared" si="355"/>
        <v>140.00696901697825</v>
      </c>
      <c r="AL562" s="134">
        <f t="shared" si="328"/>
        <v>1.7775434490689945</v>
      </c>
      <c r="AM562" s="5" cm="1">
        <f t="array" ref="AM562">Balance($B$8,$B$11,$B$12,$H$7,B562,AK562,AL562)</f>
        <v>0.92150729248393881</v>
      </c>
      <c r="AN562" s="5" cm="1">
        <f t="array" ref="AN562">getStorageByWaterLevel(B561)</f>
        <v>114.33972987358302</v>
      </c>
    </row>
    <row r="563" spans="2:40" x14ac:dyDescent="0.25">
      <c r="B563" s="269">
        <f t="shared" si="329"/>
        <v>946.19292266919001</v>
      </c>
      <c r="C563" s="269">
        <f t="shared" si="330"/>
        <v>945.33122883339354</v>
      </c>
      <c r="D563" s="269">
        <f t="shared" si="331"/>
        <v>1.5627507454580651</v>
      </c>
      <c r="E563" s="269">
        <f>IF(H563&gt;0,IF(AND(C563&lt;$B$6,C563&gt;$K$12),bb2wang($B$6,$K$12,C563,$H$8,$H$9,I563,$H$10,$H$11,$K$10,$K$11,$H$13),E562)," ")</f>
        <v>126.53178468454567</v>
      </c>
      <c r="F563" s="269">
        <f t="shared" si="332"/>
        <v>126.4095552276242</v>
      </c>
      <c r="G563" s="269">
        <f t="shared" si="333"/>
        <v>134.91039980146613</v>
      </c>
      <c r="H563" s="270">
        <f t="shared" si="322"/>
        <v>5.0000000000000001E-3</v>
      </c>
      <c r="I563" s="269">
        <f t="shared" si="334"/>
        <v>0.68935506863717821</v>
      </c>
      <c r="J563" s="269">
        <f t="shared" si="323"/>
        <v>100</v>
      </c>
      <c r="K563" s="317">
        <f t="shared" si="335"/>
        <v>-1</v>
      </c>
      <c r="L563" s="318">
        <f t="shared" si="336"/>
        <v>1.5577507454580652</v>
      </c>
      <c r="M563" s="318">
        <f t="shared" si="337"/>
        <v>1.5602507454580652</v>
      </c>
      <c r="N563" s="269">
        <f t="shared" si="338"/>
        <v>-5.3630748664432737E-3</v>
      </c>
      <c r="O563" s="269">
        <f t="shared" si="324"/>
        <v>2.6440901955349538E-2</v>
      </c>
      <c r="P563" s="316">
        <f t="shared" si="325"/>
        <v>16.876927333533416</v>
      </c>
      <c r="Q563" s="269">
        <f t="shared" si="339"/>
        <v>35.669867546300935</v>
      </c>
      <c r="R563" s="338">
        <f>IF(H563&gt;0,rate1(1,$L$52,$L$51,$L$54,L563,$L$53,$L$50,P563),"")</f>
        <v>1330.1809626243105</v>
      </c>
      <c r="S563" s="318">
        <f t="shared" si="340"/>
        <v>1.014178741460227</v>
      </c>
      <c r="T563" s="318">
        <f t="shared" si="341"/>
        <v>0.37824759563373861</v>
      </c>
      <c r="U563" s="269">
        <f t="shared" si="342"/>
        <v>1.5627507454580651</v>
      </c>
      <c r="V563" s="341">
        <f t="shared" si="343"/>
        <v>1.5627507454580651</v>
      </c>
      <c r="W563" s="269">
        <f t="shared" si="344"/>
        <v>1.4694011919291761E-4</v>
      </c>
      <c r="X563" s="269">
        <f t="shared" si="345"/>
        <v>36.191379393636026</v>
      </c>
      <c r="Y563" s="269">
        <f t="shared" si="326"/>
        <v>16.931054685782293</v>
      </c>
      <c r="Z563" s="349">
        <f>IF(H563&gt;0,rate1(1,$L$52,$L$51,$L$54,U563,$L$53,$L$50,Y563),"")</f>
        <v>1333.8780432964259</v>
      </c>
      <c r="AA563" s="341">
        <f t="shared" si="346"/>
        <v>1.0261544823297966</v>
      </c>
      <c r="AB563" s="341">
        <f t="shared" si="347"/>
        <v>-5.618162016746006E-3</v>
      </c>
      <c r="AC563" s="269">
        <f t="shared" si="327"/>
        <v>4.3911463684830891E-2</v>
      </c>
      <c r="AD563" s="269">
        <f t="shared" si="348"/>
        <v>-0.11386548250559085</v>
      </c>
      <c r="AE563" s="269">
        <f t="shared" si="349"/>
        <v>-0.85452723242157247</v>
      </c>
      <c r="AF563" s="269">
        <f t="shared" si="350"/>
        <v>946.14364813063878</v>
      </c>
      <c r="AG563" s="269">
        <f t="shared" si="351"/>
        <v>945.28731736970872</v>
      </c>
      <c r="AH563" s="269">
        <f t="shared" si="352"/>
        <v>1.5578799720788732</v>
      </c>
      <c r="AI563" s="269">
        <f t="shared" si="353"/>
        <v>33.011646474174519</v>
      </c>
      <c r="AJ563" s="269">
        <f t="shared" si="354"/>
        <v>4.9753898556016445</v>
      </c>
      <c r="AK563" s="366">
        <f t="shared" si="355"/>
        <v>140.02097593388899</v>
      </c>
      <c r="AL563" s="134">
        <f t="shared" si="328"/>
        <v>1.7878391833691749</v>
      </c>
      <c r="AM563" s="5" cm="1">
        <f t="array" ref="AM563">Balance($B$8,$B$11,$B$12,$H$7,B563,AK563,AL563)</f>
        <v>0.93078058047369072</v>
      </c>
      <c r="AN563" s="5" cm="1">
        <f t="array" ref="AN563">getStorageByWaterLevel(B562)</f>
        <v>114.28415945665466</v>
      </c>
    </row>
    <row r="564" spans="2:40" x14ac:dyDescent="0.25">
      <c r="B564" s="269">
        <f t="shared" si="329"/>
        <v>946.14364813063878</v>
      </c>
      <c r="C564" s="269">
        <f t="shared" si="330"/>
        <v>945.28731736970872</v>
      </c>
      <c r="D564" s="269">
        <f t="shared" si="331"/>
        <v>1.5578799720788732</v>
      </c>
      <c r="E564" s="269">
        <f>IF(H564&gt;0,IF(AND(C564&lt;$B$6,C564&gt;$K$12),bb2wang($B$6,$K$12,C564,$H$8,$H$9,I564,$H$10,$H$11,$K$10,$K$11,$H$13),E563)," ")</f>
        <v>126.58911202662277</v>
      </c>
      <c r="F564" s="269">
        <f t="shared" si="332"/>
        <v>126.56044835558421</v>
      </c>
      <c r="G564" s="269">
        <f t="shared" si="333"/>
        <v>133.8083679965641</v>
      </c>
      <c r="H564" s="270">
        <f t="shared" si="322"/>
        <v>5.0000000000000001E-3</v>
      </c>
      <c r="I564" s="269">
        <f t="shared" si="334"/>
        <v>0.68506460874405095</v>
      </c>
      <c r="J564" s="269">
        <f t="shared" si="323"/>
        <v>100</v>
      </c>
      <c r="K564" s="317">
        <f t="shared" si="335"/>
        <v>-1</v>
      </c>
      <c r="L564" s="318">
        <f t="shared" si="336"/>
        <v>1.5528799720788733</v>
      </c>
      <c r="M564" s="318">
        <f t="shared" si="337"/>
        <v>1.5553799720788732</v>
      </c>
      <c r="N564" s="269">
        <f t="shared" si="338"/>
        <v>-5.3468020697495788E-3</v>
      </c>
      <c r="O564" s="269">
        <f t="shared" si="324"/>
        <v>2.6440901955349538E-2</v>
      </c>
      <c r="P564" s="316">
        <f t="shared" si="325"/>
        <v>16.806624530282626</v>
      </c>
      <c r="Q564" s="269">
        <f t="shared" si="339"/>
        <v>34.464125551418221</v>
      </c>
      <c r="R564" s="338">
        <f>IF(H564&gt;0,rate1(1,$L$52,$L$51,$L$54,L564,$L$53,$L$50,P564),"")</f>
        <v>1325.374332180023</v>
      </c>
      <c r="S564" s="318">
        <f t="shared" si="340"/>
        <v>0.98345035713507001</v>
      </c>
      <c r="T564" s="318">
        <f t="shared" si="341"/>
        <v>-0.32307658318596572</v>
      </c>
      <c r="U564" s="269">
        <f t="shared" si="342"/>
        <v>1.5578799720788732</v>
      </c>
      <c r="V564" s="341">
        <f t="shared" si="343"/>
        <v>1.5578799720788732</v>
      </c>
      <c r="W564" s="269">
        <f t="shared" si="344"/>
        <v>1.4602558223408835E-4</v>
      </c>
      <c r="X564" s="269">
        <f t="shared" si="345"/>
        <v>35.082956767185095</v>
      </c>
      <c r="Y564" s="269">
        <f t="shared" si="326"/>
        <v>16.860695341531631</v>
      </c>
      <c r="Z564" s="349">
        <f>IF(H564&gt;0,rate1(1,$L$52,$L$51,$L$54,U564,$L$53,$L$50,Y564),"")</f>
        <v>1329.0716479315859</v>
      </c>
      <c r="AA564" s="341">
        <f t="shared" si="346"/>
        <v>0.998324039225159</v>
      </c>
      <c r="AB564" s="341">
        <f t="shared" si="347"/>
        <v>8.7129474881619373E-2</v>
      </c>
      <c r="AC564" s="269">
        <f t="shared" si="327"/>
        <v>8.7129474881619373E-2</v>
      </c>
      <c r="AD564" s="269">
        <f t="shared" si="348"/>
        <v>-5.7385861751070744E-2</v>
      </c>
      <c r="AE564" s="269">
        <f t="shared" si="349"/>
        <v>0.86201489965488221</v>
      </c>
      <c r="AF564" s="269">
        <f t="shared" si="350"/>
        <v>946.05117185368738</v>
      </c>
      <c r="AG564" s="269">
        <f t="shared" si="351"/>
        <v>945.20018789482708</v>
      </c>
      <c r="AH564" s="269">
        <f t="shared" si="352"/>
        <v>1.5530087708410767</v>
      </c>
      <c r="AI564" s="269">
        <f t="shared" si="353"/>
        <v>65.739521858934523</v>
      </c>
      <c r="AJ564" s="269">
        <f t="shared" si="354"/>
        <v>4.993650833895793</v>
      </c>
      <c r="AK564" s="366">
        <f t="shared" si="355"/>
        <v>140.02542954831293</v>
      </c>
      <c r="AL564" s="134">
        <f t="shared" si="328"/>
        <v>1.7911403480165924</v>
      </c>
      <c r="AM564" s="5" cm="1">
        <f t="array" ref="AM564">Balance($B$8,$B$11,$B$12,$H$7,B564,AK564,AL564)</f>
        <v>0.93399239181859917</v>
      </c>
      <c r="AN564" s="5" cm="1">
        <f t="array" ref="AN564">getStorageByWaterLevel(B563)</f>
        <v>114.68748413331375</v>
      </c>
    </row>
    <row r="565" spans="2:40" x14ac:dyDescent="0.25">
      <c r="B565" s="269">
        <f t="shared" si="329"/>
        <v>946.05117185368738</v>
      </c>
      <c r="C565" s="269">
        <f t="shared" si="330"/>
        <v>945.20018789482708</v>
      </c>
      <c r="D565" s="269">
        <f t="shared" si="331"/>
        <v>1.5530087708410767</v>
      </c>
      <c r="E565" s="269">
        <f>IF(H565&gt;0,IF(AND(C565&lt;$B$6,C565&gt;$K$12),bb2wang($B$6,$K$12,C565,$H$8,$H$9,I565,$H$10,$H$11,$K$10,$K$11,$H$13),E564)," ")</f>
        <v>126.73303596659983</v>
      </c>
      <c r="F565" s="269">
        <f t="shared" si="332"/>
        <v>126.66107399661129</v>
      </c>
      <c r="G565" s="269">
        <f t="shared" si="333"/>
        <v>135.2457952126237</v>
      </c>
      <c r="H565" s="270">
        <f t="shared" si="322"/>
        <v>5.0000000000000001E-3</v>
      </c>
      <c r="I565" s="269">
        <f t="shared" si="334"/>
        <v>0.68078716708823783</v>
      </c>
      <c r="J565" s="269">
        <f t="shared" si="323"/>
        <v>100</v>
      </c>
      <c r="K565" s="317">
        <f t="shared" si="335"/>
        <v>1</v>
      </c>
      <c r="L565" s="318">
        <f t="shared" si="336"/>
        <v>1.5580087708410766</v>
      </c>
      <c r="M565" s="318">
        <f t="shared" si="337"/>
        <v>1.5555087708410766</v>
      </c>
      <c r="N565" s="269">
        <f t="shared" si="338"/>
        <v>5.6295742943839322E-3</v>
      </c>
      <c r="O565" s="269">
        <f t="shared" si="324"/>
        <v>2.6440901955349538E-2</v>
      </c>
      <c r="P565" s="316">
        <f t="shared" si="325"/>
        <v>16.844504429927319</v>
      </c>
      <c r="Q565" s="269">
        <f t="shared" si="339"/>
        <v>34.650447977893606</v>
      </c>
      <c r="R565" s="338">
        <f>IF(H565&gt;0,rate1(1,$L$52,$L$51,$L$54,L565,$L$53,$L$50,P565),"")</f>
        <v>1327.9648578888746</v>
      </c>
      <c r="S565" s="318">
        <f t="shared" si="340"/>
        <v>0.98683832072705913</v>
      </c>
      <c r="T565" s="318">
        <f t="shared" si="341"/>
        <v>0.42772462218843055</v>
      </c>
      <c r="U565" s="269">
        <f t="shared" si="342"/>
        <v>1.5530087708410767</v>
      </c>
      <c r="V565" s="341">
        <f t="shared" si="343"/>
        <v>1.5530087708410767</v>
      </c>
      <c r="W565" s="269">
        <f t="shared" si="344"/>
        <v>1.4511382018933539E-4</v>
      </c>
      <c r="X565" s="269">
        <f t="shared" si="345"/>
        <v>33.926174200877654</v>
      </c>
      <c r="Y565" s="269">
        <f t="shared" si="326"/>
        <v>16.790403261949894</v>
      </c>
      <c r="Z565" s="349">
        <f>IF(H565&gt;0,rate1(1,$L$52,$L$51,$L$54,U565,$L$53,$L$50,Y565),"")</f>
        <v>1324.2645208139922</v>
      </c>
      <c r="AA565" s="341">
        <f t="shared" si="346"/>
        <v>0.96891098157297351</v>
      </c>
      <c r="AB565" s="341">
        <f t="shared" si="347"/>
        <v>4.6676874192716281E-3</v>
      </c>
      <c r="AC565" s="269">
        <f t="shared" si="327"/>
        <v>0.10770667368308053</v>
      </c>
      <c r="AD565" s="269">
        <f t="shared" si="348"/>
        <v>4.6422378753540897E-2</v>
      </c>
      <c r="AE565" s="269">
        <f t="shared" si="349"/>
        <v>1.0655952837226168</v>
      </c>
      <c r="AF565" s="269">
        <f t="shared" si="350"/>
        <v>945.9490947542987</v>
      </c>
      <c r="AG565" s="269">
        <f t="shared" si="351"/>
        <v>945.092481221144</v>
      </c>
      <c r="AH565" s="269">
        <f t="shared" si="352"/>
        <v>1.5581371675719289</v>
      </c>
      <c r="AI565" s="269">
        <f t="shared" si="353"/>
        <v>81.106569231287239</v>
      </c>
      <c r="AJ565" s="269">
        <f t="shared" si="354"/>
        <v>5.0161804364600391</v>
      </c>
      <c r="AK565" s="366">
        <f t="shared" si="355"/>
        <v>140.03422604644575</v>
      </c>
      <c r="AL565" s="134">
        <f t="shared" si="328"/>
        <v>1.7977143002024858</v>
      </c>
      <c r="AM565" s="5" cm="1">
        <f t="array" ref="AM565">Balance($B$8,$B$11,$B$12,$H$7,B565,AK565,AL565)</f>
        <v>0.94003286077830484</v>
      </c>
      <c r="AN565" s="5" cm="1">
        <f t="array" ref="AN565">getStorageByWaterLevel(B564)</f>
        <v>114.82679471088102</v>
      </c>
    </row>
    <row r="566" spans="2:40" x14ac:dyDescent="0.25">
      <c r="B566" s="269">
        <f t="shared" si="329"/>
        <v>945.9490947542987</v>
      </c>
      <c r="C566" s="269">
        <f t="shared" si="330"/>
        <v>945.092481221144</v>
      </c>
      <c r="D566" s="269">
        <f t="shared" si="331"/>
        <v>1.5581371675719289</v>
      </c>
      <c r="E566" s="269">
        <f>IF(H566&gt;0,IF(AND(C566&lt;$B$6,C566&gt;$K$12),bb2wang($B$6,$K$12,C566,$H$8,$H$9,I566,$H$10,$H$11,$K$10,$K$11,$H$13),E565)," ")</f>
        <v>126.98070793117388</v>
      </c>
      <c r="F566" s="269">
        <f t="shared" si="332"/>
        <v>126.85687194888686</v>
      </c>
      <c r="G566" s="269">
        <f t="shared" si="333"/>
        <v>134.18842036012543</v>
      </c>
      <c r="H566" s="270">
        <f t="shared" si="322"/>
        <v>5.0000000000000001E-3</v>
      </c>
      <c r="I566" s="269">
        <f t="shared" si="334"/>
        <v>0.68529082652376028</v>
      </c>
      <c r="J566" s="269">
        <f t="shared" si="323"/>
        <v>100</v>
      </c>
      <c r="K566" s="317">
        <f t="shared" si="335"/>
        <v>-1</v>
      </c>
      <c r="L566" s="318">
        <f t="shared" si="336"/>
        <v>1.553137167571929</v>
      </c>
      <c r="M566" s="318">
        <f t="shared" si="337"/>
        <v>1.5556371675719289</v>
      </c>
      <c r="N566" s="269">
        <f t="shared" si="338"/>
        <v>-5.3476614071454875E-3</v>
      </c>
      <c r="O566" s="269">
        <f t="shared" si="324"/>
        <v>2.6440901955349538E-2</v>
      </c>
      <c r="P566" s="316">
        <f t="shared" si="325"/>
        <v>16.810334949538774</v>
      </c>
      <c r="Q566" s="269">
        <f t="shared" si="339"/>
        <v>34.947004162522632</v>
      </c>
      <c r="R566" s="338">
        <f>IF(H566&gt;0,rate1(1,$L$52,$L$51,$L$54,L566,$L$53,$L$50,P566),"")</f>
        <v>1325.6281482284592</v>
      </c>
      <c r="S566" s="318">
        <f t="shared" si="340"/>
        <v>0.99703859191521116</v>
      </c>
      <c r="T566" s="318">
        <f t="shared" si="341"/>
        <v>-1.8057833483380912</v>
      </c>
      <c r="U566" s="269">
        <f t="shared" si="342"/>
        <v>1.5581371675719289</v>
      </c>
      <c r="V566" s="341">
        <f t="shared" si="343"/>
        <v>1.5581371675719289</v>
      </c>
      <c r="W566" s="269">
        <f t="shared" si="344"/>
        <v>1.4607380189501917E-4</v>
      </c>
      <c r="X566" s="269">
        <f t="shared" si="345"/>
        <v>35.466412986606798</v>
      </c>
      <c r="Y566" s="269">
        <f t="shared" si="326"/>
        <v>16.864408749318166</v>
      </c>
      <c r="Z566" s="349">
        <f>IF(H566&gt;0,rate1(1,$L$52,$L$51,$L$54,U566,$L$53,$L$50,Y566),"")</f>
        <v>1329.3254519194536</v>
      </c>
      <c r="AA566" s="341">
        <f t="shared" si="346"/>
        <v>1.0090430165564592</v>
      </c>
      <c r="AB566" s="341">
        <f t="shared" si="347"/>
        <v>-1.615321623962768E-2</v>
      </c>
      <c r="AC566" s="269">
        <f t="shared" si="327"/>
        <v>9.6873246664147358E-2</v>
      </c>
      <c r="AD566" s="269">
        <f t="shared" si="348"/>
        <v>-5.1613837382106578E-2</v>
      </c>
      <c r="AE566" s="269">
        <f t="shared" si="349"/>
        <v>-0.95841484315032777</v>
      </c>
      <c r="AF566" s="269">
        <f t="shared" si="350"/>
        <v>945.84687384622737</v>
      </c>
      <c r="AG566" s="269">
        <f t="shared" si="351"/>
        <v>944.99560797447987</v>
      </c>
      <c r="AH566" s="269">
        <f t="shared" si="352"/>
        <v>1.5532659889286431</v>
      </c>
      <c r="AI566" s="269">
        <f t="shared" si="353"/>
        <v>73.077240245393611</v>
      </c>
      <c r="AJ566" s="269">
        <f t="shared" si="354"/>
        <v>5.0364796698615377</v>
      </c>
      <c r="AK566" s="366">
        <f t="shared" si="355"/>
        <v>140.04519536889842</v>
      </c>
      <c r="AL566" s="134">
        <f t="shared" si="328"/>
        <v>1.8058249571256144</v>
      </c>
      <c r="AM566" s="5" cm="1">
        <f t="array" ref="AM566">Balance($B$8,$B$11,$B$12,$H$7,B566,AK566,AL566)</f>
        <v>0.94671780492040658</v>
      </c>
      <c r="AN566" s="5" cm="1">
        <f t="array" ref="AN566">getStorageByWaterLevel(B565)</f>
        <v>115.08847490621795</v>
      </c>
    </row>
    <row r="567" spans="2:40" x14ac:dyDescent="0.25">
      <c r="B567" s="269">
        <f t="shared" si="329"/>
        <v>945.84687384622737</v>
      </c>
      <c r="C567" s="269">
        <f t="shared" si="330"/>
        <v>944.99560797447987</v>
      </c>
      <c r="D567" s="269">
        <f t="shared" si="331"/>
        <v>1.5532659889286431</v>
      </c>
      <c r="E567" s="269">
        <f>IF(H567&gt;0,IF(AND(C567&lt;$B$6,C567&gt;$K$12),bb2wang($B$6,$K$12,C567,$H$8,$H$9,I567,$H$10,$H$11,$K$10,$K$11,$H$13),E566)," ")</f>
        <v>127.1441270778017</v>
      </c>
      <c r="F567" s="269">
        <f t="shared" si="332"/>
        <v>127.0624175044878</v>
      </c>
      <c r="G567" s="269">
        <f t="shared" si="333"/>
        <v>133.14517067619209</v>
      </c>
      <c r="H567" s="270">
        <f t="shared" si="322"/>
        <v>5.0000000000000001E-3</v>
      </c>
      <c r="I567" s="269">
        <f t="shared" si="334"/>
        <v>0.68101269739800052</v>
      </c>
      <c r="J567" s="269">
        <f t="shared" si="323"/>
        <v>100</v>
      </c>
      <c r="K567" s="317">
        <f t="shared" si="335"/>
        <v>-1</v>
      </c>
      <c r="L567" s="318">
        <f t="shared" si="336"/>
        <v>1.5482659889286432</v>
      </c>
      <c r="M567" s="318">
        <f t="shared" si="337"/>
        <v>1.5507659889286431</v>
      </c>
      <c r="N567" s="269">
        <f t="shared" si="338"/>
        <v>-5.3313845520341907E-3</v>
      </c>
      <c r="O567" s="269">
        <f t="shared" si="324"/>
        <v>2.6440901955349538E-2</v>
      </c>
      <c r="P567" s="316">
        <f t="shared" si="325"/>
        <v>16.740095971607143</v>
      </c>
      <c r="Q567" s="269">
        <f t="shared" si="339"/>
        <v>33.855332842414896</v>
      </c>
      <c r="R567" s="338">
        <f>IF(H567&gt;0,rate1(1,$L$52,$L$51,$L$54,L567,$L$53,$L$50,P567),"")</f>
        <v>1320.8208375790823</v>
      </c>
      <c r="S567" s="318">
        <f t="shared" si="340"/>
        <v>0.96940869381033823</v>
      </c>
      <c r="T567" s="318">
        <f t="shared" si="341"/>
        <v>-0.1742777676435377</v>
      </c>
      <c r="U567" s="269">
        <f t="shared" si="342"/>
        <v>1.5532659889286431</v>
      </c>
      <c r="V567" s="341">
        <f t="shared" si="343"/>
        <v>1.5532659889286431</v>
      </c>
      <c r="W567" s="269">
        <f t="shared" si="344"/>
        <v>1.4516189331192919E-4</v>
      </c>
      <c r="X567" s="269">
        <f t="shared" si="345"/>
        <v>34.417304948011349</v>
      </c>
      <c r="Y567" s="269">
        <f t="shared" si="326"/>
        <v>16.794113113781886</v>
      </c>
      <c r="Z567" s="349">
        <f>IF(H567&gt;0,rate1(1,$L$52,$L$51,$L$54,U567,$L$53,$L$50,Y567),"")</f>
        <v>1324.5183629867156</v>
      </c>
      <c r="AA567" s="341">
        <f t="shared" si="346"/>
        <v>0.98274899953393191</v>
      </c>
      <c r="AB567" s="341">
        <f t="shared" si="347"/>
        <v>8.4146941852709257E-3</v>
      </c>
      <c r="AC567" s="269">
        <f t="shared" si="327"/>
        <v>8.4146941852709257E-3</v>
      </c>
      <c r="AD567" s="269">
        <f t="shared" si="348"/>
        <v>-0.59419865890693879</v>
      </c>
      <c r="AE567" s="269">
        <f t="shared" si="349"/>
        <v>-10.306685022947336</v>
      </c>
      <c r="AF567" s="269">
        <f t="shared" si="350"/>
        <v>945.83312776749005</v>
      </c>
      <c r="AG567" s="269">
        <f t="shared" si="351"/>
        <v>944.9871932802946</v>
      </c>
      <c r="AH567" s="269">
        <f t="shared" si="352"/>
        <v>1.5483943823162427</v>
      </c>
      <c r="AI567" s="269">
        <f t="shared" si="353"/>
        <v>6.3708066573920226</v>
      </c>
      <c r="AJ567" s="269">
        <f t="shared" si="354"/>
        <v>5.0382493383774802</v>
      </c>
      <c r="AK567" s="366">
        <f t="shared" si="355"/>
        <v>140.05500148833121</v>
      </c>
      <c r="AL567" s="134">
        <f t="shared" si="328"/>
        <v>1.8131326811501538</v>
      </c>
      <c r="AM567" s="5" cm="1">
        <f t="array" ref="AM567">Balance($B$8,$B$11,$B$12,$H$7,B567,AK567,AL567)</f>
        <v>0.95344162777899089</v>
      </c>
      <c r="AN567" s="5" cm="1">
        <f t="array" ref="AN567">getStorageByWaterLevel(B566)</f>
        <v>115.3776683666317</v>
      </c>
    </row>
    <row r="568" spans="2:40" x14ac:dyDescent="0.25">
      <c r="B568" s="269">
        <f t="shared" si="329"/>
        <v>945.83312776749005</v>
      </c>
      <c r="C568" s="269">
        <f t="shared" si="330"/>
        <v>944.9871932802946</v>
      </c>
      <c r="D568" s="269">
        <f t="shared" si="331"/>
        <v>1.5483943823162427</v>
      </c>
      <c r="E568" s="269">
        <f>IF(H568&gt;0,IF(AND(C568&lt;$B$6,C568&gt;$K$12),bb2wang($B$6,$K$12,C568,$H$8,$H$9,I568,$H$10,$H$11,$K$10,$K$11,$H$13),E567)," ")</f>
        <v>127.13058078949695</v>
      </c>
      <c r="F568" s="269">
        <f t="shared" si="332"/>
        <v>127.13735393364932</v>
      </c>
      <c r="G568" s="269">
        <f t="shared" si="333"/>
        <v>134.55171851468151</v>
      </c>
      <c r="H568" s="270">
        <f t="shared" si="322"/>
        <v>5.0000000000000001E-3</v>
      </c>
      <c r="I568" s="269">
        <f t="shared" si="334"/>
        <v>0.67674758975635996</v>
      </c>
      <c r="J568" s="269">
        <f t="shared" si="323"/>
        <v>100</v>
      </c>
      <c r="K568" s="317">
        <f t="shared" si="335"/>
        <v>1</v>
      </c>
      <c r="L568" s="318">
        <f t="shared" si="336"/>
        <v>1.5533943823162426</v>
      </c>
      <c r="M568" s="318">
        <f t="shared" si="337"/>
        <v>1.5508943823162427</v>
      </c>
      <c r="N568" s="269">
        <f t="shared" si="338"/>
        <v>5.6124305974607491E-3</v>
      </c>
      <c r="O568" s="269">
        <f t="shared" si="324"/>
        <v>2.6440901955349538E-2</v>
      </c>
      <c r="P568" s="316">
        <f t="shared" si="325"/>
        <v>16.77793245921703</v>
      </c>
      <c r="Q568" s="269">
        <f t="shared" si="339"/>
        <v>33.874317799618467</v>
      </c>
      <c r="R568" s="338">
        <f>IF(H568&gt;0,rate1(1,$L$52,$L$51,$L$54,L568,$L$53,$L$50,P568),"")</f>
        <v>1323.4111121518954</v>
      </c>
      <c r="S568" s="318">
        <f t="shared" si="340"/>
        <v>0.9680538465228673</v>
      </c>
      <c r="T568" s="318">
        <f t="shared" si="341"/>
        <v>0.17568408044737435</v>
      </c>
      <c r="U568" s="269">
        <f t="shared" si="342"/>
        <v>1.5483943823162427</v>
      </c>
      <c r="V568" s="341">
        <f t="shared" si="343"/>
        <v>1.5483943823162427</v>
      </c>
      <c r="W568" s="269">
        <f t="shared" si="344"/>
        <v>1.4425276033525058E-4</v>
      </c>
      <c r="X568" s="269">
        <f t="shared" si="345"/>
        <v>33.235053442619517</v>
      </c>
      <c r="Y568" s="269">
        <f t="shared" si="326"/>
        <v>16.723884904907056</v>
      </c>
      <c r="Z568" s="349">
        <f>IF(H568&gt;0,rate1(1,$L$52,$L$51,$L$54,U568,$L$53,$L$50,Y568),"")</f>
        <v>1319.7105594937032</v>
      </c>
      <c r="AA568" s="341">
        <f t="shared" si="346"/>
        <v>0.95244832862139284</v>
      </c>
      <c r="AB568" s="341">
        <f t="shared" si="347"/>
        <v>3.0336002111620393E-3</v>
      </c>
      <c r="AC568" s="269">
        <f t="shared" si="327"/>
        <v>0.17568408044737435</v>
      </c>
      <c r="AD568" s="269">
        <f t="shared" si="348"/>
        <v>2.8460176854201286E-2</v>
      </c>
      <c r="AE568" s="269">
        <f t="shared" si="349"/>
        <v>6.7643995676082813</v>
      </c>
      <c r="AF568" s="269">
        <f t="shared" si="350"/>
        <v>945.66305611764017</v>
      </c>
      <c r="AG568" s="269">
        <f t="shared" si="351"/>
        <v>944.81150919984725</v>
      </c>
      <c r="AH568" s="269">
        <f t="shared" si="352"/>
        <v>1.5535223737157948</v>
      </c>
      <c r="AI568" s="269">
        <f t="shared" si="353"/>
        <v>132.75094854063013</v>
      </c>
      <c r="AJ568" s="269">
        <f t="shared" si="354"/>
        <v>5.0751246018609883</v>
      </c>
      <c r="AK568" s="366">
        <f t="shared" si="355"/>
        <v>140.05584973047095</v>
      </c>
      <c r="AL568" s="134">
        <f t="shared" si="328"/>
        <v>1.813769761815893</v>
      </c>
      <c r="AM568" s="5" cm="1">
        <f t="array" ref="AM568">Balance($B$8,$B$11,$B$12,$H$7,B568,AK568,AL568)</f>
        <v>0.95434996629099533</v>
      </c>
      <c r="AN568" s="5" cm="1">
        <f t="array" ref="AN568">getStorageByWaterLevel(B567)</f>
        <v>115.66763289211508</v>
      </c>
    </row>
    <row r="569" spans="2:40" x14ac:dyDescent="0.25">
      <c r="B569" s="269">
        <f t="shared" si="329"/>
        <v>945.66305611764017</v>
      </c>
      <c r="C569" s="269">
        <f t="shared" si="330"/>
        <v>944.81150919984725</v>
      </c>
      <c r="D569" s="269">
        <f t="shared" si="331"/>
        <v>1.5535223737157948</v>
      </c>
      <c r="E569" s="269">
        <f>IF(H569&gt;0,IF(AND(C569&lt;$B$6,C569&gt;$K$12),bb2wang($B$6,$K$12,C569,$H$8,$H$9,I569,$H$10,$H$11,$K$10,$K$11,$H$13),E568)," ")</f>
        <v>127.51421671040697</v>
      </c>
      <c r="F569" s="269">
        <f t="shared" si="332"/>
        <v>127.32239874995196</v>
      </c>
      <c r="G569" s="269">
        <f t="shared" si="333"/>
        <v>136.08643875802827</v>
      </c>
      <c r="H569" s="270">
        <f t="shared" si="322"/>
        <v>5.0000000000000001E-3</v>
      </c>
      <c r="I569" s="269">
        <f t="shared" si="334"/>
        <v>0.68123753423433309</v>
      </c>
      <c r="J569" s="269">
        <f t="shared" si="323"/>
        <v>100</v>
      </c>
      <c r="K569" s="317">
        <f t="shared" si="335"/>
        <v>1</v>
      </c>
      <c r="L569" s="318">
        <f t="shared" si="336"/>
        <v>1.5585223737157947</v>
      </c>
      <c r="M569" s="318">
        <f t="shared" si="337"/>
        <v>1.5560223737157948</v>
      </c>
      <c r="N569" s="269">
        <f t="shared" si="338"/>
        <v>5.6314826259431516E-3</v>
      </c>
      <c r="O569" s="269">
        <f t="shared" si="324"/>
        <v>2.6440901955349538E-2</v>
      </c>
      <c r="P569" s="316">
        <f t="shared" si="325"/>
        <v>16.851918280016644</v>
      </c>
      <c r="Q569" s="269">
        <f t="shared" si="339"/>
        <v>35.614675949441306</v>
      </c>
      <c r="R569" s="338">
        <f>IF(H569&gt;0,rate1(1,$L$52,$L$51,$L$54,L569,$L$53,$L$50,P569),"")</f>
        <v>1328.4716942803516</v>
      </c>
      <c r="S569" s="318">
        <f t="shared" si="340"/>
        <v>1.0139123803496113</v>
      </c>
      <c r="T569" s="318">
        <f t="shared" si="341"/>
        <v>-0.40478210661488245</v>
      </c>
      <c r="U569" s="269">
        <f t="shared" si="342"/>
        <v>1.5535223737157948</v>
      </c>
      <c r="V569" s="341">
        <f t="shared" si="343"/>
        <v>1.5535223737157948</v>
      </c>
      <c r="W569" s="269">
        <f t="shared" si="344"/>
        <v>1.4520981861654292E-4</v>
      </c>
      <c r="X569" s="269">
        <f t="shared" si="345"/>
        <v>34.759043624567568</v>
      </c>
      <c r="Y569" s="269">
        <f t="shared" si="326"/>
        <v>16.79781115113785</v>
      </c>
      <c r="Z569" s="349">
        <f>IF(H569&gt;0,rate1(1,$L$52,$L$51,$L$54,U569,$L$53,$L$50,Y569),"")</f>
        <v>1324.771381985099</v>
      </c>
      <c r="AA569" s="341">
        <f t="shared" si="346"/>
        <v>0.99231741904639603</v>
      </c>
      <c r="AB569" s="341">
        <f t="shared" si="347"/>
        <v>1.890117650480776E-2</v>
      </c>
      <c r="AC569" s="269">
        <f t="shared" si="327"/>
        <v>3.8449028728762324E-2</v>
      </c>
      <c r="AD569" s="269">
        <f t="shared" si="348"/>
        <v>0.13004229665389913</v>
      </c>
      <c r="AE569" s="269">
        <f t="shared" si="349"/>
        <v>0.94877546205281849</v>
      </c>
      <c r="AF569" s="269">
        <f t="shared" si="350"/>
        <v>945.63023857153735</v>
      </c>
      <c r="AG569" s="269">
        <f t="shared" si="351"/>
        <v>944.77306017111846</v>
      </c>
      <c r="AH569" s="269">
        <f t="shared" si="352"/>
        <v>1.558650815557548</v>
      </c>
      <c r="AI569" s="269">
        <f t="shared" si="353"/>
        <v>28.94230181516258</v>
      </c>
      <c r="AJ569" s="269">
        <f t="shared" si="354"/>
        <v>5.0831641301429782</v>
      </c>
      <c r="AK569" s="366">
        <f t="shared" si="355"/>
        <v>140.07371159873156</v>
      </c>
      <c r="AL569" s="134">
        <f t="shared" si="328"/>
        <v>1.827044856669956</v>
      </c>
      <c r="AM569" s="5" cm="1">
        <f t="array" ref="AM569">Balance($B$8,$B$11,$B$12,$H$7,B569,AK569,AL569)</f>
        <v>0.9655882216572399</v>
      </c>
      <c r="AN569" s="5" cm="1">
        <f t="array" ref="AN569">getStorageByWaterLevel(B568)</f>
        <v>115.70665340849312</v>
      </c>
    </row>
    <row r="570" spans="2:40" x14ac:dyDescent="0.25">
      <c r="B570" s="269">
        <f t="shared" si="329"/>
        <v>945.63023857153735</v>
      </c>
      <c r="C570" s="269">
        <f t="shared" si="330"/>
        <v>944.77306017111846</v>
      </c>
      <c r="D570" s="269">
        <f t="shared" si="331"/>
        <v>1.558650815557548</v>
      </c>
      <c r="E570" s="269">
        <f>IF(H570&gt;0,IF(AND(C570&lt;$B$6,C570&gt;$K$12),bb2wang($B$6,$K$12,C570,$H$8,$H$9,I570,$H$10,$H$11,$K$10,$K$11,$H$13),E569)," ")</f>
        <v>127.62327689318899</v>
      </c>
      <c r="F570" s="269">
        <f t="shared" si="332"/>
        <v>127.56874680179797</v>
      </c>
      <c r="G570" s="269">
        <f t="shared" si="333"/>
        <v>135.07536420105694</v>
      </c>
      <c r="H570" s="270">
        <f t="shared" si="322"/>
        <v>5.0000000000000001E-3</v>
      </c>
      <c r="I570" s="269">
        <f t="shared" si="334"/>
        <v>0.68574272033511086</v>
      </c>
      <c r="J570" s="269">
        <f t="shared" si="323"/>
        <v>100</v>
      </c>
      <c r="K570" s="317">
        <f t="shared" si="335"/>
        <v>-1</v>
      </c>
      <c r="L570" s="318">
        <f t="shared" si="336"/>
        <v>1.5536508155575481</v>
      </c>
      <c r="M570" s="318">
        <f t="shared" si="337"/>
        <v>1.5561508155575481</v>
      </c>
      <c r="N570" s="269">
        <f t="shared" si="338"/>
        <v>-5.3493775756137119E-3</v>
      </c>
      <c r="O570" s="269">
        <f t="shared" si="324"/>
        <v>2.6440901955349538E-2</v>
      </c>
      <c r="P570" s="316">
        <f t="shared" si="325"/>
        <v>16.817745682873355</v>
      </c>
      <c r="Q570" s="269">
        <f t="shared" si="339"/>
        <v>35.76427871282479</v>
      </c>
      <c r="R570" s="338">
        <f>IF(H570&gt;0,rate1(1,$L$52,$L$51,$L$54,L570,$L$53,$L$50,P570),"")</f>
        <v>1326.1350446118661</v>
      </c>
      <c r="S570" s="318">
        <f t="shared" si="340"/>
        <v>1.0199654315523541</v>
      </c>
      <c r="T570" s="318">
        <f t="shared" si="341"/>
        <v>0.26793197840910066</v>
      </c>
      <c r="U570" s="269">
        <f t="shared" si="342"/>
        <v>1.558650815557548</v>
      </c>
      <c r="V570" s="341">
        <f t="shared" si="343"/>
        <v>1.558650815557548</v>
      </c>
      <c r="W570" s="269">
        <f t="shared" si="344"/>
        <v>1.4617012573969745E-4</v>
      </c>
      <c r="X570" s="269">
        <f t="shared" si="345"/>
        <v>36.361369298721684</v>
      </c>
      <c r="Y570" s="269">
        <f t="shared" si="326"/>
        <v>16.871825450094637</v>
      </c>
      <c r="Z570" s="349">
        <f>IF(H570&gt;0,rate1(1,$L$52,$L$51,$L$54,U570,$L$53,$L$50,Y570),"")</f>
        <v>1329.8323240987188</v>
      </c>
      <c r="AA570" s="341">
        <f t="shared" si="346"/>
        <v>1.0341108115743947</v>
      </c>
      <c r="AB570" s="341">
        <f t="shared" si="347"/>
        <v>-4.2851553215292101E-3</v>
      </c>
      <c r="AC570" s="269">
        <f t="shared" si="327"/>
        <v>0.26793197840910066</v>
      </c>
      <c r="AD570" s="269">
        <f t="shared" si="348"/>
        <v>-1.8661452916850365E-2</v>
      </c>
      <c r="AE570" s="269">
        <f t="shared" si="349"/>
        <v>-0.97071127848233052</v>
      </c>
      <c r="AF570" s="269">
        <f t="shared" si="350"/>
        <v>945.3569572155526</v>
      </c>
      <c r="AG570" s="269">
        <f t="shared" si="351"/>
        <v>944.50512819270932</v>
      </c>
      <c r="AH570" s="269">
        <f t="shared" si="352"/>
        <v>1.5537796820374694</v>
      </c>
      <c r="AI570" s="269">
        <f t="shared" si="353"/>
        <v>202.03973908820058</v>
      </c>
      <c r="AJ570" s="269">
        <f t="shared" si="354"/>
        <v>5.139286279889701</v>
      </c>
      <c r="AK570" s="366">
        <f t="shared" si="355"/>
        <v>140.07765025351506</v>
      </c>
      <c r="AL570" s="134">
        <f t="shared" si="328"/>
        <v>1.8299390868514722</v>
      </c>
      <c r="AM570" s="5" cm="1">
        <f t="array" ref="AM570">Balance($B$8,$B$11,$B$12,$H$7,B570,AK570,AL570)</f>
        <v>0.96776219602464042</v>
      </c>
      <c r="AN570" s="5" cm="1">
        <f t="array" ref="AN570">getStorageByWaterLevel(B569)</f>
        <v>116.18997425979917</v>
      </c>
    </row>
    <row r="571" spans="2:40" x14ac:dyDescent="0.25">
      <c r="B571" s="269">
        <f t="shared" si="329"/>
        <v>945.3569572155526</v>
      </c>
      <c r="C571" s="269">
        <f t="shared" si="330"/>
        <v>944.50512819270932</v>
      </c>
      <c r="D571" s="269">
        <f t="shared" si="331"/>
        <v>1.5537796820374694</v>
      </c>
      <c r="E571" s="269">
        <f>IF(H571&gt;0,IF(AND(C571&lt;$B$6,C571&gt;$K$12),bb2wang($B$6,$K$12,C571,$H$8,$H$9,I571,$H$10,$H$11,$K$10,$K$11,$H$13),E570)," ")</f>
        <v>128.12906572439312</v>
      </c>
      <c r="F571" s="269">
        <f t="shared" si="332"/>
        <v>127.87617130879104</v>
      </c>
      <c r="G571" s="269">
        <f t="shared" si="333"/>
        <v>134.131301450048</v>
      </c>
      <c r="H571" s="270">
        <f t="shared" si="322"/>
        <v>5.0000000000000001E-3</v>
      </c>
      <c r="I571" s="269">
        <f t="shared" si="334"/>
        <v>0.68146321827462097</v>
      </c>
      <c r="J571" s="269">
        <f t="shared" si="323"/>
        <v>100</v>
      </c>
      <c r="K571" s="317">
        <f t="shared" si="335"/>
        <v>-1</v>
      </c>
      <c r="L571" s="318">
        <f t="shared" si="336"/>
        <v>1.5487796820374695</v>
      </c>
      <c r="M571" s="318">
        <f t="shared" si="337"/>
        <v>1.5512796820374695</v>
      </c>
      <c r="N571" s="269">
        <f t="shared" si="338"/>
        <v>-5.3331011723765087E-3</v>
      </c>
      <c r="O571" s="269">
        <f t="shared" si="324"/>
        <v>2.6440901955349538E-2</v>
      </c>
      <c r="P571" s="316">
        <f t="shared" si="325"/>
        <v>16.747499591673844</v>
      </c>
      <c r="Q571" s="269">
        <f t="shared" si="339"/>
        <v>35.026354806572613</v>
      </c>
      <c r="R571" s="338">
        <f>IF(H571&gt;0,rate1(1,$L$52,$L$51,$L$54,L571,$L$53,$L$50,P571),"")</f>
        <v>1321.3278088819986</v>
      </c>
      <c r="S571" s="318">
        <f t="shared" si="340"/>
        <v>1.0025547559323842</v>
      </c>
      <c r="T571" s="318">
        <f t="shared" si="341"/>
        <v>2.0875188524954194</v>
      </c>
      <c r="U571" s="269">
        <f t="shared" si="342"/>
        <v>1.5537796820374694</v>
      </c>
      <c r="V571" s="341">
        <f t="shared" si="343"/>
        <v>1.5537796820374694</v>
      </c>
      <c r="W571" s="269">
        <f t="shared" si="344"/>
        <v>1.4525792450692521E-4</v>
      </c>
      <c r="X571" s="269">
        <f t="shared" si="345"/>
        <v>35.412423304281532</v>
      </c>
      <c r="Y571" s="269">
        <f t="shared" si="326"/>
        <v>16.801522714300916</v>
      </c>
      <c r="Z571" s="349">
        <f>IF(H571&gt;0,rate1(1,$L$52,$L$51,$L$54,U571,$L$53,$L$50,Y571),"")</f>
        <v>1325.0253115774301</v>
      </c>
      <c r="AA571" s="341">
        <f t="shared" si="346"/>
        <v>1.010776663746012</v>
      </c>
      <c r="AB571" s="341">
        <f t="shared" si="347"/>
        <v>-1.3478932620559728E-2</v>
      </c>
      <c r="AC571" s="269">
        <f t="shared" si="327"/>
        <v>0.10149741048522193</v>
      </c>
      <c r="AD571" s="269">
        <f t="shared" si="348"/>
        <v>-4.9262340547377832E-2</v>
      </c>
      <c r="AE571" s="269">
        <f t="shared" si="349"/>
        <v>-0.16566569174214252</v>
      </c>
      <c r="AF571" s="269">
        <f t="shared" si="350"/>
        <v>945.25012670389503</v>
      </c>
      <c r="AG571" s="269">
        <f t="shared" si="351"/>
        <v>944.40363078222413</v>
      </c>
      <c r="AH571" s="269">
        <f t="shared" si="352"/>
        <v>1.5489081205605946</v>
      </c>
      <c r="AI571" s="269">
        <f t="shared" si="353"/>
        <v>76.814708509844266</v>
      </c>
      <c r="AJ571" s="269">
        <f t="shared" si="354"/>
        <v>5.1606236989202134</v>
      </c>
      <c r="AK571" s="366">
        <f t="shared" si="355"/>
        <v>140.10494084485549</v>
      </c>
      <c r="AL571" s="134">
        <f t="shared" si="328"/>
        <v>1.8501430607602922</v>
      </c>
      <c r="AM571" s="5" cm="1">
        <f t="array" ref="AM571">Balance($B$8,$B$11,$B$12,$H$7,B571,AK571,AL571)</f>
        <v>0.98598848851231558</v>
      </c>
      <c r="AN571" s="5" cm="1">
        <f t="array" ref="AN571">getStorageByWaterLevel(B570)</f>
        <v>116.28335327120988</v>
      </c>
    </row>
    <row r="572" spans="2:40" x14ac:dyDescent="0.25">
      <c r="B572" s="269">
        <f t="shared" si="329"/>
        <v>945.25012670389503</v>
      </c>
      <c r="C572" s="269">
        <f t="shared" si="330"/>
        <v>944.40363078222413</v>
      </c>
      <c r="D572" s="269">
        <f t="shared" si="331"/>
        <v>1.5489081205605946</v>
      </c>
      <c r="E572" s="269">
        <f>IF(H572&gt;0,IF(AND(C572&lt;$B$6,C572&gt;$K$12),bb2wang($B$6,$K$12,C572,$H$8,$H$9,I572,$H$10,$H$11,$K$10,$K$11,$H$13),E571)," ")</f>
        <v>128.30181360704097</v>
      </c>
      <c r="F572" s="269">
        <f t="shared" si="332"/>
        <v>128.21543966571704</v>
      </c>
      <c r="G572" s="269">
        <f t="shared" si="333"/>
        <v>133.22209102125419</v>
      </c>
      <c r="H572" s="270">
        <f t="shared" si="322"/>
        <v>5.0000000000000001E-3</v>
      </c>
      <c r="I572" s="269">
        <f t="shared" si="334"/>
        <v>0.67719673733672614</v>
      </c>
      <c r="J572" s="269">
        <f t="shared" si="323"/>
        <v>100</v>
      </c>
      <c r="K572" s="317">
        <f t="shared" si="335"/>
        <v>-1</v>
      </c>
      <c r="L572" s="318">
        <f t="shared" si="336"/>
        <v>1.5439081205605947</v>
      </c>
      <c r="M572" s="318">
        <f t="shared" si="337"/>
        <v>1.5464081205605946</v>
      </c>
      <c r="N572" s="269">
        <f t="shared" si="338"/>
        <v>-5.3168204834919131E-3</v>
      </c>
      <c r="O572" s="269">
        <f t="shared" si="324"/>
        <v>2.6440901955349538E-2</v>
      </c>
      <c r="P572" s="316">
        <f t="shared" si="325"/>
        <v>16.677321032732571</v>
      </c>
      <c r="Q572" s="269">
        <f t="shared" si="339"/>
        <v>33.938592651842811</v>
      </c>
      <c r="R572" s="338">
        <f>IF(H572&gt;0,rate1(1,$L$52,$L$51,$L$54,L572,$L$53,$L$50,P572),"")</f>
        <v>1316.51987086333</v>
      </c>
      <c r="S572" s="318">
        <f t="shared" si="340"/>
        <v>0.97496751346990818</v>
      </c>
      <c r="T572" s="318">
        <f t="shared" si="341"/>
        <v>-0.21239681791501236</v>
      </c>
      <c r="U572" s="269">
        <f t="shared" si="342"/>
        <v>1.5489081205605946</v>
      </c>
      <c r="V572" s="341">
        <f t="shared" si="343"/>
        <v>1.5489081205605946</v>
      </c>
      <c r="W572" s="269">
        <f t="shared" si="344"/>
        <v>1.4434849880529121E-4</v>
      </c>
      <c r="X572" s="269">
        <f t="shared" si="345"/>
        <v>34.498631991595687</v>
      </c>
      <c r="Y572" s="269">
        <f t="shared" si="326"/>
        <v>16.731287387094753</v>
      </c>
      <c r="Z572" s="349">
        <f>IF(H572&gt;0,rate1(1,$L$52,$L$51,$L$54,U572,$L$53,$L$50,Y572),"")</f>
        <v>1320.2175825761024</v>
      </c>
      <c r="AA572" s="341">
        <f t="shared" si="346"/>
        <v>0.98828020301154251</v>
      </c>
      <c r="AB572" s="341">
        <f t="shared" si="347"/>
        <v>1.2316638159129903E-2</v>
      </c>
      <c r="AC572" s="269">
        <f t="shared" si="327"/>
        <v>1.2316638159129903E-2</v>
      </c>
      <c r="AD572" s="269">
        <f t="shared" si="348"/>
        <v>-0.40595493148377271</v>
      </c>
      <c r="AE572" s="269">
        <f t="shared" si="349"/>
        <v>-6.2679887972528636</v>
      </c>
      <c r="AF572" s="269">
        <f t="shared" si="350"/>
        <v>945.23249324525239</v>
      </c>
      <c r="AG572" s="269">
        <f t="shared" si="351"/>
        <v>944.39131414406495</v>
      </c>
      <c r="AH572" s="269">
        <f t="shared" si="352"/>
        <v>1.5440361310094959</v>
      </c>
      <c r="AI572" s="269">
        <f t="shared" si="353"/>
        <v>9.3554517722949839</v>
      </c>
      <c r="AJ572" s="269">
        <f t="shared" si="354"/>
        <v>5.1632224355236289</v>
      </c>
      <c r="AK572" s="366">
        <f t="shared" si="355"/>
        <v>140.11524410167843</v>
      </c>
      <c r="AL572" s="134">
        <f t="shared" si="328"/>
        <v>1.8578245316112767</v>
      </c>
      <c r="AM572" s="5" cm="1">
        <f t="array" ref="AM572">Balance($B$8,$B$11,$B$12,$H$7,B572,AK572,AL572)</f>
        <v>0.99316182760051208</v>
      </c>
      <c r="AN572" s="5" cm="1">
        <f t="array" ref="AN572">getStorageByWaterLevel(B571)</f>
        <v>117.06240436301603</v>
      </c>
    </row>
    <row r="573" spans="2:40" x14ac:dyDescent="0.25">
      <c r="B573" s="269">
        <f t="shared" si="329"/>
        <v>945.23249324525239</v>
      </c>
      <c r="C573" s="269">
        <f t="shared" si="330"/>
        <v>944.39131414406495</v>
      </c>
      <c r="D573" s="269">
        <f t="shared" si="331"/>
        <v>1.5440361310094959</v>
      </c>
      <c r="E573" s="269">
        <f>IF(H573&gt;0,IF(AND(C573&lt;$B$6,C573&gt;$K$12),bb2wang($B$6,$K$12,C573,$H$8,$H$9,I573,$H$10,$H$11,$K$10,$K$11,$H$13),E572)," ")</f>
        <v>128.29615406567822</v>
      </c>
      <c r="F573" s="269">
        <f t="shared" si="332"/>
        <v>128.29898383635958</v>
      </c>
      <c r="G573" s="269">
        <f t="shared" si="333"/>
        <v>134.64143439587613</v>
      </c>
      <c r="H573" s="270">
        <f t="shared" si="322"/>
        <v>5.0000000000000001E-3</v>
      </c>
      <c r="I573" s="269">
        <f t="shared" si="334"/>
        <v>0.6729432809499486</v>
      </c>
      <c r="J573" s="269">
        <f t="shared" si="323"/>
        <v>100</v>
      </c>
      <c r="K573" s="317">
        <f t="shared" si="335"/>
        <v>1</v>
      </c>
      <c r="L573" s="318">
        <f t="shared" si="336"/>
        <v>1.5490361310094958</v>
      </c>
      <c r="M573" s="318">
        <f t="shared" si="337"/>
        <v>1.5465361310094958</v>
      </c>
      <c r="N573" s="269">
        <f t="shared" si="338"/>
        <v>5.5962408721772494E-3</v>
      </c>
      <c r="O573" s="269">
        <f t="shared" si="324"/>
        <v>2.6440901955349538E-2</v>
      </c>
      <c r="P573" s="316">
        <f t="shared" si="325"/>
        <v>16.71511645934811</v>
      </c>
      <c r="Q573" s="269">
        <f t="shared" si="339"/>
        <v>33.965947746082406</v>
      </c>
      <c r="R573" s="338">
        <f>IF(H573&gt;0,rate1(1,$L$52,$L$51,$L$54,L573,$L$53,$L$50,P573),"")</f>
        <v>1319.10989993925</v>
      </c>
      <c r="S573" s="318">
        <f t="shared" si="340"/>
        <v>0.97383749444728984</v>
      </c>
      <c r="T573" s="318">
        <f t="shared" si="341"/>
        <v>0.21390309352834666</v>
      </c>
      <c r="U573" s="269">
        <f t="shared" si="342"/>
        <v>1.5440361310094959</v>
      </c>
      <c r="V573" s="341">
        <f t="shared" si="343"/>
        <v>1.5440361310094959</v>
      </c>
      <c r="W573" s="269">
        <f t="shared" si="344"/>
        <v>1.4344184936287974E-4</v>
      </c>
      <c r="X573" s="269">
        <f t="shared" si="345"/>
        <v>33.320263719179167</v>
      </c>
      <c r="Y573" s="269">
        <f t="shared" si="326"/>
        <v>16.661119640263095</v>
      </c>
      <c r="Z573" s="349">
        <f>IF(H573&gt;0,rate1(1,$L$52,$L$51,$L$54,U573,$L$53,$L$50,Y573),"")</f>
        <v>1315.4091553574781</v>
      </c>
      <c r="AA573" s="341">
        <f t="shared" si="346"/>
        <v>0.95801278300202741</v>
      </c>
      <c r="AB573" s="341">
        <f t="shared" si="347"/>
        <v>3.41632190982808E-3</v>
      </c>
      <c r="AC573" s="269">
        <f t="shared" si="327"/>
        <v>0.21390309352834666</v>
      </c>
      <c r="AD573" s="269">
        <f t="shared" si="348"/>
        <v>2.3375071007738349E-2</v>
      </c>
      <c r="AE573" s="269">
        <f t="shared" si="349"/>
        <v>3.795690139749897</v>
      </c>
      <c r="AF573" s="269">
        <f t="shared" si="350"/>
        <v>945.02418639259622</v>
      </c>
      <c r="AG573" s="269">
        <f t="shared" si="351"/>
        <v>944.17741105053665</v>
      </c>
      <c r="AH573" s="269">
        <f t="shared" si="352"/>
        <v>1.5491637395118192</v>
      </c>
      <c r="AI573" s="269">
        <f t="shared" si="353"/>
        <v>162.15714364526997</v>
      </c>
      <c r="AJ573" s="269">
        <f t="shared" si="354"/>
        <v>5.208266086536204</v>
      </c>
      <c r="AK573" s="366">
        <f t="shared" si="355"/>
        <v>140.11649045452597</v>
      </c>
      <c r="AL573" s="134">
        <f t="shared" si="328"/>
        <v>1.8587600767885062</v>
      </c>
      <c r="AM573" s="5" cm="1">
        <f t="array" ref="AM573">Balance($B$8,$B$11,$B$12,$H$7,B573,AK573,AL573)</f>
        <v>0.99435074757168107</v>
      </c>
      <c r="AN573" s="5" cm="1">
        <f t="array" ref="AN573">getStorageByWaterLevel(B572)</f>
        <v>117.36765629695715</v>
      </c>
    </row>
    <row r="574" spans="2:40" x14ac:dyDescent="0.25">
      <c r="B574" s="269">
        <f t="shared" si="329"/>
        <v>945.02418639259622</v>
      </c>
      <c r="C574" s="269">
        <f t="shared" si="330"/>
        <v>944.17741105053665</v>
      </c>
      <c r="D574" s="269">
        <f t="shared" si="331"/>
        <v>1.5491637395118192</v>
      </c>
      <c r="E574" s="269">
        <f>IF(H574&gt;0,IF(AND(C574&lt;$B$6,C574&gt;$K$12),bb2wang($B$6,$K$12,C574,$H$8,$H$9,I574,$H$10,$H$11,$K$10,$K$11,$H$13),E573)," ")</f>
        <v>128.75619315286326</v>
      </c>
      <c r="F574" s="269">
        <f t="shared" si="332"/>
        <v>128.52617360927076</v>
      </c>
      <c r="G574" s="269">
        <f t="shared" si="333"/>
        <v>136.22373638419947</v>
      </c>
      <c r="H574" s="270">
        <f t="shared" ref="H574:H641" si="356">dv(S573)</f>
        <v>5.0000000000000001E-3</v>
      </c>
      <c r="I574" s="269">
        <f t="shared" si="334"/>
        <v>0.67742027364765822</v>
      </c>
      <c r="J574" s="269">
        <f t="shared" ref="J574:J637" si="357">$B$7</f>
        <v>100</v>
      </c>
      <c r="K574" s="317">
        <f t="shared" si="335"/>
        <v>1</v>
      </c>
      <c r="L574" s="318">
        <f t="shared" si="336"/>
        <v>1.5541637395118191</v>
      </c>
      <c r="M574" s="318">
        <f t="shared" si="337"/>
        <v>1.5516637395118191</v>
      </c>
      <c r="N574" s="269">
        <f t="shared" si="338"/>
        <v>5.6152887887936931E-3</v>
      </c>
      <c r="O574" s="269">
        <f t="shared" ref="O574:O641" si="358">IF(WH(B573,$F$51,$F$52,$F$53)&gt;0,WH(B573,$F$51,$F$52,$F$53),O573)</f>
        <v>2.6440901955349538E-2</v>
      </c>
      <c r="P574" s="316">
        <f t="shared" si="325"/>
        <v>16.789027420647383</v>
      </c>
      <c r="Q574" s="269">
        <f t="shared" si="339"/>
        <v>35.788044103839127</v>
      </c>
      <c r="R574" s="338">
        <f>IF(H574&gt;0,rate1(1,$L$52,$L$51,$L$54,L574,$L$53,$L$50,P574),"")</f>
        <v>1324.1703767429733</v>
      </c>
      <c r="S574" s="318">
        <f t="shared" si="340"/>
        <v>1.022157524823049</v>
      </c>
      <c r="T574" s="318">
        <f t="shared" si="341"/>
        <v>-0.25342581509611944</v>
      </c>
      <c r="U574" s="269">
        <f t="shared" si="342"/>
        <v>1.5491637395118192</v>
      </c>
      <c r="V574" s="341">
        <f t="shared" si="343"/>
        <v>1.5491637395118192</v>
      </c>
      <c r="W574" s="269">
        <f t="shared" si="344"/>
        <v>1.4439614689498725E-4</v>
      </c>
      <c r="X574" s="269">
        <f t="shared" si="345"/>
        <v>34.89135545428735</v>
      </c>
      <c r="Y574" s="269">
        <f t="shared" si="326"/>
        <v>16.734970919961306</v>
      </c>
      <c r="Z574" s="349">
        <f>IF(H574&gt;0,rate1(1,$L$52,$L$51,$L$54,U574,$L$53,$L$50,Y574),"")</f>
        <v>1320.4698591464683</v>
      </c>
      <c r="AA574" s="341">
        <f t="shared" si="346"/>
        <v>0.9993395671385078</v>
      </c>
      <c r="AB574" s="341">
        <f t="shared" si="347"/>
        <v>0.21863864643066788</v>
      </c>
      <c r="AC574" s="269">
        <f t="shared" si="327"/>
        <v>0.21863864643066788</v>
      </c>
      <c r="AD574" s="269">
        <f t="shared" si="348"/>
        <v>2.2868784094789672E-2</v>
      </c>
      <c r="AE574" s="269">
        <f t="shared" si="349"/>
        <v>-2.3409852329934668E-3</v>
      </c>
      <c r="AF574" s="269">
        <f t="shared" si="350"/>
        <v>944.81116303495435</v>
      </c>
      <c r="AG574" s="269">
        <f t="shared" si="351"/>
        <v>943.95877240410596</v>
      </c>
      <c r="AH574" s="269">
        <f t="shared" si="352"/>
        <v>1.554291798497206</v>
      </c>
      <c r="AI574" s="269">
        <f t="shared" si="353"/>
        <v>165.11368194812479</v>
      </c>
      <c r="AJ574" s="269">
        <f t="shared" si="354"/>
        <v>5.2541309981884607</v>
      </c>
      <c r="AK574" s="366">
        <f t="shared" si="355"/>
        <v>140.1383235249439</v>
      </c>
      <c r="AL574" s="134">
        <f t="shared" si="328"/>
        <v>1.8749757911530331</v>
      </c>
      <c r="AM574" s="5" cm="1">
        <f t="array" ref="AM574">Balance($B$8,$B$11,$B$12,$H$7,B574,AK574,AL574)</f>
        <v>1.0084132789295464</v>
      </c>
      <c r="AN574" s="5" cm="1">
        <f t="array" ref="AN574">getStorageByWaterLevel(B573)</f>
        <v>117.41807943885848</v>
      </c>
    </row>
    <row r="575" spans="2:40" x14ac:dyDescent="0.25">
      <c r="B575" s="269">
        <f t="shared" si="329"/>
        <v>944.81116303495435</v>
      </c>
      <c r="C575" s="269">
        <f t="shared" si="330"/>
        <v>943.95877240410596</v>
      </c>
      <c r="D575" s="269">
        <f t="shared" si="331"/>
        <v>1.554291798497206</v>
      </c>
      <c r="E575" s="269">
        <f>IF(H575&gt;0,IF(AND(C575&lt;$B$6,C575&gt;$K$12),bb2wang($B$6,$K$12,C575,$H$8,$H$9,I575,$H$10,$H$11,$K$10,$K$11,$H$13),E574)," ")</f>
        <v>129.22582111227999</v>
      </c>
      <c r="F575" s="269">
        <f t="shared" si="332"/>
        <v>128.99100713257161</v>
      </c>
      <c r="G575" s="269">
        <f t="shared" si="333"/>
        <v>135.43492986549614</v>
      </c>
      <c r="H575" s="270">
        <f t="shared" si="356"/>
        <v>5.0000000000000001E-3</v>
      </c>
      <c r="I575" s="269">
        <f t="shared" si="334"/>
        <v>0.68191250467871223</v>
      </c>
      <c r="J575" s="269">
        <f t="shared" si="357"/>
        <v>100</v>
      </c>
      <c r="K575" s="317">
        <f t="shared" si="335"/>
        <v>-1</v>
      </c>
      <c r="L575" s="318">
        <f t="shared" si="336"/>
        <v>1.5492917984972061</v>
      </c>
      <c r="M575" s="318">
        <f t="shared" si="337"/>
        <v>1.5517917984972061</v>
      </c>
      <c r="N575" s="269">
        <f t="shared" si="338"/>
        <v>-5.3348124923855433E-3</v>
      </c>
      <c r="O575" s="269">
        <f t="shared" si="358"/>
        <v>2.6440901955349538E-2</v>
      </c>
      <c r="P575" s="316">
        <f t="shared" ref="P575:P641" si="359">IF(H575&gt;0,$C$54*$L$55*$L$55*M575*M575/(($B$19*(B575-C575))^0.333)*1000,"")</f>
        <v>16.75488130401844</v>
      </c>
      <c r="Q575" s="269">
        <f t="shared" si="339"/>
        <v>36.317065398245745</v>
      </c>
      <c r="R575" s="338">
        <f>IF(H575&gt;0,rate1(1,$L$52,$L$51,$L$54,L575,$L$53,$L$50,P575),"")</f>
        <v>1321.8332210680135</v>
      </c>
      <c r="S575" s="318">
        <f t="shared" si="340"/>
        <v>1.0391011362086757</v>
      </c>
      <c r="T575" s="318">
        <f t="shared" si="341"/>
        <v>0.13643625248930388</v>
      </c>
      <c r="U575" s="269">
        <f t="shared" si="342"/>
        <v>1.554291798497206</v>
      </c>
      <c r="V575" s="341">
        <f t="shared" si="343"/>
        <v>1.554291798497206</v>
      </c>
      <c r="W575" s="269">
        <f t="shared" si="344"/>
        <v>1.4535369256729602E-4</v>
      </c>
      <c r="X575" s="269">
        <f t="shared" si="345"/>
        <v>36.728066023459888</v>
      </c>
      <c r="Y575" s="269">
        <f t="shared" ref="Y575:Y641" si="360">IF(H575&gt;0,$C$54*$L$55*$L$55*V575*V575/(($B$19*(B575-C575))^0.333)*1000,"")</f>
        <v>16.808910387428618</v>
      </c>
      <c r="Z575" s="349">
        <f>IF(H575&gt;0,rate1(1,$L$52,$L$51,$L$54,U575,$L$53,$L$50,Y575),"")</f>
        <v>1325.5307009636597</v>
      </c>
      <c r="AA575" s="341">
        <f t="shared" si="346"/>
        <v>1.0479293490638515</v>
      </c>
      <c r="AB575" s="341">
        <f t="shared" si="347"/>
        <v>-3.0326656924477692E-3</v>
      </c>
      <c r="AC575" s="269">
        <f t="shared" ref="AC575:AC638" si="361">IF(H575&gt;0,delta_z(N575,S575,H575,AE574,AB575),"")</f>
        <v>0.13643625248930388</v>
      </c>
      <c r="AD575" s="269">
        <f t="shared" si="348"/>
        <v>-3.6647151389561823E-2</v>
      </c>
      <c r="AE575" s="269">
        <f t="shared" si="349"/>
        <v>-0.33523031712678419</v>
      </c>
      <c r="AF575" s="269">
        <f t="shared" si="350"/>
        <v>944.66939196997271</v>
      </c>
      <c r="AG575" s="269">
        <f t="shared" si="351"/>
        <v>943.8223361516167</v>
      </c>
      <c r="AH575" s="269">
        <f t="shared" si="352"/>
        <v>1.5494202820164176</v>
      </c>
      <c r="AI575" s="269">
        <f t="shared" si="353"/>
        <v>103.21744855153985</v>
      </c>
      <c r="AJ575" s="269">
        <f t="shared" si="354"/>
        <v>5.2828025116749995</v>
      </c>
      <c r="AK575" s="366">
        <f t="shared" si="355"/>
        <v>140.16081592762703</v>
      </c>
      <c r="AL575" s="134">
        <f t="shared" si="328"/>
        <v>1.8914871593478457</v>
      </c>
      <c r="AM575" s="5" cm="1">
        <f t="array" ref="AM575">Balance($B$8,$B$11,$B$12,$H$7,B575,AK575,AL575)</f>
        <v>1.0228979082024976</v>
      </c>
      <c r="AN575" s="5" cm="1">
        <f t="array" ref="AN575">getStorageByWaterLevel(B574)</f>
        <v>118.01455557277328</v>
      </c>
    </row>
    <row r="576" spans="2:40" x14ac:dyDescent="0.25">
      <c r="B576" s="269">
        <f t="shared" si="329"/>
        <v>944.66939196997271</v>
      </c>
      <c r="C576" s="269">
        <f t="shared" si="330"/>
        <v>943.8223361516167</v>
      </c>
      <c r="D576" s="269">
        <f t="shared" si="331"/>
        <v>1.5494202820164176</v>
      </c>
      <c r="E576" s="269">
        <f>IF(H576&gt;0,IF(AND(C576&lt;$B$6,C576&gt;$K$12),bb2wang($B$6,$K$12,C576,$H$8,$H$9,I576,$H$10,$H$11,$K$10,$K$11,$H$13),E575)," ")</f>
        <v>129.46848165409622</v>
      </c>
      <c r="F576" s="269">
        <f t="shared" si="332"/>
        <v>129.34715138318811</v>
      </c>
      <c r="G576" s="269">
        <f t="shared" si="333"/>
        <v>134.53179144743621</v>
      </c>
      <c r="H576" s="270">
        <f t="shared" si="356"/>
        <v>5.0000000000000001E-3</v>
      </c>
      <c r="I576" s="269">
        <f t="shared" si="334"/>
        <v>0.67764465468480928</v>
      </c>
      <c r="J576" s="269">
        <f t="shared" si="357"/>
        <v>100</v>
      </c>
      <c r="K576" s="317">
        <f t="shared" si="335"/>
        <v>-1</v>
      </c>
      <c r="L576" s="318">
        <f t="shared" si="336"/>
        <v>1.5444202820164177</v>
      </c>
      <c r="M576" s="318">
        <f t="shared" si="337"/>
        <v>1.5469202820164176</v>
      </c>
      <c r="N576" s="269">
        <f t="shared" si="338"/>
        <v>-5.3185322541007274E-3</v>
      </c>
      <c r="O576" s="269">
        <f t="shared" si="358"/>
        <v>2.6440901955349538E-2</v>
      </c>
      <c r="P576" s="316">
        <f t="shared" si="359"/>
        <v>16.684695637397095</v>
      </c>
      <c r="Q576" s="269">
        <f t="shared" si="339"/>
        <v>35.290850452927742</v>
      </c>
      <c r="R576" s="338">
        <f>IF(H576&gt;0,rate1(1,$L$52,$L$51,$L$54,L576,$L$53,$L$50,P576),"")</f>
        <v>1317.0253560187582</v>
      </c>
      <c r="S576" s="318">
        <f t="shared" si="340"/>
        <v>1.0134252534190857</v>
      </c>
      <c r="T576" s="318">
        <f t="shared" si="341"/>
        <v>0.3961587977579436</v>
      </c>
      <c r="U576" s="269">
        <f t="shared" si="342"/>
        <v>1.5494202820164176</v>
      </c>
      <c r="V576" s="341">
        <f t="shared" si="343"/>
        <v>1.5494202820164176</v>
      </c>
      <c r="W576" s="269">
        <f t="shared" si="344"/>
        <v>1.4444397504265183E-4</v>
      </c>
      <c r="X576" s="269">
        <f t="shared" si="345"/>
        <v>35.820445176685382</v>
      </c>
      <c r="Y576" s="269">
        <f t="shared" si="360"/>
        <v>16.738667965574528</v>
      </c>
      <c r="Z576" s="349">
        <f>IF(H576&gt;0,rate1(1,$L$52,$L$51,$L$54,U576,$L$53,$L$50,Y576),"")</f>
        <v>1320.7230464281965</v>
      </c>
      <c r="AA576" s="341">
        <f t="shared" si="346"/>
        <v>1.0257533804754955</v>
      </c>
      <c r="AB576" s="341">
        <f t="shared" si="347"/>
        <v>-5.6087384403803349E-3</v>
      </c>
      <c r="AC576" s="269">
        <f t="shared" si="361"/>
        <v>0.17271432357605504</v>
      </c>
      <c r="AD576" s="269">
        <f t="shared" si="348"/>
        <v>-2.8949538732369478E-2</v>
      </c>
      <c r="AE576" s="269">
        <f t="shared" si="349"/>
        <v>4.9798468792534023E-2</v>
      </c>
      <c r="AF576" s="269">
        <f t="shared" si="350"/>
        <v>944.4913591141426</v>
      </c>
      <c r="AG576" s="269">
        <f t="shared" si="351"/>
        <v>943.64962182804061</v>
      </c>
      <c r="AH576" s="269">
        <f t="shared" si="352"/>
        <v>1.5445483374738409</v>
      </c>
      <c r="AI576" s="269">
        <f t="shared" si="353"/>
        <v>131.13971024685048</v>
      </c>
      <c r="AJ576" s="269">
        <f t="shared" si="354"/>
        <v>5.3192302089657915</v>
      </c>
      <c r="AK576" s="366">
        <f t="shared" si="355"/>
        <v>140.17479517553249</v>
      </c>
      <c r="AL576" s="134">
        <f t="shared" ref="AL576:AL639" si="362">IF(H576&gt;0,AL575+AI575*J575/1000000,"")</f>
        <v>1.9018089042029998</v>
      </c>
      <c r="AM576" s="5" cm="1">
        <f t="array" ref="AM576">Balance($B$8,$B$11,$B$12,$H$7,B576,AK576,AL576)</f>
        <v>1.0326004873533958</v>
      </c>
      <c r="AN576" s="5" cm="1">
        <f t="array" ref="AN576">getStorageByWaterLevel(B575)</f>
        <v>118.62610004127288</v>
      </c>
    </row>
    <row r="577" spans="2:40" x14ac:dyDescent="0.25">
      <c r="B577" s="269">
        <f t="shared" si="329"/>
        <v>944.4913591141426</v>
      </c>
      <c r="C577" s="269">
        <f t="shared" si="330"/>
        <v>943.64962182804061</v>
      </c>
      <c r="D577" s="269">
        <f t="shared" si="331"/>
        <v>1.5445483374738409</v>
      </c>
      <c r="E577" s="269">
        <f>IF(H577&gt;0,IF(AND(C577&lt;$B$6,C577&gt;$K$12),bb2wang($B$6,$K$12,C577,$H$8,$H$9,I577,$H$10,$H$11,$K$10,$K$11,$H$13),E576)," ")</f>
        <v>129.78384178616452</v>
      </c>
      <c r="F577" s="269">
        <f t="shared" si="332"/>
        <v>129.62616172013037</v>
      </c>
      <c r="G577" s="269">
        <f t="shared" si="333"/>
        <v>133.55009337380056</v>
      </c>
      <c r="H577" s="270">
        <f t="shared" si="356"/>
        <v>5.0000000000000001E-3</v>
      </c>
      <c r="I577" s="269">
        <f t="shared" si="334"/>
        <v>0.67338982888159082</v>
      </c>
      <c r="J577" s="269">
        <f t="shared" si="357"/>
        <v>100</v>
      </c>
      <c r="K577" s="317">
        <f t="shared" si="335"/>
        <v>-1</v>
      </c>
      <c r="L577" s="318">
        <f t="shared" si="336"/>
        <v>1.539548337473841</v>
      </c>
      <c r="M577" s="318">
        <f t="shared" si="337"/>
        <v>1.542048337473841</v>
      </c>
      <c r="N577" s="269">
        <f t="shared" si="338"/>
        <v>-5.3022477291444492E-3</v>
      </c>
      <c r="O577" s="269">
        <f t="shared" si="358"/>
        <v>2.6440901955349538E-2</v>
      </c>
      <c r="P577" s="316">
        <f t="shared" si="359"/>
        <v>16.614577657307834</v>
      </c>
      <c r="Q577" s="269">
        <f t="shared" si="339"/>
        <v>34.343036168071393</v>
      </c>
      <c r="R577" s="338">
        <f>IF(H577&gt;0,rate1(1,$L$52,$L$51,$L$54,L577,$L$53,$L$50,P577),"")</f>
        <v>1312.2168051041069</v>
      </c>
      <c r="S577" s="318">
        <f t="shared" si="340"/>
        <v>0.98982137059091047</v>
      </c>
      <c r="T577" s="318">
        <f t="shared" si="341"/>
        <v>-0.52091961658507113</v>
      </c>
      <c r="U577" s="269">
        <f t="shared" si="342"/>
        <v>1.5445483374738409</v>
      </c>
      <c r="V577" s="341">
        <f t="shared" si="343"/>
        <v>1.5445483374738409</v>
      </c>
      <c r="W577" s="269">
        <f t="shared" si="344"/>
        <v>1.4353703370173498E-4</v>
      </c>
      <c r="X577" s="269">
        <f t="shared" si="345"/>
        <v>34.833480637131686</v>
      </c>
      <c r="Y577" s="269">
        <f t="shared" si="360"/>
        <v>16.668493105994308</v>
      </c>
      <c r="Z577" s="349">
        <f>IF(H577&gt;0,rate1(1,$L$52,$L$51,$L$54,U577,$L$53,$L$50,Y577),"")</f>
        <v>1315.9146917494597</v>
      </c>
      <c r="AA577" s="341">
        <f t="shared" si="346"/>
        <v>1.0011355211679389</v>
      </c>
      <c r="AB577" s="341">
        <f t="shared" si="347"/>
        <v>-0.12640630377879203</v>
      </c>
      <c r="AC577" s="269">
        <f t="shared" si="361"/>
        <v>0.44811760416805607</v>
      </c>
      <c r="AD577" s="269">
        <f t="shared" si="348"/>
        <v>-1.1157785263274028E-2</v>
      </c>
      <c r="AE577" s="269">
        <f t="shared" si="349"/>
        <v>5.7315845638752957E-2</v>
      </c>
      <c r="AF577" s="269">
        <f t="shared" si="350"/>
        <v>944.03793926224535</v>
      </c>
      <c r="AG577" s="269">
        <f t="shared" si="351"/>
        <v>943.20150422387258</v>
      </c>
      <c r="AH577" s="269">
        <f t="shared" si="352"/>
        <v>1.5396759647511327</v>
      </c>
      <c r="AI577" s="269">
        <f t="shared" si="353"/>
        <v>341.4966203946031</v>
      </c>
      <c r="AJ577" s="269">
        <f t="shared" si="354"/>
        <v>5.4140903812976253</v>
      </c>
      <c r="AK577" s="366">
        <f t="shared" si="355"/>
        <v>140.1924376356819</v>
      </c>
      <c r="AL577" s="134">
        <f t="shared" si="362"/>
        <v>1.9149228752276848</v>
      </c>
      <c r="AM577" s="5" cm="1">
        <f t="array" ref="AM577">Balance($B$8,$B$11,$B$12,$H$7,B577,AK577,AL577)</f>
        <v>1.0448492404413967</v>
      </c>
      <c r="AN577" s="5" cm="1">
        <f t="array" ref="AN577">getStorageByWaterLevel(B576)</f>
        <v>119.03397028751543</v>
      </c>
    </row>
    <row r="578" spans="2:40" x14ac:dyDescent="0.25">
      <c r="B578" s="269">
        <f t="shared" si="329"/>
        <v>944.03793926224535</v>
      </c>
      <c r="C578" s="269">
        <f t="shared" si="330"/>
        <v>943.20150422387258</v>
      </c>
      <c r="D578" s="269">
        <f t="shared" si="331"/>
        <v>1.5396759647511327</v>
      </c>
      <c r="E578" s="269">
        <f>IF(H578&gt;0,IF(AND(C578&lt;$B$6,C578&gt;$K$12),bb2wang($B$6,$K$12,C578,$H$8,$H$9,I578,$H$10,$H$11,$K$10,$K$11,$H$13),E577)," ")</f>
        <v>130.650500660668</v>
      </c>
      <c r="F578" s="269">
        <f t="shared" si="332"/>
        <v>130.21717122341624</v>
      </c>
      <c r="G578" s="269">
        <f t="shared" si="333"/>
        <v>132.88925223282308</v>
      </c>
      <c r="H578" s="270">
        <f t="shared" si="356"/>
        <v>5.0000000000000001E-3</v>
      </c>
      <c r="I578" s="269">
        <f t="shared" si="334"/>
        <v>0.66914803069821582</v>
      </c>
      <c r="J578" s="269">
        <f t="shared" si="357"/>
        <v>100</v>
      </c>
      <c r="K578" s="317">
        <f t="shared" si="335"/>
        <v>-1</v>
      </c>
      <c r="L578" s="318">
        <f t="shared" si="336"/>
        <v>1.5346759647511328</v>
      </c>
      <c r="M578" s="318">
        <f t="shared" si="337"/>
        <v>1.5371759647511327</v>
      </c>
      <c r="N578" s="269">
        <f t="shared" si="338"/>
        <v>-5.2859589163689602E-3</v>
      </c>
      <c r="O578" s="269">
        <f t="shared" si="358"/>
        <v>2.6440901955349538E-2</v>
      </c>
      <c r="P578" s="316">
        <f t="shared" si="359"/>
        <v>16.544527536991176</v>
      </c>
      <c r="Q578" s="269">
        <f t="shared" si="339"/>
        <v>33.962241316634419</v>
      </c>
      <c r="R578" s="338">
        <f>IF(H578&gt;0,rate1(1,$L$52,$L$51,$L$54,L578,$L$53,$L$50,P578),"")</f>
        <v>1307.4075868002208</v>
      </c>
      <c r="S578" s="318">
        <f t="shared" si="340"/>
        <v>0.98244687804368114</v>
      </c>
      <c r="T578" s="318">
        <f t="shared" si="341"/>
        <v>-0.30114067056123278</v>
      </c>
      <c r="U578" s="269">
        <f t="shared" si="342"/>
        <v>1.5396759647511327</v>
      </c>
      <c r="V578" s="341">
        <f t="shared" si="343"/>
        <v>1.5396759647511327</v>
      </c>
      <c r="W578" s="269">
        <f t="shared" si="344"/>
        <v>1.4263286927418406E-4</v>
      </c>
      <c r="X578" s="269">
        <f t="shared" si="345"/>
        <v>34.170432122203806</v>
      </c>
      <c r="Y578" s="269">
        <f t="shared" si="360"/>
        <v>16.598385981266588</v>
      </c>
      <c r="Z578" s="349">
        <f>IF(H578&gt;0,rate1(1,$L$52,$L$51,$L$54,U578,$L$53,$L$50,Y578),"")</f>
        <v>1311.1056553061217</v>
      </c>
      <c r="AA578" s="341">
        <f t="shared" si="346"/>
        <v>0.98568129355658718</v>
      </c>
      <c r="AB578" s="341">
        <f t="shared" si="347"/>
        <v>9.961295724433326E-3</v>
      </c>
      <c r="AC578" s="269">
        <f t="shared" si="361"/>
        <v>9.961295724433326E-3</v>
      </c>
      <c r="AD578" s="269">
        <f t="shared" si="348"/>
        <v>-0.50194273298561654</v>
      </c>
      <c r="AE578" s="269">
        <f t="shared" si="349"/>
        <v>-2.1427965699250899</v>
      </c>
      <c r="AF578" s="269">
        <f t="shared" si="350"/>
        <v>944.02269200760452</v>
      </c>
      <c r="AG578" s="269">
        <f t="shared" si="351"/>
        <v>943.19154292814812</v>
      </c>
      <c r="AH578" s="269">
        <f t="shared" si="352"/>
        <v>1.5348031637295581</v>
      </c>
      <c r="AI578" s="269">
        <f t="shared" si="353"/>
        <v>7.6191203301893244</v>
      </c>
      <c r="AJ578" s="269">
        <f t="shared" si="354"/>
        <v>5.4162068036115665</v>
      </c>
      <c r="AK578" s="366">
        <f t="shared" si="355"/>
        <v>140.23804454122242</v>
      </c>
      <c r="AL578" s="134">
        <f t="shared" si="362"/>
        <v>1.9490725372671451</v>
      </c>
      <c r="AM578" s="5" cm="1">
        <f t="array" ref="AM578">Balance($B$8,$B$11,$B$12,$H$7,B578,AK578,AL578)</f>
        <v>1.0763686276531996</v>
      </c>
      <c r="AN578" s="5" cm="1">
        <f t="array" ref="AN578">getStorageByWaterLevel(B577)</f>
        <v>119.54715581238821</v>
      </c>
    </row>
    <row r="579" spans="2:40" x14ac:dyDescent="0.25">
      <c r="B579" s="269">
        <f t="shared" si="329"/>
        <v>944.02269200760452</v>
      </c>
      <c r="C579" s="269">
        <f t="shared" si="330"/>
        <v>943.19154292814812</v>
      </c>
      <c r="D579" s="269">
        <f t="shared" si="331"/>
        <v>1.5348031637295581</v>
      </c>
      <c r="E579" s="269">
        <f>IF(H579&gt;0,IF(AND(C579&lt;$B$6,C579&gt;$K$12),bb2wang($B$6,$K$12,C579,$H$8,$H$9,I579,$H$10,$H$11,$K$10,$K$11,$H$13),E578)," ")</f>
        <v>130.64029066694073</v>
      </c>
      <c r="F579" s="269">
        <f t="shared" si="332"/>
        <v>130.64539566380438</v>
      </c>
      <c r="G579" s="269">
        <f t="shared" si="333"/>
        <v>134.66680554280106</v>
      </c>
      <c r="H579" s="270">
        <f t="shared" si="356"/>
        <v>5.0000000000000001E-3</v>
      </c>
      <c r="I579" s="269">
        <f t="shared" si="334"/>
        <v>0.66491926356511621</v>
      </c>
      <c r="J579" s="269">
        <f t="shared" si="357"/>
        <v>100</v>
      </c>
      <c r="K579" s="317">
        <f t="shared" si="335"/>
        <v>1</v>
      </c>
      <c r="L579" s="318">
        <f t="shared" si="336"/>
        <v>1.5398031637295579</v>
      </c>
      <c r="M579" s="318">
        <f t="shared" si="337"/>
        <v>1.537303163729558</v>
      </c>
      <c r="N579" s="269">
        <f t="shared" si="338"/>
        <v>5.5619504452446566E-3</v>
      </c>
      <c r="O579" s="269">
        <f t="shared" si="358"/>
        <v>2.6440901955349538E-2</v>
      </c>
      <c r="P579" s="316">
        <f t="shared" si="359"/>
        <v>16.582235786107528</v>
      </c>
      <c r="Q579" s="269">
        <f t="shared" si="339"/>
        <v>33.985028188485245</v>
      </c>
      <c r="R579" s="338">
        <f>IF(H579&gt;0,rate1(1,$L$52,$L$51,$L$54,L579,$L$53,$L$50,P579),"")</f>
        <v>1309.9970689510792</v>
      </c>
      <c r="S579" s="318">
        <f t="shared" si="340"/>
        <v>0.9811627341196727</v>
      </c>
      <c r="T579" s="318">
        <f t="shared" si="341"/>
        <v>0.29526314915230234</v>
      </c>
      <c r="U579" s="269">
        <f t="shared" si="342"/>
        <v>1.5348031637295581</v>
      </c>
      <c r="V579" s="341">
        <f t="shared" si="343"/>
        <v>1.5348031637295581</v>
      </c>
      <c r="W579" s="269">
        <f t="shared" si="344"/>
        <v>1.4173148249274625E-4</v>
      </c>
      <c r="X579" s="269">
        <f t="shared" si="345"/>
        <v>33.337631633199379</v>
      </c>
      <c r="Y579" s="269">
        <f t="shared" si="360"/>
        <v>16.528346764871042</v>
      </c>
      <c r="Z579" s="349">
        <f>IF(H579&gt;0,rate1(1,$L$52,$L$51,$L$54,U579,$L$53,$L$50,Y579),"")</f>
        <v>1306.2959556079429</v>
      </c>
      <c r="AA579" s="341">
        <f t="shared" si="346"/>
        <v>0.96519907157941631</v>
      </c>
      <c r="AB579" s="341">
        <f t="shared" si="347"/>
        <v>4.072635096968172E-3</v>
      </c>
      <c r="AC579" s="269">
        <f t="shared" si="361"/>
        <v>0.29526314915230234</v>
      </c>
      <c r="AD579" s="269">
        <f t="shared" si="348"/>
        <v>1.6934046847210539E-2</v>
      </c>
      <c r="AE579" s="269">
        <f t="shared" si="349"/>
        <v>3.399968701998128</v>
      </c>
      <c r="AF579" s="269">
        <f t="shared" si="350"/>
        <v>943.73299080889751</v>
      </c>
      <c r="AG579" s="269">
        <f t="shared" si="351"/>
        <v>942.89627977899579</v>
      </c>
      <c r="AH579" s="269">
        <f t="shared" si="352"/>
        <v>1.5399299608516146</v>
      </c>
      <c r="AI579" s="269">
        <f t="shared" si="353"/>
        <v>225.3922212121596</v>
      </c>
      <c r="AJ579" s="269">
        <f t="shared" si="354"/>
        <v>5.4788157539482771</v>
      </c>
      <c r="AK579" s="366">
        <f t="shared" si="355"/>
        <v>140.23905704042576</v>
      </c>
      <c r="AL579" s="134">
        <f t="shared" si="362"/>
        <v>1.949834449300164</v>
      </c>
      <c r="AM579" s="5" cm="1">
        <f t="array" ref="AM579">Balance($B$8,$B$11,$B$12,$H$7,B579,AK579,AL579)</f>
        <v>1.0774397976638861</v>
      </c>
      <c r="AN579" s="5" cm="1">
        <f t="array" ref="AN579">getStorageByWaterLevel(B578)</f>
        <v>120.85913888973558</v>
      </c>
    </row>
    <row r="580" spans="2:40" x14ac:dyDescent="0.25">
      <c r="B580" s="269">
        <f t="shared" si="329"/>
        <v>943.73299080889751</v>
      </c>
      <c r="C580" s="269">
        <f t="shared" si="330"/>
        <v>942.89627977899579</v>
      </c>
      <c r="D580" s="269">
        <f t="shared" si="331"/>
        <v>1.5399299608516146</v>
      </c>
      <c r="E580" s="269">
        <f>IF(H580&gt;0,IF(AND(C580&lt;$B$6,C580&gt;$K$12),bb2wang($B$6,$K$12,C580,$H$8,$H$9,I580,$H$10,$H$11,$K$10,$K$11,$H$13),E579)," ")</f>
        <v>131.26296721917706</v>
      </c>
      <c r="F580" s="269">
        <f t="shared" si="332"/>
        <v>130.95162894305889</v>
      </c>
      <c r="G580" s="269">
        <f t="shared" si="333"/>
        <v>136.33524489937662</v>
      </c>
      <c r="H580" s="270">
        <f t="shared" si="356"/>
        <v>5.0000000000000001E-3</v>
      </c>
      <c r="I580" s="269">
        <f t="shared" si="334"/>
        <v>0.66936882392137709</v>
      </c>
      <c r="J580" s="269">
        <f t="shared" si="357"/>
        <v>100</v>
      </c>
      <c r="K580" s="317">
        <f t="shared" si="335"/>
        <v>1</v>
      </c>
      <c r="L580" s="318">
        <f t="shared" si="336"/>
        <v>1.5449299608516145</v>
      </c>
      <c r="M580" s="318">
        <f t="shared" si="337"/>
        <v>1.5424299608516145</v>
      </c>
      <c r="N580" s="269">
        <f t="shared" si="338"/>
        <v>5.580989651404078E-3</v>
      </c>
      <c r="O580" s="269">
        <f t="shared" si="358"/>
        <v>2.6440901955349538E-2</v>
      </c>
      <c r="P580" s="316">
        <f t="shared" si="359"/>
        <v>16.655987758601643</v>
      </c>
      <c r="Q580" s="269">
        <f t="shared" si="339"/>
        <v>35.97502462599698</v>
      </c>
      <c r="R580" s="338">
        <f>IF(H580&gt;0,rate1(1,$L$52,$L$51,$L$54,L580,$L$53,$L$50,P580),"")</f>
        <v>1315.05727075035</v>
      </c>
      <c r="S580" s="318">
        <f t="shared" si="340"/>
        <v>1.034618327525866</v>
      </c>
      <c r="T580" s="318">
        <f t="shared" si="341"/>
        <v>-0.16121488385694227</v>
      </c>
      <c r="U580" s="269">
        <f t="shared" si="342"/>
        <v>1.5399299608516146</v>
      </c>
      <c r="V580" s="341">
        <f t="shared" si="343"/>
        <v>1.5399299608516146</v>
      </c>
      <c r="W580" s="269">
        <f t="shared" si="344"/>
        <v>1.4267993265826284E-4</v>
      </c>
      <c r="X580" s="269">
        <f t="shared" si="345"/>
        <v>34.993973946378475</v>
      </c>
      <c r="Y580" s="269">
        <f t="shared" si="360"/>
        <v>16.602038827340124</v>
      </c>
      <c r="Z580" s="349">
        <f>IF(H580&gt;0,rate1(1,$L$52,$L$51,$L$54,U580,$L$53,$L$50,Y580),"")</f>
        <v>1311.3563557994501</v>
      </c>
      <c r="AA580" s="341">
        <f t="shared" si="346"/>
        <v>1.0092442246714097</v>
      </c>
      <c r="AB580" s="341">
        <f t="shared" si="347"/>
        <v>-1.5434494263162948E-2</v>
      </c>
      <c r="AC580" s="269">
        <f t="shared" si="361"/>
        <v>-1.5434494263162948E-2</v>
      </c>
      <c r="AD580" s="269">
        <f t="shared" si="348"/>
        <v>-0.32394971385187221</v>
      </c>
      <c r="AE580" s="269">
        <f t="shared" si="349"/>
        <v>-2.4363749368993806</v>
      </c>
      <c r="AF580" s="269">
        <f t="shared" si="350"/>
        <v>943.75400629281205</v>
      </c>
      <c r="AG580" s="269">
        <f t="shared" si="351"/>
        <v>942.91171427325901</v>
      </c>
      <c r="AH580" s="269">
        <f t="shared" si="352"/>
        <v>1.5450572085450498</v>
      </c>
      <c r="AI580" s="269">
        <f t="shared" si="353"/>
        <v>-11.736746837159632</v>
      </c>
      <c r="AJ580" s="269">
        <f t="shared" si="354"/>
        <v>5.4755555464935108</v>
      </c>
      <c r="AK580" s="366">
        <f t="shared" si="355"/>
        <v>140.2694098908506</v>
      </c>
      <c r="AL580" s="134">
        <f t="shared" si="362"/>
        <v>1.97237367142138</v>
      </c>
      <c r="AM580" s="5" cm="1">
        <f t="array" ref="AM580">Balance($B$8,$B$11,$B$12,$H$7,B580,AK580,AL580)</f>
        <v>1.097830062820246</v>
      </c>
      <c r="AN580" s="5" cm="1">
        <f t="array" ref="AN580">getStorageByWaterLevel(B579)</f>
        <v>120.90338167977049</v>
      </c>
    </row>
    <row r="581" spans="2:40" x14ac:dyDescent="0.25">
      <c r="B581" s="269">
        <f t="shared" si="329"/>
        <v>943.75400629281205</v>
      </c>
      <c r="C581" s="269">
        <f t="shared" si="330"/>
        <v>942.91171427325901</v>
      </c>
      <c r="D581" s="269">
        <f t="shared" si="331"/>
        <v>1.5450572085450498</v>
      </c>
      <c r="E581" s="269">
        <f>IF(H581&gt;0,IF(AND(C581&lt;$B$6,C581&gt;$K$12),bb2wang($B$6,$K$12,C581,$H$8,$H$9,I581,$H$10,$H$11,$K$10,$K$11,$H$13),E580)," ")</f>
        <v>131.26390838335936</v>
      </c>
      <c r="F581" s="269">
        <f t="shared" si="332"/>
        <v>131.2634378012682</v>
      </c>
      <c r="G581" s="269">
        <f t="shared" si="333"/>
        <v>135.37107735288365</v>
      </c>
      <c r="H581" s="270">
        <f t="shared" si="356"/>
        <v>5.0000000000000001E-3</v>
      </c>
      <c r="I581" s="269">
        <f t="shared" si="334"/>
        <v>0.67383361564243394</v>
      </c>
      <c r="J581" s="269">
        <f t="shared" si="357"/>
        <v>100</v>
      </c>
      <c r="K581" s="317">
        <f t="shared" si="335"/>
        <v>-1</v>
      </c>
      <c r="L581" s="318">
        <f t="shared" si="336"/>
        <v>1.5400572085450499</v>
      </c>
      <c r="M581" s="318">
        <f t="shared" si="337"/>
        <v>1.5425572085450499</v>
      </c>
      <c r="N581" s="269">
        <f t="shared" si="338"/>
        <v>-5.3039487695423215E-3</v>
      </c>
      <c r="O581" s="269">
        <f t="shared" si="358"/>
        <v>2.6440901955349538E-2</v>
      </c>
      <c r="P581" s="316">
        <f t="shared" si="359"/>
        <v>16.621897970567918</v>
      </c>
      <c r="Q581" s="269">
        <f t="shared" si="339"/>
        <v>36.009655677464565</v>
      </c>
      <c r="R581" s="338">
        <f>IF(H581&gt;0,rate1(1,$L$52,$L$51,$L$54,L581,$L$53,$L$50,P581),"")</f>
        <v>1312.7190665260382</v>
      </c>
      <c r="S581" s="318">
        <f t="shared" si="340"/>
        <v>1.0374589215795738</v>
      </c>
      <c r="T581" s="318">
        <f t="shared" si="341"/>
        <v>0.14159373911166065</v>
      </c>
      <c r="U581" s="269">
        <f t="shared" si="342"/>
        <v>1.5450572085450498</v>
      </c>
      <c r="V581" s="341">
        <f t="shared" si="343"/>
        <v>1.5450572085450498</v>
      </c>
      <c r="W581" s="269">
        <f t="shared" si="344"/>
        <v>1.4363162947939045E-4</v>
      </c>
      <c r="X581" s="269">
        <f t="shared" si="345"/>
        <v>36.671524627606061</v>
      </c>
      <c r="Y581" s="269">
        <f t="shared" si="360"/>
        <v>16.675819365873014</v>
      </c>
      <c r="Z581" s="349">
        <f>IF(H581&gt;0,rate1(1,$L$52,$L$51,$L$54,U581,$L$53,$L$50,Y581),"")</f>
        <v>1316.4169333461243</v>
      </c>
      <c r="AA581" s="341">
        <f t="shared" si="346"/>
        <v>1.0535599193700342</v>
      </c>
      <c r="AB581" s="341">
        <f t="shared" si="347"/>
        <v>-2.6816998824637822E-3</v>
      </c>
      <c r="AC581" s="269">
        <f t="shared" si="361"/>
        <v>0.14159373911166065</v>
      </c>
      <c r="AD581" s="269">
        <f t="shared" si="348"/>
        <v>-3.5312295807493337E-2</v>
      </c>
      <c r="AE581" s="269">
        <f t="shared" si="349"/>
        <v>4.5757632489160542</v>
      </c>
      <c r="AF581" s="269">
        <f t="shared" si="350"/>
        <v>943.60710860493089</v>
      </c>
      <c r="AG581" s="269">
        <f t="shared" si="351"/>
        <v>942.7701205341474</v>
      </c>
      <c r="AH581" s="269">
        <f t="shared" si="352"/>
        <v>1.5401848805492799</v>
      </c>
      <c r="AI581" s="269">
        <f t="shared" si="353"/>
        <v>107.86294091573788</v>
      </c>
      <c r="AJ581" s="269">
        <f t="shared" si="354"/>
        <v>5.5055174745256599</v>
      </c>
      <c r="AK581" s="366">
        <f t="shared" si="355"/>
        <v>140.26780975859623</v>
      </c>
      <c r="AL581" s="134">
        <f t="shared" si="362"/>
        <v>1.9711999967376641</v>
      </c>
      <c r="AM581" s="5" cm="1">
        <f t="array" ref="AM581">Balance($B$8,$B$11,$B$12,$H$7,B581,AK581,AL581)</f>
        <v>1.0963407350100469</v>
      </c>
      <c r="AN581" s="5" cm="1">
        <f t="array" ref="AN581">getStorageByWaterLevel(B580)</f>
        <v>121.74554276383833</v>
      </c>
    </row>
    <row r="582" spans="2:40" x14ac:dyDescent="0.25">
      <c r="B582" s="269">
        <f t="shared" si="329"/>
        <v>943.60710860493089</v>
      </c>
      <c r="C582" s="269">
        <f t="shared" si="330"/>
        <v>942.7701205341474</v>
      </c>
      <c r="D582" s="269">
        <f t="shared" si="331"/>
        <v>1.5401848805492799</v>
      </c>
      <c r="E582" s="269">
        <f>IF(H582&gt;0,IF(AND(C582&lt;$B$6,C582&gt;$K$12),bb2wang($B$6,$K$12,C582,$H$8,$H$9,I582,$H$10,$H$11,$K$10,$K$11,$H$13),E581)," ")</f>
        <v>131.5170479859041</v>
      </c>
      <c r="F582" s="269">
        <f t="shared" si="332"/>
        <v>131.39047818463172</v>
      </c>
      <c r="G582" s="269">
        <f t="shared" si="333"/>
        <v>134.22007449208928</v>
      </c>
      <c r="H582" s="270">
        <f t="shared" si="356"/>
        <v>5.0000000000000001E-3</v>
      </c>
      <c r="I582" s="269">
        <f t="shared" si="334"/>
        <v>0.66959045662679273</v>
      </c>
      <c r="J582" s="269">
        <f t="shared" si="357"/>
        <v>100</v>
      </c>
      <c r="K582" s="317">
        <f t="shared" si="335"/>
        <v>-1</v>
      </c>
      <c r="L582" s="318">
        <f t="shared" si="336"/>
        <v>1.53518488054928</v>
      </c>
      <c r="M582" s="318">
        <f t="shared" si="337"/>
        <v>1.53768488054928</v>
      </c>
      <c r="N582" s="269">
        <f t="shared" si="338"/>
        <v>-5.287660404662553E-3</v>
      </c>
      <c r="O582" s="269">
        <f t="shared" si="358"/>
        <v>2.6440901955349538E-2</v>
      </c>
      <c r="P582" s="316">
        <f t="shared" si="359"/>
        <v>16.551840754497981</v>
      </c>
      <c r="Q582" s="269">
        <f t="shared" si="339"/>
        <v>34.984734202925125</v>
      </c>
      <c r="R582" s="338">
        <f>IF(H582&gt;0,rate1(1,$L$52,$L$51,$L$54,L582,$L$53,$L$50,P582),"")</f>
        <v>1307.9099170597947</v>
      </c>
      <c r="S582" s="318">
        <f t="shared" si="340"/>
        <v>1.0116364762152288</v>
      </c>
      <c r="T582" s="318">
        <f t="shared" si="341"/>
        <v>0.45440391978308114</v>
      </c>
      <c r="U582" s="269">
        <f t="shared" si="342"/>
        <v>1.5401848805492799</v>
      </c>
      <c r="V582" s="341">
        <f t="shared" si="343"/>
        <v>1.5401848805492799</v>
      </c>
      <c r="W582" s="269">
        <f t="shared" si="344"/>
        <v>1.4272717498409193E-4</v>
      </c>
      <c r="X582" s="269">
        <f t="shared" si="345"/>
        <v>35.513646453098829</v>
      </c>
      <c r="Y582" s="269">
        <f t="shared" si="360"/>
        <v>16.605705158470435</v>
      </c>
      <c r="Z582" s="349">
        <f>IF(H582&gt;0,rate1(1,$L$52,$L$51,$L$54,U582,$L$53,$L$50,Y582),"")</f>
        <v>1311.6079672464464</v>
      </c>
      <c r="AA582" s="341">
        <f t="shared" si="346"/>
        <v>1.0240353644707809</v>
      </c>
      <c r="AB582" s="341">
        <f t="shared" si="347"/>
        <v>-5.9382155472450246E-3</v>
      </c>
      <c r="AC582" s="269">
        <f t="shared" si="361"/>
        <v>4.674855884429719E-2</v>
      </c>
      <c r="AD582" s="269">
        <f t="shared" si="348"/>
        <v>-0.10695516874976232</v>
      </c>
      <c r="AE582" s="269">
        <f t="shared" si="349"/>
        <v>-0.76077305756375579</v>
      </c>
      <c r="AF582" s="269">
        <f t="shared" si="350"/>
        <v>943.55507238568191</v>
      </c>
      <c r="AG582" s="269">
        <f t="shared" si="351"/>
        <v>942.72337197530305</v>
      </c>
      <c r="AH582" s="269">
        <f t="shared" si="352"/>
        <v>1.535312124267076</v>
      </c>
      <c r="AI582" s="269">
        <f t="shared" si="353"/>
        <v>35.742950056827162</v>
      </c>
      <c r="AJ582" s="269">
        <f t="shared" si="354"/>
        <v>5.5154460717636677</v>
      </c>
      <c r="AK582" s="366">
        <f t="shared" si="355"/>
        <v>140.28241128111443</v>
      </c>
      <c r="AL582" s="134">
        <f t="shared" si="362"/>
        <v>1.9819862908292378</v>
      </c>
      <c r="AM582" s="5" cm="1">
        <f t="array" ref="AM582">Balance($B$8,$B$11,$B$12,$H$7,B582,AK582,AL582)</f>
        <v>1.1067515568547563</v>
      </c>
      <c r="AN582" s="5" cm="1">
        <f t="array" ref="AN582">getStorageByWaterLevel(B581)</f>
        <v>121.68435245103257</v>
      </c>
    </row>
    <row r="583" spans="2:40" x14ac:dyDescent="0.25">
      <c r="B583" s="269">
        <f t="shared" si="329"/>
        <v>943.55507238568191</v>
      </c>
      <c r="C583" s="269">
        <f t="shared" si="330"/>
        <v>942.72337197530305</v>
      </c>
      <c r="D583" s="269">
        <f t="shared" si="331"/>
        <v>1.535312124267076</v>
      </c>
      <c r="E583" s="269">
        <f>IF(H583&gt;0,IF(AND(C583&lt;$B$6,C583&gt;$K$12),bb2wang($B$6,$K$12,C583,$H$8,$H$9,I583,$H$10,$H$11,$K$10,$K$11,$H$13),E582)," ")</f>
        <v>131.58045126537741</v>
      </c>
      <c r="F583" s="269">
        <f t="shared" si="332"/>
        <v>131.54874962564077</v>
      </c>
      <c r="G583" s="269">
        <f t="shared" si="333"/>
        <v>133.10620132888926</v>
      </c>
      <c r="H583" s="270">
        <f t="shared" si="356"/>
        <v>5.0000000000000001E-3</v>
      </c>
      <c r="I583" s="269">
        <f t="shared" si="334"/>
        <v>0.66536032830308622</v>
      </c>
      <c r="J583" s="269">
        <f t="shared" si="357"/>
        <v>100</v>
      </c>
      <c r="K583" s="317">
        <f t="shared" si="335"/>
        <v>-1</v>
      </c>
      <c r="L583" s="318">
        <f t="shared" si="336"/>
        <v>1.5303121242670761</v>
      </c>
      <c r="M583" s="318">
        <f t="shared" si="337"/>
        <v>1.532812124267076</v>
      </c>
      <c r="N583" s="269">
        <f t="shared" si="338"/>
        <v>-5.2713677509348411E-3</v>
      </c>
      <c r="O583" s="269">
        <f t="shared" si="358"/>
        <v>2.6440901955349538E-2</v>
      </c>
      <c r="P583" s="316">
        <f t="shared" si="359"/>
        <v>16.481851554116588</v>
      </c>
      <c r="Q583" s="269">
        <f t="shared" si="339"/>
        <v>33.769998878841108</v>
      </c>
      <c r="R583" s="338">
        <f>IF(H583&gt;0,rate1(1,$L$52,$L$51,$L$54,L583,$L$53,$L$50,P583),"")</f>
        <v>1303.1001168625883</v>
      </c>
      <c r="S583" s="318">
        <f t="shared" si="340"/>
        <v>0.98011491171283149</v>
      </c>
      <c r="T583" s="318">
        <f t="shared" si="341"/>
        <v>-0.26509149342506871</v>
      </c>
      <c r="U583" s="269">
        <f t="shared" si="342"/>
        <v>1.535312124267076</v>
      </c>
      <c r="V583" s="341">
        <f t="shared" si="343"/>
        <v>1.535312124267076</v>
      </c>
      <c r="W583" s="269">
        <f t="shared" si="344"/>
        <v>1.4182549805652478E-4</v>
      </c>
      <c r="X583" s="269">
        <f t="shared" si="345"/>
        <v>34.393212138903493</v>
      </c>
      <c r="Y583" s="269">
        <f t="shared" si="360"/>
        <v>16.535658841238728</v>
      </c>
      <c r="Z583" s="349">
        <f>IF(H583&gt;0,rate1(1,$L$52,$L$51,$L$54,U583,$L$53,$L$50,Y583),"")</f>
        <v>1306.7983359525258</v>
      </c>
      <c r="AA583" s="341">
        <f t="shared" si="346"/>
        <v>0.99537768424286444</v>
      </c>
      <c r="AB583" s="341">
        <f t="shared" si="347"/>
        <v>3.0682780127598556E-2</v>
      </c>
      <c r="AC583" s="269">
        <f t="shared" si="361"/>
        <v>3.0682780127598556E-2</v>
      </c>
      <c r="AD583" s="269">
        <f t="shared" si="348"/>
        <v>-0.16295785385831443</v>
      </c>
      <c r="AE583" s="269">
        <f t="shared" si="349"/>
        <v>-1.4465121190498509</v>
      </c>
      <c r="AF583" s="269">
        <f t="shared" si="350"/>
        <v>943.51911823780335</v>
      </c>
      <c r="AG583" s="269">
        <f t="shared" si="351"/>
        <v>942.69268919517549</v>
      </c>
      <c r="AH583" s="269">
        <f t="shared" si="352"/>
        <v>1.5304389395786591</v>
      </c>
      <c r="AI583" s="269">
        <f t="shared" si="353"/>
        <v>23.54598831705427</v>
      </c>
      <c r="AJ583" s="269">
        <f t="shared" si="354"/>
        <v>5.5219866240739606</v>
      </c>
      <c r="AK583" s="366">
        <f t="shared" si="355"/>
        <v>140.28720870253363</v>
      </c>
      <c r="AL583" s="134">
        <f t="shared" si="362"/>
        <v>1.9855605858349206</v>
      </c>
      <c r="AM583" s="5" cm="1">
        <f t="array" ref="AM583">Balance($B$8,$B$11,$B$12,$H$7,B583,AK583,AL583)</f>
        <v>1.1104533766149649</v>
      </c>
      <c r="AN583" s="5" cm="1">
        <f t="array" ref="AN583">getStorageByWaterLevel(B582)</f>
        <v>122.112393147162</v>
      </c>
    </row>
    <row r="584" spans="2:40" x14ac:dyDescent="0.25">
      <c r="B584" s="269">
        <f t="shared" si="329"/>
        <v>943.51911823780335</v>
      </c>
      <c r="C584" s="269">
        <f t="shared" si="330"/>
        <v>942.69268919517549</v>
      </c>
      <c r="D584" s="269">
        <f t="shared" si="331"/>
        <v>1.5304389395786591</v>
      </c>
      <c r="E584" s="269">
        <f>IF(H584&gt;0,IF(AND(C584&lt;$B$6,C584&gt;$K$12),bb2wang($B$6,$K$12,C584,$H$8,$H$9,I584,$H$10,$H$11,$K$10,$K$11,$H$13),E583)," ")</f>
        <v>131.61179218530282</v>
      </c>
      <c r="F584" s="269">
        <f t="shared" si="332"/>
        <v>131.59612172534011</v>
      </c>
      <c r="G584" s="269">
        <f t="shared" si="333"/>
        <v>134.49667496009661</v>
      </c>
      <c r="H584" s="270">
        <f t="shared" si="356"/>
        <v>5.0000000000000001E-3</v>
      </c>
      <c r="I584" s="269">
        <f t="shared" si="334"/>
        <v>0.66114323410229192</v>
      </c>
      <c r="J584" s="269">
        <f t="shared" si="357"/>
        <v>100</v>
      </c>
      <c r="K584" s="317">
        <f t="shared" si="335"/>
        <v>1</v>
      </c>
      <c r="L584" s="318">
        <f t="shared" si="336"/>
        <v>1.535438939578659</v>
      </c>
      <c r="M584" s="318">
        <f t="shared" si="337"/>
        <v>1.532938939578659</v>
      </c>
      <c r="N584" s="269">
        <f t="shared" si="338"/>
        <v>5.5457456716965225E-3</v>
      </c>
      <c r="O584" s="269">
        <f t="shared" si="358"/>
        <v>2.6440901955349538E-2</v>
      </c>
      <c r="P584" s="316">
        <f t="shared" si="359"/>
        <v>16.519518505994061</v>
      </c>
      <c r="Q584" s="269">
        <f t="shared" si="339"/>
        <v>33.835073864522315</v>
      </c>
      <c r="R584" s="338">
        <f>IF(H584&gt;0,rate1(1,$L$52,$L$51,$L$54,L584,$L$53,$L$50,P584),"")</f>
        <v>1305.6893277072834</v>
      </c>
      <c r="S584" s="318">
        <f t="shared" si="340"/>
        <v>0.98005626401163437</v>
      </c>
      <c r="T584" s="318">
        <f t="shared" si="341"/>
        <v>0.27806954900183628</v>
      </c>
      <c r="U584" s="269">
        <f t="shared" si="342"/>
        <v>1.5304389395786591</v>
      </c>
      <c r="V584" s="341">
        <f t="shared" si="343"/>
        <v>1.5304389395786591</v>
      </c>
      <c r="W584" s="269">
        <f t="shared" si="344"/>
        <v>1.4092659942943619E-4</v>
      </c>
      <c r="X584" s="269">
        <f t="shared" si="345"/>
        <v>33.165487320658229</v>
      </c>
      <c r="Y584" s="269">
        <f t="shared" si="360"/>
        <v>16.465680588461073</v>
      </c>
      <c r="Z584" s="349">
        <f>IF(H584&gt;0,rate1(1,$L$52,$L$51,$L$54,U584,$L$53,$L$50,Y584),"")</f>
        <v>1301.9880580916611</v>
      </c>
      <c r="AA584" s="341">
        <f t="shared" si="346"/>
        <v>0.96339217916714748</v>
      </c>
      <c r="AB584" s="341">
        <f t="shared" si="347"/>
        <v>3.8496309319500958E-3</v>
      </c>
      <c r="AC584" s="269">
        <f t="shared" si="361"/>
        <v>0.27806954900183628</v>
      </c>
      <c r="AD584" s="269">
        <f t="shared" si="348"/>
        <v>1.7981113063073949E-2</v>
      </c>
      <c r="AE584" s="269">
        <f t="shared" si="349"/>
        <v>1.1720654378968933</v>
      </c>
      <c r="AF584" s="269">
        <f t="shared" si="350"/>
        <v>943.2465944344732</v>
      </c>
      <c r="AG584" s="269">
        <f t="shared" si="351"/>
        <v>942.41461964617361</v>
      </c>
      <c r="AH584" s="269">
        <f t="shared" si="352"/>
        <v>1.5355653530774398</v>
      </c>
      <c r="AI584" s="269">
        <f t="shared" si="353"/>
        <v>212.96762032214102</v>
      </c>
      <c r="AJ584" s="269">
        <f t="shared" si="354"/>
        <v>5.5811442963856663</v>
      </c>
      <c r="AK584" s="366">
        <f t="shared" si="355"/>
        <v>140.29034281959505</v>
      </c>
      <c r="AL584" s="134">
        <f t="shared" si="362"/>
        <v>1.9879151846666261</v>
      </c>
      <c r="AM584" s="5" cm="1">
        <f t="array" ref="AM584">Balance($B$8,$B$11,$B$12,$H$7,B584,AK584,AL584)</f>
        <v>1.1130157409719366</v>
      </c>
      <c r="AN584" s="5" cm="1">
        <f t="array" ref="AN584">getStorageByWaterLevel(B583)</f>
        <v>122.26420015475867</v>
      </c>
    </row>
    <row r="585" spans="2:40" x14ac:dyDescent="0.25">
      <c r="B585" s="269">
        <f t="shared" si="329"/>
        <v>943.2465944344732</v>
      </c>
      <c r="C585" s="269">
        <f t="shared" si="330"/>
        <v>942.41461964617361</v>
      </c>
      <c r="D585" s="269">
        <f t="shared" si="331"/>
        <v>1.5355653530774398</v>
      </c>
      <c r="E585" s="269">
        <f>IF(H585&gt;0,IF(AND(C585&lt;$B$6,C585&gt;$K$12),bb2wang($B$6,$K$12,C585,$H$8,$H$9,I585,$H$10,$H$11,$K$10,$K$11,$H$13),E584)," ")</f>
        <v>132.19996009407544</v>
      </c>
      <c r="F585" s="269">
        <f t="shared" si="332"/>
        <v>131.90587613968913</v>
      </c>
      <c r="G585" s="269">
        <f t="shared" si="333"/>
        <v>136.16809221677713</v>
      </c>
      <c r="H585" s="270">
        <f t="shared" si="356"/>
        <v>5.0000000000000001E-3</v>
      </c>
      <c r="I585" s="269">
        <f t="shared" si="334"/>
        <v>0.66557983063967185</v>
      </c>
      <c r="J585" s="269">
        <f t="shared" si="357"/>
        <v>100</v>
      </c>
      <c r="K585" s="317">
        <f t="shared" si="335"/>
        <v>1</v>
      </c>
      <c r="L585" s="318">
        <f t="shared" si="336"/>
        <v>1.5405653530774397</v>
      </c>
      <c r="M585" s="318">
        <f t="shared" si="337"/>
        <v>1.5380653530774397</v>
      </c>
      <c r="N585" s="269">
        <f t="shared" si="338"/>
        <v>5.5647807608629751E-3</v>
      </c>
      <c r="O585" s="269">
        <f t="shared" si="358"/>
        <v>2.6440901955349538E-2</v>
      </c>
      <c r="P585" s="316">
        <f t="shared" si="359"/>
        <v>16.593195138084731</v>
      </c>
      <c r="Q585" s="269">
        <f t="shared" si="339"/>
        <v>35.786396393333973</v>
      </c>
      <c r="R585" s="338">
        <f>IF(H585&gt;0,rate1(1,$L$52,$L$51,$L$54,L585,$L$53,$L$50,P585),"")</f>
        <v>1310.7493747973801</v>
      </c>
      <c r="S585" s="318">
        <f t="shared" si="340"/>
        <v>1.0325760393488244</v>
      </c>
      <c r="T585" s="318">
        <f t="shared" si="341"/>
        <v>-0.1708243504152018</v>
      </c>
      <c r="U585" s="269">
        <f t="shared" si="342"/>
        <v>1.5355653530774398</v>
      </c>
      <c r="V585" s="341">
        <f t="shared" si="343"/>
        <v>1.5355653530774398</v>
      </c>
      <c r="W585" s="269">
        <f t="shared" si="344"/>
        <v>1.4187228628004256E-4</v>
      </c>
      <c r="X585" s="269">
        <f t="shared" si="345"/>
        <v>34.824751270913566</v>
      </c>
      <c r="Y585" s="269">
        <f t="shared" si="360"/>
        <v>16.539297201754902</v>
      </c>
      <c r="Z585" s="349">
        <f>IF(H585&gt;0,rate1(1,$L$52,$L$51,$L$54,U585,$L$53,$L$50,Y585),"")</f>
        <v>1307.0482899383076</v>
      </c>
      <c r="AA585" s="341">
        <f t="shared" si="346"/>
        <v>1.0076741651902847</v>
      </c>
      <c r="AB585" s="341">
        <f t="shared" si="347"/>
        <v>-1.8486999271223468E-2</v>
      </c>
      <c r="AC585" s="269">
        <f t="shared" si="361"/>
        <v>-1.8486999271223468E-2</v>
      </c>
      <c r="AD585" s="269">
        <f t="shared" si="348"/>
        <v>-0.27046033413237108</v>
      </c>
      <c r="AE585" s="269">
        <f t="shared" si="349"/>
        <v>-2.2223485168381401</v>
      </c>
      <c r="AF585" s="269">
        <f t="shared" si="350"/>
        <v>943.27064621450529</v>
      </c>
      <c r="AG585" s="269">
        <f t="shared" si="351"/>
        <v>942.43310664544481</v>
      </c>
      <c r="AH585" s="269">
        <f t="shared" si="352"/>
        <v>1.5406922171905724</v>
      </c>
      <c r="AI585" s="269">
        <f t="shared" si="353"/>
        <v>-14.104145023209528</v>
      </c>
      <c r="AJ585" s="269">
        <f t="shared" si="354"/>
        <v>5.5772264783236638</v>
      </c>
      <c r="AK585" s="366">
        <f t="shared" si="355"/>
        <v>140.31898625640255</v>
      </c>
      <c r="AL585" s="134">
        <f t="shared" si="362"/>
        <v>2.0092119466988403</v>
      </c>
      <c r="AM585" s="5" cm="1">
        <f t="array" ref="AM585">Balance($B$8,$B$11,$B$12,$H$7,B585,AK585,AL585)</f>
        <v>1.1325057307026207</v>
      </c>
      <c r="AN585" s="5" cm="1">
        <f t="array" ref="AN585">getStorageByWaterLevel(B584)</f>
        <v>122.36914548389716</v>
      </c>
    </row>
    <row r="586" spans="2:40" x14ac:dyDescent="0.25">
      <c r="B586" s="269">
        <f t="shared" si="329"/>
        <v>943.27064621450529</v>
      </c>
      <c r="C586" s="269">
        <f t="shared" si="330"/>
        <v>942.43310664544481</v>
      </c>
      <c r="D586" s="269">
        <f t="shared" si="331"/>
        <v>1.5406922171905724</v>
      </c>
      <c r="E586" s="269">
        <f>IF(H586&gt;0,IF(AND(C586&lt;$B$6,C586&gt;$K$12),bb2wang($B$6,$K$12,C586,$H$8,$H$9,I586,$H$10,$H$11,$K$10,$K$11,$H$13),E585)," ")</f>
        <v>132.19470452471015</v>
      </c>
      <c r="F586" s="269">
        <f t="shared" si="332"/>
        <v>132.19733230939278</v>
      </c>
      <c r="G586" s="269">
        <f t="shared" si="333"/>
        <v>135.17823512703302</v>
      </c>
      <c r="H586" s="270">
        <f t="shared" si="356"/>
        <v>5.0000000000000001E-3</v>
      </c>
      <c r="I586" s="269">
        <f t="shared" si="334"/>
        <v>0.67003165524838559</v>
      </c>
      <c r="J586" s="269">
        <f t="shared" si="357"/>
        <v>100</v>
      </c>
      <c r="K586" s="317">
        <f t="shared" si="335"/>
        <v>-1</v>
      </c>
      <c r="L586" s="318">
        <f t="shared" si="336"/>
        <v>1.5356922171905725</v>
      </c>
      <c r="M586" s="318">
        <f t="shared" si="337"/>
        <v>1.5381922171905724</v>
      </c>
      <c r="N586" s="269">
        <f t="shared" si="338"/>
        <v>-5.2893565822464961E-3</v>
      </c>
      <c r="O586" s="269">
        <f t="shared" si="358"/>
        <v>2.6440901955349538E-2</v>
      </c>
      <c r="P586" s="316">
        <f t="shared" si="359"/>
        <v>16.559132084574468</v>
      </c>
      <c r="Q586" s="269">
        <f t="shared" si="339"/>
        <v>35.814599855125181</v>
      </c>
      <c r="R586" s="338">
        <f>IF(H586&gt;0,rate1(1,$L$52,$L$51,$L$54,L586,$L$53,$L$50,P586),"")</f>
        <v>1308.4106861216981</v>
      </c>
      <c r="S586" s="318">
        <f t="shared" si="340"/>
        <v>1.0352369273093842</v>
      </c>
      <c r="T586" s="318">
        <f t="shared" si="341"/>
        <v>0.15010833764832404</v>
      </c>
      <c r="U586" s="269">
        <f t="shared" si="342"/>
        <v>1.5406922171905724</v>
      </c>
      <c r="V586" s="341">
        <f t="shared" si="343"/>
        <v>1.5406922171905724</v>
      </c>
      <c r="W586" s="269">
        <f t="shared" si="344"/>
        <v>1.4282121908526513E-4</v>
      </c>
      <c r="X586" s="269">
        <f t="shared" si="345"/>
        <v>36.480601748071024</v>
      </c>
      <c r="Y586" s="269">
        <f t="shared" si="360"/>
        <v>16.613002428442694</v>
      </c>
      <c r="Z586" s="349">
        <f>IF(H586&gt;0,rate1(1,$L$52,$L$51,$L$54,U586,$L$53,$L$50,Y586),"")</f>
        <v>1312.1087178887326</v>
      </c>
      <c r="AA586" s="341">
        <f t="shared" si="346"/>
        <v>1.051516051451918</v>
      </c>
      <c r="AB586" s="341">
        <f t="shared" si="347"/>
        <v>-2.7723634684728511E-3</v>
      </c>
      <c r="AC586" s="269">
        <f t="shared" si="361"/>
        <v>0.15010833764832404</v>
      </c>
      <c r="AD586" s="269">
        <f t="shared" si="348"/>
        <v>-3.3309275676039203E-2</v>
      </c>
      <c r="AE586" s="269">
        <f t="shared" si="349"/>
        <v>3.6035351316195294</v>
      </c>
      <c r="AF586" s="269">
        <f t="shared" si="350"/>
        <v>943.11524852027469</v>
      </c>
      <c r="AG586" s="269">
        <f t="shared" si="351"/>
        <v>942.28299830779645</v>
      </c>
      <c r="AH586" s="269">
        <f t="shared" si="352"/>
        <v>1.5358195055079711</v>
      </c>
      <c r="AI586" s="269">
        <f t="shared" si="353"/>
        <v>114.72570442944406</v>
      </c>
      <c r="AJ586" s="269">
        <f t="shared" si="354"/>
        <v>5.609094729554065</v>
      </c>
      <c r="AK586" s="366">
        <f t="shared" si="355"/>
        <v>140.31706572188239</v>
      </c>
      <c r="AL586" s="134">
        <f t="shared" si="362"/>
        <v>2.0078015321965195</v>
      </c>
      <c r="AM586" s="5" cm="1">
        <f t="array" ref="AM586">Balance($B$8,$B$11,$B$12,$H$7,B586,AK586,AL586)</f>
        <v>1.1307748725854612</v>
      </c>
      <c r="AN586" s="5" cm="1">
        <f t="array" ref="AN586">getStorageByWaterLevel(B585)</f>
        <v>123.16606972546289</v>
      </c>
    </row>
    <row r="587" spans="2:40" x14ac:dyDescent="0.25">
      <c r="B587" s="269">
        <f t="shared" si="329"/>
        <v>943.11524852027469</v>
      </c>
      <c r="C587" s="269">
        <f t="shared" si="330"/>
        <v>942.28299830779645</v>
      </c>
      <c r="D587" s="269">
        <f t="shared" si="331"/>
        <v>1.5358195055079711</v>
      </c>
      <c r="E587" s="269">
        <f>IF(H587&gt;0,IF(AND(C587&lt;$B$6,C587&gt;$K$12),bb2wang($B$6,$K$12,C587,$H$8,$H$9,I587,$H$10,$H$11,$K$10,$K$11,$H$13),E586)," ")</f>
        <v>132.46495983552759</v>
      </c>
      <c r="F587" s="269">
        <f t="shared" si="332"/>
        <v>132.32983218011887</v>
      </c>
      <c r="G587" s="269">
        <f t="shared" si="333"/>
        <v>134.02975805609049</v>
      </c>
      <c r="H587" s="270">
        <f t="shared" si="356"/>
        <v>5.0000000000000001E-3</v>
      </c>
      <c r="I587" s="269">
        <f t="shared" si="334"/>
        <v>0.66580016998259461</v>
      </c>
      <c r="J587" s="269">
        <f t="shared" si="357"/>
        <v>100</v>
      </c>
      <c r="K587" s="317">
        <f t="shared" si="335"/>
        <v>-1</v>
      </c>
      <c r="L587" s="318">
        <f t="shared" si="336"/>
        <v>1.5308195055079712</v>
      </c>
      <c r="M587" s="318">
        <f t="shared" si="337"/>
        <v>1.5333195055079711</v>
      </c>
      <c r="N587" s="269">
        <f t="shared" si="338"/>
        <v>-5.2730643751355277E-3</v>
      </c>
      <c r="O587" s="269">
        <f t="shared" si="358"/>
        <v>2.6440901955349538E-2</v>
      </c>
      <c r="P587" s="316">
        <f t="shared" si="359"/>
        <v>16.48913579411704</v>
      </c>
      <c r="Q587" s="269">
        <f t="shared" si="339"/>
        <v>34.803002197899417</v>
      </c>
      <c r="R587" s="338">
        <f>IF(H587&gt;0,rate1(1,$L$52,$L$51,$L$54,L587,$L$53,$L$50,P587),"")</f>
        <v>1303.600952808782</v>
      </c>
      <c r="S587" s="318">
        <f t="shared" si="340"/>
        <v>1.0097079458743361</v>
      </c>
      <c r="T587" s="318">
        <f t="shared" si="341"/>
        <v>0.54316993969603677</v>
      </c>
      <c r="U587" s="269">
        <f t="shared" si="342"/>
        <v>1.5358195055079711</v>
      </c>
      <c r="V587" s="341">
        <f t="shared" si="343"/>
        <v>1.5358195055079711</v>
      </c>
      <c r="W587" s="269">
        <f t="shared" si="344"/>
        <v>1.4191925291795471E-4</v>
      </c>
      <c r="X587" s="269">
        <f t="shared" si="345"/>
        <v>35.325259891324293</v>
      </c>
      <c r="Y587" s="269">
        <f t="shared" si="360"/>
        <v>16.542949034235388</v>
      </c>
      <c r="Z587" s="349">
        <f>IF(H587&gt;0,rate1(1,$L$52,$L$51,$L$54,U587,$L$53,$L$50,Y587),"")</f>
        <v>1307.2991549896467</v>
      </c>
      <c r="AA587" s="341">
        <f t="shared" si="346"/>
        <v>1.0219605219394883</v>
      </c>
      <c r="AB587" s="341">
        <f t="shared" si="347"/>
        <v>-6.4624717622381658E-3</v>
      </c>
      <c r="AC587" s="269">
        <f t="shared" si="361"/>
        <v>5.2678769240645067E-2</v>
      </c>
      <c r="AD587" s="269">
        <f t="shared" si="348"/>
        <v>-9.4914897824571381E-2</v>
      </c>
      <c r="AE587" s="269">
        <f t="shared" si="349"/>
        <v>-0.60758914206772285</v>
      </c>
      <c r="AF587" s="269">
        <f t="shared" si="350"/>
        <v>943.0572966866589</v>
      </c>
      <c r="AG587" s="269">
        <f t="shared" si="351"/>
        <v>942.23031953855582</v>
      </c>
      <c r="AH587" s="269">
        <f t="shared" si="352"/>
        <v>1.5309463654317053</v>
      </c>
      <c r="AI587" s="269">
        <f t="shared" si="353"/>
        <v>40.410195410751761</v>
      </c>
      <c r="AJ587" s="269">
        <f t="shared" si="354"/>
        <v>5.6203197838348293</v>
      </c>
      <c r="AK587" s="366">
        <f t="shared" si="355"/>
        <v>140.33257414013087</v>
      </c>
      <c r="AL587" s="134">
        <f t="shared" si="362"/>
        <v>2.0192741026394638</v>
      </c>
      <c r="AM587" s="5" cm="1">
        <f t="array" ref="AM587">Balance($B$8,$B$11,$B$12,$H$7,B587,AK587,AL587)</f>
        <v>1.1419615682694262</v>
      </c>
      <c r="AN587" s="5" cm="1">
        <f t="array" ref="AN587">getStorageByWaterLevel(B586)</f>
        <v>123.09563255299535</v>
      </c>
    </row>
    <row r="588" spans="2:40" x14ac:dyDescent="0.25">
      <c r="B588" s="269">
        <f t="shared" si="329"/>
        <v>943.0572966866589</v>
      </c>
      <c r="C588" s="269">
        <f t="shared" si="330"/>
        <v>942.23031953855582</v>
      </c>
      <c r="D588" s="269">
        <f t="shared" si="331"/>
        <v>1.5309463654317053</v>
      </c>
      <c r="E588" s="269">
        <f>IF(H588&gt;0,IF(AND(C588&lt;$B$6,C588&gt;$K$12),bb2wang($B$6,$K$12,C588,$H$8,$H$9,I588,$H$10,$H$11,$K$10,$K$11,$H$13),E587)," ")</f>
        <v>132.54030924726084</v>
      </c>
      <c r="F588" s="269">
        <f t="shared" si="332"/>
        <v>132.50263454139423</v>
      </c>
      <c r="G588" s="269">
        <f t="shared" si="333"/>
        <v>132.9271855830923</v>
      </c>
      <c r="H588" s="270">
        <f t="shared" si="356"/>
        <v>5.0000000000000001E-3</v>
      </c>
      <c r="I588" s="269">
        <f t="shared" si="334"/>
        <v>0.66158171848246639</v>
      </c>
      <c r="J588" s="269">
        <f t="shared" si="357"/>
        <v>100</v>
      </c>
      <c r="K588" s="317">
        <f t="shared" si="335"/>
        <v>-1</v>
      </c>
      <c r="L588" s="318">
        <f t="shared" si="336"/>
        <v>1.5259463654317054</v>
      </c>
      <c r="M588" s="318">
        <f t="shared" si="337"/>
        <v>1.5284463654317053</v>
      </c>
      <c r="N588" s="269">
        <f t="shared" si="338"/>
        <v>-5.2567678781427762E-3</v>
      </c>
      <c r="O588" s="269">
        <f t="shared" si="358"/>
        <v>2.6440901955349538E-2</v>
      </c>
      <c r="P588" s="316">
        <f t="shared" si="359"/>
        <v>16.419207676045286</v>
      </c>
      <c r="Q588" s="269">
        <f t="shared" si="339"/>
        <v>33.597755324513287</v>
      </c>
      <c r="R588" s="338">
        <f>IF(H588&gt;0,rate1(1,$L$52,$L$51,$L$54,L588,$L$53,$L$50,P588),"")</f>
        <v>1298.7905855350887</v>
      </c>
      <c r="S588" s="318">
        <f t="shared" si="340"/>
        <v>0.97835138764774554</v>
      </c>
      <c r="T588" s="318">
        <f t="shared" si="341"/>
        <v>-0.24282239399955549</v>
      </c>
      <c r="U588" s="269">
        <f t="shared" si="342"/>
        <v>1.5309463654317053</v>
      </c>
      <c r="V588" s="341">
        <f t="shared" si="343"/>
        <v>1.5309463654317053</v>
      </c>
      <c r="W588" s="269">
        <f t="shared" si="344"/>
        <v>1.4102006497429542E-4</v>
      </c>
      <c r="X588" s="269">
        <f t="shared" si="345"/>
        <v>34.216222876275509</v>
      </c>
      <c r="Y588" s="269">
        <f t="shared" si="360"/>
        <v>16.472963686293667</v>
      </c>
      <c r="Z588" s="349">
        <f>IF(H588&gt;0,rate1(1,$L$52,$L$51,$L$54,U588,$L$53,$L$50,Y588),"")</f>
        <v>1302.4889435779783</v>
      </c>
      <c r="AA588" s="341">
        <f t="shared" si="346"/>
        <v>0.99353176072820337</v>
      </c>
      <c r="AB588" s="341">
        <f t="shared" si="347"/>
        <v>2.1801924611722888E-2</v>
      </c>
      <c r="AC588" s="269">
        <f t="shared" si="361"/>
        <v>2.1801924611722888E-2</v>
      </c>
      <c r="AD588" s="269">
        <f t="shared" si="348"/>
        <v>-0.22933755111287293</v>
      </c>
      <c r="AE588" s="269">
        <f t="shared" si="349"/>
        <v>-3.6095972348149084</v>
      </c>
      <c r="AF588" s="269">
        <f t="shared" si="350"/>
        <v>943.03023799416906</v>
      </c>
      <c r="AG588" s="269">
        <f t="shared" si="351"/>
        <v>942.20851761394408</v>
      </c>
      <c r="AH588" s="269">
        <f t="shared" si="352"/>
        <v>1.5260727968414645</v>
      </c>
      <c r="AI588" s="269">
        <f t="shared" si="353"/>
        <v>16.786327876514992</v>
      </c>
      <c r="AJ588" s="269">
        <f t="shared" si="354"/>
        <v>5.6249826526894164</v>
      </c>
      <c r="AK588" s="366">
        <f t="shared" si="355"/>
        <v>140.33799030884478</v>
      </c>
      <c r="AL588" s="134">
        <f t="shared" si="362"/>
        <v>2.0233151221805392</v>
      </c>
      <c r="AM588" s="5" cm="1">
        <f t="array" ref="AM588">Balance($B$8,$B$11,$B$12,$H$7,B588,AK588,AL588)</f>
        <v>1.1461496417138339</v>
      </c>
      <c r="AN588" s="5" cm="1">
        <f t="array" ref="AN588">getStorageByWaterLevel(B587)</f>
        <v>123.55108002752249</v>
      </c>
    </row>
    <row r="589" spans="2:40" x14ac:dyDescent="0.25">
      <c r="B589" s="269">
        <f t="shared" si="329"/>
        <v>943.03023799416906</v>
      </c>
      <c r="C589" s="269">
        <f t="shared" si="330"/>
        <v>942.20851761394408</v>
      </c>
      <c r="D589" s="269">
        <f t="shared" si="331"/>
        <v>1.5260727968414645</v>
      </c>
      <c r="E589" s="269">
        <f>IF(H589&gt;0,IF(AND(C589&lt;$B$6,C589&gt;$K$12),bb2wang($B$6,$K$12,C589,$H$8,$H$9,I589,$H$10,$H$11,$K$10,$K$11,$H$13),E588)," ")</f>
        <v>132.55395404082523</v>
      </c>
      <c r="F589" s="269">
        <f t="shared" si="332"/>
        <v>132.54713164404302</v>
      </c>
      <c r="G589" s="269">
        <f t="shared" si="333"/>
        <v>134.31627543305805</v>
      </c>
      <c r="H589" s="270">
        <f t="shared" si="356"/>
        <v>5.0000000000000001E-3</v>
      </c>
      <c r="I589" s="269">
        <f t="shared" si="334"/>
        <v>0.65737630417997939</v>
      </c>
      <c r="J589" s="269">
        <f t="shared" si="357"/>
        <v>100</v>
      </c>
      <c r="K589" s="317">
        <f t="shared" si="335"/>
        <v>1</v>
      </c>
      <c r="L589" s="318">
        <f t="shared" si="336"/>
        <v>1.5310727968414644</v>
      </c>
      <c r="M589" s="318">
        <f t="shared" si="337"/>
        <v>1.5285727968414644</v>
      </c>
      <c r="N589" s="269">
        <f t="shared" si="338"/>
        <v>5.5295360677185545E-3</v>
      </c>
      <c r="O589" s="269">
        <f t="shared" si="358"/>
        <v>2.6440901955349538E-2</v>
      </c>
      <c r="P589" s="316">
        <f t="shared" si="359"/>
        <v>16.456833254108478</v>
      </c>
      <c r="Q589" s="269">
        <f t="shared" si="339"/>
        <v>33.644668316229229</v>
      </c>
      <c r="R589" s="338">
        <f>IF(H589&gt;0,rate1(1,$L$52,$L$51,$L$54,L589,$L$53,$L$50,P589),"")</f>
        <v>1301.3795166797606</v>
      </c>
      <c r="S589" s="318">
        <f t="shared" si="340"/>
        <v>0.97776844777972005</v>
      </c>
      <c r="T589" s="318">
        <f t="shared" si="341"/>
        <v>0.24872469600545619</v>
      </c>
      <c r="U589" s="269">
        <f t="shared" si="342"/>
        <v>1.5260727968414645</v>
      </c>
      <c r="V589" s="341">
        <f t="shared" si="343"/>
        <v>1.5260727968414645</v>
      </c>
      <c r="W589" s="269">
        <f t="shared" si="344"/>
        <v>1.4012365598703447E-4</v>
      </c>
      <c r="X589" s="269">
        <f t="shared" si="345"/>
        <v>32.983162751807896</v>
      </c>
      <c r="Y589" s="269">
        <f t="shared" si="360"/>
        <v>16.403046559718174</v>
      </c>
      <c r="Z589" s="349">
        <f>IF(H589&gt;0,rate1(1,$L$52,$L$51,$L$54,U589,$L$53,$L$50,Y589),"")</f>
        <v>1297.6781023999033</v>
      </c>
      <c r="AA589" s="341">
        <f t="shared" si="346"/>
        <v>0.96127811662132412</v>
      </c>
      <c r="AB589" s="341">
        <f t="shared" si="347"/>
        <v>3.6187200559619601E-3</v>
      </c>
      <c r="AC589" s="269">
        <f t="shared" si="361"/>
        <v>0.24872469600545619</v>
      </c>
      <c r="AD589" s="269">
        <f t="shared" si="348"/>
        <v>2.0102547436183487E-2</v>
      </c>
      <c r="AE589" s="269">
        <f t="shared" si="349"/>
        <v>1.8441076000578731</v>
      </c>
      <c r="AF589" s="269">
        <f t="shared" si="350"/>
        <v>942.78704283423133</v>
      </c>
      <c r="AG589" s="269">
        <f t="shared" si="351"/>
        <v>941.95979291793867</v>
      </c>
      <c r="AH589" s="269">
        <f t="shared" si="352"/>
        <v>1.5311988264825094</v>
      </c>
      <c r="AI589" s="269">
        <f t="shared" si="353"/>
        <v>191.12387494774254</v>
      </c>
      <c r="AJ589" s="269">
        <f t="shared" si="354"/>
        <v>5.6780726179526786</v>
      </c>
      <c r="AK589" s="366">
        <f t="shared" si="355"/>
        <v>140.34022166816567</v>
      </c>
      <c r="AL589" s="134">
        <f t="shared" si="362"/>
        <v>2.0249937549681909</v>
      </c>
      <c r="AM589" s="5" cm="1">
        <f t="array" ref="AM589">Balance($B$8,$B$11,$B$12,$H$7,B589,AK589,AL589)</f>
        <v>1.1481095686099951</v>
      </c>
      <c r="AN589" s="5" cm="1">
        <f t="array" ref="AN589">getStorageByWaterLevel(B588)</f>
        <v>123.72114350494635</v>
      </c>
    </row>
    <row r="590" spans="2:40" x14ac:dyDescent="0.25">
      <c r="B590" s="269">
        <f t="shared" si="329"/>
        <v>942.78704283423133</v>
      </c>
      <c r="C590" s="269">
        <f t="shared" si="330"/>
        <v>941.95979291793867</v>
      </c>
      <c r="D590" s="269">
        <f t="shared" si="331"/>
        <v>1.5311988264825094</v>
      </c>
      <c r="E590" s="269">
        <f>IF(H590&gt;0,IF(AND(C590&lt;$B$6,C590&gt;$K$12),bb2wang($B$6,$K$12,C590,$H$8,$H$9,I590,$H$10,$H$11,$K$10,$K$11,$H$13),E589)," ")</f>
        <v>133.08329518309887</v>
      </c>
      <c r="F590" s="269">
        <f t="shared" si="332"/>
        <v>132.81862461196204</v>
      </c>
      <c r="G590" s="269">
        <f t="shared" si="333"/>
        <v>135.94776610254272</v>
      </c>
      <c r="H590" s="270">
        <f t="shared" si="356"/>
        <v>5.0000000000000001E-3</v>
      </c>
      <c r="I590" s="269">
        <f t="shared" si="334"/>
        <v>0.66179993303412632</v>
      </c>
      <c r="J590" s="269">
        <f t="shared" si="357"/>
        <v>100</v>
      </c>
      <c r="K590" s="317">
        <f t="shared" si="335"/>
        <v>1</v>
      </c>
      <c r="L590" s="318">
        <f t="shared" si="336"/>
        <v>1.5361988264825093</v>
      </c>
      <c r="M590" s="318">
        <f t="shared" si="337"/>
        <v>1.5336988264825093</v>
      </c>
      <c r="N590" s="269">
        <f t="shared" si="338"/>
        <v>5.5485670382409147E-3</v>
      </c>
      <c r="O590" s="269">
        <f t="shared" si="358"/>
        <v>2.6440901955349538E-2</v>
      </c>
      <c r="P590" s="316">
        <f t="shared" si="359"/>
        <v>16.530434389916955</v>
      </c>
      <c r="Q590" s="269">
        <f t="shared" si="339"/>
        <v>35.532788114372806</v>
      </c>
      <c r="R590" s="338">
        <f>IF(H590&gt;0,rate1(1,$L$52,$L$51,$L$54,L590,$L$53,$L$50,P590),"")</f>
        <v>1306.439392990359</v>
      </c>
      <c r="S590" s="318">
        <f t="shared" si="340"/>
        <v>1.0286408166388952</v>
      </c>
      <c r="T590" s="318">
        <f t="shared" si="341"/>
        <v>-0.19372935863517865</v>
      </c>
      <c r="U590" s="269">
        <f t="shared" si="342"/>
        <v>1.5311988264825094</v>
      </c>
      <c r="V590" s="341">
        <f t="shared" si="343"/>
        <v>1.5311988264825094</v>
      </c>
      <c r="W590" s="269">
        <f t="shared" si="344"/>
        <v>1.4106657869916717E-4</v>
      </c>
      <c r="X590" s="269">
        <f t="shared" si="345"/>
        <v>34.602867675072872</v>
      </c>
      <c r="Y590" s="269">
        <f t="shared" si="360"/>
        <v>16.476587567390482</v>
      </c>
      <c r="Z590" s="349">
        <f>IF(H590&gt;0,rate1(1,$L$52,$L$51,$L$54,U590,$L$53,$L$50,Y590),"")</f>
        <v>1302.7381497473805</v>
      </c>
      <c r="AA590" s="341">
        <f t="shared" si="346"/>
        <v>1.0045665081572788</v>
      </c>
      <c r="AB590" s="341">
        <f t="shared" si="347"/>
        <v>-3.0891563934757144E-2</v>
      </c>
      <c r="AC590" s="269">
        <f t="shared" si="361"/>
        <v>-3.0891563934757144E-2</v>
      </c>
      <c r="AD590" s="269">
        <f t="shared" si="348"/>
        <v>-0.16185648646860287</v>
      </c>
      <c r="AE590" s="269">
        <f t="shared" si="349"/>
        <v>-1.6706277155830498</v>
      </c>
      <c r="AF590" s="269">
        <f t="shared" si="350"/>
        <v>942.82348296520433</v>
      </c>
      <c r="AG590" s="269">
        <f t="shared" si="351"/>
        <v>941.99068448187347</v>
      </c>
      <c r="AH590" s="269">
        <f t="shared" si="352"/>
        <v>1.5363253067813809</v>
      </c>
      <c r="AI590" s="269">
        <f t="shared" si="353"/>
        <v>-23.6456157863154</v>
      </c>
      <c r="AJ590" s="269">
        <f t="shared" si="354"/>
        <v>5.6715043913453691</v>
      </c>
      <c r="AK590" s="366">
        <f t="shared" si="355"/>
        <v>140.36589271519497</v>
      </c>
      <c r="AL590" s="134">
        <f t="shared" si="362"/>
        <v>2.0441061424629652</v>
      </c>
      <c r="AM590" s="5" cm="1">
        <f t="array" ref="AM590">Balance($B$8,$B$11,$B$12,$H$7,B590,AK590,AL590)</f>
        <v>1.1657654608942376</v>
      </c>
      <c r="AN590" s="5" cm="1">
        <f t="array" ref="AN590">getStorageByWaterLevel(B589)</f>
        <v>123.80058907685097</v>
      </c>
    </row>
    <row r="591" spans="2:40" x14ac:dyDescent="0.25">
      <c r="B591" s="269">
        <f t="shared" si="329"/>
        <v>942.82348296520433</v>
      </c>
      <c r="C591" s="269">
        <f t="shared" si="330"/>
        <v>941.99068448187347</v>
      </c>
      <c r="D591" s="269">
        <f t="shared" si="331"/>
        <v>1.5363253067813809</v>
      </c>
      <c r="E591" s="269">
        <f>IF(H591&gt;0,IF(AND(C591&lt;$B$6,C591&gt;$K$12),bb2wang($B$6,$K$12,C591,$H$8,$H$9,I591,$H$10,$H$11,$K$10,$K$11,$H$13),E590)," ")</f>
        <v>133.05312547243361</v>
      </c>
      <c r="F591" s="269">
        <f t="shared" si="332"/>
        <v>133.06821032776622</v>
      </c>
      <c r="G591" s="269">
        <f t="shared" si="333"/>
        <v>134.91126279290262</v>
      </c>
      <c r="H591" s="270">
        <f t="shared" si="356"/>
        <v>5.0000000000000001E-3</v>
      </c>
      <c r="I591" s="269">
        <f t="shared" si="334"/>
        <v>0.66623878666468961</v>
      </c>
      <c r="J591" s="269">
        <f t="shared" si="357"/>
        <v>100</v>
      </c>
      <c r="K591" s="317">
        <f t="shared" si="335"/>
        <v>-1</v>
      </c>
      <c r="L591" s="318">
        <f t="shared" si="336"/>
        <v>1.531325306781381</v>
      </c>
      <c r="M591" s="318">
        <f t="shared" si="337"/>
        <v>1.533825306781381</v>
      </c>
      <c r="N591" s="269">
        <f t="shared" si="338"/>
        <v>-5.2747556852745792E-3</v>
      </c>
      <c r="O591" s="269">
        <f t="shared" si="358"/>
        <v>2.6440901955349538E-2</v>
      </c>
      <c r="P591" s="316">
        <f t="shared" si="359"/>
        <v>16.496398153260014</v>
      </c>
      <c r="Q591" s="269">
        <f t="shared" si="339"/>
        <v>35.535589420107755</v>
      </c>
      <c r="R591" s="338">
        <f>IF(H591&gt;0,rate1(1,$L$52,$L$51,$L$54,L591,$L$53,$L$50,P591),"")</f>
        <v>1304.1002268913121</v>
      </c>
      <c r="S591" s="318">
        <f t="shared" si="340"/>
        <v>1.0305671315006906</v>
      </c>
      <c r="T591" s="318">
        <f t="shared" si="341"/>
        <v>0.1725629925449633</v>
      </c>
      <c r="U591" s="269">
        <f t="shared" si="342"/>
        <v>1.5363253067813809</v>
      </c>
      <c r="V591" s="341">
        <f t="shared" si="343"/>
        <v>1.5363253067813809</v>
      </c>
      <c r="W591" s="269">
        <f t="shared" si="344"/>
        <v>1.4201274666270081E-4</v>
      </c>
      <c r="X591" s="269">
        <f t="shared" si="345"/>
        <v>36.214844945589306</v>
      </c>
      <c r="Y591" s="269">
        <f t="shared" si="360"/>
        <v>16.550217326530429</v>
      </c>
      <c r="Z591" s="349">
        <f>IF(H591&gt;0,rate1(1,$L$52,$L$51,$L$54,U591,$L$53,$L$50,Y591),"")</f>
        <v>1307.7984120585766</v>
      </c>
      <c r="AA591" s="341">
        <f t="shared" si="346"/>
        <v>1.0472962744650824</v>
      </c>
      <c r="AB591" s="341">
        <f t="shared" si="347"/>
        <v>-3.0026201486027184E-3</v>
      </c>
      <c r="AC591" s="269">
        <f t="shared" si="361"/>
        <v>0.1725629925449633</v>
      </c>
      <c r="AD591" s="269">
        <f t="shared" si="348"/>
        <v>-2.8974926351588343E-2</v>
      </c>
      <c r="AE591" s="269">
        <f t="shared" si="349"/>
        <v>1.8759119099818493</v>
      </c>
      <c r="AF591" s="269">
        <f t="shared" si="350"/>
        <v>942.64564521697412</v>
      </c>
      <c r="AG591" s="269">
        <f t="shared" si="351"/>
        <v>941.81812148932852</v>
      </c>
      <c r="AH591" s="269">
        <f t="shared" si="352"/>
        <v>1.5314522111774547</v>
      </c>
      <c r="AI591" s="269">
        <f t="shared" si="353"/>
        <v>132.32341271522932</v>
      </c>
      <c r="AJ591" s="269">
        <f t="shared" si="354"/>
        <v>5.7082608948773776</v>
      </c>
      <c r="AK591" s="366">
        <f t="shared" si="355"/>
        <v>140.36267814655071</v>
      </c>
      <c r="AL591" s="134">
        <f t="shared" si="362"/>
        <v>2.0417415808843336</v>
      </c>
      <c r="AM591" s="5" cm="1">
        <f t="array" ref="AM591">Balance($B$8,$B$11,$B$12,$H$7,B591,AK591,AL591)</f>
        <v>1.1631070080313868</v>
      </c>
      <c r="AN591" s="5" cm="1">
        <f t="array" ref="AN591">getStorageByWaterLevel(B590)</f>
        <v>124.51576575933548</v>
      </c>
    </row>
    <row r="592" spans="2:40" x14ac:dyDescent="0.25">
      <c r="B592" s="269">
        <f t="shared" si="329"/>
        <v>942.64564521697412</v>
      </c>
      <c r="C592" s="269">
        <f t="shared" si="330"/>
        <v>941.81812148932852</v>
      </c>
      <c r="D592" s="269">
        <f t="shared" si="331"/>
        <v>1.5314522111774547</v>
      </c>
      <c r="E592" s="269">
        <f>IF(H592&gt;0,IF(AND(C592&lt;$B$6,C592&gt;$K$12),bb2wang($B$6,$K$12,C592,$H$8,$H$9,I592,$H$10,$H$11,$K$10,$K$11,$H$13),E591)," ")</f>
        <v>133.36839616764229</v>
      </c>
      <c r="F592" s="269">
        <f t="shared" si="332"/>
        <v>133.21076082003793</v>
      </c>
      <c r="G592" s="269">
        <f t="shared" si="333"/>
        <v>133.77052663904553</v>
      </c>
      <c r="H592" s="270">
        <f t="shared" si="356"/>
        <v>5.0000000000000001E-3</v>
      </c>
      <c r="I592" s="269">
        <f t="shared" si="334"/>
        <v>0.66201898211647858</v>
      </c>
      <c r="J592" s="269">
        <f t="shared" si="357"/>
        <v>100</v>
      </c>
      <c r="K592" s="317">
        <f t="shared" si="335"/>
        <v>-1</v>
      </c>
      <c r="L592" s="318">
        <f t="shared" si="336"/>
        <v>1.5264522111774548</v>
      </c>
      <c r="M592" s="318">
        <f t="shared" si="337"/>
        <v>1.5289522111774547</v>
      </c>
      <c r="N592" s="269">
        <f t="shared" si="338"/>
        <v>-5.2584596336193723E-3</v>
      </c>
      <c r="O592" s="269">
        <f t="shared" si="358"/>
        <v>2.6440901955349538E-2</v>
      </c>
      <c r="P592" s="316">
        <f t="shared" si="359"/>
        <v>16.426462950820628</v>
      </c>
      <c r="Q592" s="269">
        <f t="shared" si="339"/>
        <v>34.565966098618475</v>
      </c>
      <c r="R592" s="338">
        <f>IF(H592&gt;0,rate1(1,$L$52,$L$51,$L$54,L592,$L$53,$L$50,P592),"")</f>
        <v>1299.2899245477154</v>
      </c>
      <c r="S592" s="318">
        <f t="shared" si="340"/>
        <v>1.0061584136947404</v>
      </c>
      <c r="T592" s="318">
        <f t="shared" si="341"/>
        <v>0.85386592948609608</v>
      </c>
      <c r="U592" s="269">
        <f t="shared" si="342"/>
        <v>1.5314522111774547</v>
      </c>
      <c r="V592" s="341">
        <f t="shared" si="343"/>
        <v>1.5314522111774547</v>
      </c>
      <c r="W592" s="269">
        <f t="shared" si="344"/>
        <v>1.4111327030996712E-4</v>
      </c>
      <c r="X592" s="269">
        <f t="shared" si="345"/>
        <v>35.06730284804911</v>
      </c>
      <c r="Y592" s="269">
        <f t="shared" si="360"/>
        <v>16.480224907343619</v>
      </c>
      <c r="Z592" s="349">
        <f>IF(H592&gt;0,rate1(1,$L$52,$L$51,$L$54,U592,$L$53,$L$50,Y592),"")</f>
        <v>1302.9882670920797</v>
      </c>
      <c r="AA592" s="341">
        <f t="shared" si="346"/>
        <v>1.0178542472285772</v>
      </c>
      <c r="AB592" s="341">
        <f t="shared" si="347"/>
        <v>-7.9036247512078595E-3</v>
      </c>
      <c r="AC592" s="269">
        <f t="shared" si="361"/>
        <v>7.3011921745532449E-2</v>
      </c>
      <c r="AD592" s="269">
        <f t="shared" si="348"/>
        <v>-6.848196678655355E-2</v>
      </c>
      <c r="AE592" s="269">
        <f t="shared" si="349"/>
        <v>-0.32175143417321117</v>
      </c>
      <c r="AF592" s="269">
        <f t="shared" si="350"/>
        <v>942.56737483559493</v>
      </c>
      <c r="AG592" s="269">
        <f t="shared" si="351"/>
        <v>941.74510956758297</v>
      </c>
      <c r="AH592" s="269">
        <f t="shared" si="352"/>
        <v>1.5265786870720079</v>
      </c>
      <c r="AI592" s="269">
        <f t="shared" si="353"/>
        <v>56.193710399892467</v>
      </c>
      <c r="AJ592" s="269">
        <f t="shared" si="354"/>
        <v>5.7238702588773478</v>
      </c>
      <c r="AK592" s="366">
        <f t="shared" si="355"/>
        <v>140.38053006525718</v>
      </c>
      <c r="AL592" s="134">
        <f t="shared" si="362"/>
        <v>2.0549739221558565</v>
      </c>
      <c r="AM592" s="5" cm="1">
        <f t="array" ref="AM592">Balance($B$8,$B$11,$B$12,$H$7,B592,AK592,AL592)</f>
        <v>1.1760951943391758</v>
      </c>
      <c r="AN592" s="5" cm="1">
        <f t="array" ref="AN592">getStorageByWaterLevel(B591)</f>
        <v>124.40847317510605</v>
      </c>
    </row>
    <row r="593" spans="2:40" x14ac:dyDescent="0.25">
      <c r="B593" s="269">
        <f t="shared" si="329"/>
        <v>942.56737483559493</v>
      </c>
      <c r="C593" s="269">
        <f t="shared" si="330"/>
        <v>941.74510956758297</v>
      </c>
      <c r="D593" s="269">
        <f t="shared" si="331"/>
        <v>1.5265786870720079</v>
      </c>
      <c r="E593" s="269">
        <f>IF(H593&gt;0,IF(AND(C593&lt;$B$6,C593&gt;$K$12),bb2wang($B$6,$K$12,C593,$H$8,$H$9,I593,$H$10,$H$11,$K$10,$K$11,$H$13),E592)," ")</f>
        <v>133.48451737746811</v>
      </c>
      <c r="F593" s="269">
        <f t="shared" si="332"/>
        <v>133.42645677255518</v>
      </c>
      <c r="G593" s="269">
        <f t="shared" si="333"/>
        <v>132.70786805357</v>
      </c>
      <c r="H593" s="270">
        <f t="shared" si="356"/>
        <v>5.0000000000000001E-3</v>
      </c>
      <c r="I593" s="269">
        <f t="shared" si="334"/>
        <v>0.65781221440956872</v>
      </c>
      <c r="J593" s="269">
        <f t="shared" si="357"/>
        <v>100</v>
      </c>
      <c r="K593" s="317">
        <f t="shared" si="335"/>
        <v>-1</v>
      </c>
      <c r="L593" s="318">
        <f t="shared" si="336"/>
        <v>1.5215786870720081</v>
      </c>
      <c r="M593" s="318">
        <f t="shared" si="337"/>
        <v>1.524078687072008</v>
      </c>
      <c r="N593" s="269">
        <f t="shared" si="338"/>
        <v>-5.2421592910452119E-3</v>
      </c>
      <c r="O593" s="269">
        <f t="shared" si="358"/>
        <v>2.6440901955349538E-2</v>
      </c>
      <c r="P593" s="316">
        <f t="shared" si="359"/>
        <v>16.356596078256061</v>
      </c>
      <c r="Q593" s="269">
        <f t="shared" si="339"/>
        <v>33.399326327400615</v>
      </c>
      <c r="R593" s="338">
        <f>IF(H593&gt;0,rate1(1,$L$52,$L$51,$L$54,L593,$L$53,$L$50,P593),"")</f>
        <v>1294.4790051265688</v>
      </c>
      <c r="S593" s="318">
        <f t="shared" si="340"/>
        <v>0.97581261941277053</v>
      </c>
      <c r="T593" s="318">
        <f t="shared" si="341"/>
        <v>-0.2167311698817434</v>
      </c>
      <c r="U593" s="269">
        <f t="shared" si="342"/>
        <v>1.5265786870720079</v>
      </c>
      <c r="V593" s="341">
        <f t="shared" si="343"/>
        <v>1.5265786870720079</v>
      </c>
      <c r="W593" s="269">
        <f t="shared" si="344"/>
        <v>1.4021657283658229E-4</v>
      </c>
      <c r="X593" s="269">
        <f t="shared" si="345"/>
        <v>33.998553029258801</v>
      </c>
      <c r="Y593" s="269">
        <f t="shared" si="360"/>
        <v>16.410300691304272</v>
      </c>
      <c r="Z593" s="349">
        <f>IF(H593&gt;0,rate1(1,$L$52,$L$51,$L$54,U593,$L$53,$L$50,Y593),"")</f>
        <v>1298.1774904070876</v>
      </c>
      <c r="AA593" s="341">
        <f t="shared" si="346"/>
        <v>0.990489996509057</v>
      </c>
      <c r="AB593" s="341">
        <f t="shared" si="347"/>
        <v>1.474411370827779E-2</v>
      </c>
      <c r="AC593" s="269">
        <f t="shared" si="361"/>
        <v>1.474411370827779E-2</v>
      </c>
      <c r="AD593" s="269">
        <f t="shared" si="348"/>
        <v>-0.339118383032603</v>
      </c>
      <c r="AE593" s="269">
        <f t="shared" si="349"/>
        <v>-6.1679271367835895</v>
      </c>
      <c r="AF593" s="269">
        <f t="shared" si="350"/>
        <v>942.54738856259564</v>
      </c>
      <c r="AG593" s="269">
        <f t="shared" si="351"/>
        <v>941.7303654538747</v>
      </c>
      <c r="AH593" s="269">
        <f t="shared" si="352"/>
        <v>1.5217047343439762</v>
      </c>
      <c r="AI593" s="269">
        <f t="shared" si="353"/>
        <v>11.389998331287089</v>
      </c>
      <c r="AJ593" s="269">
        <f t="shared" si="354"/>
        <v>5.7270341473027049</v>
      </c>
      <c r="AK593" s="366">
        <f t="shared" si="355"/>
        <v>140.38804712749118</v>
      </c>
      <c r="AL593" s="134">
        <f t="shared" si="362"/>
        <v>2.0605932931958457</v>
      </c>
      <c r="AM593" s="5" cm="1">
        <f t="array" ref="AM593">Balance($B$8,$B$11,$B$12,$H$7,B593,AK593,AL593)</f>
        <v>1.1818364604223566</v>
      </c>
      <c r="AN593" s="5" cm="1">
        <f t="array" ref="AN593">getStorageByWaterLevel(B592)</f>
        <v>124.93252802333103</v>
      </c>
    </row>
    <row r="594" spans="2:40" x14ac:dyDescent="0.25">
      <c r="B594" s="269">
        <f t="shared" si="329"/>
        <v>942.54738856259564</v>
      </c>
      <c r="C594" s="269">
        <f t="shared" si="330"/>
        <v>941.7303654538747</v>
      </c>
      <c r="D594" s="269">
        <f t="shared" si="331"/>
        <v>1.5217047343439762</v>
      </c>
      <c r="E594" s="269">
        <f>IF(H594&gt;0,IF(AND(C594&lt;$B$6,C594&gt;$K$12),bb2wang($B$6,$K$12,C594,$H$8,$H$9,I594,$H$10,$H$11,$K$10,$K$11,$H$13),E593)," ")</f>
        <v>133.48411538745506</v>
      </c>
      <c r="F594" s="269">
        <f t="shared" si="332"/>
        <v>133.4843163824616</v>
      </c>
      <c r="G594" s="269">
        <f t="shared" si="333"/>
        <v>134.11154428091439</v>
      </c>
      <c r="H594" s="270">
        <f t="shared" si="356"/>
        <v>5.0000000000000001E-3</v>
      </c>
      <c r="I594" s="269">
        <f t="shared" si="334"/>
        <v>0.65361848697675673</v>
      </c>
      <c r="J594" s="269">
        <f t="shared" si="357"/>
        <v>100</v>
      </c>
      <c r="K594" s="317">
        <f t="shared" si="335"/>
        <v>1</v>
      </c>
      <c r="L594" s="318">
        <f t="shared" si="336"/>
        <v>1.5267047343439761</v>
      </c>
      <c r="M594" s="318">
        <f t="shared" si="337"/>
        <v>1.5242047343439762</v>
      </c>
      <c r="N594" s="269">
        <f t="shared" si="338"/>
        <v>5.5133216319771527E-3</v>
      </c>
      <c r="O594" s="269">
        <f t="shared" si="358"/>
        <v>2.6440901955349538E-2</v>
      </c>
      <c r="P594" s="316">
        <f t="shared" si="359"/>
        <v>16.394180205538742</v>
      </c>
      <c r="Q594" s="269">
        <f t="shared" si="339"/>
        <v>33.432025170716628</v>
      </c>
      <c r="R594" s="338">
        <f>IF(H594&gt;0,rate1(1,$L$52,$L$51,$L$54,L594,$L$53,$L$50,P594),"")</f>
        <v>1297.0676481210587</v>
      </c>
      <c r="S594" s="318">
        <f t="shared" si="340"/>
        <v>0.97481856643753562</v>
      </c>
      <c r="T594" s="318">
        <f t="shared" si="341"/>
        <v>0.21894391430499602</v>
      </c>
      <c r="U594" s="269">
        <f t="shared" si="342"/>
        <v>1.5217047343439762</v>
      </c>
      <c r="V594" s="341">
        <f t="shared" si="343"/>
        <v>1.5217047343439762</v>
      </c>
      <c r="W594" s="269">
        <f t="shared" si="344"/>
        <v>1.3932265497418328E-4</v>
      </c>
      <c r="X594" s="269">
        <f t="shared" si="345"/>
        <v>32.776735945820946</v>
      </c>
      <c r="Y594" s="269">
        <f t="shared" si="360"/>
        <v>16.340444854333914</v>
      </c>
      <c r="Z594" s="349">
        <f>IF(H594&gt;0,rate1(1,$L$52,$L$51,$L$54,U594,$L$53,$L$50,Y594),"")</f>
        <v>1293.3661008692718</v>
      </c>
      <c r="AA594" s="341">
        <f t="shared" si="346"/>
        <v>0.95844669185099496</v>
      </c>
      <c r="AB594" s="341">
        <f t="shared" si="347"/>
        <v>3.3528655402017432E-3</v>
      </c>
      <c r="AC594" s="269">
        <f t="shared" si="361"/>
        <v>0.21894391430499602</v>
      </c>
      <c r="AD594" s="269">
        <f t="shared" si="348"/>
        <v>2.2836898736700383E-2</v>
      </c>
      <c r="AE594" s="269">
        <f t="shared" si="349"/>
        <v>3.0977648692276505</v>
      </c>
      <c r="AF594" s="269">
        <f t="shared" si="350"/>
        <v>942.33395796992261</v>
      </c>
      <c r="AG594" s="269">
        <f t="shared" si="351"/>
        <v>941.51142153956971</v>
      </c>
      <c r="AH594" s="269">
        <f t="shared" si="352"/>
        <v>1.5268303798921468</v>
      </c>
      <c r="AI594" s="269">
        <f t="shared" si="353"/>
        <v>168.79914831131569</v>
      </c>
      <c r="AJ594" s="269">
        <f t="shared" si="354"/>
        <v>5.7739227996114035</v>
      </c>
      <c r="AK594" s="366">
        <f t="shared" si="355"/>
        <v>140.38955866988687</v>
      </c>
      <c r="AL594" s="134">
        <f t="shared" si="362"/>
        <v>2.0617322930289745</v>
      </c>
      <c r="AM594" s="5" cm="1">
        <f t="array" ref="AM594">Balance($B$8,$B$11,$B$12,$H$7,B594,AK594,AL594)</f>
        <v>1.183307382965245</v>
      </c>
      <c r="AN594" s="5" cm="1">
        <f t="array" ref="AN594">getStorageByWaterLevel(B593)</f>
        <v>125.16352536807283</v>
      </c>
    </row>
    <row r="595" spans="2:40" x14ac:dyDescent="0.25">
      <c r="B595" s="269">
        <f t="shared" si="329"/>
        <v>942.33395796992261</v>
      </c>
      <c r="C595" s="269">
        <f t="shared" si="330"/>
        <v>941.51142153956971</v>
      </c>
      <c r="D595" s="269">
        <f t="shared" si="331"/>
        <v>1.5268303798921468</v>
      </c>
      <c r="E595" s="269">
        <f>IF(H595&gt;0,IF(AND(C595&lt;$B$6,C595&gt;$K$12),bb2wang($B$6,$K$12,C595,$H$8,$H$9,I595,$H$10,$H$11,$K$10,$K$11,$H$13),E594)," ")</f>
        <v>133.9537591167242</v>
      </c>
      <c r="F595" s="269">
        <f t="shared" si="332"/>
        <v>133.71893725208963</v>
      </c>
      <c r="G595" s="269">
        <f t="shared" si="333"/>
        <v>135.70496604175847</v>
      </c>
      <c r="H595" s="270">
        <f t="shared" si="356"/>
        <v>5.0000000000000001E-3</v>
      </c>
      <c r="I595" s="269">
        <f t="shared" si="334"/>
        <v>0.65802914428231818</v>
      </c>
      <c r="J595" s="269">
        <f t="shared" si="357"/>
        <v>100</v>
      </c>
      <c r="K595" s="317">
        <f t="shared" si="335"/>
        <v>1</v>
      </c>
      <c r="L595" s="318">
        <f t="shared" si="336"/>
        <v>1.5318303798921467</v>
      </c>
      <c r="M595" s="318">
        <f t="shared" si="337"/>
        <v>1.5293303798921467</v>
      </c>
      <c r="N595" s="269">
        <f t="shared" si="338"/>
        <v>5.5323484822014102E-3</v>
      </c>
      <c r="O595" s="269">
        <f t="shared" si="358"/>
        <v>2.6440901955349538E-2</v>
      </c>
      <c r="P595" s="316">
        <f t="shared" si="359"/>
        <v>16.467705688400486</v>
      </c>
      <c r="Q595" s="269">
        <f t="shared" si="339"/>
        <v>35.256898343421</v>
      </c>
      <c r="R595" s="338">
        <f>IF(H595&gt;0,rate1(1,$L$52,$L$51,$L$54,L595,$L$53,$L$50,P595),"")</f>
        <v>1302.1273374702241</v>
      </c>
      <c r="S595" s="318">
        <f t="shared" si="340"/>
        <v>1.0240340107276034</v>
      </c>
      <c r="T595" s="318">
        <f t="shared" si="341"/>
        <v>-0.23018831708548082</v>
      </c>
      <c r="U595" s="269">
        <f t="shared" si="342"/>
        <v>1.5268303798921468</v>
      </c>
      <c r="V595" s="341">
        <f t="shared" si="343"/>
        <v>1.5268303798921468</v>
      </c>
      <c r="W595" s="269">
        <f t="shared" si="344"/>
        <v>1.4026281272450092E-4</v>
      </c>
      <c r="X595" s="269">
        <f t="shared" si="345"/>
        <v>34.358722374392073</v>
      </c>
      <c r="Y595" s="269">
        <f t="shared" si="360"/>
        <v>16.413910099147941</v>
      </c>
      <c r="Z595" s="349">
        <f>IF(H595&gt;0,rate1(1,$L$52,$L$51,$L$54,U595,$L$53,$L$50,Y595),"")</f>
        <v>1298.4259474510609</v>
      </c>
      <c r="AA595" s="341">
        <f t="shared" si="346"/>
        <v>1.0007913770000432</v>
      </c>
      <c r="AB595" s="341">
        <f t="shared" si="347"/>
        <v>-0.17723893001293892</v>
      </c>
      <c r="AC595" s="269">
        <f t="shared" si="361"/>
        <v>-0.17723893001293892</v>
      </c>
      <c r="AD595" s="269">
        <f t="shared" si="348"/>
        <v>-2.8210506572314484E-2</v>
      </c>
      <c r="AE595" s="269">
        <f t="shared" si="349"/>
        <v>-2.4480241954550777</v>
      </c>
      <c r="AF595" s="269">
        <f t="shared" si="350"/>
        <v>942.51672924841773</v>
      </c>
      <c r="AG595" s="269">
        <f t="shared" si="351"/>
        <v>941.6886604695826</v>
      </c>
      <c r="AH595" s="269">
        <f t="shared" si="352"/>
        <v>1.531956476142341</v>
      </c>
      <c r="AI595" s="269">
        <f t="shared" si="353"/>
        <v>-136.11489822284133</v>
      </c>
      <c r="AJ595" s="269">
        <f t="shared" si="354"/>
        <v>5.7361131056606141</v>
      </c>
      <c r="AK595" s="366">
        <f t="shared" si="355"/>
        <v>140.41219658434019</v>
      </c>
      <c r="AL595" s="134">
        <f t="shared" si="362"/>
        <v>2.0786122078601061</v>
      </c>
      <c r="AM595" s="5" cm="1">
        <f t="array" ref="AM595">Balance($B$8,$B$11,$B$12,$H$7,B595,AK595,AL595)</f>
        <v>1.1990300783335646</v>
      </c>
      <c r="AN595" s="5" cm="1">
        <f t="array" ref="AN595">getStorageByWaterLevel(B594)</f>
        <v>125.22254453188982</v>
      </c>
    </row>
    <row r="596" spans="2:40" x14ac:dyDescent="0.25">
      <c r="B596" s="269">
        <f t="shared" si="329"/>
        <v>942.51672924841773</v>
      </c>
      <c r="C596" s="269">
        <f t="shared" si="330"/>
        <v>941.6886604695826</v>
      </c>
      <c r="D596" s="269">
        <f t="shared" si="331"/>
        <v>1.531956476142341</v>
      </c>
      <c r="E596" s="269">
        <f>IF(H596&gt;0,IF(AND(C596&lt;$B$6,C596&gt;$K$12),bb2wang($B$6,$K$12,C596,$H$8,$H$9,I596,$H$10,$H$11,$K$10,$K$11,$H$13),E595)," ")</f>
        <v>133.630606415122</v>
      </c>
      <c r="F596" s="269">
        <f t="shared" si="332"/>
        <v>133.79218276592309</v>
      </c>
      <c r="G596" s="269">
        <f t="shared" si="333"/>
        <v>134.48758876102158</v>
      </c>
      <c r="H596" s="270">
        <f t="shared" si="356"/>
        <v>5.0000000000000001E-3</v>
      </c>
      <c r="I596" s="269">
        <f t="shared" si="334"/>
        <v>0.66245502306810522</v>
      </c>
      <c r="J596" s="269">
        <f t="shared" si="357"/>
        <v>100</v>
      </c>
      <c r="K596" s="317">
        <f t="shared" si="335"/>
        <v>-1</v>
      </c>
      <c r="L596" s="318">
        <f t="shared" si="336"/>
        <v>1.5269564761423411</v>
      </c>
      <c r="M596" s="318">
        <f t="shared" si="337"/>
        <v>1.529456476142341</v>
      </c>
      <c r="N596" s="269">
        <f t="shared" si="338"/>
        <v>-5.2601460716703574E-3</v>
      </c>
      <c r="O596" s="269">
        <f t="shared" si="358"/>
        <v>2.6440901955349538E-2</v>
      </c>
      <c r="P596" s="316">
        <f t="shared" si="359"/>
        <v>16.43369635134577</v>
      </c>
      <c r="Q596" s="269">
        <f t="shared" si="339"/>
        <v>34.963980542872378</v>
      </c>
      <c r="R596" s="338">
        <f>IF(H596&gt;0,rate1(1,$L$52,$L$51,$L$54,L596,$L$53,$L$50,P596),"")</f>
        <v>1299.7877010317152</v>
      </c>
      <c r="S596" s="318">
        <f t="shared" si="340"/>
        <v>1.0173541965621469</v>
      </c>
      <c r="T596" s="318">
        <f t="shared" si="341"/>
        <v>0.30310513384087368</v>
      </c>
      <c r="U596" s="269">
        <f t="shared" si="342"/>
        <v>1.531956476142341</v>
      </c>
      <c r="V596" s="341">
        <f t="shared" si="343"/>
        <v>1.531956476142341</v>
      </c>
      <c r="W596" s="269">
        <f t="shared" si="344"/>
        <v>1.4120621502367037E-4</v>
      </c>
      <c r="X596" s="269">
        <f t="shared" si="345"/>
        <v>35.79087628222976</v>
      </c>
      <c r="Y596" s="269">
        <f t="shared" si="360"/>
        <v>16.48746423425612</v>
      </c>
      <c r="Z596" s="349">
        <f>IF(H596&gt;0,rate1(1,$L$52,$L$51,$L$54,U596,$L$53,$L$50,Y596),"")</f>
        <v>1303.4860279688398</v>
      </c>
      <c r="AA596" s="341">
        <f t="shared" si="346"/>
        <v>1.0384597910701143</v>
      </c>
      <c r="AB596" s="341">
        <f t="shared" si="347"/>
        <v>-3.6715283961434851E-3</v>
      </c>
      <c r="AC596" s="269">
        <f t="shared" si="361"/>
        <v>0.30310513384087368</v>
      </c>
      <c r="AD596" s="269">
        <f t="shared" si="348"/>
        <v>-1.6495926468289172E-2</v>
      </c>
      <c r="AE596" s="269">
        <f t="shared" si="349"/>
        <v>0.18614337682003526</v>
      </c>
      <c r="AF596" s="269">
        <f t="shared" si="350"/>
        <v>942.20836396850518</v>
      </c>
      <c r="AG596" s="269">
        <f t="shared" si="351"/>
        <v>941.38555533574174</v>
      </c>
      <c r="AH596" s="269">
        <f t="shared" si="352"/>
        <v>1.5270829963818218</v>
      </c>
      <c r="AI596" s="269">
        <f t="shared" si="353"/>
        <v>233.19587775779223</v>
      </c>
      <c r="AJ596" s="269">
        <f t="shared" si="354"/>
        <v>5.8008897383711115</v>
      </c>
      <c r="AK596" s="366">
        <f t="shared" si="355"/>
        <v>140.39372511669907</v>
      </c>
      <c r="AL596" s="134">
        <f t="shared" si="362"/>
        <v>2.065000718037822</v>
      </c>
      <c r="AM596" s="5" cm="1">
        <f t="array" ref="AM596">Balance($B$8,$B$11,$B$12,$H$7,B596,AK596,AL596)</f>
        <v>1.1855523274899633</v>
      </c>
      <c r="AN596" s="5" cm="1">
        <f t="array" ref="AN596">getStorageByWaterLevel(B595)</f>
        <v>125.85366934467797</v>
      </c>
    </row>
    <row r="597" spans="2:40" x14ac:dyDescent="0.25">
      <c r="B597" s="269">
        <f t="shared" si="329"/>
        <v>942.20836396850518</v>
      </c>
      <c r="C597" s="269">
        <f t="shared" si="330"/>
        <v>941.38555533574174</v>
      </c>
      <c r="D597" s="269">
        <f t="shared" si="331"/>
        <v>1.5270829963818218</v>
      </c>
      <c r="E597" s="269">
        <f>IF(H597&gt;0,IF(AND(C597&lt;$B$6,C597&gt;$K$12),bb2wang($B$6,$K$12,C597,$H$8,$H$9,I597,$H$10,$H$11,$K$10,$K$11,$H$13),E596)," ")</f>
        <v>134.20721533794236</v>
      </c>
      <c r="F597" s="269">
        <f t="shared" si="332"/>
        <v>133.91891087653218</v>
      </c>
      <c r="G597" s="269">
        <f t="shared" si="333"/>
        <v>133.33015493913834</v>
      </c>
      <c r="H597" s="270">
        <f t="shared" si="356"/>
        <v>5.0000000000000001E-3</v>
      </c>
      <c r="I597" s="269">
        <f t="shared" si="334"/>
        <v>0.6582469062107521</v>
      </c>
      <c r="J597" s="269">
        <f t="shared" si="357"/>
        <v>100</v>
      </c>
      <c r="K597" s="317">
        <f t="shared" si="335"/>
        <v>-1</v>
      </c>
      <c r="L597" s="318">
        <f t="shared" si="336"/>
        <v>1.5220829963818219</v>
      </c>
      <c r="M597" s="318">
        <f t="shared" si="337"/>
        <v>1.5245829963818218</v>
      </c>
      <c r="N597" s="269">
        <f t="shared" si="338"/>
        <v>-5.2438461731543207E-3</v>
      </c>
      <c r="O597" s="269">
        <f t="shared" si="358"/>
        <v>2.6440901955349538E-2</v>
      </c>
      <c r="P597" s="316">
        <f t="shared" si="359"/>
        <v>16.363822400150134</v>
      </c>
      <c r="Q597" s="269">
        <f t="shared" si="339"/>
        <v>34.254747392699642</v>
      </c>
      <c r="R597" s="338">
        <f>IF(H597&gt;0,rate1(1,$L$52,$L$51,$L$54,L597,$L$53,$L$50,P597),"")</f>
        <v>1294.9768445854397</v>
      </c>
      <c r="S597" s="318">
        <f t="shared" si="340"/>
        <v>1.0004203113618237</v>
      </c>
      <c r="T597" s="318">
        <f t="shared" si="341"/>
        <v>12.476099029065281</v>
      </c>
      <c r="U597" s="269">
        <f t="shared" si="342"/>
        <v>1.5270829963818218</v>
      </c>
      <c r="V597" s="341">
        <f t="shared" si="343"/>
        <v>1.5270829963818218</v>
      </c>
      <c r="W597" s="269">
        <f t="shared" si="344"/>
        <v>1.4030922997054773E-4</v>
      </c>
      <c r="X597" s="269">
        <f t="shared" si="345"/>
        <v>34.626453152991132</v>
      </c>
      <c r="Y597" s="269">
        <f t="shared" si="360"/>
        <v>16.417532952730447</v>
      </c>
      <c r="Z597" s="349">
        <f>IF(H597&gt;0,rate1(1,$L$52,$L$51,$L$54,U597,$L$53,$L$50,Y597),"")</f>
        <v>1298.6753157783285</v>
      </c>
      <c r="AA597" s="341">
        <f t="shared" si="346"/>
        <v>1.0083960983454761</v>
      </c>
      <c r="AB597" s="341">
        <f t="shared" si="347"/>
        <v>-1.6711241840818656E-2</v>
      </c>
      <c r="AC597" s="269">
        <f t="shared" si="361"/>
        <v>0.23178013202900952</v>
      </c>
      <c r="AD597" s="269">
        <f t="shared" si="348"/>
        <v>-2.1572168227836724E-2</v>
      </c>
      <c r="AE597" s="269">
        <f t="shared" si="349"/>
        <v>-1.8980675234312416E-2</v>
      </c>
      <c r="AF597" s="269">
        <f t="shared" si="350"/>
        <v>941.97133999030302</v>
      </c>
      <c r="AG597" s="269">
        <f t="shared" si="351"/>
        <v>941.15377520371271</v>
      </c>
      <c r="AH597" s="269">
        <f t="shared" si="352"/>
        <v>1.5222090880112886</v>
      </c>
      <c r="AI597" s="269">
        <f t="shared" si="353"/>
        <v>178.98399728005111</v>
      </c>
      <c r="AJ597" s="269">
        <f t="shared" si="354"/>
        <v>5.8506075153933477</v>
      </c>
      <c r="AK597" s="366">
        <f t="shared" si="355"/>
        <v>140.42508706800774</v>
      </c>
      <c r="AL597" s="134">
        <f t="shared" si="362"/>
        <v>2.0883203058136011</v>
      </c>
      <c r="AM597" s="5" cm="1">
        <f t="array" ref="AM597">Balance($B$8,$B$11,$B$12,$H$7,B597,AK597,AL597)</f>
        <v>1.2083330433452824</v>
      </c>
      <c r="AN597" s="5" cm="1">
        <f t="array" ref="AN597">getStorageByWaterLevel(B596)</f>
        <v>125.31310806391858</v>
      </c>
    </row>
    <row r="598" spans="2:40" x14ac:dyDescent="0.25">
      <c r="B598" s="269">
        <f t="shared" si="329"/>
        <v>941.97133999030302</v>
      </c>
      <c r="C598" s="269">
        <f t="shared" si="330"/>
        <v>941.15377520371271</v>
      </c>
      <c r="D598" s="269">
        <f t="shared" si="331"/>
        <v>1.5222090880112886</v>
      </c>
      <c r="E598" s="269">
        <f>IF(H598&gt;0,IF(AND(C598&lt;$B$6,C598&gt;$K$12),bb2wang($B$6,$K$12,C598,$H$8,$H$9,I598,$H$10,$H$11,$K$10,$K$11,$H$13),E597)," ")</f>
        <v>134.64116294472521</v>
      </c>
      <c r="F598" s="269">
        <f t="shared" si="332"/>
        <v>134.42418914133378</v>
      </c>
      <c r="G598" s="269">
        <f t="shared" si="333"/>
        <v>132.55166348812321</v>
      </c>
      <c r="H598" s="270">
        <f t="shared" si="356"/>
        <v>5.0000000000000001E-3</v>
      </c>
      <c r="I598" s="269">
        <f t="shared" si="334"/>
        <v>0.65405182927224814</v>
      </c>
      <c r="J598" s="269">
        <f t="shared" si="357"/>
        <v>100</v>
      </c>
      <c r="K598" s="317">
        <f t="shared" si="335"/>
        <v>-1</v>
      </c>
      <c r="L598" s="318">
        <f t="shared" si="336"/>
        <v>1.5172090880112887</v>
      </c>
      <c r="M598" s="318">
        <f t="shared" si="337"/>
        <v>1.5197090880112887</v>
      </c>
      <c r="N598" s="269">
        <f t="shared" si="338"/>
        <v>-5.2275419826799396E-3</v>
      </c>
      <c r="O598" s="269">
        <f t="shared" si="358"/>
        <v>2.6440901955349538E-2</v>
      </c>
      <c r="P598" s="316">
        <f t="shared" si="359"/>
        <v>16.294016937116901</v>
      </c>
      <c r="Q598" s="269">
        <f t="shared" si="339"/>
        <v>33.401221743567874</v>
      </c>
      <c r="R598" s="338">
        <f>IF(H598&gt;0,rate1(1,$L$52,$L$51,$L$54,L598,$L$53,$L$50,P598),"")</f>
        <v>1290.1653880587123</v>
      </c>
      <c r="S598" s="318">
        <f t="shared" si="340"/>
        <v>0.97913077304945473</v>
      </c>
      <c r="T598" s="318">
        <f t="shared" si="341"/>
        <v>-0.25049044677447213</v>
      </c>
      <c r="U598" s="269">
        <f t="shared" si="342"/>
        <v>1.5222090880112886</v>
      </c>
      <c r="V598" s="341">
        <f t="shared" si="343"/>
        <v>1.5222090880112886</v>
      </c>
      <c r="W598" s="269">
        <f t="shared" si="344"/>
        <v>1.3941502445424803E-4</v>
      </c>
      <c r="X598" s="269">
        <f t="shared" si="345"/>
        <v>33.844622755030997</v>
      </c>
      <c r="Y598" s="269">
        <f t="shared" si="360"/>
        <v>16.347670032027608</v>
      </c>
      <c r="Z598" s="349">
        <f>IF(H598&gt;0,rate1(1,$L$52,$L$51,$L$54,U598,$L$53,$L$50,Y598),"")</f>
        <v>1293.8639887766565</v>
      </c>
      <c r="AA598" s="341">
        <f t="shared" si="346"/>
        <v>0.98929265861974269</v>
      </c>
      <c r="AB598" s="341">
        <f t="shared" si="347"/>
        <v>1.3020508033049915E-2</v>
      </c>
      <c r="AC598" s="269">
        <f t="shared" si="361"/>
        <v>1.3020508033049915E-2</v>
      </c>
      <c r="AD598" s="269">
        <f t="shared" si="348"/>
        <v>-0.38400959373539922</v>
      </c>
      <c r="AE598" s="269">
        <f t="shared" si="349"/>
        <v>-2.9610823355337712</v>
      </c>
      <c r="AF598" s="269">
        <f t="shared" si="350"/>
        <v>941.95309194028732</v>
      </c>
      <c r="AG598" s="269">
        <f t="shared" si="351"/>
        <v>941.14075469567968</v>
      </c>
      <c r="AH598" s="269">
        <f t="shared" si="352"/>
        <v>1.5173347509088067</v>
      </c>
      <c r="AI598" s="269">
        <f t="shared" si="353"/>
        <v>10.092123190997729</v>
      </c>
      <c r="AJ598" s="269">
        <f t="shared" si="354"/>
        <v>5.8534108829464024</v>
      </c>
      <c r="AK598" s="366">
        <f t="shared" si="355"/>
        <v>140.44895103209672</v>
      </c>
      <c r="AL598" s="134">
        <f t="shared" si="362"/>
        <v>2.1062187055416062</v>
      </c>
      <c r="AM598" s="5" cm="1">
        <f t="array" ref="AM598">Balance($B$8,$B$11,$B$12,$H$7,B598,AK598,AL598)</f>
        <v>1.2259918859757353</v>
      </c>
      <c r="AN598" s="5" cm="1">
        <f t="array" ref="AN598">getStorageByWaterLevel(B597)</f>
        <v>126.22579844609915</v>
      </c>
    </row>
    <row r="599" spans="2:40" x14ac:dyDescent="0.25">
      <c r="B599" s="269">
        <f t="shared" si="329"/>
        <v>941.95309194028732</v>
      </c>
      <c r="C599" s="269">
        <f t="shared" si="330"/>
        <v>941.14075469567968</v>
      </c>
      <c r="D599" s="269">
        <f t="shared" si="331"/>
        <v>1.5173347509088067</v>
      </c>
      <c r="E599" s="269">
        <f>IF(H599&gt;0,IF(AND(C599&lt;$B$6,C599&gt;$K$12),bb2wang($B$6,$K$12,C599,$H$8,$H$9,I599,$H$10,$H$11,$K$10,$K$11,$H$13),E598)," ")</f>
        <v>134.63738927315518</v>
      </c>
      <c r="F599" s="269">
        <f t="shared" si="332"/>
        <v>134.63927610894018</v>
      </c>
      <c r="G599" s="269">
        <f t="shared" si="333"/>
        <v>134.11365404835243</v>
      </c>
      <c r="H599" s="270">
        <f t="shared" si="356"/>
        <v>5.0000000000000001E-3</v>
      </c>
      <c r="I599" s="269">
        <f t="shared" si="334"/>
        <v>0.64986979568611791</v>
      </c>
      <c r="J599" s="269">
        <f t="shared" si="357"/>
        <v>100</v>
      </c>
      <c r="K599" s="317">
        <f t="shared" si="335"/>
        <v>1</v>
      </c>
      <c r="L599" s="318">
        <f t="shared" si="336"/>
        <v>1.5223347509088065</v>
      </c>
      <c r="M599" s="318">
        <f t="shared" si="337"/>
        <v>1.5198347509088066</v>
      </c>
      <c r="N599" s="269">
        <f t="shared" si="338"/>
        <v>5.4971023631302796E-3</v>
      </c>
      <c r="O599" s="269">
        <f t="shared" si="358"/>
        <v>2.6440901955349538E-2</v>
      </c>
      <c r="P599" s="316">
        <f t="shared" si="359"/>
        <v>16.331559536263068</v>
      </c>
      <c r="Q599" s="269">
        <f t="shared" si="339"/>
        <v>33.430576988158663</v>
      </c>
      <c r="R599" s="338">
        <f>IF(H599&gt;0,rate1(1,$L$52,$L$51,$L$54,L599,$L$53,$L$50,P599),"")</f>
        <v>1292.7537343964432</v>
      </c>
      <c r="S599" s="318">
        <f t="shared" si="340"/>
        <v>0.97802916451148758</v>
      </c>
      <c r="T599" s="318">
        <f t="shared" si="341"/>
        <v>0.25019996922759136</v>
      </c>
      <c r="U599" s="269">
        <f t="shared" si="342"/>
        <v>1.5173347509088067</v>
      </c>
      <c r="V599" s="341">
        <f t="shared" si="343"/>
        <v>1.5173347509088067</v>
      </c>
      <c r="W599" s="269">
        <f t="shared" si="344"/>
        <v>1.3852359920463186E-4</v>
      </c>
      <c r="X599" s="269">
        <f t="shared" si="345"/>
        <v>32.775074052044459</v>
      </c>
      <c r="Y599" s="269">
        <f t="shared" si="360"/>
        <v>16.277875648895069</v>
      </c>
      <c r="Z599" s="349">
        <f>IF(H599&gt;0,rate1(1,$L$52,$L$51,$L$54,U599,$L$53,$L$50,Y599),"")</f>
        <v>1289.0520659497251</v>
      </c>
      <c r="AA599" s="341">
        <f t="shared" si="346"/>
        <v>0.96160553970695217</v>
      </c>
      <c r="AB599" s="341">
        <f t="shared" si="347"/>
        <v>3.607905884008862E-3</v>
      </c>
      <c r="AC599" s="269">
        <f t="shared" si="361"/>
        <v>0.25019996922759136</v>
      </c>
      <c r="AD599" s="269">
        <f t="shared" si="348"/>
        <v>1.9984015247627034E-2</v>
      </c>
      <c r="AE599" s="269">
        <f t="shared" si="349"/>
        <v>3.0696214305773122</v>
      </c>
      <c r="AF599" s="269">
        <f t="shared" si="350"/>
        <v>941.70838907342284</v>
      </c>
      <c r="AG599" s="269">
        <f t="shared" si="351"/>
        <v>940.89055472645214</v>
      </c>
      <c r="AH599" s="269">
        <f t="shared" si="352"/>
        <v>1.5224600121280754</v>
      </c>
      <c r="AI599" s="269">
        <f t="shared" si="353"/>
        <v>193.54031829148337</v>
      </c>
      <c r="AJ599" s="269">
        <f t="shared" si="354"/>
        <v>5.9071720824718144</v>
      </c>
      <c r="AK599" s="366">
        <f t="shared" si="355"/>
        <v>140.45028875981382</v>
      </c>
      <c r="AL599" s="134">
        <f t="shared" si="362"/>
        <v>2.1072279178607061</v>
      </c>
      <c r="AM599" s="5" cm="1">
        <f t="array" ref="AM599">Balance($B$8,$B$11,$B$12,$H$7,B599,AK599,AL599)</f>
        <v>1.227360174066467</v>
      </c>
      <c r="AN599" s="5" cm="1">
        <f t="array" ref="AN599">getStorageByWaterLevel(B598)</f>
        <v>126.9295859343664</v>
      </c>
    </row>
    <row r="600" spans="2:40" x14ac:dyDescent="0.25">
      <c r="B600" s="269">
        <f t="shared" si="329"/>
        <v>941.70838907342284</v>
      </c>
      <c r="C600" s="269">
        <f t="shared" si="330"/>
        <v>940.89055472645214</v>
      </c>
      <c r="D600" s="269">
        <f t="shared" si="331"/>
        <v>1.5224600121280754</v>
      </c>
      <c r="E600" s="269">
        <f>IF(H600&gt;0,IF(AND(C600&lt;$B$6,C600&gt;$K$12),bb2wang($B$6,$K$12,C600,$H$8,$H$9,I600,$H$10,$H$11,$K$10,$K$11,$H$13),E599)," ")</f>
        <v>135.16949191409952</v>
      </c>
      <c r="F600" s="269">
        <f t="shared" si="332"/>
        <v>134.90344059362735</v>
      </c>
      <c r="G600" s="269">
        <f t="shared" si="333"/>
        <v>135.73859294050447</v>
      </c>
      <c r="H600" s="270">
        <f t="shared" si="356"/>
        <v>5.0000000000000001E-3</v>
      </c>
      <c r="I600" s="269">
        <f t="shared" si="334"/>
        <v>0.65426747757655912</v>
      </c>
      <c r="J600" s="269">
        <f t="shared" si="357"/>
        <v>100</v>
      </c>
      <c r="K600" s="317">
        <f t="shared" si="335"/>
        <v>1</v>
      </c>
      <c r="L600" s="318">
        <f t="shared" si="336"/>
        <v>1.5274600121280753</v>
      </c>
      <c r="M600" s="318">
        <f t="shared" si="337"/>
        <v>1.5249600121280753</v>
      </c>
      <c r="N600" s="269">
        <f t="shared" si="338"/>
        <v>5.5161250913999815E-3</v>
      </c>
      <c r="O600" s="269">
        <f t="shared" si="358"/>
        <v>2.6440901955349538E-2</v>
      </c>
      <c r="P600" s="316">
        <f t="shared" si="359"/>
        <v>16.405009208718319</v>
      </c>
      <c r="Q600" s="269">
        <f t="shared" si="339"/>
        <v>35.317703723033702</v>
      </c>
      <c r="R600" s="338">
        <f>IF(H600&gt;0,rate1(1,$L$52,$L$51,$L$54,L600,$L$53,$L$50,P600),"")</f>
        <v>1297.8132204895912</v>
      </c>
      <c r="S600" s="318">
        <f t="shared" si="340"/>
        <v>1.0292100049047028</v>
      </c>
      <c r="T600" s="318">
        <f t="shared" si="341"/>
        <v>-0.1888436893248136</v>
      </c>
      <c r="U600" s="269">
        <f t="shared" si="342"/>
        <v>1.5224600121280754</v>
      </c>
      <c r="V600" s="341">
        <f t="shared" si="343"/>
        <v>1.5224600121280754</v>
      </c>
      <c r="W600" s="269">
        <f t="shared" si="344"/>
        <v>1.3946099116801669E-4</v>
      </c>
      <c r="X600" s="269">
        <f t="shared" si="345"/>
        <v>34.388244537352335</v>
      </c>
      <c r="Y600" s="269">
        <f t="shared" si="360"/>
        <v>16.351264972814125</v>
      </c>
      <c r="Z600" s="349">
        <f>IF(H600&gt;0,rate1(1,$L$52,$L$51,$L$54,U600,$L$53,$L$50,Y600),"")</f>
        <v>1294.1116953860558</v>
      </c>
      <c r="AA600" s="341">
        <f t="shared" si="346"/>
        <v>1.0049905509727168</v>
      </c>
      <c r="AB600" s="341">
        <f t="shared" si="347"/>
        <v>-2.7945008863839885E-2</v>
      </c>
      <c r="AC600" s="269">
        <f t="shared" si="361"/>
        <v>-2.7945008863839885E-2</v>
      </c>
      <c r="AD600" s="269">
        <f t="shared" si="348"/>
        <v>-0.17892282748458421</v>
      </c>
      <c r="AE600" s="269">
        <f t="shared" si="349"/>
        <v>-1.7898978939023205</v>
      </c>
      <c r="AF600" s="269">
        <f t="shared" si="350"/>
        <v>941.74185020737809</v>
      </c>
      <c r="AG600" s="269">
        <f t="shared" si="351"/>
        <v>940.918499735316</v>
      </c>
      <c r="AH600" s="269">
        <f t="shared" si="352"/>
        <v>1.5275857240941932</v>
      </c>
      <c r="AI600" s="269">
        <f t="shared" si="353"/>
        <v>-21.532381102804468</v>
      </c>
      <c r="AJ600" s="269">
        <f t="shared" si="354"/>
        <v>5.9011908654988128</v>
      </c>
      <c r="AK600" s="366">
        <f t="shared" si="355"/>
        <v>140.47624515910556</v>
      </c>
      <c r="AL600" s="134">
        <f t="shared" si="362"/>
        <v>2.1265819496898546</v>
      </c>
      <c r="AM600" s="5" cm="1">
        <f t="array" ref="AM600">Balance($B$8,$B$11,$B$12,$H$7,B600,AK600,AL600)</f>
        <v>1.2457277455915889</v>
      </c>
      <c r="AN600" s="5" cm="1">
        <f t="array" ref="AN600">getStorageByWaterLevel(B599)</f>
        <v>126.98385038094754</v>
      </c>
    </row>
    <row r="601" spans="2:40" x14ac:dyDescent="0.25">
      <c r="B601" s="269">
        <f t="shared" si="329"/>
        <v>941.74185020737809</v>
      </c>
      <c r="C601" s="269">
        <f t="shared" si="330"/>
        <v>940.918499735316</v>
      </c>
      <c r="D601" s="269">
        <f t="shared" si="331"/>
        <v>1.5275857240941932</v>
      </c>
      <c r="E601" s="269">
        <f>IF(H601&gt;0,IF(AND(C601&lt;$B$6,C601&gt;$K$12),bb2wang($B$6,$K$12,C601,$H$8,$H$9,I601,$H$10,$H$11,$K$10,$K$11,$H$13),E600)," ")</f>
        <v>135.14504581302882</v>
      </c>
      <c r="F601" s="269">
        <f t="shared" si="332"/>
        <v>135.15726886356418</v>
      </c>
      <c r="G601" s="269">
        <f t="shared" si="333"/>
        <v>134.69644760405419</v>
      </c>
      <c r="H601" s="270">
        <f t="shared" si="356"/>
        <v>5.0000000000000001E-3</v>
      </c>
      <c r="I601" s="269">
        <f t="shared" si="334"/>
        <v>0.65868037764967091</v>
      </c>
      <c r="J601" s="269">
        <f t="shared" si="357"/>
        <v>100</v>
      </c>
      <c r="K601" s="317">
        <f t="shared" si="335"/>
        <v>-1</v>
      </c>
      <c r="L601" s="318">
        <f t="shared" si="336"/>
        <v>1.5225857240941933</v>
      </c>
      <c r="M601" s="318">
        <f t="shared" si="337"/>
        <v>1.5250857240941933</v>
      </c>
      <c r="N601" s="269">
        <f t="shared" si="338"/>
        <v>-5.2455277344609641E-3</v>
      </c>
      <c r="O601" s="269">
        <f t="shared" si="358"/>
        <v>2.6440901955349538E-2</v>
      </c>
      <c r="P601" s="316">
        <f t="shared" si="359"/>
        <v>16.371026854429651</v>
      </c>
      <c r="Q601" s="269">
        <f t="shared" si="339"/>
        <v>35.32669277024192</v>
      </c>
      <c r="R601" s="338">
        <f>IF(H601&gt;0,rate1(1,$L$52,$L$51,$L$54,L601,$L$53,$L$50,P601),"")</f>
        <v>1295.4731208513401</v>
      </c>
      <c r="S601" s="318">
        <f t="shared" si="340"/>
        <v>1.0313315629757351</v>
      </c>
      <c r="T601" s="318">
        <f t="shared" si="341"/>
        <v>0.1674199189655296</v>
      </c>
      <c r="U601" s="269">
        <f t="shared" si="342"/>
        <v>1.5275857240941932</v>
      </c>
      <c r="V601" s="341">
        <f t="shared" si="343"/>
        <v>1.5275857240941932</v>
      </c>
      <c r="W601" s="269">
        <f t="shared" si="344"/>
        <v>1.4040162697748215E-4</v>
      </c>
      <c r="X601" s="269">
        <f t="shared" si="345"/>
        <v>36.005587765941669</v>
      </c>
      <c r="Y601" s="269">
        <f t="shared" si="360"/>
        <v>16.424743326611456</v>
      </c>
      <c r="Z601" s="349">
        <f>IF(H601&gt;0,rate1(1,$L$52,$L$51,$L$54,U601,$L$53,$L$50,Y601),"")</f>
        <v>1299.171577843668</v>
      </c>
      <c r="AA601" s="341">
        <f t="shared" si="346"/>
        <v>1.0481589045833644</v>
      </c>
      <c r="AB601" s="341">
        <f t="shared" si="347"/>
        <v>-2.9153824862117278E-3</v>
      </c>
      <c r="AC601" s="269">
        <f t="shared" si="361"/>
        <v>0.1674199189655296</v>
      </c>
      <c r="AD601" s="269">
        <f t="shared" si="348"/>
        <v>-2.9865024609344478E-2</v>
      </c>
      <c r="AE601" s="269">
        <f t="shared" si="349"/>
        <v>2.1374138584002416</v>
      </c>
      <c r="AF601" s="269">
        <f t="shared" si="350"/>
        <v>941.56918476067813</v>
      </c>
      <c r="AG601" s="269">
        <f t="shared" si="351"/>
        <v>940.75107981635051</v>
      </c>
      <c r="AH601" s="269">
        <f t="shared" si="352"/>
        <v>1.5227118599411198</v>
      </c>
      <c r="AI601" s="269">
        <f t="shared" si="353"/>
        <v>129.23457559312928</v>
      </c>
      <c r="AJ601" s="269">
        <f t="shared" si="354"/>
        <v>5.9370893587191267</v>
      </c>
      <c r="AK601" s="366">
        <f t="shared" si="355"/>
        <v>140.47332238399201</v>
      </c>
      <c r="AL601" s="134">
        <f t="shared" si="362"/>
        <v>2.1244287115795744</v>
      </c>
      <c r="AM601" s="5" cm="1">
        <f t="array" ref="AM601">Balance($B$8,$B$11,$B$12,$H$7,B601,AK601,AL601)</f>
        <v>1.2432034673111494</v>
      </c>
      <c r="AN601" s="5" cm="1">
        <f t="array" ref="AN601">getStorageByWaterLevel(B600)</f>
        <v>127.71264667860103</v>
      </c>
    </row>
    <row r="602" spans="2:40" x14ac:dyDescent="0.25">
      <c r="B602" s="269">
        <f t="shared" si="329"/>
        <v>941.56918476067813</v>
      </c>
      <c r="C602" s="269">
        <f t="shared" si="330"/>
        <v>940.75107981635051</v>
      </c>
      <c r="D602" s="269">
        <f t="shared" si="331"/>
        <v>1.5227118599411198</v>
      </c>
      <c r="E602" s="269">
        <f>IF(H602&gt;0,IF(AND(C602&lt;$B$6,C602&gt;$K$12),bb2wang($B$6,$K$12,C602,$H$8,$H$9,I602,$H$10,$H$11,$K$10,$K$11,$H$13),E601)," ")</f>
        <v>135.45017022611071</v>
      </c>
      <c r="F602" s="269">
        <f t="shared" si="332"/>
        <v>135.29760801956976</v>
      </c>
      <c r="G602" s="269">
        <f t="shared" si="333"/>
        <v>133.54559120221148</v>
      </c>
      <c r="H602" s="270">
        <f t="shared" si="356"/>
        <v>5.0000000000000001E-3</v>
      </c>
      <c r="I602" s="269">
        <f t="shared" si="334"/>
        <v>0.65448395546209215</v>
      </c>
      <c r="J602" s="269">
        <f t="shared" si="357"/>
        <v>100</v>
      </c>
      <c r="K602" s="317">
        <f t="shared" si="335"/>
        <v>-1</v>
      </c>
      <c r="L602" s="318">
        <f t="shared" si="336"/>
        <v>1.5177118599411199</v>
      </c>
      <c r="M602" s="318">
        <f t="shared" si="337"/>
        <v>1.5202118599411198</v>
      </c>
      <c r="N602" s="269">
        <f t="shared" si="338"/>
        <v>-5.2292239867635093E-3</v>
      </c>
      <c r="O602" s="269">
        <f t="shared" si="358"/>
        <v>2.6440901955349538E-2</v>
      </c>
      <c r="P602" s="316">
        <f t="shared" si="359"/>
        <v>16.301214318531656</v>
      </c>
      <c r="Q602" s="269">
        <f t="shared" si="339"/>
        <v>34.336019420103781</v>
      </c>
      <c r="R602" s="338">
        <f>IF(H602&gt;0,rate1(1,$L$52,$L$51,$L$54,L602,$L$53,$L$50,P602),"")</f>
        <v>1290.6617253433519</v>
      </c>
      <c r="S602" s="318">
        <f t="shared" si="340"/>
        <v>1.0061465651944823</v>
      </c>
      <c r="T602" s="318">
        <f t="shared" si="341"/>
        <v>0.85075547420496134</v>
      </c>
      <c r="U602" s="269">
        <f t="shared" si="342"/>
        <v>1.5227118599411198</v>
      </c>
      <c r="V602" s="341">
        <f t="shared" si="343"/>
        <v>1.5227118599411198</v>
      </c>
      <c r="W602" s="269">
        <f t="shared" si="344"/>
        <v>1.395071347125576E-4</v>
      </c>
      <c r="X602" s="269">
        <f t="shared" si="345"/>
        <v>34.847804734407759</v>
      </c>
      <c r="Y602" s="269">
        <f t="shared" si="360"/>
        <v>16.354873346210898</v>
      </c>
      <c r="Z602" s="349">
        <f>IF(H602&gt;0,rate1(1,$L$52,$L$51,$L$54,U602,$L$53,$L$50,Y602),"")</f>
        <v>1294.3603133848846</v>
      </c>
      <c r="AA602" s="341">
        <f t="shared" si="346"/>
        <v>1.018225502762788</v>
      </c>
      <c r="AB602" s="341">
        <f t="shared" si="347"/>
        <v>-7.6545013066743415E-3</v>
      </c>
      <c r="AC602" s="269">
        <f t="shared" si="361"/>
        <v>6.8399935083851351E-2</v>
      </c>
      <c r="AD602" s="269">
        <f t="shared" si="348"/>
        <v>-7.3099484580950405E-2</v>
      </c>
      <c r="AE602" s="269">
        <f t="shared" si="349"/>
        <v>-0.36667362165827294</v>
      </c>
      <c r="AF602" s="269">
        <f t="shared" si="350"/>
        <v>941.49555560160752</v>
      </c>
      <c r="AG602" s="269">
        <f t="shared" si="351"/>
        <v>940.68267988126661</v>
      </c>
      <c r="AH602" s="269">
        <f t="shared" si="352"/>
        <v>1.5178375670687845</v>
      </c>
      <c r="AI602" s="269">
        <f t="shared" si="353"/>
        <v>52.996020367501849</v>
      </c>
      <c r="AJ602" s="269">
        <f t="shared" si="354"/>
        <v>5.9518104754878776</v>
      </c>
      <c r="AK602" s="366">
        <f t="shared" si="355"/>
        <v>140.49072982223203</v>
      </c>
      <c r="AL602" s="134">
        <f t="shared" si="362"/>
        <v>2.1373521691388873</v>
      </c>
      <c r="AM602" s="5" cm="1">
        <f t="array" ref="AM602">Balance($B$8,$B$11,$B$12,$H$7,B602,AK602,AL602)</f>
        <v>1.256239711803943</v>
      </c>
      <c r="AN602" s="5" cm="1">
        <f t="array" ref="AN602">getStorageByWaterLevel(B601)</f>
        <v>127.61286661012893</v>
      </c>
    </row>
    <row r="603" spans="2:40" x14ac:dyDescent="0.25">
      <c r="B603" s="269">
        <f t="shared" si="329"/>
        <v>941.49555560160752</v>
      </c>
      <c r="C603" s="269">
        <f t="shared" si="330"/>
        <v>940.68267988126661</v>
      </c>
      <c r="D603" s="269">
        <f t="shared" si="331"/>
        <v>1.5178375670687845</v>
      </c>
      <c r="E603" s="269">
        <f>IF(H603&gt;0,IF(AND(C603&lt;$B$6,C603&gt;$K$12),bb2wang($B$6,$K$12,C603,$H$8,$H$9,I603,$H$10,$H$11,$K$10,$K$11,$H$13),E602)," ")</f>
        <v>135.55721457996887</v>
      </c>
      <c r="F603" s="269">
        <f t="shared" si="332"/>
        <v>135.50369240303979</v>
      </c>
      <c r="G603" s="269">
        <f t="shared" si="333"/>
        <v>132.46448709158122</v>
      </c>
      <c r="H603" s="270">
        <f t="shared" si="356"/>
        <v>5.0000000000000001E-3</v>
      </c>
      <c r="I603" s="269">
        <f t="shared" si="334"/>
        <v>0.65030057627272986</v>
      </c>
      <c r="J603" s="269">
        <f t="shared" si="357"/>
        <v>100</v>
      </c>
      <c r="K603" s="317">
        <f t="shared" si="335"/>
        <v>-1</v>
      </c>
      <c r="L603" s="318">
        <f t="shared" si="336"/>
        <v>1.5128375670687846</v>
      </c>
      <c r="M603" s="318">
        <f t="shared" si="337"/>
        <v>1.5153375670687845</v>
      </c>
      <c r="N603" s="269">
        <f t="shared" si="338"/>
        <v>-5.212915946066099E-3</v>
      </c>
      <c r="O603" s="269">
        <f t="shared" si="358"/>
        <v>2.6440901955349538E-2</v>
      </c>
      <c r="P603" s="316">
        <f t="shared" si="359"/>
        <v>16.231470429887015</v>
      </c>
      <c r="Q603" s="269">
        <f t="shared" si="339"/>
        <v>33.153129362127601</v>
      </c>
      <c r="R603" s="338">
        <f>IF(H603&gt;0,rate1(1,$L$52,$L$51,$L$54,L603,$L$53,$L$50,P603),"")</f>
        <v>1285.8497468666096</v>
      </c>
      <c r="S603" s="318">
        <f t="shared" si="340"/>
        <v>0.97511994322841911</v>
      </c>
      <c r="T603" s="318">
        <f t="shared" si="341"/>
        <v>-0.20952186700878123</v>
      </c>
      <c r="U603" s="269">
        <f t="shared" si="342"/>
        <v>1.5178375670687845</v>
      </c>
      <c r="V603" s="341">
        <f t="shared" si="343"/>
        <v>1.5178375670687845</v>
      </c>
      <c r="W603" s="269">
        <f t="shared" si="344"/>
        <v>1.3861542264081983E-4</v>
      </c>
      <c r="X603" s="269">
        <f t="shared" si="345"/>
        <v>33.760410683224734</v>
      </c>
      <c r="Y603" s="269">
        <f t="shared" si="360"/>
        <v>16.285071885106934</v>
      </c>
      <c r="Z603" s="349">
        <f>IF(H603&gt;0,rate1(1,$L$52,$L$51,$L$54,U603,$L$53,$L$50,Y603),"")</f>
        <v>1289.5484511362476</v>
      </c>
      <c r="AA603" s="341">
        <f t="shared" si="346"/>
        <v>0.9901335831650544</v>
      </c>
      <c r="AB603" s="341">
        <f t="shared" si="347"/>
        <v>1.4049216139932536E-2</v>
      </c>
      <c r="AC603" s="269">
        <f t="shared" si="361"/>
        <v>1.4049216139932536E-2</v>
      </c>
      <c r="AD603" s="269">
        <f t="shared" si="348"/>
        <v>-0.35589174158893749</v>
      </c>
      <c r="AE603" s="269">
        <f t="shared" si="349"/>
        <v>-6.8597978950791374</v>
      </c>
      <c r="AF603" s="269">
        <f t="shared" si="350"/>
        <v>941.47629346952147</v>
      </c>
      <c r="AG603" s="269">
        <f t="shared" si="351"/>
        <v>940.66863066512667</v>
      </c>
      <c r="AH603" s="269">
        <f t="shared" si="352"/>
        <v>1.5129628453543689</v>
      </c>
      <c r="AI603" s="269">
        <f t="shared" si="353"/>
        <v>10.926016958177277</v>
      </c>
      <c r="AJ603" s="269">
        <f t="shared" si="354"/>
        <v>5.9548454801984825</v>
      </c>
      <c r="AK603" s="366">
        <f t="shared" si="355"/>
        <v>140.49780720710336</v>
      </c>
      <c r="AL603" s="134">
        <f t="shared" si="362"/>
        <v>2.1426517711756374</v>
      </c>
      <c r="AM603" s="5" cm="1">
        <f t="array" ref="AM603">Balance($B$8,$B$11,$B$12,$H$7,B603,AK603,AL603)</f>
        <v>1.261821596754126</v>
      </c>
      <c r="AN603" s="5" cm="1">
        <f t="array" ref="AN603">getStorageByWaterLevel(B602)</f>
        <v>128.12816817384746</v>
      </c>
    </row>
    <row r="604" spans="2:40" x14ac:dyDescent="0.25">
      <c r="B604" s="269">
        <f t="shared" si="329"/>
        <v>941.47629346952147</v>
      </c>
      <c r="C604" s="269">
        <f t="shared" si="330"/>
        <v>940.66863066512667</v>
      </c>
      <c r="D604" s="269">
        <f t="shared" si="331"/>
        <v>1.5129628453543689</v>
      </c>
      <c r="E604" s="269">
        <f>IF(H604&gt;0,IF(AND(C604&lt;$B$6,C604&gt;$K$12),bb2wang($B$6,$K$12,C604,$H$8,$H$9,I604,$H$10,$H$11,$K$10,$K$11,$H$13),E603)," ")</f>
        <v>135.55557878962497</v>
      </c>
      <c r="F604" s="269">
        <f t="shared" si="332"/>
        <v>135.55639668479694</v>
      </c>
      <c r="G604" s="269">
        <f t="shared" si="333"/>
        <v>133.86719490168278</v>
      </c>
      <c r="H604" s="270">
        <f t="shared" si="356"/>
        <v>5.0000000000000001E-3</v>
      </c>
      <c r="I604" s="269">
        <f t="shared" si="334"/>
        <v>0.64613024351583592</v>
      </c>
      <c r="J604" s="269">
        <f t="shared" si="357"/>
        <v>100</v>
      </c>
      <c r="K604" s="317">
        <f t="shared" si="335"/>
        <v>1</v>
      </c>
      <c r="L604" s="318">
        <f t="shared" si="336"/>
        <v>1.5179628453543688</v>
      </c>
      <c r="M604" s="318">
        <f t="shared" si="337"/>
        <v>1.5154628453543688</v>
      </c>
      <c r="N604" s="269">
        <f t="shared" si="338"/>
        <v>5.480878259823907E-3</v>
      </c>
      <c r="O604" s="269">
        <f t="shared" si="358"/>
        <v>2.6440901955349538E-2</v>
      </c>
      <c r="P604" s="316">
        <f t="shared" si="359"/>
        <v>16.268971423145842</v>
      </c>
      <c r="Q604" s="269">
        <f t="shared" si="339"/>
        <v>33.184549626429884</v>
      </c>
      <c r="R604" s="338">
        <f>IF(H604&gt;0,rate1(1,$L$52,$L$51,$L$54,L604,$L$53,$L$50,P604),"")</f>
        <v>1288.4377879840433</v>
      </c>
      <c r="S604" s="318">
        <f t="shared" si="340"/>
        <v>0.97408354855122681</v>
      </c>
      <c r="T604" s="318">
        <f t="shared" si="341"/>
        <v>0.21148258937599868</v>
      </c>
      <c r="U604" s="269">
        <f t="shared" si="342"/>
        <v>1.5129628453543689</v>
      </c>
      <c r="V604" s="341">
        <f t="shared" si="343"/>
        <v>1.5129628453543689</v>
      </c>
      <c r="W604" s="269">
        <f t="shared" si="344"/>
        <v>1.3772649149257354E-4</v>
      </c>
      <c r="X604" s="269">
        <f t="shared" si="345"/>
        <v>32.527307900873296</v>
      </c>
      <c r="Y604" s="269">
        <f t="shared" si="360"/>
        <v>16.215339120879605</v>
      </c>
      <c r="Z604" s="349">
        <f>IF(H604&gt;0,rate1(1,$L$52,$L$51,$L$54,U604,$L$53,$L$50,Y604),"")</f>
        <v>1284.7360102047317</v>
      </c>
      <c r="AA604" s="341">
        <f t="shared" si="346"/>
        <v>0.95754227662438707</v>
      </c>
      <c r="AB604" s="341">
        <f t="shared" si="347"/>
        <v>3.2438501300256135E-3</v>
      </c>
      <c r="AC604" s="269">
        <f t="shared" si="361"/>
        <v>0.21148258937599868</v>
      </c>
      <c r="AD604" s="269">
        <f t="shared" si="348"/>
        <v>2.3642608191780795E-2</v>
      </c>
      <c r="AE604" s="269">
        <f t="shared" si="349"/>
        <v>3.365683602031099</v>
      </c>
      <c r="AF604" s="269">
        <f t="shared" si="350"/>
        <v>941.27029175840528</v>
      </c>
      <c r="AG604" s="269">
        <f t="shared" si="351"/>
        <v>940.45714807575064</v>
      </c>
      <c r="AH604" s="269">
        <f t="shared" si="352"/>
        <v>1.5180877220081386</v>
      </c>
      <c r="AI604" s="269">
        <f t="shared" si="353"/>
        <v>164.13876661200331</v>
      </c>
      <c r="AJ604" s="269">
        <f t="shared" si="354"/>
        <v>6.0004395820351499</v>
      </c>
      <c r="AK604" s="366">
        <f t="shared" si="355"/>
        <v>140.4992545163357</v>
      </c>
      <c r="AL604" s="134">
        <f t="shared" si="362"/>
        <v>2.1437443728714554</v>
      </c>
      <c r="AM604" s="5" cm="1">
        <f t="array" ref="AM604">Balance($B$8,$B$11,$B$12,$H$7,B604,AK604,AL604)</f>
        <v>1.2632867729134027</v>
      </c>
      <c r="AN604" s="5" cm="1">
        <f t="array" ref="AN604">getStorageByWaterLevel(B603)</f>
        <v>128.34822229965761</v>
      </c>
    </row>
    <row r="605" spans="2:40" x14ac:dyDescent="0.25">
      <c r="B605" s="269">
        <f t="shared" si="329"/>
        <v>941.27029175840528</v>
      </c>
      <c r="C605" s="269">
        <f t="shared" si="330"/>
        <v>940.45714807575064</v>
      </c>
      <c r="D605" s="269">
        <f t="shared" si="331"/>
        <v>1.5180877220081386</v>
      </c>
      <c r="E605" s="269">
        <f>IF(H605&gt;0,IF(AND(C605&lt;$B$6,C605&gt;$K$12),bb2wang($B$6,$K$12,C605,$H$8,$H$9,I605,$H$10,$H$11,$K$10,$K$11,$H$13),E604)," ")</f>
        <v>136.0101011668292</v>
      </c>
      <c r="F605" s="269">
        <f t="shared" si="332"/>
        <v>135.78283997822709</v>
      </c>
      <c r="G605" s="269">
        <f t="shared" si="333"/>
        <v>135.45354846974496</v>
      </c>
      <c r="H605" s="270">
        <f t="shared" si="356"/>
        <v>5.0000000000000001E-3</v>
      </c>
      <c r="I605" s="269">
        <f t="shared" si="334"/>
        <v>0.65051494612371252</v>
      </c>
      <c r="J605" s="269">
        <f t="shared" si="357"/>
        <v>100</v>
      </c>
      <c r="K605" s="317">
        <f t="shared" si="335"/>
        <v>1</v>
      </c>
      <c r="L605" s="318">
        <f t="shared" si="336"/>
        <v>1.5230877220081385</v>
      </c>
      <c r="M605" s="318">
        <f t="shared" si="337"/>
        <v>1.5205877220081385</v>
      </c>
      <c r="N605" s="269">
        <f t="shared" si="338"/>
        <v>5.4998968644792701E-3</v>
      </c>
      <c r="O605" s="269">
        <f t="shared" si="358"/>
        <v>2.6440901955349538E-2</v>
      </c>
      <c r="P605" s="316">
        <f t="shared" si="359"/>
        <v>16.342345126937712</v>
      </c>
      <c r="Q605" s="269">
        <f t="shared" si="339"/>
        <v>34.99142227483398</v>
      </c>
      <c r="R605" s="338">
        <f>IF(H605&gt;0,rate1(1,$L$52,$L$51,$L$54,L605,$L$53,$L$50,P605),"")</f>
        <v>1293.4970544134158</v>
      </c>
      <c r="S605" s="318">
        <f t="shared" si="340"/>
        <v>1.0231042423734353</v>
      </c>
      <c r="T605" s="318">
        <f t="shared" si="341"/>
        <v>-0.23804705541017482</v>
      </c>
      <c r="U605" s="269">
        <f t="shared" si="342"/>
        <v>1.5180877220081386</v>
      </c>
      <c r="V605" s="341">
        <f t="shared" si="343"/>
        <v>1.5180877220081386</v>
      </c>
      <c r="W605" s="269">
        <f t="shared" si="344"/>
        <v>1.3866111684501803E-4</v>
      </c>
      <c r="X605" s="269">
        <f t="shared" si="345"/>
        <v>34.102249330188442</v>
      </c>
      <c r="Y605" s="269">
        <f t="shared" si="360"/>
        <v>16.288652365065072</v>
      </c>
      <c r="Z605" s="349">
        <f>IF(H605&gt;0,rate1(1,$L$52,$L$51,$L$54,U605,$L$53,$L$50,Y605),"")</f>
        <v>1289.7954060020488</v>
      </c>
      <c r="AA605" s="341">
        <f t="shared" si="346"/>
        <v>0.99996761191359329</v>
      </c>
      <c r="AB605" s="341">
        <f t="shared" si="347"/>
        <v>4.281238326457391</v>
      </c>
      <c r="AC605" s="269">
        <f t="shared" si="361"/>
        <v>4.281238326457391</v>
      </c>
      <c r="AD605" s="269">
        <f t="shared" si="348"/>
        <v>1.167886396115996E-3</v>
      </c>
      <c r="AE605" s="269">
        <f t="shared" si="349"/>
        <v>-1.0004948990469748E-2</v>
      </c>
      <c r="AF605" s="269">
        <f t="shared" si="350"/>
        <v>936.99455332881234</v>
      </c>
      <c r="AG605" s="269">
        <f t="shared" si="351"/>
        <v>936.17590974929328</v>
      </c>
      <c r="AH605" s="269">
        <f t="shared" si="352"/>
        <v>1.523213049454115</v>
      </c>
      <c r="AI605" s="269">
        <f t="shared" si="353"/>
        <v>3309.8168347966416</v>
      </c>
      <c r="AJ605" s="269">
        <f t="shared" si="354"/>
        <v>6.9198331472564396</v>
      </c>
      <c r="AK605" s="366">
        <f t="shared" si="355"/>
        <v>140.52122731259666</v>
      </c>
      <c r="AL605" s="134">
        <f t="shared" si="362"/>
        <v>2.1601582495326559</v>
      </c>
      <c r="AM605" s="5" cm="1">
        <f t="array" ref="AM605">Balance($B$8,$B$11,$B$12,$H$7,B605,AK605,AL605)</f>
        <v>1.2789634449050282</v>
      </c>
      <c r="AN605" s="5" cm="1">
        <f t="array" ref="AN605">getStorageByWaterLevel(B604)</f>
        <v>128.40582183935851</v>
      </c>
    </row>
    <row r="606" spans="2:40" x14ac:dyDescent="0.25">
      <c r="B606" s="269">
        <f t="shared" si="329"/>
        <v>936.99455332881234</v>
      </c>
      <c r="C606" s="269">
        <f t="shared" si="330"/>
        <v>936.17590974929328</v>
      </c>
      <c r="D606" s="269">
        <f t="shared" si="331"/>
        <v>1.523213049454115</v>
      </c>
      <c r="E606" s="269">
        <f>IF(H606&gt;0,IF(AND(C606&lt;$B$6,C606&gt;$K$12),bb2wang($B$6,$K$12,C606,$H$8,$H$9,I606,$H$10,$H$11,$K$10,$K$11,$H$13),E605)," ")</f>
        <v>144.60920023336101</v>
      </c>
      <c r="F606" s="269">
        <f t="shared" si="332"/>
        <v>140.30965070009512</v>
      </c>
      <c r="G606" s="269">
        <f t="shared" si="333"/>
        <v>138.62997931849017</v>
      </c>
      <c r="H606" s="270">
        <f t="shared" si="356"/>
        <v>5.0000000000000001E-3</v>
      </c>
      <c r="I606" s="269">
        <f t="shared" si="334"/>
        <v>0.65491486361524953</v>
      </c>
      <c r="J606" s="269">
        <f t="shared" si="357"/>
        <v>100</v>
      </c>
      <c r="K606" s="317">
        <f t="shared" si="335"/>
        <v>-1</v>
      </c>
      <c r="L606" s="318">
        <f t="shared" si="336"/>
        <v>1.5182130494541151</v>
      </c>
      <c r="M606" s="318">
        <f t="shared" si="337"/>
        <v>1.520713049454115</v>
      </c>
      <c r="N606" s="269">
        <f t="shared" si="338"/>
        <v>-5.2309006666573232E-3</v>
      </c>
      <c r="O606" s="269">
        <f t="shared" si="358"/>
        <v>2.6440901955349538E-2</v>
      </c>
      <c r="P606" s="316">
        <f t="shared" si="359"/>
        <v>16.308389839001887</v>
      </c>
      <c r="Q606" s="269">
        <f t="shared" si="339"/>
        <v>43.561607778008238</v>
      </c>
      <c r="R606" s="338">
        <f>IF(H606&gt;0,rate1(1,$L$52,$L$51,$L$54,L606,$L$53,$L$50,P606),"")</f>
        <v>1291.1564987717175</v>
      </c>
      <c r="S606" s="318">
        <f t="shared" si="340"/>
        <v>1.2759943433150331</v>
      </c>
      <c r="T606" s="318">
        <f t="shared" si="341"/>
        <v>1.8952927092011167E-2</v>
      </c>
      <c r="U606" s="269">
        <f t="shared" si="342"/>
        <v>1.523213049454115</v>
      </c>
      <c r="V606" s="341">
        <f t="shared" si="343"/>
        <v>1.523213049454115</v>
      </c>
      <c r="W606" s="269">
        <f t="shared" si="344"/>
        <v>1.3959898534010584E-4</v>
      </c>
      <c r="X606" s="269">
        <f t="shared" si="345"/>
        <v>39.981315192761457</v>
      </c>
      <c r="Y606" s="269">
        <f t="shared" si="360"/>
        <v>16.362054779475443</v>
      </c>
      <c r="Z606" s="349">
        <f>IF(H606&gt;0,rate1(1,$L$52,$L$51,$L$54,U606,$L$53,$L$50,Y606),"")</f>
        <v>1294.8550740196633</v>
      </c>
      <c r="AA606" s="341">
        <f t="shared" si="346"/>
        <v>1.1677762744056313</v>
      </c>
      <c r="AB606" s="341">
        <f t="shared" si="347"/>
        <v>-8.3205438811091118E-4</v>
      </c>
      <c r="AC606" s="269">
        <f t="shared" si="361"/>
        <v>1.8952927092011167E-2</v>
      </c>
      <c r="AD606" s="269">
        <f t="shared" si="348"/>
        <v>-0.26381149337653209</v>
      </c>
      <c r="AE606" s="269">
        <f t="shared" si="349"/>
        <v>-0.1232407417013988</v>
      </c>
      <c r="AF606" s="269">
        <f t="shared" si="350"/>
        <v>936.97036950105371</v>
      </c>
      <c r="AG606" s="269">
        <f t="shared" si="351"/>
        <v>936.15695682220132</v>
      </c>
      <c r="AH606" s="269">
        <f t="shared" si="352"/>
        <v>1.5183388006717045</v>
      </c>
      <c r="AI606" s="269">
        <f t="shared" si="353"/>
        <v>14.679031635623696</v>
      </c>
      <c r="AJ606" s="269">
        <f t="shared" si="354"/>
        <v>6.9239106560441126</v>
      </c>
      <c r="AK606" s="366">
        <f t="shared" si="355"/>
        <v>140.96955374765477</v>
      </c>
      <c r="AL606" s="134">
        <f t="shared" si="362"/>
        <v>2.4911399330123203</v>
      </c>
      <c r="AM606" s="5" cm="1">
        <f t="array" ref="AM606">Balance($B$8,$B$11,$B$12,$H$7,B606,AK606,AL606)</f>
        <v>1.626215659388685</v>
      </c>
      <c r="AN606" s="5" cm="1">
        <f t="array" ref="AN606">getStorageByWaterLevel(B605)</f>
        <v>129.022636647773</v>
      </c>
    </row>
    <row r="607" spans="2:40" x14ac:dyDescent="0.25">
      <c r="B607" s="269">
        <f t="shared" si="329"/>
        <v>936.97036950105371</v>
      </c>
      <c r="C607" s="269">
        <f t="shared" si="330"/>
        <v>936.15695682220132</v>
      </c>
      <c r="D607" s="269">
        <f t="shared" si="331"/>
        <v>1.5183388006717045</v>
      </c>
      <c r="E607" s="269">
        <f>IF(H607&gt;0,IF(AND(C607&lt;$B$6,C607&gt;$K$12),bb2wang($B$6,$K$12,C607,$H$8,$H$9,I607,$H$10,$H$11,$K$10,$K$11,$H$13),E606)," ")</f>
        <v>144.61723719852816</v>
      </c>
      <c r="F607" s="269">
        <f t="shared" si="332"/>
        <v>144.61321871594458</v>
      </c>
      <c r="G607" s="269">
        <f t="shared" si="333"/>
        <v>137.3270694640415</v>
      </c>
      <c r="H607" s="270">
        <f t="shared" si="356"/>
        <v>0.02</v>
      </c>
      <c r="I607" s="269">
        <f t="shared" si="334"/>
        <v>0.6507301430819098</v>
      </c>
      <c r="J607" s="269">
        <f t="shared" si="357"/>
        <v>100</v>
      </c>
      <c r="K607" s="317">
        <f t="shared" si="335"/>
        <v>-1</v>
      </c>
      <c r="L607" s="318">
        <f t="shared" si="336"/>
        <v>1.4983388006717044</v>
      </c>
      <c r="M607" s="318">
        <f t="shared" si="337"/>
        <v>1.5083388006717044</v>
      </c>
      <c r="N607" s="269">
        <f t="shared" si="338"/>
        <v>-2.1221563238068564E-2</v>
      </c>
      <c r="O607" s="269">
        <f t="shared" si="358"/>
        <v>2.6440901955349538E-2</v>
      </c>
      <c r="P607" s="316">
        <f t="shared" si="359"/>
        <v>16.078346775043766</v>
      </c>
      <c r="Q607" s="269">
        <f t="shared" si="339"/>
        <v>40.09329195936732</v>
      </c>
      <c r="R607" s="338">
        <f>IF(H607&gt;0,rate1(1,$L$52,$L$51,$L$54,L607,$L$53,$L$50,P607),"")</f>
        <v>1275.2663075231844</v>
      </c>
      <c r="S607" s="318">
        <f t="shared" si="340"/>
        <v>1.1890347985745526</v>
      </c>
      <c r="T607" s="318">
        <f t="shared" si="341"/>
        <v>0.11226273362414319</v>
      </c>
      <c r="U607" s="269">
        <f t="shared" si="342"/>
        <v>1.5183388006717045</v>
      </c>
      <c r="V607" s="341">
        <f t="shared" si="343"/>
        <v>1.5183388006717045</v>
      </c>
      <c r="W607" s="269">
        <f t="shared" si="344"/>
        <v>1.3870698735307663E-4</v>
      </c>
      <c r="X607" s="269">
        <f t="shared" si="345"/>
        <v>42.894211029069538</v>
      </c>
      <c r="Y607" s="269">
        <f t="shared" si="360"/>
        <v>16.292246264492245</v>
      </c>
      <c r="Z607" s="349">
        <f>IF(H607&gt;0,rate1(1,$L$52,$L$51,$L$54,U607,$L$53,$L$50,Y607),"")</f>
        <v>1290.0432723614404</v>
      </c>
      <c r="AA607" s="341">
        <f t="shared" si="346"/>
        <v>1.2575293790919915</v>
      </c>
      <c r="AB607" s="341">
        <f t="shared" si="347"/>
        <v>-5.3860646052165343E-4</v>
      </c>
      <c r="AC607" s="269">
        <f t="shared" si="361"/>
        <v>0.11226273362414319</v>
      </c>
      <c r="AD607" s="269">
        <f t="shared" si="348"/>
        <v>-0.17815350966742188</v>
      </c>
      <c r="AE607" s="269">
        <f t="shared" si="349"/>
        <v>1.3056061028325807</v>
      </c>
      <c r="AF607" s="269">
        <f t="shared" si="350"/>
        <v>936.8368852041915</v>
      </c>
      <c r="AG607" s="269">
        <f t="shared" si="351"/>
        <v>936.04469408857722</v>
      </c>
      <c r="AH607" s="269">
        <f t="shared" si="352"/>
        <v>1.4984015216360387</v>
      </c>
      <c r="AI607" s="269">
        <f t="shared" si="353"/>
        <v>88.030815965160471</v>
      </c>
      <c r="AJ607" s="269">
        <f t="shared" si="354"/>
        <v>6.9483636604788792</v>
      </c>
      <c r="AK607" s="366">
        <f t="shared" si="355"/>
        <v>140.97158870150685</v>
      </c>
      <c r="AL607" s="134">
        <f t="shared" si="362"/>
        <v>2.4926078361758828</v>
      </c>
      <c r="AM607" s="5" cm="1">
        <f t="array" ref="AM607">Balance($B$8,$B$11,$B$12,$H$7,B607,AK607,AL607)</f>
        <v>1.6283026658853506</v>
      </c>
      <c r="AN607" s="5" cm="1">
        <f t="array" ref="AN607">getStorageByWaterLevel(B606)</f>
        <v>142.15882436116345</v>
      </c>
    </row>
    <row r="608" spans="2:40" x14ac:dyDescent="0.25">
      <c r="B608" s="269">
        <f t="shared" ref="B608:B641" si="363">IF(H608&gt;0,AF607,"")</f>
        <v>936.8368852041915</v>
      </c>
      <c r="C608" s="269">
        <f t="shared" ref="C608:C641" si="364">IF(H608&gt;0,AG607,"")</f>
        <v>936.04469408857722</v>
      </c>
      <c r="D608" s="269">
        <f t="shared" ref="D608:D641" si="365">IF(H608&gt;0,AH607,"")</f>
        <v>1.4984015216360387</v>
      </c>
      <c r="E608" s="269">
        <f>IF(H608&gt;0,IF(AND(C608&lt;$B$6,C608&gt;$K$12),bb2wang($B$6,$K$12,C608,$H$8,$H$9,I608,$H$10,$H$11,$K$10,$K$11,$H$13),E607)," ")</f>
        <v>144.72062175241865</v>
      </c>
      <c r="F608" s="269">
        <f t="shared" ref="F608:F641" si="366">IF(H608&gt;0,(E608+E607)/2,"")</f>
        <v>144.66892947547342</v>
      </c>
      <c r="G608" s="269">
        <f t="shared" ref="G608:G641" si="367">IF(H608&gt;0,F608*$S$53*$C$55*(B608-C608+N608)^1.5,"")</f>
        <v>131.9681098755739</v>
      </c>
      <c r="H608" s="270">
        <f t="shared" si="356"/>
        <v>0.02</v>
      </c>
      <c r="I608" s="269">
        <f t="shared" ref="I608:I641" si="368">IF(H608&gt;0,(B608-C608)*B$19,"")</f>
        <v>0.63375289249142952</v>
      </c>
      <c r="J608" s="269">
        <f t="shared" si="357"/>
        <v>100</v>
      </c>
      <c r="K608" s="317">
        <f t="shared" ref="K608:K641" si="369">IF(H608&gt;0,IF((1-S607-0.015)&gt;0,1,-1),"")</f>
        <v>-1</v>
      </c>
      <c r="L608" s="318">
        <f t="shared" ref="L608:L641" si="370">IF(H608&gt;0,D608+K608*H608,"")</f>
        <v>1.4784015216360387</v>
      </c>
      <c r="M608" s="318">
        <f t="shared" ref="M608:M641" si="371">IF(H608&gt;0,(D608+L608)/2,"")</f>
        <v>1.4884015216360387</v>
      </c>
      <c r="N608" s="269">
        <f t="shared" ref="N608:N641" si="372">IF(H608&gt;0,2*($P$53*M608/$S$52/$S$51)^2-(B608-C608)*2,"")</f>
        <v>-2.0943774024773543E-2</v>
      </c>
      <c r="O608" s="269">
        <f t="shared" si="358"/>
        <v>2.6440901955349538E-2</v>
      </c>
      <c r="P608" s="316">
        <f t="shared" si="359"/>
        <v>15.794539157521506</v>
      </c>
      <c r="Q608" s="269">
        <f t="shared" ref="Q608:Q641" si="373">IF(H608&gt;0,M608/$S$54*(B608-C608+N608/2)*E608-J608,"")</f>
        <v>34.707354388965001</v>
      </c>
      <c r="R608" s="338">
        <f>IF(H608&gt;0,rate1(1,$L$52,$L$51,$L$54,L608,$L$53,$L$50,P608),"")</f>
        <v>1255.5822584431414</v>
      </c>
      <c r="S608" s="318">
        <f t="shared" ref="S608:S641" si="374">IF(H608&gt;0,Q608/O608/R608,"")</f>
        <v>1.0454423140611171</v>
      </c>
      <c r="T608" s="318">
        <f t="shared" ref="T608:T641" si="375">IF(H608&gt;0,N608/(1-S608),"")</f>
        <v>0.4608870489430944</v>
      </c>
      <c r="U608" s="269">
        <f t="shared" ref="U608:U641" si="376">L608-K608*H608</f>
        <v>1.4984015216360387</v>
      </c>
      <c r="V608" s="341">
        <f t="shared" ref="V608:V641" si="377">IF(H608&gt;0,(D608+U608)/2,"")</f>
        <v>1.4984015216360387</v>
      </c>
      <c r="W608" s="269">
        <f t="shared" ref="W608:W641" si="378">IF(H608&gt;0,2*($P$53*V608/$S$52/$S$51)^2-(B608-C608)*2,"")</f>
        <v>1.3508818575247439E-4</v>
      </c>
      <c r="X608" s="269">
        <f t="shared" ref="X608:X641" si="379">IF(H608&gt;0,V608/$S$54*(B608-C608+W608/2)*F608-J608,"")</f>
        <v>37.391686651545939</v>
      </c>
      <c r="Y608" s="269">
        <f t="shared" si="360"/>
        <v>16.00748704366702</v>
      </c>
      <c r="Z608" s="349">
        <f>IF(H608&gt;0,rate1(1,$L$52,$L$51,$L$54,U608,$L$53,$L$50,Y608),"")</f>
        <v>1270.3599936184535</v>
      </c>
      <c r="AA608" s="341">
        <f t="shared" ref="AA608:AA641" si="380">IF(H608&gt;0,X608/O608/Z608,"")</f>
        <v>1.113196882446156</v>
      </c>
      <c r="AB608" s="341">
        <f t="shared" ref="AB608:AB641" si="381">IF(H608&gt;0,W608/(1-AA608),"")</f>
        <v>-1.1933913976538298E-3</v>
      </c>
      <c r="AC608" s="269">
        <f t="shared" si="361"/>
        <v>0.4608870489430944</v>
      </c>
      <c r="AD608" s="269">
        <f t="shared" ref="AD608:AD641" si="382">IF(H608&gt;0,H608/AC608*K608,"")</f>
        <v>-4.3394580181552019E-2</v>
      </c>
      <c r="AE608" s="269">
        <f t="shared" ref="AE608:AE641" si="383">IF(H608&gt;0,(AD608-AD607)/(AC608+AC607)*2,"")</f>
        <v>0.47023983462843233</v>
      </c>
      <c r="AF608" s="269">
        <f t="shared" ref="AF608:AF641" si="384">IF(H608&gt;0,B608-(AC608-N608),"")</f>
        <v>936.35505438122368</v>
      </c>
      <c r="AG608" s="269">
        <f t="shared" ref="AG608:AG641" si="385">IF(H608&gt;0,C608-AC608,"")</f>
        <v>935.58380703963417</v>
      </c>
      <c r="AH608" s="269">
        <f t="shared" ref="AH608:AH641" si="386">IF(H608&gt;0,$S$54*$S$53*$C$55*SQRT(AF608-AG608),"")</f>
        <v>1.4784616428243476</v>
      </c>
      <c r="AI608" s="269">
        <f t="shared" ref="AI608:AI641" si="387">IF(H608&gt;0,AC608/R608*1000000,"")</f>
        <v>367.07037379977885</v>
      </c>
      <c r="AJ608" s="269">
        <f t="shared" ref="AJ608:AJ641" si="388">IF(H608&gt;0,AJ607+AI608/3600,"")</f>
        <v>7.0503276532010402</v>
      </c>
      <c r="AK608" s="366">
        <f t="shared" ref="AK608:AK641" si="389">IF(H608&gt;0,AK607+AI607*G607/1000000,"")</f>
        <v>140.98367771548587</v>
      </c>
      <c r="AL608" s="134">
        <f t="shared" si="362"/>
        <v>2.5014109177723989</v>
      </c>
      <c r="AM608" s="5" cm="1">
        <f t="array" ref="AM608">Balance($B$8,$B$11,$B$12,$H$7,B608,AK608,AL608)</f>
        <v>1.6398372135403341</v>
      </c>
      <c r="AN608" s="5" cm="1">
        <f t="array" ref="AN608">getStorageByWaterLevel(B607)</f>
        <v>142.23493415115095</v>
      </c>
    </row>
    <row r="609" spans="2:40" x14ac:dyDescent="0.25">
      <c r="B609" s="269">
        <f t="shared" si="363"/>
        <v>936.35505438122368</v>
      </c>
      <c r="C609" s="269">
        <f t="shared" si="364"/>
        <v>935.58380703963417</v>
      </c>
      <c r="D609" s="269">
        <f t="shared" si="365"/>
        <v>1.4784616428243476</v>
      </c>
      <c r="E609" s="269">
        <f>IF(H609&gt;0,IF(AND(C609&lt;$B$6,C609&gt;$K$12),bb2wang($B$6,$K$12,C609,$H$8,$H$9,I609,$H$10,$H$11,$K$10,$K$11,$H$13),E608)," ")</f>
        <v>145.52320600720356</v>
      </c>
      <c r="F609" s="269">
        <f t="shared" si="366"/>
        <v>145.1219138798111</v>
      </c>
      <c r="G609" s="269">
        <f t="shared" si="367"/>
        <v>131.07526666429999</v>
      </c>
      <c r="H609" s="270">
        <f t="shared" si="356"/>
        <v>5.0000000000000001E-3</v>
      </c>
      <c r="I609" s="269">
        <f t="shared" si="368"/>
        <v>0.61699787327161182</v>
      </c>
      <c r="J609" s="269">
        <f t="shared" si="357"/>
        <v>100</v>
      </c>
      <c r="K609" s="317">
        <f t="shared" si="369"/>
        <v>-1</v>
      </c>
      <c r="L609" s="318">
        <f t="shared" si="370"/>
        <v>1.4734616428243477</v>
      </c>
      <c r="M609" s="318">
        <f t="shared" si="371"/>
        <v>1.4759616428243476</v>
      </c>
      <c r="N609" s="269">
        <f t="shared" si="372"/>
        <v>-5.0810701195307395E-3</v>
      </c>
      <c r="O609" s="269">
        <f t="shared" si="358"/>
        <v>2.6440901955349538E-2</v>
      </c>
      <c r="P609" s="316">
        <f t="shared" si="359"/>
        <v>15.670821881818558</v>
      </c>
      <c r="Q609" s="269">
        <f t="shared" si="373"/>
        <v>32.086380272266894</v>
      </c>
      <c r="R609" s="338">
        <f>IF(H609&gt;0,rate1(1,$L$52,$L$51,$L$54,L609,$L$53,$L$50,P609),"")</f>
        <v>1246.9737722058883</v>
      </c>
      <c r="S609" s="318">
        <f t="shared" si="374"/>
        <v>0.97316647980818727</v>
      </c>
      <c r="T609" s="318">
        <f t="shared" si="375"/>
        <v>-0.18935533180924366</v>
      </c>
      <c r="U609" s="269">
        <f t="shared" si="376"/>
        <v>1.4784616428243476</v>
      </c>
      <c r="V609" s="341">
        <f t="shared" si="377"/>
        <v>1.4784616428243476</v>
      </c>
      <c r="W609" s="269">
        <f t="shared" si="378"/>
        <v>1.315167540862916E-4</v>
      </c>
      <c r="X609" s="269">
        <f t="shared" si="379"/>
        <v>32.392612878080854</v>
      </c>
      <c r="Y609" s="269">
        <f t="shared" si="360"/>
        <v>15.723953660896147</v>
      </c>
      <c r="Z609" s="349">
        <f>IF(H609&gt;0,rate1(1,$L$52,$L$51,$L$54,U609,$L$53,$L$50,Y609),"")</f>
        <v>1250.6728593110383</v>
      </c>
      <c r="AA609" s="341">
        <f t="shared" si="380"/>
        <v>0.97954860319439285</v>
      </c>
      <c r="AB609" s="341">
        <f t="shared" si="381"/>
        <v>6.4306978802657492E-3</v>
      </c>
      <c r="AC609" s="269">
        <f t="shared" si="361"/>
        <v>6.4306978802657492E-3</v>
      </c>
      <c r="AD609" s="269">
        <f t="shared" si="382"/>
        <v>-0.77752058844869487</v>
      </c>
      <c r="AE609" s="269">
        <f t="shared" si="383"/>
        <v>-3.1418708716176047</v>
      </c>
      <c r="AF609" s="269">
        <f t="shared" si="384"/>
        <v>936.34354261322392</v>
      </c>
      <c r="AG609" s="269">
        <f t="shared" si="385"/>
        <v>935.57737634175385</v>
      </c>
      <c r="AH609" s="269">
        <f t="shared" si="386"/>
        <v>1.4735834535842449</v>
      </c>
      <c r="AI609" s="269">
        <f t="shared" si="387"/>
        <v>5.1570434147062185</v>
      </c>
      <c r="AJ609" s="269">
        <f t="shared" si="388"/>
        <v>7.0517601652606805</v>
      </c>
      <c r="AK609" s="366">
        <f t="shared" si="389"/>
        <v>141.03211929890753</v>
      </c>
      <c r="AL609" s="134">
        <f t="shared" si="362"/>
        <v>2.5381179551523769</v>
      </c>
      <c r="AM609" s="5" cm="1">
        <f t="array" ref="AM609">Balance($B$8,$B$11,$B$12,$H$7,B609,AK609,AL609)</f>
        <v>1.6817518910285909</v>
      </c>
      <c r="AN609" s="5" cm="1">
        <f t="array" ref="AN609">getStorageByWaterLevel(B608)</f>
        <v>142.65539383506717</v>
      </c>
    </row>
    <row r="610" spans="2:40" x14ac:dyDescent="0.25">
      <c r="B610" s="269">
        <f t="shared" si="363"/>
        <v>936.34354261322392</v>
      </c>
      <c r="C610" s="269">
        <f t="shared" si="364"/>
        <v>935.57737634175385</v>
      </c>
      <c r="D610" s="269">
        <f t="shared" si="365"/>
        <v>1.4735834535842449</v>
      </c>
      <c r="E610" s="269">
        <f>IF(H610&gt;0,IF(AND(C610&lt;$B$6,C610&gt;$K$12),bb2wang($B$6,$K$12,C610,$H$8,$H$9,I610,$H$10,$H$11,$K$10,$K$11,$H$13),E609)," ")</f>
        <v>145.50703575346716</v>
      </c>
      <c r="F610" s="269">
        <f t="shared" si="366"/>
        <v>145.51512088033536</v>
      </c>
      <c r="G610" s="269">
        <f t="shared" si="367"/>
        <v>132.80553376363085</v>
      </c>
      <c r="H610" s="270">
        <f t="shared" si="356"/>
        <v>5.0000000000000001E-3</v>
      </c>
      <c r="I610" s="269">
        <f t="shared" si="368"/>
        <v>0.61293301717605575</v>
      </c>
      <c r="J610" s="269">
        <f t="shared" si="357"/>
        <v>100</v>
      </c>
      <c r="K610" s="317">
        <f t="shared" si="369"/>
        <v>1</v>
      </c>
      <c r="L610" s="318">
        <f t="shared" si="370"/>
        <v>1.4785834535842448</v>
      </c>
      <c r="M610" s="318">
        <f t="shared" si="371"/>
        <v>1.4760834535842449</v>
      </c>
      <c r="N610" s="269">
        <f t="shared" si="372"/>
        <v>5.3348453434145515E-3</v>
      </c>
      <c r="O610" s="269">
        <f t="shared" si="358"/>
        <v>2.6440901955349538E-2</v>
      </c>
      <c r="P610" s="316">
        <f t="shared" si="359"/>
        <v>15.707945382049354</v>
      </c>
      <c r="Q610" s="269">
        <f t="shared" si="373"/>
        <v>32.104405328866591</v>
      </c>
      <c r="R610" s="338">
        <f>IF(H610&gt;0,rate1(1,$L$52,$L$51,$L$54,L610,$L$53,$L$50,P610),"")</f>
        <v>1249.5586762085757</v>
      </c>
      <c r="S610" s="318">
        <f t="shared" si="374"/>
        <v>0.97169889700901702</v>
      </c>
      <c r="T610" s="318">
        <f t="shared" si="375"/>
        <v>0.18850308926525891</v>
      </c>
      <c r="U610" s="269">
        <f t="shared" si="376"/>
        <v>1.4735834535842449</v>
      </c>
      <c r="V610" s="341">
        <f t="shared" si="377"/>
        <v>1.4735834535842449</v>
      </c>
      <c r="W610" s="269">
        <f t="shared" si="378"/>
        <v>1.3065030591374871E-4</v>
      </c>
      <c r="X610" s="269">
        <f t="shared" si="379"/>
        <v>31.441620422843755</v>
      </c>
      <c r="Y610" s="269">
        <f t="shared" si="360"/>
        <v>15.654782251954071</v>
      </c>
      <c r="Z610" s="349">
        <f>IF(H610&gt;0,rate1(1,$L$52,$L$51,$L$54,U610,$L$53,$L$50,Y610),"")</f>
        <v>1245.8564625550191</v>
      </c>
      <c r="AA610" s="341">
        <f t="shared" si="380"/>
        <v>0.95446640160705809</v>
      </c>
      <c r="AB610" s="341">
        <f t="shared" si="381"/>
        <v>2.8693165162628704E-3</v>
      </c>
      <c r="AC610" s="269">
        <f t="shared" si="361"/>
        <v>0.18850308926525891</v>
      </c>
      <c r="AD610" s="269">
        <f t="shared" si="382"/>
        <v>2.6524764233248559E-2</v>
      </c>
      <c r="AE610" s="269">
        <f t="shared" si="383"/>
        <v>8.2494201180393247</v>
      </c>
      <c r="AF610" s="269">
        <f t="shared" si="384"/>
        <v>936.16037436930208</v>
      </c>
      <c r="AG610" s="269">
        <f t="shared" si="385"/>
        <v>935.38887325248857</v>
      </c>
      <c r="AH610" s="269">
        <f t="shared" si="386"/>
        <v>1.4787048631605726</v>
      </c>
      <c r="AI610" s="269">
        <f t="shared" si="387"/>
        <v>150.85573239122871</v>
      </c>
      <c r="AJ610" s="269">
        <f t="shared" si="388"/>
        <v>7.0936645353693555</v>
      </c>
      <c r="AK610" s="366">
        <f t="shared" si="389"/>
        <v>141.03279525974833</v>
      </c>
      <c r="AL610" s="134">
        <f t="shared" si="362"/>
        <v>2.5386336594938474</v>
      </c>
      <c r="AM610" s="5" cm="1">
        <f t="array" ref="AM610">Balance($B$8,$B$11,$B$12,$H$7,B610,AK610,AL610)</f>
        <v>1.6827646201271602</v>
      </c>
      <c r="AN610" s="5" cm="1">
        <f t="array" ref="AN610">getStorageByWaterLevel(B609)</f>
        <v>144.17826624205463</v>
      </c>
    </row>
    <row r="611" spans="2:40" x14ac:dyDescent="0.25">
      <c r="B611" s="269">
        <f t="shared" si="363"/>
        <v>936.16037436930208</v>
      </c>
      <c r="C611" s="269">
        <f t="shared" si="364"/>
        <v>935.38887325248857</v>
      </c>
      <c r="D611" s="269">
        <f t="shared" si="365"/>
        <v>1.4787048631605726</v>
      </c>
      <c r="E611" s="269">
        <f>IF(H611&gt;0,IF(AND(C611&lt;$B$6,C611&gt;$K$12),bb2wang($B$6,$K$12,C611,$H$8,$H$9,I611,$H$10,$H$11,$K$10,$K$11,$H$13),E610)," ")</f>
        <v>145.91472956613461</v>
      </c>
      <c r="F611" s="269">
        <f t="shared" si="366"/>
        <v>145.71088265980089</v>
      </c>
      <c r="G611" s="269">
        <f t="shared" si="367"/>
        <v>134.37086047785093</v>
      </c>
      <c r="H611" s="270">
        <f t="shared" si="356"/>
        <v>5.0000000000000001E-3</v>
      </c>
      <c r="I611" s="269">
        <f t="shared" si="368"/>
        <v>0.61720089345080853</v>
      </c>
      <c r="J611" s="269">
        <f t="shared" si="357"/>
        <v>100</v>
      </c>
      <c r="K611" s="317">
        <f t="shared" si="369"/>
        <v>1</v>
      </c>
      <c r="L611" s="318">
        <f t="shared" si="370"/>
        <v>1.4837048631605725</v>
      </c>
      <c r="M611" s="318">
        <f t="shared" si="371"/>
        <v>1.4812048631605725</v>
      </c>
      <c r="N611" s="269">
        <f t="shared" si="372"/>
        <v>5.3538268116855026E-3</v>
      </c>
      <c r="O611" s="269">
        <f t="shared" si="358"/>
        <v>2.6440901955349538E-2</v>
      </c>
      <c r="P611" s="316">
        <f t="shared" si="359"/>
        <v>15.780629072192596</v>
      </c>
      <c r="Q611" s="269">
        <f t="shared" si="373"/>
        <v>33.85823476032138</v>
      </c>
      <c r="R611" s="338">
        <f>IF(H611&gt;0,rate1(1,$L$52,$L$51,$L$54,L611,$L$53,$L$50,P611),"")</f>
        <v>1254.6152128985777</v>
      </c>
      <c r="S611" s="318">
        <f t="shared" si="374"/>
        <v>1.0206515438707453</v>
      </c>
      <c r="T611" s="318">
        <f t="shared" si="375"/>
        <v>-0.25924583872248219</v>
      </c>
      <c r="U611" s="269">
        <f t="shared" si="376"/>
        <v>1.4787048631605726</v>
      </c>
      <c r="V611" s="341">
        <f t="shared" si="377"/>
        <v>1.4787048631605726</v>
      </c>
      <c r="W611" s="269">
        <f t="shared" si="378"/>
        <v>1.3156002904146646E-4</v>
      </c>
      <c r="X611" s="269">
        <f t="shared" si="379"/>
        <v>32.995535858438473</v>
      </c>
      <c r="Y611" s="269">
        <f t="shared" si="360"/>
        <v>15.727404457313261</v>
      </c>
      <c r="Z611" s="349">
        <f>IF(H611&gt;0,rate1(1,$L$52,$L$51,$L$54,U611,$L$53,$L$50,Y611),"")</f>
        <v>1250.9129990552697</v>
      </c>
      <c r="AA611" s="341">
        <f t="shared" si="380"/>
        <v>0.99758937389882674</v>
      </c>
      <c r="AB611" s="341">
        <f t="shared" si="381"/>
        <v>5.4575045452895231E-2</v>
      </c>
      <c r="AC611" s="269">
        <f t="shared" si="361"/>
        <v>5.4575045452895231E-2</v>
      </c>
      <c r="AD611" s="269">
        <f t="shared" si="382"/>
        <v>9.1616964466215534E-2</v>
      </c>
      <c r="AE611" s="269">
        <f t="shared" si="383"/>
        <v>0.53556606651141625</v>
      </c>
      <c r="AF611" s="269">
        <f t="shared" si="384"/>
        <v>936.11115315066081</v>
      </c>
      <c r="AG611" s="269">
        <f t="shared" si="385"/>
        <v>935.33429820703566</v>
      </c>
      <c r="AH611" s="269">
        <f t="shared" si="386"/>
        <v>1.4838267239700289</v>
      </c>
      <c r="AI611" s="269">
        <f t="shared" si="387"/>
        <v>43.499429061448055</v>
      </c>
      <c r="AJ611" s="269">
        <f t="shared" si="388"/>
        <v>7.1057477101086466</v>
      </c>
      <c r="AK611" s="366">
        <f t="shared" si="389"/>
        <v>141.05282973580984</v>
      </c>
      <c r="AL611" s="134">
        <f t="shared" si="362"/>
        <v>2.5537192327329703</v>
      </c>
      <c r="AM611" s="5" cm="1">
        <f t="array" ref="AM611">Balance($B$8,$B$11,$B$12,$H$7,B611,AK611,AL611)</f>
        <v>1.6988250269193386</v>
      </c>
      <c r="AN611" s="5" cm="1">
        <f t="array" ref="AN611">getStorageByWaterLevel(B610)</f>
        <v>144.21474917802385</v>
      </c>
    </row>
    <row r="612" spans="2:40" x14ac:dyDescent="0.25">
      <c r="B612" s="269">
        <f t="shared" si="363"/>
        <v>936.11115315066081</v>
      </c>
      <c r="C612" s="269">
        <f t="shared" si="364"/>
        <v>935.33429820703566</v>
      </c>
      <c r="D612" s="269">
        <f t="shared" si="365"/>
        <v>1.4838267239700289</v>
      </c>
      <c r="E612" s="269">
        <f>IF(H612&gt;0,IF(AND(C612&lt;$B$6,C612&gt;$K$12),bb2wang($B$6,$K$12,C612,$H$8,$H$9,I612,$H$10,$H$11,$K$10,$K$11,$H$13),E611)," ")</f>
        <v>146.05453606036983</v>
      </c>
      <c r="F612" s="269">
        <f t="shared" si="366"/>
        <v>145.98463281325223</v>
      </c>
      <c r="G612" s="269">
        <f t="shared" si="367"/>
        <v>133.30004204098103</v>
      </c>
      <c r="H612" s="270">
        <f t="shared" si="356"/>
        <v>5.0000000000000001E-3</v>
      </c>
      <c r="I612" s="269">
        <f t="shared" si="368"/>
        <v>0.62148395490012265</v>
      </c>
      <c r="J612" s="269">
        <f t="shared" si="357"/>
        <v>100</v>
      </c>
      <c r="K612" s="317">
        <f t="shared" si="369"/>
        <v>-1</v>
      </c>
      <c r="L612" s="318">
        <f t="shared" si="370"/>
        <v>1.478826723970029</v>
      </c>
      <c r="M612" s="318">
        <f t="shared" si="371"/>
        <v>1.481326723970029</v>
      </c>
      <c r="N612" s="269">
        <f t="shared" si="372"/>
        <v>-5.0990454654260553E-3</v>
      </c>
      <c r="O612" s="269">
        <f t="shared" si="358"/>
        <v>2.6440901955349538E-2</v>
      </c>
      <c r="P612" s="316">
        <f t="shared" si="359"/>
        <v>15.746920868311836</v>
      </c>
      <c r="Q612" s="269">
        <f t="shared" si="373"/>
        <v>34.019561956994664</v>
      </c>
      <c r="R612" s="338">
        <f>IF(H612&gt;0,rate1(1,$L$52,$L$51,$L$54,L612,$L$53,$L$50,P612),"")</f>
        <v>1252.2708913725814</v>
      </c>
      <c r="S612" s="318">
        <f t="shared" si="374"/>
        <v>1.0274345499007438</v>
      </c>
      <c r="T612" s="318">
        <f t="shared" si="375"/>
        <v>0.18586218778416383</v>
      </c>
      <c r="U612" s="269">
        <f t="shared" si="376"/>
        <v>1.4838267239700289</v>
      </c>
      <c r="V612" s="341">
        <f t="shared" si="377"/>
        <v>1.4838267239700289</v>
      </c>
      <c r="W612" s="269">
        <f t="shared" si="378"/>
        <v>1.3247298897822724E-4</v>
      </c>
      <c r="X612" s="269">
        <f t="shared" si="379"/>
        <v>34.634784191207103</v>
      </c>
      <c r="Y612" s="269">
        <f t="shared" si="360"/>
        <v>15.800117129696437</v>
      </c>
      <c r="Z612" s="349">
        <f>IF(H612&gt;0,rate1(1,$L$52,$L$51,$L$54,U612,$L$53,$L$50,Y612),"")</f>
        <v>1255.969985576957</v>
      </c>
      <c r="AA612" s="341">
        <f t="shared" si="380"/>
        <v>1.0429343200547863</v>
      </c>
      <c r="AB612" s="341">
        <f t="shared" si="381"/>
        <v>-3.0854800730321414E-3</v>
      </c>
      <c r="AC612" s="269">
        <f t="shared" si="361"/>
        <v>0.18586218778416383</v>
      </c>
      <c r="AD612" s="269">
        <f t="shared" si="382"/>
        <v>-2.6901652561016606E-2</v>
      </c>
      <c r="AE612" s="269">
        <f t="shared" si="383"/>
        <v>-0.9858590987060537</v>
      </c>
      <c r="AF612" s="269">
        <f t="shared" si="384"/>
        <v>935.92019191741122</v>
      </c>
      <c r="AG612" s="269">
        <f t="shared" si="385"/>
        <v>935.14843601925145</v>
      </c>
      <c r="AH612" s="269">
        <f t="shared" si="386"/>
        <v>1.4789490075359946</v>
      </c>
      <c r="AI612" s="269">
        <f t="shared" si="387"/>
        <v>148.4201134631862</v>
      </c>
      <c r="AJ612" s="269">
        <f t="shared" si="388"/>
        <v>7.1469755194039761</v>
      </c>
      <c r="AK612" s="366">
        <f t="shared" si="389"/>
        <v>141.05867479152312</v>
      </c>
      <c r="AL612" s="134">
        <f t="shared" si="362"/>
        <v>2.558069175639115</v>
      </c>
      <c r="AM612" s="5" cm="1">
        <f t="array" ref="AM612">Balance($B$8,$B$11,$B$12,$H$7,B612,AK612,AL612)</f>
        <v>1.7031492678511038</v>
      </c>
      <c r="AN612" s="5" cm="1">
        <f t="array" ref="AN612">getStorageByWaterLevel(B611)</f>
        <v>144.79586437321103</v>
      </c>
    </row>
    <row r="613" spans="2:40" x14ac:dyDescent="0.25">
      <c r="B613" s="269">
        <f t="shared" si="363"/>
        <v>935.92019191741122</v>
      </c>
      <c r="C613" s="269">
        <f t="shared" si="364"/>
        <v>935.14843601925145</v>
      </c>
      <c r="D613" s="269">
        <f t="shared" si="365"/>
        <v>1.4789490075359946</v>
      </c>
      <c r="E613" s="269">
        <f>IF(H613&gt;0,IF(AND(C613&lt;$B$6,C613&gt;$K$12),bb2wang($B$6,$K$12,C613,$H$8,$H$9,I613,$H$10,$H$11,$K$10,$K$11,$H$13),E612)," ")</f>
        <v>146.39731228624177</v>
      </c>
      <c r="F613" s="269">
        <f t="shared" si="366"/>
        <v>146.2259241733058</v>
      </c>
      <c r="G613" s="269">
        <f t="shared" si="367"/>
        <v>132.2035151109464</v>
      </c>
      <c r="H613" s="270">
        <f t="shared" si="356"/>
        <v>5.0000000000000001E-3</v>
      </c>
      <c r="I613" s="269">
        <f t="shared" si="368"/>
        <v>0.6174047185278142</v>
      </c>
      <c r="J613" s="269">
        <f t="shared" si="357"/>
        <v>100</v>
      </c>
      <c r="K613" s="317">
        <f t="shared" si="369"/>
        <v>-1</v>
      </c>
      <c r="L613" s="318">
        <f t="shared" si="370"/>
        <v>1.4739490075359947</v>
      </c>
      <c r="M613" s="318">
        <f t="shared" si="371"/>
        <v>1.4764490075359946</v>
      </c>
      <c r="N613" s="269">
        <f t="shared" si="372"/>
        <v>-5.082703145464329E-3</v>
      </c>
      <c r="O613" s="269">
        <f t="shared" si="358"/>
        <v>2.6440901955349538E-2</v>
      </c>
      <c r="P613" s="316">
        <f t="shared" si="359"/>
        <v>15.677730911505257</v>
      </c>
      <c r="Q613" s="269">
        <f t="shared" si="373"/>
        <v>33.01145106944719</v>
      </c>
      <c r="R613" s="338">
        <f>IF(H613&gt;0,rate1(1,$L$52,$L$51,$L$54,L613,$L$53,$L$50,P613),"")</f>
        <v>1247.454962609452</v>
      </c>
      <c r="S613" s="318">
        <f t="shared" si="374"/>
        <v>1.0008372801377476</v>
      </c>
      <c r="T613" s="318">
        <f t="shared" si="375"/>
        <v>6.0704929166685471</v>
      </c>
      <c r="U613" s="269">
        <f t="shared" si="376"/>
        <v>1.4789490075359946</v>
      </c>
      <c r="V613" s="341">
        <f t="shared" si="377"/>
        <v>1.4789490075359946</v>
      </c>
      <c r="W613" s="269">
        <f t="shared" si="378"/>
        <v>1.3160347556429031E-4</v>
      </c>
      <c r="X613" s="269">
        <f t="shared" si="379"/>
        <v>33.531751880997462</v>
      </c>
      <c r="Y613" s="269">
        <f t="shared" si="360"/>
        <v>15.730868554609694</v>
      </c>
      <c r="Z613" s="349">
        <f>IF(H613&gt;0,rate1(1,$L$52,$L$51,$L$54,U613,$L$53,$L$50,Y613),"")</f>
        <v>1251.1540511451394</v>
      </c>
      <c r="AA613" s="341">
        <f t="shared" si="380"/>
        <v>1.0136060443767783</v>
      </c>
      <c r="AB613" s="341">
        <f t="shared" si="381"/>
        <v>-9.6724273359640733E-3</v>
      </c>
      <c r="AC613" s="269">
        <f t="shared" si="361"/>
        <v>0.10071463322822206</v>
      </c>
      <c r="AD613" s="269">
        <f t="shared" si="382"/>
        <v>-4.9645218770442881E-2</v>
      </c>
      <c r="AE613" s="269">
        <f t="shared" si="383"/>
        <v>-0.15872579037676807</v>
      </c>
      <c r="AF613" s="269">
        <f t="shared" si="384"/>
        <v>935.8143945810375</v>
      </c>
      <c r="AG613" s="269">
        <f t="shared" si="385"/>
        <v>935.04772138602323</v>
      </c>
      <c r="AH613" s="269">
        <f t="shared" si="386"/>
        <v>1.4740708612501821</v>
      </c>
      <c r="AI613" s="269">
        <f t="shared" si="387"/>
        <v>80.736087672091273</v>
      </c>
      <c r="AJ613" s="269">
        <f t="shared" si="388"/>
        <v>7.1694022104240016</v>
      </c>
      <c r="AK613" s="366">
        <f t="shared" si="389"/>
        <v>141.07845919888749</v>
      </c>
      <c r="AL613" s="134">
        <f t="shared" si="362"/>
        <v>2.5729111869854338</v>
      </c>
      <c r="AM613" s="5" cm="1">
        <f t="array" ref="AM613">Balance($B$8,$B$11,$B$12,$H$7,B613,AK613,AL613)</f>
        <v>1.7200063074618479</v>
      </c>
      <c r="AN613" s="5" cm="1">
        <f t="array" ref="AN613">getStorageByWaterLevel(B612)</f>
        <v>144.95222161277178</v>
      </c>
    </row>
    <row r="614" spans="2:40" x14ac:dyDescent="0.25">
      <c r="B614" s="269">
        <f t="shared" si="363"/>
        <v>935.8143945810375</v>
      </c>
      <c r="C614" s="269">
        <f t="shared" si="364"/>
        <v>935.04772138602323</v>
      </c>
      <c r="D614" s="269">
        <f t="shared" si="365"/>
        <v>1.4740708612501821</v>
      </c>
      <c r="E614" s="269">
        <f>IF(H614&gt;0,IF(AND(C614&lt;$B$6,C614&gt;$K$12),bb2wang($B$6,$K$12,C614,$H$8,$H$9,I614,$H$10,$H$11,$K$10,$K$11,$H$13),E613)," ")</f>
        <v>146.56979517559128</v>
      </c>
      <c r="F614" s="269">
        <f t="shared" si="366"/>
        <v>146.48355373091653</v>
      </c>
      <c r="G614" s="269">
        <f t="shared" si="367"/>
        <v>131.12585365931389</v>
      </c>
      <c r="H614" s="270">
        <f t="shared" si="356"/>
        <v>5.0000000000000001E-3</v>
      </c>
      <c r="I614" s="269">
        <f t="shared" si="368"/>
        <v>0.61333855601142206</v>
      </c>
      <c r="J614" s="269">
        <f t="shared" si="357"/>
        <v>100</v>
      </c>
      <c r="K614" s="317">
        <f t="shared" si="369"/>
        <v>-1</v>
      </c>
      <c r="L614" s="318">
        <f t="shared" si="370"/>
        <v>1.4690708612501822</v>
      </c>
      <c r="M614" s="318">
        <f t="shared" si="371"/>
        <v>1.4715708612501821</v>
      </c>
      <c r="N614" s="269">
        <f t="shared" si="372"/>
        <v>-5.066356521928439E-3</v>
      </c>
      <c r="O614" s="269">
        <f t="shared" si="358"/>
        <v>2.6440901955349538E-2</v>
      </c>
      <c r="P614" s="316">
        <f t="shared" si="359"/>
        <v>15.608611236483542</v>
      </c>
      <c r="Q614" s="269">
        <f t="shared" si="373"/>
        <v>31.852567565583826</v>
      </c>
      <c r="R614" s="338">
        <f>IF(H614&gt;0,rate1(1,$L$52,$L$51,$L$54,L614,$L$53,$L$50,P614),"")</f>
        <v>1242.6386282622918</v>
      </c>
      <c r="S614" s="318">
        <f t="shared" si="374"/>
        <v>0.96944534585713926</v>
      </c>
      <c r="T614" s="318">
        <f t="shared" si="375"/>
        <v>-0.16581292323716978</v>
      </c>
      <c r="U614" s="269">
        <f t="shared" si="376"/>
        <v>1.4740708612501821</v>
      </c>
      <c r="V614" s="341">
        <f t="shared" si="377"/>
        <v>1.4740708612501821</v>
      </c>
      <c r="W614" s="269">
        <f t="shared" si="378"/>
        <v>1.3073674892094544E-4</v>
      </c>
      <c r="X614" s="269">
        <f t="shared" si="379"/>
        <v>32.447730996454624</v>
      </c>
      <c r="Y614" s="269">
        <f t="shared" si="360"/>
        <v>15.661690126900174</v>
      </c>
      <c r="Z614" s="349">
        <f>IF(H614&gt;0,rate1(1,$L$52,$L$51,$L$54,U614,$L$53,$L$50,Y614),"")</f>
        <v>1246.3376953695374</v>
      </c>
      <c r="AA614" s="341">
        <f t="shared" si="380"/>
        <v>0.9846283513640639</v>
      </c>
      <c r="AB614" s="341">
        <f t="shared" si="381"/>
        <v>8.505057070801559E-3</v>
      </c>
      <c r="AC614" s="269">
        <f t="shared" si="361"/>
        <v>8.505057070801559E-3</v>
      </c>
      <c r="AD614" s="269">
        <f t="shared" si="382"/>
        <v>-0.5878855319108135</v>
      </c>
      <c r="AE614" s="269">
        <f t="shared" si="383"/>
        <v>-9.8561039985879226</v>
      </c>
      <c r="AF614" s="269">
        <f t="shared" si="384"/>
        <v>935.80082316744472</v>
      </c>
      <c r="AG614" s="269">
        <f t="shared" si="385"/>
        <v>935.03921632895242</v>
      </c>
      <c r="AH614" s="269">
        <f t="shared" si="386"/>
        <v>1.4691922849818777</v>
      </c>
      <c r="AI614" s="269">
        <f t="shared" si="387"/>
        <v>6.8443527163605458</v>
      </c>
      <c r="AJ614" s="269">
        <f t="shared" si="388"/>
        <v>7.1713034195118794</v>
      </c>
      <c r="AK614" s="366">
        <f t="shared" si="389"/>
        <v>141.08913279347405</v>
      </c>
      <c r="AL614" s="134">
        <f t="shared" si="362"/>
        <v>2.5809847957526428</v>
      </c>
      <c r="AM614" s="5" cm="1">
        <f t="array" ref="AM614">Balance($B$8,$B$11,$B$12,$H$7,B614,AK614,AL614)</f>
        <v>1.7293834812356124</v>
      </c>
      <c r="AN614" s="5" cm="1">
        <f t="array" ref="AN614">getStorageByWaterLevel(B613)</f>
        <v>145.55963204869366</v>
      </c>
    </row>
    <row r="615" spans="2:40" x14ac:dyDescent="0.25">
      <c r="B615" s="269">
        <f t="shared" si="363"/>
        <v>935.80082316744472</v>
      </c>
      <c r="C615" s="269">
        <f t="shared" si="364"/>
        <v>935.03921632895242</v>
      </c>
      <c r="D615" s="269">
        <f t="shared" si="365"/>
        <v>1.4691922849818777</v>
      </c>
      <c r="E615" s="269">
        <f>IF(H615&gt;0,IF(AND(C615&lt;$B$6,C615&gt;$K$12),bb2wang($B$6,$K$12,C615,$H$8,$H$9,I615,$H$10,$H$11,$K$10,$K$11,$H$13),E614)," ")</f>
        <v>146.55785601893356</v>
      </c>
      <c r="F615" s="269">
        <f t="shared" si="366"/>
        <v>146.56382559726242</v>
      </c>
      <c r="G615" s="269">
        <f t="shared" si="367"/>
        <v>132.57440692417839</v>
      </c>
      <c r="H615" s="270">
        <f t="shared" si="356"/>
        <v>5.0000000000000001E-3</v>
      </c>
      <c r="I615" s="269">
        <f t="shared" si="368"/>
        <v>0.60928547079383866</v>
      </c>
      <c r="J615" s="269">
        <f t="shared" si="357"/>
        <v>100</v>
      </c>
      <c r="K615" s="317">
        <f t="shared" si="369"/>
        <v>1</v>
      </c>
      <c r="L615" s="318">
        <f t="shared" si="370"/>
        <v>1.4741922849818776</v>
      </c>
      <c r="M615" s="318">
        <f t="shared" si="371"/>
        <v>1.4716922849818777</v>
      </c>
      <c r="N615" s="269">
        <f t="shared" si="372"/>
        <v>5.3185728788203157E-3</v>
      </c>
      <c r="O615" s="269">
        <f t="shared" si="358"/>
        <v>2.6440901955349538E-2</v>
      </c>
      <c r="P615" s="316">
        <f t="shared" si="359"/>
        <v>15.645692331907174</v>
      </c>
      <c r="Q615" s="269">
        <f t="shared" si="373"/>
        <v>31.874465920672009</v>
      </c>
      <c r="R615" s="338">
        <f>IF(H615&gt;0,rate1(1,$L$52,$L$51,$L$54,L615,$L$53,$L$50,P615),"")</f>
        <v>1245.2231382972782</v>
      </c>
      <c r="S615" s="318">
        <f t="shared" si="374"/>
        <v>0.96809832525513273</v>
      </c>
      <c r="T615" s="318">
        <f t="shared" si="375"/>
        <v>0.16671766988270836</v>
      </c>
      <c r="U615" s="269">
        <f t="shared" si="376"/>
        <v>1.4691922849818777</v>
      </c>
      <c r="V615" s="341">
        <f t="shared" si="377"/>
        <v>1.4691922849818777</v>
      </c>
      <c r="W615" s="269">
        <f t="shared" si="378"/>
        <v>1.2987280978138394E-4</v>
      </c>
      <c r="X615" s="269">
        <f t="shared" si="379"/>
        <v>31.20889585135069</v>
      </c>
      <c r="Y615" s="269">
        <f t="shared" si="360"/>
        <v>15.592582032867043</v>
      </c>
      <c r="Z615" s="349">
        <f>IF(H615&gt;0,rate1(1,$L$52,$L$51,$L$54,U615,$L$53,$L$50,Y615),"")</f>
        <v>1241.5209386161459</v>
      </c>
      <c r="AA615" s="341">
        <f t="shared" si="380"/>
        <v>0.95071006049414386</v>
      </c>
      <c r="AB615" s="341">
        <f t="shared" si="381"/>
        <v>2.634874602878215E-3</v>
      </c>
      <c r="AC615" s="269">
        <f t="shared" si="361"/>
        <v>0.16671766988270836</v>
      </c>
      <c r="AD615" s="269">
        <f t="shared" si="382"/>
        <v>2.9990822229687308E-2</v>
      </c>
      <c r="AE615" s="269">
        <f t="shared" si="383"/>
        <v>7.0524681915769483</v>
      </c>
      <c r="AF615" s="269">
        <f t="shared" si="384"/>
        <v>935.63942407044078</v>
      </c>
      <c r="AG615" s="269">
        <f t="shared" si="385"/>
        <v>934.87249865906972</v>
      </c>
      <c r="AH615" s="269">
        <f t="shared" si="386"/>
        <v>1.4743133075837263</v>
      </c>
      <c r="AI615" s="269">
        <f t="shared" si="387"/>
        <v>133.8857789863097</v>
      </c>
      <c r="AJ615" s="269">
        <f t="shared" si="388"/>
        <v>7.2084939136747437</v>
      </c>
      <c r="AK615" s="366">
        <f t="shared" si="389"/>
        <v>141.09003026506673</v>
      </c>
      <c r="AL615" s="134">
        <f t="shared" si="362"/>
        <v>2.581669231024279</v>
      </c>
      <c r="AM615" s="5" cm="1">
        <f t="array" ref="AM615">Balance($B$8,$B$11,$B$12,$H$7,B615,AK615,AL615)</f>
        <v>1.7305931224216438</v>
      </c>
      <c r="AN615" s="5" cm="1">
        <f t="array" ref="AN615">getStorageByWaterLevel(B614)</f>
        <v>145.89669943927461</v>
      </c>
    </row>
    <row r="616" spans="2:40" x14ac:dyDescent="0.25">
      <c r="B616" s="269">
        <f t="shared" si="363"/>
        <v>935.63942407044078</v>
      </c>
      <c r="C616" s="269">
        <f t="shared" si="364"/>
        <v>934.87249865906972</v>
      </c>
      <c r="D616" s="269">
        <f t="shared" si="365"/>
        <v>1.4743133075837263</v>
      </c>
      <c r="E616" s="269">
        <f>IF(H616&gt;0,IF(AND(C616&lt;$B$6,C616&gt;$K$12),bb2wang($B$6,$K$12,C616,$H$8,$H$9,I616,$H$10,$H$11,$K$10,$K$11,$H$13),E615)," ")</f>
        <v>146.92186314776774</v>
      </c>
      <c r="F616" s="269">
        <f t="shared" si="366"/>
        <v>146.73985958335066</v>
      </c>
      <c r="G616" s="269">
        <f t="shared" si="367"/>
        <v>134.12172086924497</v>
      </c>
      <c r="H616" s="270">
        <f t="shared" si="356"/>
        <v>5.0000000000000001E-3</v>
      </c>
      <c r="I616" s="269">
        <f t="shared" si="368"/>
        <v>0.61354032909684975</v>
      </c>
      <c r="J616" s="269">
        <f t="shared" si="357"/>
        <v>100</v>
      </c>
      <c r="K616" s="317">
        <f t="shared" si="369"/>
        <v>1</v>
      </c>
      <c r="L616" s="318">
        <f t="shared" si="370"/>
        <v>1.4793133075837261</v>
      </c>
      <c r="M616" s="318">
        <f t="shared" si="371"/>
        <v>1.4768133075837262</v>
      </c>
      <c r="N616" s="269">
        <f t="shared" si="372"/>
        <v>5.3375502067287695E-3</v>
      </c>
      <c r="O616" s="269">
        <f t="shared" si="358"/>
        <v>2.6440901955349538E-2</v>
      </c>
      <c r="P616" s="316">
        <f t="shared" si="359"/>
        <v>15.718298427356538</v>
      </c>
      <c r="Q616" s="269">
        <f t="shared" si="373"/>
        <v>33.586874716485625</v>
      </c>
      <c r="R616" s="338">
        <f>IF(H616&gt;0,rate1(1,$L$52,$L$51,$L$54,L616,$L$53,$L$50,P616),"")</f>
        <v>1250.2792850349463</v>
      </c>
      <c r="S616" s="318">
        <f t="shared" si="374"/>
        <v>1.0159826529455815</v>
      </c>
      <c r="T616" s="318">
        <f t="shared" si="375"/>
        <v>-0.33395896318979712</v>
      </c>
      <c r="U616" s="269">
        <f t="shared" si="376"/>
        <v>1.4743133075837263</v>
      </c>
      <c r="V616" s="341">
        <f t="shared" si="377"/>
        <v>1.4743133075837263</v>
      </c>
      <c r="W616" s="269">
        <f t="shared" si="378"/>
        <v>1.3077975805009245E-4</v>
      </c>
      <c r="X616" s="269">
        <f t="shared" si="379"/>
        <v>32.74495576931136</v>
      </c>
      <c r="Y616" s="269">
        <f t="shared" si="360"/>
        <v>15.665126526377145</v>
      </c>
      <c r="Z616" s="349">
        <f>IF(H616&gt;0,rate1(1,$L$52,$L$51,$L$54,U616,$L$53,$L$50,Y616),"")</f>
        <v>1246.5770702971465</v>
      </c>
      <c r="AA616" s="341">
        <f t="shared" si="380"/>
        <v>0.99345684903709042</v>
      </c>
      <c r="AB616" s="341">
        <f t="shared" si="381"/>
        <v>1.9987275059283948E-2</v>
      </c>
      <c r="AC616" s="269">
        <f t="shared" si="361"/>
        <v>1.9987275059283948E-2</v>
      </c>
      <c r="AD616" s="269">
        <f t="shared" si="382"/>
        <v>0.25015916302595415</v>
      </c>
      <c r="AE616" s="269">
        <f t="shared" si="383"/>
        <v>2.3584628769706271</v>
      </c>
      <c r="AF616" s="269">
        <f t="shared" si="384"/>
        <v>935.62477434558821</v>
      </c>
      <c r="AG616" s="269">
        <f t="shared" si="385"/>
        <v>934.85251138401043</v>
      </c>
      <c r="AH616" s="269">
        <f t="shared" si="386"/>
        <v>1.4794347814716022</v>
      </c>
      <c r="AI616" s="269">
        <f t="shared" si="387"/>
        <v>15.986248271501426</v>
      </c>
      <c r="AJ616" s="269">
        <f t="shared" si="388"/>
        <v>7.2129345381946051</v>
      </c>
      <c r="AK616" s="366">
        <f t="shared" si="389"/>
        <v>141.10778009281142</v>
      </c>
      <c r="AL616" s="134">
        <f t="shared" si="362"/>
        <v>2.5950578089229102</v>
      </c>
      <c r="AM616" s="5" cm="1">
        <f t="array" ref="AM616">Balance($B$8,$B$11,$B$12,$H$7,B616,AK616,AL616)</f>
        <v>1.7449368087970039</v>
      </c>
      <c r="AN616" s="5" cm="1">
        <f t="array" ref="AN616">getStorageByWaterLevel(B615)</f>
        <v>145.93996579692285</v>
      </c>
    </row>
    <row r="617" spans="2:40" x14ac:dyDescent="0.25">
      <c r="B617" s="269">
        <f t="shared" si="363"/>
        <v>935.62477434558821</v>
      </c>
      <c r="C617" s="269">
        <f t="shared" si="364"/>
        <v>934.85251138401043</v>
      </c>
      <c r="D617" s="269">
        <f t="shared" si="365"/>
        <v>1.4794347814716022</v>
      </c>
      <c r="E617" s="269">
        <f>IF(H617&gt;0,IF(AND(C617&lt;$B$6,C617&gt;$K$12),bb2wang($B$6,$K$12,C617,$H$8,$H$9,I617,$H$10,$H$11,$K$10,$K$11,$H$13),E616)," ")</f>
        <v>146.99236776431695</v>
      </c>
      <c r="F617" s="269">
        <f t="shared" si="366"/>
        <v>146.95711545604235</v>
      </c>
      <c r="G617" s="269">
        <f t="shared" si="367"/>
        <v>132.99599823336033</v>
      </c>
      <c r="H617" s="270">
        <f t="shared" si="356"/>
        <v>5.0000000000000001E-3</v>
      </c>
      <c r="I617" s="269">
        <f t="shared" si="368"/>
        <v>0.61781036926222443</v>
      </c>
      <c r="J617" s="269">
        <f t="shared" si="357"/>
        <v>100</v>
      </c>
      <c r="K617" s="317">
        <f t="shared" si="369"/>
        <v>-1</v>
      </c>
      <c r="L617" s="318">
        <f t="shared" si="370"/>
        <v>1.4744347814716023</v>
      </c>
      <c r="M617" s="318">
        <f t="shared" si="371"/>
        <v>1.4769347814716023</v>
      </c>
      <c r="N617" s="269">
        <f t="shared" si="372"/>
        <v>-5.0843308126984343E-3</v>
      </c>
      <c r="O617" s="269">
        <f t="shared" si="358"/>
        <v>2.6440901955349538E-2</v>
      </c>
      <c r="P617" s="316">
        <f t="shared" si="359"/>
        <v>15.68461814855713</v>
      </c>
      <c r="Q617" s="269">
        <f t="shared" si="373"/>
        <v>33.683962880566639</v>
      </c>
      <c r="R617" s="338">
        <f>IF(H617&gt;0,rate1(1,$L$52,$L$51,$L$54,L617,$L$53,$L$50,P617),"")</f>
        <v>1247.9345825770158</v>
      </c>
      <c r="S617" s="318">
        <f t="shared" si="374"/>
        <v>1.0208339249244291</v>
      </c>
      <c r="T617" s="318">
        <f t="shared" si="375"/>
        <v>0.24404094913180385</v>
      </c>
      <c r="U617" s="269">
        <f t="shared" si="376"/>
        <v>1.4794347814716022</v>
      </c>
      <c r="V617" s="341">
        <f t="shared" si="377"/>
        <v>1.4794347814716022</v>
      </c>
      <c r="W617" s="269">
        <f t="shared" si="378"/>
        <v>1.3168994242285237E-4</v>
      </c>
      <c r="X617" s="269">
        <f t="shared" si="379"/>
        <v>34.331747408566827</v>
      </c>
      <c r="Y617" s="269">
        <f t="shared" si="360"/>
        <v>15.737761635264233</v>
      </c>
      <c r="Z617" s="349">
        <f>IF(H617&gt;0,rate1(1,$L$52,$L$51,$L$54,U617,$L$53,$L$50,Y617),"")</f>
        <v>1251.6336723820318</v>
      </c>
      <c r="AA617" s="341">
        <f t="shared" si="380"/>
        <v>1.0373908293891656</v>
      </c>
      <c r="AB617" s="341">
        <f t="shared" si="381"/>
        <v>-3.5219850582135243E-3</v>
      </c>
      <c r="AC617" s="269">
        <f t="shared" si="361"/>
        <v>0.24404094913180385</v>
      </c>
      <c r="AD617" s="269">
        <f t="shared" si="382"/>
        <v>-2.0488364832983642E-2</v>
      </c>
      <c r="AE617" s="269">
        <f t="shared" si="383"/>
        <v>-2.0501408793558324</v>
      </c>
      <c r="AF617" s="269">
        <f t="shared" si="384"/>
        <v>935.37564906564376</v>
      </c>
      <c r="AG617" s="269">
        <f t="shared" si="385"/>
        <v>934.60847043487865</v>
      </c>
      <c r="AH617" s="269">
        <f t="shared" si="386"/>
        <v>1.4745566779991046</v>
      </c>
      <c r="AI617" s="269">
        <f t="shared" si="387"/>
        <v>195.55588292765574</v>
      </c>
      <c r="AJ617" s="269">
        <f t="shared" si="388"/>
        <v>7.2672556167856204</v>
      </c>
      <c r="AK617" s="366">
        <f t="shared" si="389"/>
        <v>141.10992419593984</v>
      </c>
      <c r="AL617" s="134">
        <f t="shared" si="362"/>
        <v>2.5966564337500602</v>
      </c>
      <c r="AM617" s="5" cm="1">
        <f t="array" ref="AM617">Balance($B$8,$B$11,$B$12,$H$7,B617,AK617,AL617)</f>
        <v>1.7462361041943528</v>
      </c>
      <c r="AN617" s="5" cm="1">
        <f t="array" ref="AN617">getStorageByWaterLevel(B616)</f>
        <v>146.45500607843627</v>
      </c>
    </row>
    <row r="618" spans="2:40" x14ac:dyDescent="0.25">
      <c r="B618" s="269">
        <f t="shared" si="363"/>
        <v>935.37564906564376</v>
      </c>
      <c r="C618" s="269">
        <f t="shared" si="364"/>
        <v>934.60847043487865</v>
      </c>
      <c r="D618" s="269">
        <f t="shared" si="365"/>
        <v>1.4745566779991046</v>
      </c>
      <c r="E618" s="269">
        <f>IF(H618&gt;0,IF(AND(C618&lt;$B$6,C618&gt;$K$12),bb2wang($B$6,$K$12,C618,$H$8,$H$9,I618,$H$10,$H$11,$K$10,$K$11,$H$13),E617)," ")</f>
        <v>147.45163792417267</v>
      </c>
      <c r="F618" s="269">
        <f t="shared" si="366"/>
        <v>147.2220028442448</v>
      </c>
      <c r="G618" s="269">
        <f t="shared" si="367"/>
        <v>131.91767031611815</v>
      </c>
      <c r="H618" s="270">
        <f t="shared" si="356"/>
        <v>5.0000000000000001E-3</v>
      </c>
      <c r="I618" s="269">
        <f t="shared" si="368"/>
        <v>0.61374290461208147</v>
      </c>
      <c r="J618" s="269">
        <f t="shared" si="357"/>
        <v>100</v>
      </c>
      <c r="K618" s="317">
        <f t="shared" si="369"/>
        <v>-1</v>
      </c>
      <c r="L618" s="318">
        <f t="shared" si="370"/>
        <v>1.4695566779991047</v>
      </c>
      <c r="M618" s="318">
        <f t="shared" si="371"/>
        <v>1.4720566779991047</v>
      </c>
      <c r="N618" s="269">
        <f t="shared" si="372"/>
        <v>-5.0679846177943411E-3</v>
      </c>
      <c r="O618" s="269">
        <f t="shared" si="358"/>
        <v>2.6440901955349538E-2</v>
      </c>
      <c r="P618" s="316">
        <f t="shared" si="359"/>
        <v>15.615491466050008</v>
      </c>
      <c r="Q618" s="269">
        <f t="shared" si="373"/>
        <v>32.77727997603705</v>
      </c>
      <c r="R618" s="338">
        <f>IF(H618&gt;0,rate1(1,$L$52,$L$51,$L$54,L618,$L$53,$L$50,P618),"")</f>
        <v>1243.1182877050153</v>
      </c>
      <c r="S618" s="318">
        <f t="shared" si="374"/>
        <v>0.99720440791391141</v>
      </c>
      <c r="T618" s="318">
        <f t="shared" si="375"/>
        <v>-1.8128483919430203</v>
      </c>
      <c r="U618" s="269">
        <f t="shared" si="376"/>
        <v>1.4745566779991046</v>
      </c>
      <c r="V618" s="341">
        <f t="shared" si="377"/>
        <v>1.4745566779991046</v>
      </c>
      <c r="W618" s="269">
        <f t="shared" si="378"/>
        <v>1.308229382215309E-4</v>
      </c>
      <c r="X618" s="269">
        <f t="shared" si="379"/>
        <v>33.24708096844094</v>
      </c>
      <c r="Y618" s="269">
        <f t="shared" si="360"/>
        <v>15.668576213488054</v>
      </c>
      <c r="Z618" s="349">
        <f>IF(H618&gt;0,rate1(1,$L$52,$L$51,$L$54,U618,$L$53,$L$50,Y618),"")</f>
        <v>1246.8173576559022</v>
      </c>
      <c r="AA618" s="341">
        <f t="shared" si="380"/>
        <v>1.0084965470474603</v>
      </c>
      <c r="AB618" s="341">
        <f t="shared" si="381"/>
        <v>-1.5397188703925964E-2</v>
      </c>
      <c r="AC618" s="269">
        <f t="shared" si="361"/>
        <v>6.9840629836980167E-2</v>
      </c>
      <c r="AD618" s="269">
        <f t="shared" si="382"/>
        <v>-7.1591565134375867E-2</v>
      </c>
      <c r="AE618" s="269">
        <f t="shared" si="383"/>
        <v>-0.32562089479277478</v>
      </c>
      <c r="AF618" s="269">
        <f t="shared" si="384"/>
        <v>935.30074045118897</v>
      </c>
      <c r="AG618" s="269">
        <f t="shared" si="385"/>
        <v>934.53862980504164</v>
      </c>
      <c r="AH618" s="269">
        <f t="shared" si="386"/>
        <v>1.4696781445572107</v>
      </c>
      <c r="AI618" s="269">
        <f t="shared" si="387"/>
        <v>56.181805486842727</v>
      </c>
      <c r="AJ618" s="269">
        <f t="shared" si="388"/>
        <v>7.2828616738652991</v>
      </c>
      <c r="AK618" s="366">
        <f t="shared" si="389"/>
        <v>141.1359323458002</v>
      </c>
      <c r="AL618" s="134">
        <f t="shared" si="362"/>
        <v>2.6162120220428258</v>
      </c>
      <c r="AM618" s="5" cm="1">
        <f t="array" ref="AM618">Balance($B$8,$B$11,$B$12,$H$7,B618,AK618,AL618)</f>
        <v>1.768514477514364</v>
      </c>
      <c r="AN618" s="5" cm="1">
        <f t="array" ref="AN618">getStorageByWaterLevel(B617)</f>
        <v>146.50179969017753</v>
      </c>
    </row>
    <row r="619" spans="2:40" x14ac:dyDescent="0.25">
      <c r="B619" s="269">
        <f t="shared" si="363"/>
        <v>935.30074045118897</v>
      </c>
      <c r="C619" s="269">
        <f t="shared" si="364"/>
        <v>934.53862980504164</v>
      </c>
      <c r="D619" s="269">
        <f t="shared" si="365"/>
        <v>1.4696781445572107</v>
      </c>
      <c r="E619" s="269">
        <f>IF(H619&gt;0,IF(AND(C619&lt;$B$6,C619&gt;$K$12),bb2wang($B$6,$K$12,C619,$H$8,$H$9,I619,$H$10,$H$11,$K$10,$K$11,$H$13),E618)," ")</f>
        <v>147.5624197235843</v>
      </c>
      <c r="F619" s="269">
        <f t="shared" si="366"/>
        <v>147.5070288238785</v>
      </c>
      <c r="G619" s="269">
        <f t="shared" si="367"/>
        <v>130.86108728626755</v>
      </c>
      <c r="H619" s="270">
        <f t="shared" si="356"/>
        <v>5.0000000000000001E-3</v>
      </c>
      <c r="I619" s="269">
        <f t="shared" si="368"/>
        <v>0.60968851691786774</v>
      </c>
      <c r="J619" s="269">
        <f t="shared" si="357"/>
        <v>100</v>
      </c>
      <c r="K619" s="317">
        <f t="shared" si="369"/>
        <v>-1</v>
      </c>
      <c r="L619" s="318">
        <f t="shared" si="370"/>
        <v>1.4646781445572108</v>
      </c>
      <c r="M619" s="318">
        <f t="shared" si="371"/>
        <v>1.4671781445572107</v>
      </c>
      <c r="N619" s="269">
        <f t="shared" si="372"/>
        <v>-5.0516341182407221E-3</v>
      </c>
      <c r="O619" s="269">
        <f t="shared" si="358"/>
        <v>2.6440901955349538E-2</v>
      </c>
      <c r="P619" s="316">
        <f t="shared" si="359"/>
        <v>15.546435233705127</v>
      </c>
      <c r="Q619" s="269">
        <f t="shared" si="373"/>
        <v>31.560309442711116</v>
      </c>
      <c r="R619" s="338">
        <f>IF(H619&gt;0,rate1(1,$L$52,$L$51,$L$54,L619,$L$53,$L$50,P619),"")</f>
        <v>1238.3016056780409</v>
      </c>
      <c r="S619" s="318">
        <f t="shared" si="374"/>
        <v>0.96391458335470881</v>
      </c>
      <c r="T619" s="318">
        <f t="shared" si="375"/>
        <v>-0.13999101542589265</v>
      </c>
      <c r="U619" s="269">
        <f t="shared" si="376"/>
        <v>1.4696781445572107</v>
      </c>
      <c r="V619" s="341">
        <f t="shared" si="377"/>
        <v>1.4696781445572107</v>
      </c>
      <c r="W619" s="269">
        <f t="shared" si="378"/>
        <v>1.2995872145138421E-4</v>
      </c>
      <c r="X619" s="269">
        <f t="shared" si="379"/>
        <v>32.184336062294278</v>
      </c>
      <c r="Y619" s="269">
        <f t="shared" si="360"/>
        <v>15.59946110679056</v>
      </c>
      <c r="Z619" s="349">
        <f>IF(H619&gt;0,rate1(1,$L$52,$L$51,$L$54,U619,$L$53,$L$50,Y619),"")</f>
        <v>1242.0006399173294</v>
      </c>
      <c r="AA619" s="341">
        <f t="shared" si="380"/>
        <v>0.98004601931632329</v>
      </c>
      <c r="AB619" s="341">
        <f t="shared" si="381"/>
        <v>6.5129220836470251E-3</v>
      </c>
      <c r="AC619" s="269">
        <f t="shared" si="361"/>
        <v>6.5129220836470251E-3</v>
      </c>
      <c r="AD619" s="269">
        <f t="shared" si="382"/>
        <v>-0.76770456268074416</v>
      </c>
      <c r="AE619" s="269">
        <f t="shared" si="383"/>
        <v>-18.233938828936413</v>
      </c>
      <c r="AF619" s="269">
        <f t="shared" si="384"/>
        <v>935.28917589498712</v>
      </c>
      <c r="AG619" s="269">
        <f t="shared" si="385"/>
        <v>934.53211688295801</v>
      </c>
      <c r="AH619" s="269">
        <f t="shared" si="386"/>
        <v>1.4647991810142884</v>
      </c>
      <c r="AI619" s="269">
        <f t="shared" si="387"/>
        <v>5.2595603960965773</v>
      </c>
      <c r="AJ619" s="269">
        <f t="shared" si="388"/>
        <v>7.2843226628642146</v>
      </c>
      <c r="AK619" s="366">
        <f t="shared" si="389"/>
        <v>141.14334371869418</v>
      </c>
      <c r="AL619" s="134">
        <f t="shared" si="362"/>
        <v>2.6218302025915099</v>
      </c>
      <c r="AM619" s="5" cm="1">
        <f t="array" ref="AM619">Balance($B$8,$B$11,$B$12,$H$7,B619,AK619,AL619)</f>
        <v>1.7752447148707935</v>
      </c>
      <c r="AN619" s="5" cm="1">
        <f t="array" ref="AN619">getStorageByWaterLevel(B618)</f>
        <v>147.29869073980953</v>
      </c>
    </row>
    <row r="620" spans="2:40" x14ac:dyDescent="0.25">
      <c r="B620" s="269">
        <f t="shared" si="363"/>
        <v>935.28917589498712</v>
      </c>
      <c r="C620" s="269">
        <f t="shared" si="364"/>
        <v>934.53211688295801</v>
      </c>
      <c r="D620" s="269">
        <f t="shared" si="365"/>
        <v>1.4647991810142884</v>
      </c>
      <c r="E620" s="269">
        <f>IF(H620&gt;0,IF(AND(C620&lt;$B$6,C620&gt;$K$12),bb2wang($B$6,$K$12,C620,$H$8,$H$9,I620,$H$10,$H$11,$K$10,$K$11,$H$13),E619)," ")</f>
        <v>147.54657481464275</v>
      </c>
      <c r="F620" s="269">
        <f t="shared" si="366"/>
        <v>147.55449726911354</v>
      </c>
      <c r="G620" s="269">
        <f t="shared" si="367"/>
        <v>132.28083535511914</v>
      </c>
      <c r="H620" s="270">
        <f t="shared" si="356"/>
        <v>5.0000000000000001E-3</v>
      </c>
      <c r="I620" s="269">
        <f t="shared" si="368"/>
        <v>0.60564720962329377</v>
      </c>
      <c r="J620" s="269">
        <f t="shared" si="357"/>
        <v>100</v>
      </c>
      <c r="K620" s="317">
        <f t="shared" si="369"/>
        <v>1</v>
      </c>
      <c r="L620" s="318">
        <f t="shared" si="370"/>
        <v>1.4697991810142883</v>
      </c>
      <c r="M620" s="318">
        <f t="shared" si="371"/>
        <v>1.4672991810142884</v>
      </c>
      <c r="N620" s="269">
        <f t="shared" si="372"/>
        <v>5.3022955641652825E-3</v>
      </c>
      <c r="O620" s="269">
        <f t="shared" si="358"/>
        <v>2.6440901955349538E-2</v>
      </c>
      <c r="P620" s="316">
        <f t="shared" si="359"/>
        <v>15.583473842014147</v>
      </c>
      <c r="Q620" s="269">
        <f t="shared" si="373"/>
        <v>31.578741625279889</v>
      </c>
      <c r="R620" s="338">
        <f>IF(H620&gt;0,rate1(1,$L$52,$L$51,$L$54,L620,$L$53,$L$50,P620),"")</f>
        <v>1240.8857125276202</v>
      </c>
      <c r="S620" s="318">
        <f t="shared" si="374"/>
        <v>0.96246904363459351</v>
      </c>
      <c r="T620" s="318">
        <f t="shared" si="375"/>
        <v>0.14127792301750622</v>
      </c>
      <c r="U620" s="269">
        <f t="shared" si="376"/>
        <v>1.4647991810142884</v>
      </c>
      <c r="V620" s="341">
        <f t="shared" si="377"/>
        <v>1.4647991810142884</v>
      </c>
      <c r="W620" s="269">
        <f t="shared" si="378"/>
        <v>1.2909729284560356E-4</v>
      </c>
      <c r="X620" s="269">
        <f t="shared" si="379"/>
        <v>30.914360107535288</v>
      </c>
      <c r="Y620" s="269">
        <f t="shared" si="360"/>
        <v>15.530416502383007</v>
      </c>
      <c r="Z620" s="349">
        <f>IF(H620&gt;0,rate1(1,$L$52,$L$51,$L$54,U620,$L$53,$L$50,Y620),"")</f>
        <v>1237.183539663328</v>
      </c>
      <c r="AA620" s="341">
        <f t="shared" si="380"/>
        <v>0.94503928533172243</v>
      </c>
      <c r="AB620" s="341">
        <f t="shared" si="381"/>
        <v>2.3489012765715803E-3</v>
      </c>
      <c r="AC620" s="269">
        <f t="shared" si="361"/>
        <v>0.14127792301750622</v>
      </c>
      <c r="AD620" s="269">
        <f t="shared" si="382"/>
        <v>3.5391233769627495E-2</v>
      </c>
      <c r="AE620" s="269">
        <f t="shared" si="383"/>
        <v>10.868004657537544</v>
      </c>
      <c r="AF620" s="269">
        <f t="shared" si="384"/>
        <v>935.15320026753375</v>
      </c>
      <c r="AG620" s="269">
        <f t="shared" si="385"/>
        <v>934.39083895994054</v>
      </c>
      <c r="AH620" s="269">
        <f t="shared" si="386"/>
        <v>1.4699198163958944</v>
      </c>
      <c r="AI620" s="269">
        <f t="shared" si="387"/>
        <v>113.85248584233464</v>
      </c>
      <c r="AJ620" s="269">
        <f t="shared" si="388"/>
        <v>7.3159483533759744</v>
      </c>
      <c r="AK620" s="366">
        <f t="shared" si="389"/>
        <v>141.14403199048627</v>
      </c>
      <c r="AL620" s="134">
        <f t="shared" si="362"/>
        <v>2.6223561586311197</v>
      </c>
      <c r="AM620" s="5" cm="1">
        <f t="array" ref="AM620">Balance($B$8,$B$11,$B$12,$H$7,B620,AK620,AL620)</f>
        <v>1.7762897989992945</v>
      </c>
      <c r="AN620" s="5" cm="1">
        <f t="array" ref="AN620">getStorageByWaterLevel(B619)</f>
        <v>147.53872780108</v>
      </c>
    </row>
    <row r="621" spans="2:40" x14ac:dyDescent="0.25">
      <c r="B621" s="269">
        <f t="shared" si="363"/>
        <v>935.15320026753375</v>
      </c>
      <c r="C621" s="269">
        <f t="shared" si="364"/>
        <v>934.39083895994054</v>
      </c>
      <c r="D621" s="269">
        <f t="shared" si="365"/>
        <v>1.4699198163958944</v>
      </c>
      <c r="E621" s="269">
        <f>IF(H621&gt;0,IF(AND(C621&lt;$B$6,C621&gt;$K$12),bb2wang($B$6,$K$12,C621,$H$8,$H$9,I621,$H$10,$H$11,$K$10,$K$11,$H$13),E620)," ")</f>
        <v>147.8595837857759</v>
      </c>
      <c r="F621" s="269">
        <f t="shared" si="366"/>
        <v>147.70307930020931</v>
      </c>
      <c r="G621" s="269">
        <f t="shared" si="367"/>
        <v>133.80282530566583</v>
      </c>
      <c r="H621" s="270">
        <f t="shared" si="356"/>
        <v>5.0000000000000001E-3</v>
      </c>
      <c r="I621" s="269">
        <f t="shared" si="368"/>
        <v>0.60988904607456795</v>
      </c>
      <c r="J621" s="269">
        <f t="shared" si="357"/>
        <v>100</v>
      </c>
      <c r="K621" s="317">
        <f t="shared" si="369"/>
        <v>1</v>
      </c>
      <c r="L621" s="318">
        <f t="shared" si="370"/>
        <v>1.4749198163958943</v>
      </c>
      <c r="M621" s="318">
        <f t="shared" si="371"/>
        <v>1.4724198163958944</v>
      </c>
      <c r="N621" s="269">
        <f t="shared" si="372"/>
        <v>5.3212687500179268E-3</v>
      </c>
      <c r="O621" s="269">
        <f t="shared" si="358"/>
        <v>2.6440901955349538E-2</v>
      </c>
      <c r="P621" s="316">
        <f t="shared" si="359"/>
        <v>15.65600217526365</v>
      </c>
      <c r="Q621" s="269">
        <f t="shared" si="373"/>
        <v>33.24318691362393</v>
      </c>
      <c r="R621" s="338">
        <f>IF(H621&gt;0,rate1(1,$L$52,$L$51,$L$54,L621,$L$53,$L$50,P621),"")</f>
        <v>1245.9414516010804</v>
      </c>
      <c r="S621" s="318">
        <f t="shared" si="374"/>
        <v>1.0090873246705689</v>
      </c>
      <c r="T621" s="318">
        <f t="shared" si="375"/>
        <v>-0.58557044486942178</v>
      </c>
      <c r="U621" s="269">
        <f t="shared" si="376"/>
        <v>1.4699198163958944</v>
      </c>
      <c r="V621" s="341">
        <f t="shared" si="377"/>
        <v>1.4699198163958944</v>
      </c>
      <c r="W621" s="269">
        <f t="shared" si="378"/>
        <v>1.3000146543018509E-4</v>
      </c>
      <c r="X621" s="269">
        <f t="shared" si="379"/>
        <v>32.425327296986495</v>
      </c>
      <c r="Y621" s="269">
        <f t="shared" si="360"/>
        <v>15.602883115899949</v>
      </c>
      <c r="Z621" s="349">
        <f>IF(H621&gt;0,rate1(1,$L$52,$L$51,$L$54,U621,$L$53,$L$50,Y621),"")</f>
        <v>1242.2392487203022</v>
      </c>
      <c r="AA621" s="341">
        <f t="shared" si="380"/>
        <v>0.98719479301016699</v>
      </c>
      <c r="AB621" s="341">
        <f t="shared" si="381"/>
        <v>1.0152234597488569E-2</v>
      </c>
      <c r="AC621" s="269">
        <f t="shared" si="361"/>
        <v>3.0333679380393351E-2</v>
      </c>
      <c r="AD621" s="269">
        <f t="shared" si="382"/>
        <v>0.16483328439318273</v>
      </c>
      <c r="AE621" s="269">
        <f t="shared" si="383"/>
        <v>1.5085466112417063</v>
      </c>
      <c r="AF621" s="269">
        <f t="shared" si="384"/>
        <v>935.12818785690342</v>
      </c>
      <c r="AG621" s="269">
        <f t="shared" si="385"/>
        <v>934.36050528056012</v>
      </c>
      <c r="AH621" s="269">
        <f t="shared" si="386"/>
        <v>1.4750409031171989</v>
      </c>
      <c r="AI621" s="269">
        <f t="shared" si="387"/>
        <v>24.345991010583575</v>
      </c>
      <c r="AJ621" s="269">
        <f t="shared" si="388"/>
        <v>7.3227111286566924</v>
      </c>
      <c r="AK621" s="366">
        <f t="shared" si="389"/>
        <v>141.15909249242074</v>
      </c>
      <c r="AL621" s="134">
        <f t="shared" si="362"/>
        <v>2.6337414072153531</v>
      </c>
      <c r="AM621" s="5" cm="1">
        <f t="array" ref="AM621">Balance($B$8,$B$11,$B$12,$H$7,B621,AK621,AL621)</f>
        <v>1.7885252366363917</v>
      </c>
      <c r="AN621" s="5" cm="1">
        <f t="array" ref="AN621">getStorageByWaterLevel(B620)</f>
        <v>147.57580266238298</v>
      </c>
    </row>
    <row r="622" spans="2:40" x14ac:dyDescent="0.25">
      <c r="B622" s="269">
        <f t="shared" si="363"/>
        <v>935.12818785690342</v>
      </c>
      <c r="C622" s="269">
        <f t="shared" si="364"/>
        <v>934.36050528056012</v>
      </c>
      <c r="D622" s="269">
        <f t="shared" si="365"/>
        <v>1.4750409031171989</v>
      </c>
      <c r="E622" s="269">
        <f>IF(H622&gt;0,IF(AND(C622&lt;$B$6,C622&gt;$K$12),bb2wang($B$6,$K$12,C622,$H$8,$H$9,I622,$H$10,$H$11,$K$10,$K$11,$H$13),E621)," ")</f>
        <v>147.9507016581646</v>
      </c>
      <c r="F622" s="269">
        <f t="shared" si="366"/>
        <v>147.90514272197026</v>
      </c>
      <c r="G622" s="269">
        <f t="shared" si="367"/>
        <v>132.6608462651497</v>
      </c>
      <c r="H622" s="270">
        <f t="shared" si="356"/>
        <v>5.0000000000000001E-3</v>
      </c>
      <c r="I622" s="269">
        <f t="shared" si="368"/>
        <v>0.61414606107464353</v>
      </c>
      <c r="J622" s="269">
        <f t="shared" si="357"/>
        <v>100</v>
      </c>
      <c r="K622" s="317">
        <f t="shared" si="369"/>
        <v>-1</v>
      </c>
      <c r="L622" s="318">
        <f t="shared" si="370"/>
        <v>1.470040903117199</v>
      </c>
      <c r="M622" s="318">
        <f t="shared" si="371"/>
        <v>1.472540903117199</v>
      </c>
      <c r="N622" s="269">
        <f t="shared" si="372"/>
        <v>-5.0696073514377993E-3</v>
      </c>
      <c r="O622" s="269">
        <f t="shared" si="358"/>
        <v>2.6440901955349538E-2</v>
      </c>
      <c r="P622" s="316">
        <f t="shared" si="359"/>
        <v>15.622349909997636</v>
      </c>
      <c r="Q622" s="269">
        <f t="shared" si="373"/>
        <v>33.358192831664184</v>
      </c>
      <c r="R622" s="338">
        <f>IF(H622&gt;0,rate1(1,$L$52,$L$51,$L$54,L622,$L$53,$L$50,P622),"")</f>
        <v>1243.5963760581055</v>
      </c>
      <c r="S622" s="318">
        <f t="shared" si="374"/>
        <v>1.0144877359986262</v>
      </c>
      <c r="T622" s="318">
        <f t="shared" si="375"/>
        <v>0.34992405658955483</v>
      </c>
      <c r="U622" s="269">
        <f t="shared" si="376"/>
        <v>1.4750409031171989</v>
      </c>
      <c r="V622" s="341">
        <f t="shared" si="377"/>
        <v>1.4750409031171989</v>
      </c>
      <c r="W622" s="269">
        <f t="shared" si="378"/>
        <v>1.3090887341205004E-4</v>
      </c>
      <c r="X622" s="269">
        <f t="shared" si="379"/>
        <v>33.997296605291552</v>
      </c>
      <c r="Y622" s="269">
        <f t="shared" si="360"/>
        <v>15.675440493986383</v>
      </c>
      <c r="Z622" s="349">
        <f>IF(H622&gt;0,rate1(1,$L$52,$L$51,$L$54,U622,$L$53,$L$50,Y622),"")</f>
        <v>1247.2954486868464</v>
      </c>
      <c r="AA622" s="341">
        <f t="shared" si="380"/>
        <v>1.0308578461493714</v>
      </c>
      <c r="AB622" s="341">
        <f t="shared" si="381"/>
        <v>-4.242320503458628E-3</v>
      </c>
      <c r="AC622" s="269">
        <f t="shared" si="361"/>
        <v>8.1418038111866736E-2</v>
      </c>
      <c r="AD622" s="269">
        <f t="shared" si="382"/>
        <v>-6.1411452743802317E-2</v>
      </c>
      <c r="AE622" s="269">
        <f t="shared" si="383"/>
        <v>-4.0490605820470673</v>
      </c>
      <c r="AF622" s="269">
        <f t="shared" si="384"/>
        <v>935.04170021144012</v>
      </c>
      <c r="AG622" s="269">
        <f t="shared" si="385"/>
        <v>934.27908724244821</v>
      </c>
      <c r="AH622" s="269">
        <f t="shared" si="386"/>
        <v>1.4701624123604162</v>
      </c>
      <c r="AI622" s="269">
        <f t="shared" si="387"/>
        <v>65.469825804689037</v>
      </c>
      <c r="AJ622" s="269">
        <f t="shared" si="388"/>
        <v>7.3408971913802175</v>
      </c>
      <c r="AK622" s="366">
        <f t="shared" si="389"/>
        <v>141.16235005480283</v>
      </c>
      <c r="AL622" s="134">
        <f t="shared" si="362"/>
        <v>2.6361760063164112</v>
      </c>
      <c r="AM622" s="5" cm="1">
        <f t="array" ref="AM622">Balance($B$8,$B$11,$B$12,$H$7,B622,AK622,AL622)</f>
        <v>1.7907752928467475</v>
      </c>
      <c r="AN622" s="5" cm="1">
        <f t="array" ref="AN622">getStorageByWaterLevel(B621)</f>
        <v>148.01207685599459</v>
      </c>
    </row>
    <row r="623" spans="2:40" x14ac:dyDescent="0.25">
      <c r="B623" s="269">
        <f t="shared" si="363"/>
        <v>935.04170021144012</v>
      </c>
      <c r="C623" s="269">
        <f t="shared" si="364"/>
        <v>934.27908724244821</v>
      </c>
      <c r="D623" s="269">
        <f t="shared" si="365"/>
        <v>1.4701624123604162</v>
      </c>
      <c r="E623" s="269">
        <f>IF(H623&gt;0,IF(AND(C623&lt;$B$6,C623&gt;$K$12),bb2wang($B$6,$K$12,C623,$H$8,$H$9,I623,$H$10,$H$11,$K$10,$K$11,$H$13),E622)," ")</f>
        <v>148.08463851388379</v>
      </c>
      <c r="F623" s="269">
        <f t="shared" si="366"/>
        <v>148.0176700860242</v>
      </c>
      <c r="G623" s="269">
        <f t="shared" si="367"/>
        <v>131.44439674428887</v>
      </c>
      <c r="H623" s="270">
        <f t="shared" si="356"/>
        <v>5.0000000000000001E-3</v>
      </c>
      <c r="I623" s="269">
        <f t="shared" si="368"/>
        <v>0.61009037519352205</v>
      </c>
      <c r="J623" s="269">
        <f t="shared" si="357"/>
        <v>100</v>
      </c>
      <c r="K623" s="317">
        <f t="shared" si="369"/>
        <v>-1</v>
      </c>
      <c r="L623" s="318">
        <f t="shared" si="370"/>
        <v>1.4651624123604163</v>
      </c>
      <c r="M623" s="318">
        <f t="shared" si="371"/>
        <v>1.4676624123604163</v>
      </c>
      <c r="N623" s="269">
        <f t="shared" si="372"/>
        <v>-5.0532572792225672E-3</v>
      </c>
      <c r="O623" s="269">
        <f t="shared" si="358"/>
        <v>2.6440901955349538E-2</v>
      </c>
      <c r="P623" s="316">
        <f t="shared" si="359"/>
        <v>15.55328667630635</v>
      </c>
      <c r="Q623" s="269">
        <f t="shared" si="373"/>
        <v>32.156672788638076</v>
      </c>
      <c r="R623" s="338">
        <f>IF(H623&gt;0,rate1(1,$L$52,$L$51,$L$54,L623,$L$53,$L$50,P623),"")</f>
        <v>1238.7797315417845</v>
      </c>
      <c r="S623" s="318">
        <f t="shared" si="374"/>
        <v>0.98174963784135383</v>
      </c>
      <c r="T623" s="318">
        <f t="shared" si="375"/>
        <v>-0.27688531522255677</v>
      </c>
      <c r="U623" s="269">
        <f t="shared" si="376"/>
        <v>1.4701624123604162</v>
      </c>
      <c r="V623" s="341">
        <f t="shared" si="377"/>
        <v>1.4701624123604162</v>
      </c>
      <c r="W623" s="269">
        <f t="shared" si="378"/>
        <v>1.3004437992503171E-4</v>
      </c>
      <c r="X623" s="269">
        <f t="shared" si="379"/>
        <v>32.773095235632752</v>
      </c>
      <c r="Y623" s="269">
        <f t="shared" si="360"/>
        <v>15.60631839938476</v>
      </c>
      <c r="Z623" s="349">
        <f>IF(H623&gt;0,rate1(1,$L$52,$L$51,$L$54,U623,$L$53,$L$50,Y623),"")</f>
        <v>1242.4787700378297</v>
      </c>
      <c r="AA623" s="341">
        <f t="shared" si="380"/>
        <v>0.99759029953705558</v>
      </c>
      <c r="AB623" s="341">
        <f t="shared" si="381"/>
        <v>5.3967031141343651E-2</v>
      </c>
      <c r="AC623" s="269">
        <f t="shared" si="361"/>
        <v>5.3967031141343651E-2</v>
      </c>
      <c r="AD623" s="269">
        <f t="shared" si="382"/>
        <v>-9.2649158092551545E-2</v>
      </c>
      <c r="AE623" s="269">
        <f t="shared" si="383"/>
        <v>-0.46146455471135323</v>
      </c>
      <c r="AF623" s="269">
        <f t="shared" si="384"/>
        <v>934.98267992301953</v>
      </c>
      <c r="AG623" s="269">
        <f t="shared" si="385"/>
        <v>934.22512021130683</v>
      </c>
      <c r="AH623" s="269">
        <f t="shared" si="386"/>
        <v>1.4652834915157029</v>
      </c>
      <c r="AI623" s="269">
        <f t="shared" si="387"/>
        <v>43.564670753997824</v>
      </c>
      <c r="AJ623" s="269">
        <f t="shared" si="388"/>
        <v>7.3529984888118838</v>
      </c>
      <c r="AK623" s="366">
        <f t="shared" si="389"/>
        <v>141.17103533729892</v>
      </c>
      <c r="AL623" s="134">
        <f t="shared" si="362"/>
        <v>2.64272298889688</v>
      </c>
      <c r="AM623" s="5" cm="1">
        <f t="array" ref="AM623">Balance($B$8,$B$11,$B$12,$H$7,B623,AK623,AL623)</f>
        <v>1.7985940485287488</v>
      </c>
      <c r="AN623" s="5" cm="1">
        <f t="array" ref="AN623">getStorageByWaterLevel(B622)</f>
        <v>148.09239862840928</v>
      </c>
    </row>
    <row r="624" spans="2:40" x14ac:dyDescent="0.25">
      <c r="B624" s="269">
        <f t="shared" si="363"/>
        <v>934.98267992301953</v>
      </c>
      <c r="C624" s="269">
        <f t="shared" si="364"/>
        <v>934.22512021130683</v>
      </c>
      <c r="D624" s="269">
        <f t="shared" si="365"/>
        <v>1.4652834915157029</v>
      </c>
      <c r="E624" s="269">
        <f>IF(H624&gt;0,IF(AND(C624&lt;$B$6,C624&gt;$K$12),bb2wang($B$6,$K$12,C624,$H$8,$H$9,I624,$H$10,$H$11,$K$10,$K$11,$H$13),E623)," ")</f>
        <v>148.16373815602122</v>
      </c>
      <c r="F624" s="269">
        <f t="shared" si="366"/>
        <v>148.12418833495252</v>
      </c>
      <c r="G624" s="269">
        <f t="shared" si="367"/>
        <v>132.92286822962328</v>
      </c>
      <c r="H624" s="270">
        <f t="shared" si="356"/>
        <v>5.0000000000000001E-3</v>
      </c>
      <c r="I624" s="269">
        <f t="shared" si="368"/>
        <v>0.60604776937016147</v>
      </c>
      <c r="J624" s="269">
        <f t="shared" si="357"/>
        <v>100</v>
      </c>
      <c r="K624" s="317">
        <f t="shared" si="369"/>
        <v>1</v>
      </c>
      <c r="L624" s="318">
        <f t="shared" si="370"/>
        <v>1.4702834915157028</v>
      </c>
      <c r="M624" s="318">
        <f t="shared" si="371"/>
        <v>1.4677834915157029</v>
      </c>
      <c r="N624" s="269">
        <f t="shared" si="372"/>
        <v>5.3040899159726429E-3</v>
      </c>
      <c r="O624" s="269">
        <f t="shared" si="358"/>
        <v>2.6440901955349538E-2</v>
      </c>
      <c r="P624" s="316">
        <f t="shared" si="359"/>
        <v>15.590329971668796</v>
      </c>
      <c r="Q624" s="269">
        <f t="shared" si="373"/>
        <v>32.259992621543859</v>
      </c>
      <c r="R624" s="338">
        <f>IF(H624&gt;0,rate1(1,$L$52,$L$51,$L$54,L624,$L$53,$L$50,P624),"")</f>
        <v>1241.3638832851007</v>
      </c>
      <c r="S624" s="318">
        <f t="shared" si="374"/>
        <v>0.98285373466804626</v>
      </c>
      <c r="T624" s="318">
        <f t="shared" si="375"/>
        <v>0.30934374414980936</v>
      </c>
      <c r="U624" s="269">
        <f t="shared" si="376"/>
        <v>1.4652834915157029</v>
      </c>
      <c r="V624" s="341">
        <f t="shared" si="377"/>
        <v>1.4652834915157029</v>
      </c>
      <c r="W624" s="269">
        <f t="shared" si="378"/>
        <v>1.2918267452999288E-4</v>
      </c>
      <c r="X624" s="269">
        <f t="shared" si="379"/>
        <v>31.550203661757422</v>
      </c>
      <c r="Y624" s="269">
        <f t="shared" si="360"/>
        <v>15.537266788444564</v>
      </c>
      <c r="Z624" s="349">
        <f>IF(H624&gt;0,rate1(1,$L$52,$L$51,$L$54,U624,$L$53,$L$50,Y624),"")</f>
        <v>1237.6617068322803</v>
      </c>
      <c r="AA624" s="341">
        <f t="shared" si="380"/>
        <v>0.96410413858427713</v>
      </c>
      <c r="AB624" s="341">
        <f t="shared" si="381"/>
        <v>3.5988180652326987E-3</v>
      </c>
      <c r="AC624" s="269">
        <f t="shared" si="361"/>
        <v>0.30934374414980936</v>
      </c>
      <c r="AD624" s="269">
        <f t="shared" si="382"/>
        <v>1.6163249118684598E-2</v>
      </c>
      <c r="AE624" s="269">
        <f t="shared" si="383"/>
        <v>0.59900456915452149</v>
      </c>
      <c r="AF624" s="269">
        <f t="shared" si="384"/>
        <v>934.67864026878567</v>
      </c>
      <c r="AG624" s="269">
        <f t="shared" si="385"/>
        <v>933.915776467157</v>
      </c>
      <c r="AH624" s="269">
        <f t="shared" si="386"/>
        <v>1.4704041695895422</v>
      </c>
      <c r="AI624" s="269">
        <f t="shared" si="387"/>
        <v>249.19666853136826</v>
      </c>
      <c r="AJ624" s="269">
        <f t="shared" si="388"/>
        <v>7.4222197856261527</v>
      </c>
      <c r="AK624" s="366">
        <f t="shared" si="389"/>
        <v>141.17676166916553</v>
      </c>
      <c r="AL624" s="134">
        <f t="shared" si="362"/>
        <v>2.6470794559722797</v>
      </c>
      <c r="AM624" s="5" cm="1">
        <f t="array" ref="AM624">Balance($B$8,$B$11,$B$12,$H$7,B624,AK624,AL624)</f>
        <v>1.8039412817746565</v>
      </c>
      <c r="AN624" s="5" cm="1">
        <f t="array" ref="AN624">getStorageByWaterLevel(B623)</f>
        <v>148.37030231135716</v>
      </c>
    </row>
    <row r="625" spans="2:40" x14ac:dyDescent="0.25">
      <c r="B625" s="269">
        <f t="shared" si="363"/>
        <v>934.67864026878567</v>
      </c>
      <c r="C625" s="269">
        <f t="shared" si="364"/>
        <v>933.915776467157</v>
      </c>
      <c r="D625" s="269">
        <f t="shared" si="365"/>
        <v>1.4704041695895422</v>
      </c>
      <c r="E625" s="269">
        <f>IF(H625&gt;0,IF(AND(C625&lt;$B$6,C625&gt;$K$12),bb2wang($B$6,$K$12,C625,$H$8,$H$9,I625,$H$10,$H$11,$K$10,$K$11,$H$13),E624)," ")</f>
        <v>148.16373815602122</v>
      </c>
      <c r="F625" s="269">
        <f t="shared" si="366"/>
        <v>148.16373815602122</v>
      </c>
      <c r="G625" s="269">
        <f t="shared" si="367"/>
        <v>134.35240685583406</v>
      </c>
      <c r="H625" s="270">
        <f t="shared" si="356"/>
        <v>5.0000000000000001E-3</v>
      </c>
      <c r="I625" s="269">
        <f t="shared" si="368"/>
        <v>0.61029104130293499</v>
      </c>
      <c r="J625" s="269">
        <f t="shared" si="357"/>
        <v>100</v>
      </c>
      <c r="K625" s="317">
        <f t="shared" si="369"/>
        <v>1</v>
      </c>
      <c r="L625" s="318">
        <f t="shared" si="370"/>
        <v>1.4754041695895421</v>
      </c>
      <c r="M625" s="318">
        <f t="shared" si="371"/>
        <v>1.4729041695895422</v>
      </c>
      <c r="N625" s="269">
        <f t="shared" si="372"/>
        <v>5.3230635584538E-3</v>
      </c>
      <c r="O625" s="269">
        <f t="shared" si="358"/>
        <v>2.6440901955349538E-2</v>
      </c>
      <c r="P625" s="316">
        <f t="shared" si="359"/>
        <v>15.662866884245338</v>
      </c>
      <c r="Q625" s="269">
        <f t="shared" si="373"/>
        <v>33.649079702516332</v>
      </c>
      <c r="R625" s="338">
        <f>IF(H625&gt;0,rate1(1,$L$52,$L$51,$L$54,L625,$L$53,$L$50,P625),"")</f>
        <v>1246.4196681644407</v>
      </c>
      <c r="S625" s="318">
        <f t="shared" si="374"/>
        <v>1.0210161970154827</v>
      </c>
      <c r="T625" s="318">
        <f t="shared" si="375"/>
        <v>-0.25328386265756225</v>
      </c>
      <c r="U625" s="269">
        <f t="shared" si="376"/>
        <v>1.4704041695895422</v>
      </c>
      <c r="V625" s="341">
        <f t="shared" si="377"/>
        <v>1.4704041695895422</v>
      </c>
      <c r="W625" s="269">
        <f t="shared" si="378"/>
        <v>1.3008715309648089E-4</v>
      </c>
      <c r="X625" s="269">
        <f t="shared" si="379"/>
        <v>32.969695575168544</v>
      </c>
      <c r="Y625" s="269">
        <f t="shared" si="360"/>
        <v>15.609741994303386</v>
      </c>
      <c r="Z625" s="349">
        <f>IF(H625&gt;0,rate1(1,$L$52,$L$51,$L$54,U625,$L$53,$L$50,Y625),"")</f>
        <v>1242.7174633486081</v>
      </c>
      <c r="AA625" s="341">
        <f t="shared" si="380"/>
        <v>1.0033819173054652</v>
      </c>
      <c r="AB625" s="341">
        <f t="shared" si="381"/>
        <v>-3.8465503838978683E-2</v>
      </c>
      <c r="AC625" s="269">
        <f t="shared" si="361"/>
        <v>-3.8465503838978683E-2</v>
      </c>
      <c r="AD625" s="269">
        <f t="shared" si="382"/>
        <v>-0.12998659840595389</v>
      </c>
      <c r="AE625" s="269">
        <f t="shared" si="383"/>
        <v>-1.0790814895794707</v>
      </c>
      <c r="AF625" s="269">
        <f t="shared" si="384"/>
        <v>934.7224288361831</v>
      </c>
      <c r="AG625" s="269">
        <f t="shared" si="385"/>
        <v>933.95424197099601</v>
      </c>
      <c r="AH625" s="269">
        <f t="shared" si="386"/>
        <v>1.4755252989969676</v>
      </c>
      <c r="AI625" s="269">
        <f t="shared" si="387"/>
        <v>-30.860796585170629</v>
      </c>
      <c r="AJ625" s="269">
        <f t="shared" si="388"/>
        <v>7.4136473421302718</v>
      </c>
      <c r="AK625" s="366">
        <f t="shared" si="389"/>
        <v>141.2098856051</v>
      </c>
      <c r="AL625" s="134">
        <f t="shared" si="362"/>
        <v>2.6719991228254165</v>
      </c>
      <c r="AM625" s="5" cm="1">
        <f t="array" ref="AM625">Balance($B$8,$B$11,$B$12,$H$7,B625,AK625,AL625)</f>
        <v>1.8315730090794962</v>
      </c>
      <c r="AN625" s="5" cm="1">
        <f t="array" ref="AN625">getStorageByWaterLevel(B624)</f>
        <v>148.5600969211086</v>
      </c>
    </row>
    <row r="626" spans="2:40" x14ac:dyDescent="0.25">
      <c r="B626" s="269">
        <f t="shared" si="363"/>
        <v>934.7224288361831</v>
      </c>
      <c r="C626" s="269">
        <f t="shared" si="364"/>
        <v>933.95424197099601</v>
      </c>
      <c r="D626" s="269">
        <f t="shared" si="365"/>
        <v>1.4755252989969676</v>
      </c>
      <c r="E626" s="269">
        <f>IF(H626&gt;0,IF(AND(C626&lt;$B$6,C626&gt;$K$12),bb2wang($B$6,$K$12,C626,$H$8,$H$9,I626,$H$10,$H$11,$K$10,$K$11,$H$13),E625)," ")</f>
        <v>148.16373815602122</v>
      </c>
      <c r="F626" s="269">
        <f t="shared" si="366"/>
        <v>148.16373815602122</v>
      </c>
      <c r="G626" s="269">
        <f t="shared" si="367"/>
        <v>133.02420202454175</v>
      </c>
      <c r="H626" s="270">
        <f t="shared" si="356"/>
        <v>5.0000000000000001E-3</v>
      </c>
      <c r="I626" s="269">
        <f t="shared" si="368"/>
        <v>0.61454949214967203</v>
      </c>
      <c r="J626" s="269">
        <f t="shared" si="357"/>
        <v>100</v>
      </c>
      <c r="K626" s="317">
        <f t="shared" si="369"/>
        <v>-1</v>
      </c>
      <c r="L626" s="318">
        <f t="shared" si="370"/>
        <v>1.4705252989969677</v>
      </c>
      <c r="M626" s="318">
        <f t="shared" si="371"/>
        <v>1.4730252989969677</v>
      </c>
      <c r="N626" s="269">
        <f t="shared" si="372"/>
        <v>-5.071230629107415E-3</v>
      </c>
      <c r="O626" s="269">
        <f t="shared" si="358"/>
        <v>2.6440901955349538E-2</v>
      </c>
      <c r="P626" s="316">
        <f t="shared" si="359"/>
        <v>15.629211526925937</v>
      </c>
      <c r="Q626" s="269">
        <f t="shared" si="373"/>
        <v>33.682055707764846</v>
      </c>
      <c r="R626" s="338">
        <f>IF(H626&gt;0,rate1(1,$L$52,$L$51,$L$54,L626,$L$53,$L$50,P626),"")</f>
        <v>1244.0746333567611</v>
      </c>
      <c r="S626" s="318">
        <f t="shared" si="374"/>
        <v>1.0239432540325402</v>
      </c>
      <c r="T626" s="318">
        <f t="shared" si="375"/>
        <v>0.21180206425640147</v>
      </c>
      <c r="U626" s="269">
        <f t="shared" si="376"/>
        <v>1.4755252989969676</v>
      </c>
      <c r="V626" s="341">
        <f t="shared" si="377"/>
        <v>1.4755252989969676</v>
      </c>
      <c r="W626" s="269">
        <f t="shared" si="378"/>
        <v>1.3099486713707975E-4</v>
      </c>
      <c r="X626" s="269">
        <f t="shared" si="379"/>
        <v>34.363862060596148</v>
      </c>
      <c r="Y626" s="269">
        <f t="shared" si="360"/>
        <v>15.682307948243805</v>
      </c>
      <c r="Z626" s="349">
        <f>IF(H626&gt;0,rate1(1,$L$52,$L$51,$L$54,U626,$L$53,$L$50,Y626),"")</f>
        <v>1247.7737085081064</v>
      </c>
      <c r="AA626" s="341">
        <f t="shared" si="380"/>
        <v>1.0415733774013578</v>
      </c>
      <c r="AB626" s="341">
        <f t="shared" si="381"/>
        <v>-3.1509315654686598E-3</v>
      </c>
      <c r="AC626" s="269">
        <f t="shared" si="361"/>
        <v>0.21180206425640147</v>
      </c>
      <c r="AD626" s="269">
        <f t="shared" si="382"/>
        <v>-2.3606946502405871E-2</v>
      </c>
      <c r="AE626" s="269">
        <f t="shared" si="383"/>
        <v>1.2274346698396279</v>
      </c>
      <c r="AF626" s="269">
        <f t="shared" si="384"/>
        <v>934.50555554129755</v>
      </c>
      <c r="AG626" s="269">
        <f t="shared" si="385"/>
        <v>933.74243990673961</v>
      </c>
      <c r="AH626" s="269">
        <f t="shared" si="386"/>
        <v>1.4706468509393493</v>
      </c>
      <c r="AI626" s="269">
        <f t="shared" si="387"/>
        <v>170.24868008514676</v>
      </c>
      <c r="AJ626" s="269">
        <f t="shared" si="388"/>
        <v>7.4609386421539234</v>
      </c>
      <c r="AK626" s="366">
        <f t="shared" si="389"/>
        <v>141.20573938280128</v>
      </c>
      <c r="AL626" s="134">
        <f t="shared" si="362"/>
        <v>2.6689130431668993</v>
      </c>
      <c r="AM626" s="5" cm="1">
        <f t="array" ref="AM626">Balance($B$8,$B$11,$B$12,$H$7,B626,AK626,AL626)</f>
        <v>1.827573416647132</v>
      </c>
      <c r="AN626" s="5" cm="1">
        <f t="array" ref="AN626">getStorageByWaterLevel(B625)</f>
        <v>149.53973515728273</v>
      </c>
    </row>
    <row r="627" spans="2:40" x14ac:dyDescent="0.25">
      <c r="B627" s="269">
        <f t="shared" si="363"/>
        <v>934.50555554129755</v>
      </c>
      <c r="C627" s="269">
        <f t="shared" si="364"/>
        <v>933.74243990673961</v>
      </c>
      <c r="D627" s="269">
        <f t="shared" si="365"/>
        <v>1.4706468509393493</v>
      </c>
      <c r="E627" s="269">
        <f>IF(H627&gt;0,IF(AND(C627&lt;$B$6,C627&gt;$K$12),bb2wang($B$6,$K$12,C627,$H$8,$H$9,I627,$H$10,$H$11,$K$10,$K$11,$H$13),E626)," ")</f>
        <v>148.16373815602122</v>
      </c>
      <c r="F627" s="269">
        <f t="shared" si="366"/>
        <v>148.16373815602122</v>
      </c>
      <c r="G627" s="269">
        <f t="shared" si="367"/>
        <v>131.70466397069001</v>
      </c>
      <c r="H627" s="270">
        <f t="shared" si="356"/>
        <v>5.0000000000000001E-3</v>
      </c>
      <c r="I627" s="269">
        <f t="shared" si="368"/>
        <v>0.61049250764635876</v>
      </c>
      <c r="J627" s="269">
        <f t="shared" si="357"/>
        <v>100</v>
      </c>
      <c r="K627" s="317">
        <f t="shared" si="369"/>
        <v>-1</v>
      </c>
      <c r="L627" s="318">
        <f t="shared" si="370"/>
        <v>1.4656468509393494</v>
      </c>
      <c r="M627" s="318">
        <f t="shared" si="371"/>
        <v>1.4681468509393494</v>
      </c>
      <c r="N627" s="269">
        <f t="shared" si="372"/>
        <v>-5.0548809843717901E-3</v>
      </c>
      <c r="O627" s="269">
        <f t="shared" si="358"/>
        <v>2.6440901955349538E-2</v>
      </c>
      <c r="P627" s="316">
        <f t="shared" si="359"/>
        <v>15.560141291208859</v>
      </c>
      <c r="Q627" s="269">
        <f t="shared" si="373"/>
        <v>32.358242424055902</v>
      </c>
      <c r="R627" s="338">
        <f>IF(H627&gt;0,rate1(1,$L$52,$L$51,$L$54,L627,$L$53,$L$50,P627),"")</f>
        <v>1239.2580265675685</v>
      </c>
      <c r="S627" s="318">
        <f t="shared" si="374"/>
        <v>0.9875223149417105</v>
      </c>
      <c r="T627" s="318">
        <f t="shared" si="375"/>
        <v>-0.40511368581254581</v>
      </c>
      <c r="U627" s="269">
        <f t="shared" si="376"/>
        <v>1.4706468509393493</v>
      </c>
      <c r="V627" s="341">
        <f t="shared" si="377"/>
        <v>1.4706468509393493</v>
      </c>
      <c r="W627" s="269">
        <f t="shared" si="378"/>
        <v>1.3013009684126331E-4</v>
      </c>
      <c r="X627" s="269">
        <f t="shared" si="379"/>
        <v>33.035543983410179</v>
      </c>
      <c r="Y627" s="269">
        <f t="shared" si="360"/>
        <v>15.613178865056065</v>
      </c>
      <c r="Z627" s="349">
        <f>IF(H627&gt;0,rate1(1,$L$52,$L$51,$L$54,U627,$L$53,$L$50,Y627),"")</f>
        <v>1242.9570691646149</v>
      </c>
      <c r="AA627" s="341">
        <f t="shared" si="380"/>
        <v>1.0051921031789177</v>
      </c>
      <c r="AB627" s="341">
        <f t="shared" si="381"/>
        <v>-2.5063079903660281E-2</v>
      </c>
      <c r="AC627" s="269">
        <f t="shared" si="361"/>
        <v>9.02611384581328E-2</v>
      </c>
      <c r="AD627" s="269">
        <f t="shared" si="382"/>
        <v>-5.5394825341353593E-2</v>
      </c>
      <c r="AE627" s="269">
        <f t="shared" si="383"/>
        <v>-0.21047170627392808</v>
      </c>
      <c r="AF627" s="269">
        <f t="shared" si="384"/>
        <v>934.41023952185503</v>
      </c>
      <c r="AG627" s="269">
        <f t="shared" si="385"/>
        <v>933.65217876828149</v>
      </c>
      <c r="AH627" s="269">
        <f t="shared" si="386"/>
        <v>1.4657679728069208</v>
      </c>
      <c r="AI627" s="269">
        <f t="shared" si="387"/>
        <v>72.834822549532603</v>
      </c>
      <c r="AJ627" s="269">
        <f t="shared" si="388"/>
        <v>7.4811705373065713</v>
      </c>
      <c r="AK627" s="366">
        <f t="shared" si="389"/>
        <v>141.22838657761534</v>
      </c>
      <c r="AL627" s="134">
        <f t="shared" si="362"/>
        <v>2.6859379111754138</v>
      </c>
      <c r="AM627" s="5" cm="1">
        <f t="array" ref="AM627">Balance($B$8,$B$11,$B$12,$H$7,B627,AK627,AL627)</f>
        <v>1.8473997751044635</v>
      </c>
      <c r="AN627" s="5" cm="1">
        <f t="array" ref="AN627">getStorageByWaterLevel(B626)</f>
        <v>149.3984467193537</v>
      </c>
    </row>
    <row r="628" spans="2:40" x14ac:dyDescent="0.25">
      <c r="B628" s="269">
        <f t="shared" si="363"/>
        <v>934.41023952185503</v>
      </c>
      <c r="C628" s="269">
        <f t="shared" si="364"/>
        <v>933.65217876828149</v>
      </c>
      <c r="D628" s="269">
        <f t="shared" si="365"/>
        <v>1.4657679728069208</v>
      </c>
      <c r="E628" s="269">
        <f>IF(H628&gt;0,IF(AND(C628&lt;$B$6,C628&gt;$K$12),bb2wang($B$6,$K$12,C628,$H$8,$H$9,I628,$H$10,$H$11,$K$10,$K$11,$H$13),E627)," ")</f>
        <v>148.16373815602122</v>
      </c>
      <c r="F628" s="269">
        <f t="shared" si="366"/>
        <v>148.16373815602122</v>
      </c>
      <c r="G628" s="269">
        <f t="shared" si="367"/>
        <v>130.39376583616195</v>
      </c>
      <c r="H628" s="270">
        <f t="shared" si="356"/>
        <v>5.0000000000000001E-3</v>
      </c>
      <c r="I628" s="269">
        <f t="shared" si="368"/>
        <v>0.60644860285883628</v>
      </c>
      <c r="J628" s="269">
        <f t="shared" si="357"/>
        <v>100</v>
      </c>
      <c r="K628" s="317">
        <f t="shared" si="369"/>
        <v>-1</v>
      </c>
      <c r="L628" s="318">
        <f t="shared" si="370"/>
        <v>1.4607679728069209</v>
      </c>
      <c r="M628" s="318">
        <f t="shared" si="371"/>
        <v>1.4632679728069209</v>
      </c>
      <c r="N628" s="269">
        <f t="shared" si="372"/>
        <v>-5.0385270340262966E-3</v>
      </c>
      <c r="O628" s="269">
        <f t="shared" si="358"/>
        <v>2.6440901955349538E-2</v>
      </c>
      <c r="P628" s="316">
        <f t="shared" si="359"/>
        <v>15.491141656218211</v>
      </c>
      <c r="Q628" s="269">
        <f t="shared" si="373"/>
        <v>31.043082120615395</v>
      </c>
      <c r="R628" s="338">
        <f>IF(H628&gt;0,rate1(1,$L$52,$L$51,$L$54,L628,$L$53,$L$50,P628),"")</f>
        <v>1234.441049126483</v>
      </c>
      <c r="S628" s="318">
        <f t="shared" si="374"/>
        <v>0.95108254888573396</v>
      </c>
      <c r="T628" s="318">
        <f t="shared" si="375"/>
        <v>-0.10300060447255981</v>
      </c>
      <c r="U628" s="269">
        <f t="shared" si="376"/>
        <v>1.4657679728069208</v>
      </c>
      <c r="V628" s="341">
        <f t="shared" si="377"/>
        <v>1.4657679728069208</v>
      </c>
      <c r="W628" s="269">
        <f t="shared" si="378"/>
        <v>1.292681145643737E-4</v>
      </c>
      <c r="X628" s="269">
        <f t="shared" si="379"/>
        <v>31.715893422615977</v>
      </c>
      <c r="Y628" s="269">
        <f t="shared" si="360"/>
        <v>15.544120246904971</v>
      </c>
      <c r="Z628" s="349">
        <f>IF(H628&gt;0,rate1(1,$L$52,$L$51,$L$54,U628,$L$53,$L$50,Y628),"")</f>
        <v>1238.1400432242208</v>
      </c>
      <c r="AA628" s="341">
        <f t="shared" si="380"/>
        <v>0.96879282673080613</v>
      </c>
      <c r="AB628" s="341">
        <f t="shared" si="381"/>
        <v>4.142256443712594E-3</v>
      </c>
      <c r="AC628" s="269">
        <f t="shared" si="361"/>
        <v>4.142256443712594E-3</v>
      </c>
      <c r="AD628" s="269">
        <f t="shared" si="382"/>
        <v>-1.2070715726906163</v>
      </c>
      <c r="AE628" s="269">
        <f t="shared" si="383"/>
        <v>-24.399053626126527</v>
      </c>
      <c r="AF628" s="269">
        <f t="shared" si="384"/>
        <v>934.40105873837729</v>
      </c>
      <c r="AG628" s="269">
        <f t="shared" si="385"/>
        <v>933.64803651183774</v>
      </c>
      <c r="AH628" s="269">
        <f t="shared" si="386"/>
        <v>1.4608886644673298</v>
      </c>
      <c r="AI628" s="269">
        <f t="shared" si="387"/>
        <v>3.3555725051785532</v>
      </c>
      <c r="AJ628" s="269">
        <f t="shared" si="388"/>
        <v>7.4821026407802318</v>
      </c>
      <c r="AK628" s="366">
        <f t="shared" si="389"/>
        <v>141.2379792634446</v>
      </c>
      <c r="AL628" s="134">
        <f t="shared" si="362"/>
        <v>2.6932213934303673</v>
      </c>
      <c r="AM628" s="5" cm="1">
        <f t="array" ref="AM628">Balance($B$8,$B$11,$B$12,$H$7,B628,AK628,AL628)</f>
        <v>1.8561505104251532</v>
      </c>
      <c r="AN628" s="5" cm="1">
        <f t="array" ref="AN628">getStorageByWaterLevel(B627)</f>
        <v>150.09886494796643</v>
      </c>
    </row>
    <row r="629" spans="2:40" x14ac:dyDescent="0.25">
      <c r="B629" s="269">
        <f t="shared" si="363"/>
        <v>934.40105873837729</v>
      </c>
      <c r="C629" s="269">
        <f t="shared" si="364"/>
        <v>933.64803651183774</v>
      </c>
      <c r="D629" s="269">
        <f t="shared" si="365"/>
        <v>1.4608886644673298</v>
      </c>
      <c r="E629" s="269">
        <f>IF(H629&gt;0,IF(AND(C629&lt;$B$6,C629&gt;$K$12),bb2wang($B$6,$K$12,C629,$H$8,$H$9,I629,$H$10,$H$11,$K$10,$K$11,$H$13),E628)," ")</f>
        <v>148.16373815602122</v>
      </c>
      <c r="F629" s="269">
        <f t="shared" si="366"/>
        <v>148.16373815602122</v>
      </c>
      <c r="G629" s="269">
        <f t="shared" si="367"/>
        <v>131.76963409766077</v>
      </c>
      <c r="H629" s="270">
        <f t="shared" si="356"/>
        <v>5.0000000000000001E-3</v>
      </c>
      <c r="I629" s="269">
        <f t="shared" si="368"/>
        <v>0.60241778123163392</v>
      </c>
      <c r="J629" s="269">
        <f t="shared" si="357"/>
        <v>100</v>
      </c>
      <c r="K629" s="317">
        <f t="shared" si="369"/>
        <v>1</v>
      </c>
      <c r="L629" s="318">
        <f t="shared" si="370"/>
        <v>1.4658886644673297</v>
      </c>
      <c r="M629" s="318">
        <f t="shared" si="371"/>
        <v>1.4633886644673297</v>
      </c>
      <c r="N629" s="269">
        <f t="shared" si="372"/>
        <v>5.287808284586637E-3</v>
      </c>
      <c r="O629" s="269">
        <f t="shared" si="358"/>
        <v>2.6440901955349538E-2</v>
      </c>
      <c r="P629" s="316">
        <f t="shared" si="359"/>
        <v>15.528142390859866</v>
      </c>
      <c r="Q629" s="269">
        <f t="shared" si="373"/>
        <v>31.075510449529986</v>
      </c>
      <c r="R629" s="338">
        <f>IF(H629&gt;0,rate1(1,$L$52,$L$51,$L$54,L629,$L$53,$L$50,P629),"")</f>
        <v>1237.0247894300492</v>
      </c>
      <c r="S629" s="318">
        <f t="shared" si="374"/>
        <v>0.95008749633357237</v>
      </c>
      <c r="T629" s="318">
        <f t="shared" si="375"/>
        <v>0.10594155564557155</v>
      </c>
      <c r="U629" s="269">
        <f t="shared" si="376"/>
        <v>1.4608886644673298</v>
      </c>
      <c r="V629" s="341">
        <f t="shared" si="377"/>
        <v>1.4608886644673298</v>
      </c>
      <c r="W629" s="269">
        <f t="shared" si="378"/>
        <v>1.2840892104115653E-4</v>
      </c>
      <c r="X629" s="269">
        <f t="shared" si="379"/>
        <v>30.404883517818973</v>
      </c>
      <c r="Y629" s="269">
        <f t="shared" si="360"/>
        <v>15.475132281821262</v>
      </c>
      <c r="Z629" s="349">
        <f>IF(H629&gt;0,rate1(1,$L$52,$L$51,$L$54,U629,$L$53,$L$50,Y629),"")</f>
        <v>1233.3226513014231</v>
      </c>
      <c r="AA629" s="341">
        <f t="shared" si="380"/>
        <v>0.9323744636263982</v>
      </c>
      <c r="AB629" s="341">
        <f t="shared" si="381"/>
        <v>1.8988229584125272E-3</v>
      </c>
      <c r="AC629" s="269">
        <f t="shared" si="361"/>
        <v>0.10594155564557155</v>
      </c>
      <c r="AD629" s="269">
        <f t="shared" si="382"/>
        <v>4.7195833301972141E-2</v>
      </c>
      <c r="AE629" s="269">
        <f t="shared" si="383"/>
        <v>22.78749949130227</v>
      </c>
      <c r="AF629" s="269">
        <f t="shared" si="384"/>
        <v>934.30040499101631</v>
      </c>
      <c r="AG629" s="269">
        <f t="shared" si="385"/>
        <v>933.54209495619216</v>
      </c>
      <c r="AH629" s="269">
        <f t="shared" si="386"/>
        <v>1.4660089551014919</v>
      </c>
      <c r="AI629" s="269">
        <f t="shared" si="387"/>
        <v>85.642225241406365</v>
      </c>
      <c r="AJ629" s="269">
        <f t="shared" si="388"/>
        <v>7.5058921477917337</v>
      </c>
      <c r="AK629" s="366">
        <f t="shared" si="389"/>
        <v>141.23841680918008</v>
      </c>
      <c r="AL629" s="134">
        <f t="shared" si="362"/>
        <v>2.6935569506808852</v>
      </c>
      <c r="AM629" s="5" cm="1">
        <f t="array" ref="AM629">Balance($B$8,$B$11,$B$12,$H$7,B629,AK629,AL629)</f>
        <v>1.8569999989106138</v>
      </c>
      <c r="AN629" s="5" cm="1">
        <f t="array" ref="AN629">getStorageByWaterLevel(B628)</f>
        <v>150.4072175746559</v>
      </c>
    </row>
    <row r="630" spans="2:40" x14ac:dyDescent="0.25">
      <c r="B630" s="269">
        <f t="shared" si="363"/>
        <v>934.30040499101631</v>
      </c>
      <c r="C630" s="269">
        <f t="shared" si="364"/>
        <v>933.54209495619216</v>
      </c>
      <c r="D630" s="269">
        <f t="shared" si="365"/>
        <v>1.4660089551014919</v>
      </c>
      <c r="E630" s="269">
        <f>IF(H630&gt;0,IF(AND(C630&lt;$B$6,C630&gt;$K$12),bb2wang($B$6,$K$12,C630,$H$8,$H$9,I630,$H$10,$H$11,$K$10,$K$11,$H$13),E629)," ")</f>
        <v>148.16373815602122</v>
      </c>
      <c r="F630" s="269">
        <f t="shared" si="366"/>
        <v>148.16373815602122</v>
      </c>
      <c r="G630" s="269">
        <f t="shared" si="367"/>
        <v>133.15526949086839</v>
      </c>
      <c r="H630" s="270">
        <f t="shared" si="356"/>
        <v>5.0000000000000001E-3</v>
      </c>
      <c r="I630" s="269">
        <f t="shared" si="368"/>
        <v>0.60664802785931904</v>
      </c>
      <c r="J630" s="269">
        <f t="shared" si="357"/>
        <v>100</v>
      </c>
      <c r="K630" s="317">
        <f t="shared" si="369"/>
        <v>1</v>
      </c>
      <c r="L630" s="318">
        <f t="shared" si="370"/>
        <v>1.4710089551014918</v>
      </c>
      <c r="M630" s="318">
        <f t="shared" si="371"/>
        <v>1.4685089551014918</v>
      </c>
      <c r="N630" s="269">
        <f t="shared" si="372"/>
        <v>5.3067777835014152E-3</v>
      </c>
      <c r="O630" s="269">
        <f t="shared" si="358"/>
        <v>2.6440901955349538E-2</v>
      </c>
      <c r="P630" s="316">
        <f t="shared" si="359"/>
        <v>15.600601391448926</v>
      </c>
      <c r="Q630" s="269">
        <f t="shared" si="373"/>
        <v>32.456201205757964</v>
      </c>
      <c r="R630" s="338">
        <f>IF(H630&gt;0,rate1(1,$L$52,$L$51,$L$54,L630,$L$53,$L$50,P630),"")</f>
        <v>1242.0801507811123</v>
      </c>
      <c r="S630" s="318">
        <f t="shared" si="374"/>
        <v>0.98826132468861572</v>
      </c>
      <c r="T630" s="318">
        <f t="shared" si="375"/>
        <v>0.45207637512171833</v>
      </c>
      <c r="U630" s="269">
        <f t="shared" si="376"/>
        <v>1.4660089551014919</v>
      </c>
      <c r="V630" s="341">
        <f t="shared" si="377"/>
        <v>1.4660089551014919</v>
      </c>
      <c r="W630" s="269">
        <f t="shared" si="378"/>
        <v>1.2931062318544129E-4</v>
      </c>
      <c r="X630" s="269">
        <f t="shared" si="379"/>
        <v>31.780869089107142</v>
      </c>
      <c r="Y630" s="269">
        <f t="shared" si="360"/>
        <v>15.547529457326927</v>
      </c>
      <c r="Z630" s="349">
        <f>IF(H630&gt;0,rate1(1,$L$52,$L$51,$L$54,U630,$L$53,$L$50,Y630),"")</f>
        <v>1238.377969246417</v>
      </c>
      <c r="AA630" s="341">
        <f t="shared" si="380"/>
        <v>0.97059105896824305</v>
      </c>
      <c r="AB630" s="341">
        <f t="shared" si="381"/>
        <v>4.396983320338073E-3</v>
      </c>
      <c r="AC630" s="269">
        <f t="shared" si="361"/>
        <v>2.0948438880494295E-2</v>
      </c>
      <c r="AD630" s="269">
        <f t="shared" si="382"/>
        <v>0.23868127016642021</v>
      </c>
      <c r="AE630" s="269">
        <f t="shared" si="383"/>
        <v>3.0181329517689117</v>
      </c>
      <c r="AF630" s="269">
        <f t="shared" si="384"/>
        <v>934.28476332991931</v>
      </c>
      <c r="AG630" s="269">
        <f t="shared" si="385"/>
        <v>933.52114651731165</v>
      </c>
      <c r="AH630" s="269">
        <f t="shared" si="386"/>
        <v>1.4711296971235377</v>
      </c>
      <c r="AI630" s="269">
        <f t="shared" si="387"/>
        <v>16.865609572232806</v>
      </c>
      <c r="AJ630" s="269">
        <f t="shared" si="388"/>
        <v>7.5105770393395765</v>
      </c>
      <c r="AK630" s="366">
        <f t="shared" si="389"/>
        <v>141.24970185386346</v>
      </c>
      <c r="AL630" s="134">
        <f t="shared" si="362"/>
        <v>2.7021211732050259</v>
      </c>
      <c r="AM630" s="5" cm="1">
        <f t="array" ref="AM630">Balance($B$8,$B$11,$B$12,$H$7,B630,AK630,AL630)</f>
        <v>1.8662518316084715</v>
      </c>
      <c r="AN630" s="5" cm="1">
        <f t="array" ref="AN630">getStorageByWaterLevel(B629)</f>
        <v>150.43693462532798</v>
      </c>
    </row>
    <row r="631" spans="2:40" x14ac:dyDescent="0.25">
      <c r="B631" s="269">
        <f t="shared" si="363"/>
        <v>934.28476332991931</v>
      </c>
      <c r="C631" s="269">
        <f t="shared" si="364"/>
        <v>933.52114651731165</v>
      </c>
      <c r="D631" s="269">
        <f t="shared" si="365"/>
        <v>1.4711296971235377</v>
      </c>
      <c r="E631" s="269">
        <f>IF(H631&gt;0,IF(AND(C631&lt;$B$6,C631&gt;$K$12),bb2wang($B$6,$K$12,C631,$H$8,$H$9,I631,$H$10,$H$11,$K$10,$K$11,$H$13),E630)," ")</f>
        <v>148.16373815602122</v>
      </c>
      <c r="F631" s="269">
        <f t="shared" si="366"/>
        <v>148.16373815602122</v>
      </c>
      <c r="G631" s="269">
        <f t="shared" si="367"/>
        <v>131.83487487093385</v>
      </c>
      <c r="H631" s="270">
        <f t="shared" si="356"/>
        <v>5.0000000000000001E-3</v>
      </c>
      <c r="I631" s="269">
        <f t="shared" si="368"/>
        <v>0.61089345008613238</v>
      </c>
      <c r="J631" s="269">
        <f t="shared" si="357"/>
        <v>100</v>
      </c>
      <c r="K631" s="317">
        <f t="shared" si="369"/>
        <v>-1</v>
      </c>
      <c r="L631" s="318">
        <f t="shared" si="370"/>
        <v>1.4661296971235378</v>
      </c>
      <c r="M631" s="318">
        <f t="shared" si="371"/>
        <v>1.4686296971235377</v>
      </c>
      <c r="N631" s="269">
        <f t="shared" si="372"/>
        <v>-5.0564993241497547E-3</v>
      </c>
      <c r="O631" s="269">
        <f t="shared" si="358"/>
        <v>2.6440901955349538E-2</v>
      </c>
      <c r="P631" s="316">
        <f t="shared" si="359"/>
        <v>15.566974126755213</v>
      </c>
      <c r="Q631" s="269">
        <f t="shared" si="373"/>
        <v>32.488875867713602</v>
      </c>
      <c r="R631" s="338">
        <f>IF(H631&gt;0,rate1(1,$L$52,$L$51,$L$54,L631,$L$53,$L$50,P631),"")</f>
        <v>1239.7347499224541</v>
      </c>
      <c r="S631" s="318">
        <f t="shared" si="374"/>
        <v>0.99112776927485091</v>
      </c>
      <c r="T631" s="318">
        <f t="shared" si="375"/>
        <v>-0.56992423673301007</v>
      </c>
      <c r="U631" s="269">
        <f t="shared" si="376"/>
        <v>1.4711296971235377</v>
      </c>
      <c r="V631" s="341">
        <f t="shared" si="377"/>
        <v>1.4711296971235377</v>
      </c>
      <c r="W631" s="269">
        <f t="shared" si="378"/>
        <v>1.3021556009862323E-4</v>
      </c>
      <c r="X631" s="269">
        <f t="shared" si="379"/>
        <v>33.166622624872701</v>
      </c>
      <c r="Y631" s="269">
        <f t="shared" si="360"/>
        <v>15.620017530858846</v>
      </c>
      <c r="Z631" s="349">
        <f>IF(H631&gt;0,rate1(1,$L$52,$L$51,$L$54,U631,$L$53,$L$50,Y631),"")</f>
        <v>1243.4337964506135</v>
      </c>
      <c r="AA631" s="341">
        <f t="shared" si="380"/>
        <v>1.0087935952352152</v>
      </c>
      <c r="AB631" s="341">
        <f t="shared" si="381"/>
        <v>-1.4808000211012331E-2</v>
      </c>
      <c r="AC631" s="269">
        <f t="shared" si="361"/>
        <v>5.7561329525408093E-2</v>
      </c>
      <c r="AD631" s="269">
        <f t="shared" si="382"/>
        <v>-8.6863872694131483E-2</v>
      </c>
      <c r="AE631" s="269">
        <f t="shared" si="383"/>
        <v>-8.2931117864838111</v>
      </c>
      <c r="AF631" s="269">
        <f t="shared" si="384"/>
        <v>934.2221455010698</v>
      </c>
      <c r="AG631" s="269">
        <f t="shared" si="385"/>
        <v>933.46358518778629</v>
      </c>
      <c r="AH631" s="269">
        <f t="shared" si="386"/>
        <v>1.4662508615621439</v>
      </c>
      <c r="AI631" s="269">
        <f t="shared" si="387"/>
        <v>46.430359017530634</v>
      </c>
      <c r="AJ631" s="269">
        <f t="shared" si="388"/>
        <v>7.5234743612888906</v>
      </c>
      <c r="AK631" s="366">
        <f t="shared" si="389"/>
        <v>141.25194759865118</v>
      </c>
      <c r="AL631" s="134">
        <f t="shared" si="362"/>
        <v>2.7038077341622491</v>
      </c>
      <c r="AM631" s="5" cm="1">
        <f t="array" ref="AM631">Balance($B$8,$B$11,$B$12,$H$7,B631,AK631,AL631)</f>
        <v>1.8676860661974786</v>
      </c>
      <c r="AN631" s="5" cm="1">
        <f t="array" ref="AN631">getStorageByWaterLevel(B630)</f>
        <v>150.76293075126847</v>
      </c>
    </row>
    <row r="632" spans="2:40" x14ac:dyDescent="0.25">
      <c r="B632" s="269">
        <f t="shared" si="363"/>
        <v>934.2221455010698</v>
      </c>
      <c r="C632" s="269">
        <f t="shared" si="364"/>
        <v>933.46358518778629</v>
      </c>
      <c r="D632" s="269">
        <f t="shared" si="365"/>
        <v>1.4662508615621439</v>
      </c>
      <c r="E632" s="269">
        <f>IF(H632&gt;0,IF(AND(C632&lt;$B$6,C632&gt;$K$12),bb2wang($B$6,$K$12,C632,$H$8,$H$9,I632,$H$10,$H$11,$K$10,$K$11,$H$13),E631)," ")</f>
        <v>148.16373815602122</v>
      </c>
      <c r="F632" s="269">
        <f t="shared" si="366"/>
        <v>148.16373815602122</v>
      </c>
      <c r="G632" s="269">
        <f t="shared" si="367"/>
        <v>130.52312282915085</v>
      </c>
      <c r="H632" s="270">
        <f t="shared" si="356"/>
        <v>5.0000000000000001E-3</v>
      </c>
      <c r="I632" s="269">
        <f t="shared" si="368"/>
        <v>0.60684825062680836</v>
      </c>
      <c r="J632" s="269">
        <f t="shared" si="357"/>
        <v>100</v>
      </c>
      <c r="K632" s="317">
        <f t="shared" si="369"/>
        <v>-1</v>
      </c>
      <c r="L632" s="318">
        <f t="shared" si="370"/>
        <v>1.461250861562144</v>
      </c>
      <c r="M632" s="318">
        <f t="shared" si="371"/>
        <v>1.463750861562144</v>
      </c>
      <c r="N632" s="269">
        <f t="shared" si="372"/>
        <v>-5.0401457999904586E-3</v>
      </c>
      <c r="O632" s="269">
        <f t="shared" si="358"/>
        <v>2.6440901955349538E-2</v>
      </c>
      <c r="P632" s="316">
        <f t="shared" si="359"/>
        <v>15.497967495908602</v>
      </c>
      <c r="Q632" s="269">
        <f t="shared" si="373"/>
        <v>31.172860363982863</v>
      </c>
      <c r="R632" s="338">
        <f>IF(H632&gt;0,rate1(1,$L$52,$L$51,$L$54,L632,$L$53,$L$50,P632),"")</f>
        <v>1234.9178082436956</v>
      </c>
      <c r="S632" s="318">
        <f t="shared" si="374"/>
        <v>0.95468991516660784</v>
      </c>
      <c r="T632" s="318">
        <f t="shared" si="375"/>
        <v>-0.11123673280514416</v>
      </c>
      <c r="U632" s="269">
        <f t="shared" si="376"/>
        <v>1.4662508615621439</v>
      </c>
      <c r="V632" s="341">
        <f t="shared" si="377"/>
        <v>1.4662508615621439</v>
      </c>
      <c r="W632" s="269">
        <f t="shared" si="378"/>
        <v>1.293533018551507E-4</v>
      </c>
      <c r="X632" s="269">
        <f t="shared" si="379"/>
        <v>31.846115424956707</v>
      </c>
      <c r="Y632" s="269">
        <f t="shared" si="360"/>
        <v>15.55095193031509</v>
      </c>
      <c r="Z632" s="349">
        <f>IF(H632&gt;0,rate1(1,$L$52,$L$51,$L$54,U632,$L$53,$L$50,Y632),"")</f>
        <v>1238.6168078555374</v>
      </c>
      <c r="AA632" s="341">
        <f t="shared" si="380"/>
        <v>0.97239614860090284</v>
      </c>
      <c r="AB632" s="341">
        <f t="shared" si="381"/>
        <v>4.6860599263833696E-3</v>
      </c>
      <c r="AC632" s="269">
        <f t="shared" si="361"/>
        <v>4.6860599263833696E-3</v>
      </c>
      <c r="AD632" s="269">
        <f t="shared" si="382"/>
        <v>-1.0669944641230666</v>
      </c>
      <c r="AE632" s="269">
        <f t="shared" si="383"/>
        <v>-31.491460125826279</v>
      </c>
      <c r="AF632" s="269">
        <f t="shared" si="384"/>
        <v>934.21241929534347</v>
      </c>
      <c r="AG632" s="269">
        <f t="shared" si="385"/>
        <v>933.45889912785992</v>
      </c>
      <c r="AH632" s="269">
        <f t="shared" si="386"/>
        <v>1.4613715958067104</v>
      </c>
      <c r="AI632" s="269">
        <f t="shared" si="387"/>
        <v>3.7946330477231522</v>
      </c>
      <c r="AJ632" s="269">
        <f t="shared" si="388"/>
        <v>7.5245284260243697</v>
      </c>
      <c r="AK632" s="366">
        <f t="shared" si="389"/>
        <v>141.25806873922247</v>
      </c>
      <c r="AL632" s="134">
        <f t="shared" si="362"/>
        <v>2.7084507700640019</v>
      </c>
      <c r="AM632" s="5" cm="1">
        <f t="array" ref="AM632">Balance($B$8,$B$11,$B$12,$H$7,B632,AK632,AL632)</f>
        <v>1.8734657469067115</v>
      </c>
      <c r="AN632" s="5" cm="1">
        <f t="array" ref="AN632">getStorageByWaterLevel(B631)</f>
        <v>150.81362244688506</v>
      </c>
    </row>
    <row r="633" spans="2:40" x14ac:dyDescent="0.25">
      <c r="B633" s="269">
        <f t="shared" si="363"/>
        <v>934.21241929534347</v>
      </c>
      <c r="C633" s="269">
        <f t="shared" si="364"/>
        <v>933.45889912785992</v>
      </c>
      <c r="D633" s="269">
        <f t="shared" si="365"/>
        <v>1.4613715958067104</v>
      </c>
      <c r="E633" s="269">
        <f>IF(H633&gt;0,IF(AND(C633&lt;$B$6,C633&gt;$K$12),bb2wang($B$6,$K$12,C633,$H$8,$H$9,I633,$H$10,$H$11,$K$10,$K$11,$H$13),E632)," ")</f>
        <v>148.16373815602122</v>
      </c>
      <c r="F633" s="269">
        <f t="shared" si="366"/>
        <v>148.16373815602122</v>
      </c>
      <c r="G633" s="269">
        <f t="shared" si="367"/>
        <v>131.89991078860459</v>
      </c>
      <c r="H633" s="270">
        <f t="shared" si="356"/>
        <v>5.0000000000000001E-3</v>
      </c>
      <c r="I633" s="269">
        <f t="shared" si="368"/>
        <v>0.60281613398683476</v>
      </c>
      <c r="J633" s="269">
        <f t="shared" si="357"/>
        <v>100</v>
      </c>
      <c r="K633" s="317">
        <f t="shared" si="369"/>
        <v>1</v>
      </c>
      <c r="L633" s="318">
        <f t="shared" si="370"/>
        <v>1.4663715958067103</v>
      </c>
      <c r="M633" s="318">
        <f t="shared" si="371"/>
        <v>1.4638715958067103</v>
      </c>
      <c r="N633" s="269">
        <f t="shared" si="372"/>
        <v>5.2895972993580731E-3</v>
      </c>
      <c r="O633" s="269">
        <f t="shared" si="358"/>
        <v>2.6440901955349538E-2</v>
      </c>
      <c r="P633" s="316">
        <f t="shared" si="359"/>
        <v>15.53497291053087</v>
      </c>
      <c r="Q633" s="269">
        <f t="shared" si="373"/>
        <v>31.205321549024575</v>
      </c>
      <c r="R633" s="338">
        <f>IF(H633&gt;0,rate1(1,$L$52,$L$51,$L$54,L633,$L$53,$L$50,P633),"")</f>
        <v>1237.5015942053606</v>
      </c>
      <c r="S633" s="318">
        <f t="shared" si="374"/>
        <v>0.95368868321544342</v>
      </c>
      <c r="T633" s="318">
        <f t="shared" si="375"/>
        <v>0.11421824440807077</v>
      </c>
      <c r="U633" s="269">
        <f t="shared" si="376"/>
        <v>1.4613715958067104</v>
      </c>
      <c r="V633" s="341">
        <f t="shared" si="377"/>
        <v>1.4613715958067104</v>
      </c>
      <c r="W633" s="269">
        <f t="shared" si="378"/>
        <v>1.2849383229251998E-4</v>
      </c>
      <c r="X633" s="269">
        <f t="shared" si="379"/>
        <v>30.534251540091873</v>
      </c>
      <c r="Y633" s="269">
        <f t="shared" si="360"/>
        <v>15.481956964183</v>
      </c>
      <c r="Z633" s="349">
        <f>IF(H633&gt;0,rate1(1,$L$52,$L$51,$L$54,U633,$L$53,$L$50,Y633),"")</f>
        <v>1233.7994512312316</v>
      </c>
      <c r="AA633" s="341">
        <f t="shared" si="380"/>
        <v>0.93597972330901935</v>
      </c>
      <c r="AB633" s="341">
        <f t="shared" si="381"/>
        <v>2.0070802397925678E-3</v>
      </c>
      <c r="AC633" s="269">
        <f t="shared" si="361"/>
        <v>0.11421824440807077</v>
      </c>
      <c r="AD633" s="269">
        <f t="shared" si="382"/>
        <v>4.3775843569582092E-2</v>
      </c>
      <c r="AE633" s="269">
        <f t="shared" si="383"/>
        <v>18.683433100424573</v>
      </c>
      <c r="AF633" s="269">
        <f t="shared" si="384"/>
        <v>934.1034906482347</v>
      </c>
      <c r="AG633" s="269">
        <f t="shared" si="385"/>
        <v>933.34468088345182</v>
      </c>
      <c r="AH633" s="269">
        <f t="shared" si="386"/>
        <v>1.4664919290188898</v>
      </c>
      <c r="AI633" s="269">
        <f t="shared" si="387"/>
        <v>92.297452336951508</v>
      </c>
      <c r="AJ633" s="269">
        <f t="shared" si="388"/>
        <v>7.5501666072290785</v>
      </c>
      <c r="AK633" s="366">
        <f t="shared" si="389"/>
        <v>141.25856402657786</v>
      </c>
      <c r="AL633" s="134">
        <f t="shared" si="362"/>
        <v>2.7088302333687744</v>
      </c>
      <c r="AM633" s="5" cm="1">
        <f t="array" ref="AM633">Balance($B$8,$B$11,$B$12,$H$7,B633,AK633,AL633)</f>
        <v>1.8743695159060487</v>
      </c>
      <c r="AN633" s="5" cm="1">
        <f t="array" ref="AN633">getStorageByWaterLevel(B632)</f>
        <v>151.01664043936626</v>
      </c>
    </row>
    <row r="634" spans="2:40" x14ac:dyDescent="0.25">
      <c r="B634" s="269">
        <f t="shared" si="363"/>
        <v>934.1034906482347</v>
      </c>
      <c r="C634" s="269">
        <f t="shared" si="364"/>
        <v>933.34468088345182</v>
      </c>
      <c r="D634" s="269">
        <f t="shared" si="365"/>
        <v>1.4664919290188898</v>
      </c>
      <c r="E634" s="269">
        <f>IF(H634&gt;0,IF(AND(C634&lt;$B$6,C634&gt;$K$12),bb2wang($B$6,$K$12,C634,$H$8,$H$9,I634,$H$10,$H$11,$K$10,$K$11,$H$13),E633)," ")</f>
        <v>148.16373815602122</v>
      </c>
      <c r="F634" s="269">
        <f t="shared" si="366"/>
        <v>148.16373815602122</v>
      </c>
      <c r="G634" s="269">
        <f t="shared" si="367"/>
        <v>133.28646929646152</v>
      </c>
      <c r="H634" s="270">
        <f t="shared" si="356"/>
        <v>5.0000000000000001E-3</v>
      </c>
      <c r="I634" s="269">
        <f t="shared" si="368"/>
        <v>0.60704781182630541</v>
      </c>
      <c r="J634" s="269">
        <f t="shared" si="357"/>
        <v>100</v>
      </c>
      <c r="K634" s="317">
        <f t="shared" si="369"/>
        <v>1</v>
      </c>
      <c r="L634" s="318">
        <f t="shared" si="370"/>
        <v>1.4714919290188897</v>
      </c>
      <c r="M634" s="318">
        <f t="shared" si="371"/>
        <v>1.4689919290188898</v>
      </c>
      <c r="N634" s="269">
        <f t="shared" si="372"/>
        <v>5.3085672535873041E-3</v>
      </c>
      <c r="O634" s="269">
        <f t="shared" si="358"/>
        <v>2.6440901955349538E-2</v>
      </c>
      <c r="P634" s="316">
        <f t="shared" si="359"/>
        <v>15.607440479157697</v>
      </c>
      <c r="Q634" s="269">
        <f t="shared" si="373"/>
        <v>32.58693367218433</v>
      </c>
      <c r="R634" s="338">
        <f>IF(H634&gt;0,rate1(1,$L$52,$L$51,$L$54,L634,$L$53,$L$50,P634),"")</f>
        <v>1242.557002962533</v>
      </c>
      <c r="S634" s="318">
        <f t="shared" si="374"/>
        <v>0.99186121785896153</v>
      </c>
      <c r="T634" s="318">
        <f t="shared" si="375"/>
        <v>0.6522557259297711</v>
      </c>
      <c r="U634" s="269">
        <f t="shared" si="376"/>
        <v>1.4664919290188898</v>
      </c>
      <c r="V634" s="341">
        <f t="shared" si="377"/>
        <v>1.4664919290188898</v>
      </c>
      <c r="W634" s="269">
        <f t="shared" si="378"/>
        <v>1.2939583950744016E-4</v>
      </c>
      <c r="X634" s="269">
        <f t="shared" si="379"/>
        <v>31.911156887740191</v>
      </c>
      <c r="Y634" s="269">
        <f t="shared" si="360"/>
        <v>15.554362720762262</v>
      </c>
      <c r="Z634" s="349">
        <f>IF(H634&gt;0,rate1(1,$L$52,$L$51,$L$54,U634,$L$53,$L$50,Y634),"")</f>
        <v>1238.8548182396307</v>
      </c>
      <c r="AA634" s="341">
        <f t="shared" si="380"/>
        <v>0.97419493908452959</v>
      </c>
      <c r="AB634" s="341">
        <f t="shared" si="381"/>
        <v>5.0143590023407365E-3</v>
      </c>
      <c r="AC634" s="269">
        <f t="shared" si="361"/>
        <v>2.3135114825358481E-2</v>
      </c>
      <c r="AD634" s="269">
        <f t="shared" si="382"/>
        <v>0.21612168505511295</v>
      </c>
      <c r="AE634" s="269">
        <f t="shared" si="383"/>
        <v>2.5095249573420713</v>
      </c>
      <c r="AF634" s="269">
        <f t="shared" si="384"/>
        <v>934.08566410066294</v>
      </c>
      <c r="AG634" s="269">
        <f t="shared" si="385"/>
        <v>933.32154576862649</v>
      </c>
      <c r="AH634" s="269">
        <f t="shared" si="386"/>
        <v>1.4716127136129524</v>
      </c>
      <c r="AI634" s="269">
        <f t="shared" si="387"/>
        <v>18.618956530927118</v>
      </c>
      <c r="AJ634" s="269">
        <f t="shared" si="388"/>
        <v>7.5553385395987807</v>
      </c>
      <c r="AK634" s="366">
        <f t="shared" si="389"/>
        <v>141.27073805230711</v>
      </c>
      <c r="AL634" s="134">
        <f t="shared" si="362"/>
        <v>2.7180599786024695</v>
      </c>
      <c r="AM634" s="5" cm="1">
        <f t="array" ref="AM634">Balance($B$8,$B$11,$B$12,$H$7,B634,AK634,AL634)</f>
        <v>1.8844294948776603</v>
      </c>
      <c r="AN634" s="5" cm="1">
        <f t="array" ref="AN634">getStorageByWaterLevel(B633)</f>
        <v>151.04818675785421</v>
      </c>
    </row>
    <row r="635" spans="2:40" x14ac:dyDescent="0.25">
      <c r="B635" s="269">
        <f t="shared" si="363"/>
        <v>934.08566410066294</v>
      </c>
      <c r="C635" s="269">
        <f t="shared" si="364"/>
        <v>933.32154576862649</v>
      </c>
      <c r="D635" s="269">
        <f t="shared" si="365"/>
        <v>1.4716127136129524</v>
      </c>
      <c r="E635" s="269">
        <f>IF(H635&gt;0,IF(AND(C635&lt;$B$6,C635&gt;$K$12),bb2wang($B$6,$K$12,C635,$H$8,$H$9,I635,$H$10,$H$11,$K$10,$K$11,$H$13),E634)," ")</f>
        <v>148.16373815602122</v>
      </c>
      <c r="F635" s="269">
        <f t="shared" si="366"/>
        <v>148.16373815602122</v>
      </c>
      <c r="G635" s="269">
        <f t="shared" si="367"/>
        <v>131.96521753761056</v>
      </c>
      <c r="H635" s="270">
        <f t="shared" si="356"/>
        <v>5.0000000000000001E-3</v>
      </c>
      <c r="I635" s="269">
        <f t="shared" si="368"/>
        <v>0.61129466562915702</v>
      </c>
      <c r="J635" s="269">
        <f t="shared" si="357"/>
        <v>100</v>
      </c>
      <c r="K635" s="317">
        <f t="shared" si="369"/>
        <v>-1</v>
      </c>
      <c r="L635" s="318">
        <f t="shared" si="370"/>
        <v>1.4666127136129525</v>
      </c>
      <c r="M635" s="318">
        <f t="shared" si="371"/>
        <v>1.4691127136129525</v>
      </c>
      <c r="N635" s="269">
        <f t="shared" si="372"/>
        <v>-5.0581182066642416E-3</v>
      </c>
      <c r="O635" s="269">
        <f t="shared" si="358"/>
        <v>2.6440901955349538E-2</v>
      </c>
      <c r="P635" s="316">
        <f t="shared" si="359"/>
        <v>15.573810123714352</v>
      </c>
      <c r="Q635" s="269">
        <f t="shared" si="373"/>
        <v>32.619641358526081</v>
      </c>
      <c r="R635" s="338">
        <f>IF(H635&gt;0,rate1(1,$L$52,$L$51,$L$54,L635,$L$53,$L$50,P635),"")</f>
        <v>1240.2116419316378</v>
      </c>
      <c r="S635" s="318">
        <f t="shared" si="374"/>
        <v>0.99473434331542809</v>
      </c>
      <c r="T635" s="318">
        <f t="shared" si="375"/>
        <v>-0.96058640159436492</v>
      </c>
      <c r="U635" s="269">
        <f t="shared" si="376"/>
        <v>1.4716127136129524</v>
      </c>
      <c r="V635" s="341">
        <f t="shared" si="377"/>
        <v>1.4716127136129524</v>
      </c>
      <c r="W635" s="269">
        <f t="shared" si="378"/>
        <v>1.303010815703054E-4</v>
      </c>
      <c r="X635" s="269">
        <f t="shared" si="379"/>
        <v>33.29783361686242</v>
      </c>
      <c r="Y635" s="269">
        <f t="shared" si="360"/>
        <v>15.626859358852593</v>
      </c>
      <c r="Z635" s="349">
        <f>IF(H635&gt;0,rate1(1,$L$52,$L$51,$L$54,U635,$L$53,$L$50,Y635),"")</f>
        <v>1243.9106922361671</v>
      </c>
      <c r="AA635" s="341">
        <f t="shared" si="380"/>
        <v>1.012396213638626</v>
      </c>
      <c r="AB635" s="341">
        <f t="shared" si="381"/>
        <v>-1.0511361401863374E-2</v>
      </c>
      <c r="AC635" s="269">
        <f t="shared" si="361"/>
        <v>6.3125414151115597E-2</v>
      </c>
      <c r="AD635" s="269">
        <f t="shared" si="382"/>
        <v>-7.9207401127389457E-2</v>
      </c>
      <c r="AE635" s="269">
        <f t="shared" si="383"/>
        <v>-6.8473748001950661</v>
      </c>
      <c r="AF635" s="269">
        <f t="shared" si="384"/>
        <v>934.01748056830513</v>
      </c>
      <c r="AG635" s="269">
        <f t="shared" si="385"/>
        <v>933.25842035447533</v>
      </c>
      <c r="AH635" s="269">
        <f t="shared" si="386"/>
        <v>1.4667339206366792</v>
      </c>
      <c r="AI635" s="269">
        <f t="shared" si="387"/>
        <v>50.898904684362861</v>
      </c>
      <c r="AJ635" s="269">
        <f t="shared" si="388"/>
        <v>7.5694771242333259</v>
      </c>
      <c r="AK635" s="366">
        <f t="shared" si="389"/>
        <v>141.27321970728511</v>
      </c>
      <c r="AL635" s="134">
        <f t="shared" si="362"/>
        <v>2.7199218742555624</v>
      </c>
      <c r="AM635" s="5" cm="1">
        <f t="array" ref="AM635">Balance($B$8,$B$11,$B$12,$H$7,B635,AK635,AL635)</f>
        <v>1.8860728143907803</v>
      </c>
      <c r="AN635" s="5" cm="1">
        <f t="array" ref="AN635">getStorageByWaterLevel(B634)</f>
        <v>151.40171483140549</v>
      </c>
    </row>
    <row r="636" spans="2:40" x14ac:dyDescent="0.25">
      <c r="B636" s="269">
        <f t="shared" si="363"/>
        <v>934.01748056830513</v>
      </c>
      <c r="C636" s="269">
        <f t="shared" si="364"/>
        <v>933.25842035447533</v>
      </c>
      <c r="D636" s="269">
        <f t="shared" si="365"/>
        <v>1.4667339206366792</v>
      </c>
      <c r="E636" s="269">
        <f>IF(H636&gt;0,IF(AND(C636&lt;$B$6,C636&gt;$K$12),bb2wang($B$6,$K$12,C636,$H$8,$H$9,I636,$H$10,$H$11,$K$10,$K$11,$H$13),E635)," ")</f>
        <v>148.16373815602122</v>
      </c>
      <c r="F636" s="269">
        <f t="shared" si="366"/>
        <v>148.16373815602122</v>
      </c>
      <c r="G636" s="269">
        <f t="shared" si="367"/>
        <v>130.65261101657944</v>
      </c>
      <c r="H636" s="270">
        <f t="shared" si="356"/>
        <v>5.0000000000000001E-3</v>
      </c>
      <c r="I636" s="269">
        <f t="shared" si="368"/>
        <v>0.60724817106383855</v>
      </c>
      <c r="J636" s="269">
        <f t="shared" si="357"/>
        <v>100</v>
      </c>
      <c r="K636" s="317">
        <f t="shared" si="369"/>
        <v>-1</v>
      </c>
      <c r="L636" s="318">
        <f t="shared" si="370"/>
        <v>1.4617339206366793</v>
      </c>
      <c r="M636" s="318">
        <f t="shared" si="371"/>
        <v>1.4642339206366792</v>
      </c>
      <c r="N636" s="269">
        <f t="shared" si="372"/>
        <v>-5.0417651088334736E-3</v>
      </c>
      <c r="O636" s="269">
        <f t="shared" si="358"/>
        <v>2.6440901955349538E-2</v>
      </c>
      <c r="P636" s="316">
        <f t="shared" si="359"/>
        <v>15.504796496332409</v>
      </c>
      <c r="Q636" s="269">
        <f t="shared" si="373"/>
        <v>31.302770082126983</v>
      </c>
      <c r="R636" s="338">
        <f>IF(H636&gt;0,rate1(1,$L$52,$L$51,$L$54,L636,$L$53,$L$50,P636),"")</f>
        <v>1235.3947362310969</v>
      </c>
      <c r="S636" s="318">
        <f t="shared" si="374"/>
        <v>0.95829839112032</v>
      </c>
      <c r="T636" s="318">
        <f t="shared" si="375"/>
        <v>-0.12090097347035889</v>
      </c>
      <c r="U636" s="269">
        <f t="shared" si="376"/>
        <v>1.4667339206366792</v>
      </c>
      <c r="V636" s="341">
        <f t="shared" si="377"/>
        <v>1.4667339206366792</v>
      </c>
      <c r="W636" s="269">
        <f t="shared" si="378"/>
        <v>1.2943854726654713E-4</v>
      </c>
      <c r="X636" s="269">
        <f t="shared" si="379"/>
        <v>31.976469204963792</v>
      </c>
      <c r="Y636" s="269">
        <f t="shared" si="360"/>
        <v>15.557786775234209</v>
      </c>
      <c r="Z636" s="349">
        <f>IF(H636&gt;0,rate1(1,$L$52,$L$51,$L$54,U636,$L$53,$L$50,Y636),"")</f>
        <v>1239.093741201794</v>
      </c>
      <c r="AA636" s="341">
        <f t="shared" si="380"/>
        <v>0.97600058686608415</v>
      </c>
      <c r="AB636" s="341">
        <f t="shared" si="381"/>
        <v>5.3934046863681525E-3</v>
      </c>
      <c r="AC636" s="269">
        <f t="shared" si="361"/>
        <v>5.3934046863681525E-3</v>
      </c>
      <c r="AD636" s="269">
        <f t="shared" si="382"/>
        <v>-0.92705819250639876</v>
      </c>
      <c r="AE636" s="269">
        <f t="shared" si="383"/>
        <v>-24.747968682588734</v>
      </c>
      <c r="AF636" s="269">
        <f t="shared" si="384"/>
        <v>934.00704539850994</v>
      </c>
      <c r="AG636" s="269">
        <f t="shared" si="385"/>
        <v>933.25302694978893</v>
      </c>
      <c r="AH636" s="269">
        <f t="shared" si="386"/>
        <v>1.4618546974795119</v>
      </c>
      <c r="AI636" s="269">
        <f t="shared" si="387"/>
        <v>4.3657339052796846</v>
      </c>
      <c r="AJ636" s="269">
        <f t="shared" si="388"/>
        <v>7.5706898280959036</v>
      </c>
      <c r="AK636" s="366">
        <f t="shared" si="389"/>
        <v>141.27993659231421</v>
      </c>
      <c r="AL636" s="134">
        <f t="shared" si="362"/>
        <v>2.7250117647239986</v>
      </c>
      <c r="AM636" s="5" cm="1">
        <f t="array" ref="AM636">Balance($B$8,$B$11,$B$12,$H$7,B636,AK636,AL636)</f>
        <v>1.8923965924671806</v>
      </c>
      <c r="AN636" s="5" cm="1">
        <f t="array" ref="AN636">getStorageByWaterLevel(B635)</f>
        <v>151.45961026226453</v>
      </c>
    </row>
    <row r="637" spans="2:40" x14ac:dyDescent="0.25">
      <c r="B637" s="269">
        <f t="shared" si="363"/>
        <v>934.00704539850994</v>
      </c>
      <c r="C637" s="269">
        <f t="shared" si="364"/>
        <v>933.25302694978893</v>
      </c>
      <c r="D637" s="269">
        <f t="shared" si="365"/>
        <v>1.4618546974795119</v>
      </c>
      <c r="E637" s="269">
        <f>IF(H637&gt;0,IF(AND(C637&lt;$B$6,C637&gt;$K$12),bb2wang($B$6,$K$12,C637,$H$8,$H$9,I637,$H$10,$H$11,$K$10,$K$11,$H$13),E636)," ")</f>
        <v>148.16373815602122</v>
      </c>
      <c r="F637" s="269">
        <f t="shared" si="366"/>
        <v>148.16373815602122</v>
      </c>
      <c r="G637" s="269">
        <f t="shared" si="367"/>
        <v>132.03031931308723</v>
      </c>
      <c r="H637" s="270">
        <f t="shared" si="356"/>
        <v>5.0000000000000001E-3</v>
      </c>
      <c r="I637" s="269">
        <f t="shared" si="368"/>
        <v>0.60321475897681021</v>
      </c>
      <c r="J637" s="269">
        <f t="shared" si="357"/>
        <v>100</v>
      </c>
      <c r="K637" s="317">
        <f t="shared" si="369"/>
        <v>1</v>
      </c>
      <c r="L637" s="318">
        <f t="shared" si="370"/>
        <v>1.4668546974795118</v>
      </c>
      <c r="M637" s="318">
        <f t="shared" si="371"/>
        <v>1.4643546974795119</v>
      </c>
      <c r="N637" s="269">
        <f t="shared" si="372"/>
        <v>5.2913869732069685E-3</v>
      </c>
      <c r="O637" s="269">
        <f t="shared" si="358"/>
        <v>2.6440901955349538E-2</v>
      </c>
      <c r="P637" s="316">
        <f t="shared" si="359"/>
        <v>15.541806591809532</v>
      </c>
      <c r="Q637" s="269">
        <f t="shared" si="373"/>
        <v>31.335264156825332</v>
      </c>
      <c r="R637" s="338">
        <f>IF(H637&gt;0,rate1(1,$L$52,$L$51,$L$54,L637,$L$53,$L$50,P637),"")</f>
        <v>1237.9785677565271</v>
      </c>
      <c r="S637" s="318">
        <f t="shared" si="374"/>
        <v>0.95729098318267869</v>
      </c>
      <c r="T637" s="318">
        <f t="shared" si="375"/>
        <v>0.1238939073648018</v>
      </c>
      <c r="U637" s="269">
        <f t="shared" si="376"/>
        <v>1.4618546974795119</v>
      </c>
      <c r="V637" s="341">
        <f t="shared" si="377"/>
        <v>1.4618546974795119</v>
      </c>
      <c r="W637" s="269">
        <f t="shared" si="378"/>
        <v>1.2857880157124413E-4</v>
      </c>
      <c r="X637" s="269">
        <f t="shared" si="379"/>
        <v>30.663750767996618</v>
      </c>
      <c r="Y637" s="269">
        <f t="shared" si="360"/>
        <v>15.488784807375509</v>
      </c>
      <c r="Z637" s="349">
        <f>IF(H637&gt;0,rate1(1,$L$52,$L$51,$L$54,U637,$L$53,$L$50,Y637),"")</f>
        <v>1234.2764200920979</v>
      </c>
      <c r="AA637" s="341">
        <f t="shared" si="380"/>
        <v>0.93958608932569165</v>
      </c>
      <c r="AB637" s="341">
        <f t="shared" si="381"/>
        <v>2.1282979389368288E-3</v>
      </c>
      <c r="AC637" s="269">
        <f t="shared" si="361"/>
        <v>0.1238939073648018</v>
      </c>
      <c r="AD637" s="269">
        <f t="shared" si="382"/>
        <v>4.0357109613773451E-2</v>
      </c>
      <c r="AE637" s="269">
        <f t="shared" si="383"/>
        <v>14.965355637330971</v>
      </c>
      <c r="AF637" s="269">
        <f t="shared" si="384"/>
        <v>933.88844287811833</v>
      </c>
      <c r="AG637" s="269">
        <f t="shared" si="385"/>
        <v>933.12913304242409</v>
      </c>
      <c r="AH637" s="269">
        <f t="shared" si="386"/>
        <v>1.4669750732838773</v>
      </c>
      <c r="AI637" s="269">
        <f t="shared" si="387"/>
        <v>100.07758663328327</v>
      </c>
      <c r="AJ637" s="269">
        <f t="shared" si="388"/>
        <v>7.5984891577162603</v>
      </c>
      <c r="AK637" s="366">
        <f t="shared" si="389"/>
        <v>141.28050698684794</v>
      </c>
      <c r="AL637" s="134">
        <f t="shared" si="362"/>
        <v>2.7254483381145267</v>
      </c>
      <c r="AM637" s="5" cm="1">
        <f t="array" ref="AM637">Balance($B$8,$B$11,$B$12,$H$7,B637,AK637,AL637)</f>
        <v>1.8933706581295009</v>
      </c>
      <c r="AN637" s="5" cm="1">
        <f t="array" ref="AN637">getStorageByWaterLevel(B636)</f>
        <v>151.6811526201877</v>
      </c>
    </row>
    <row r="638" spans="2:40" x14ac:dyDescent="0.25">
      <c r="B638" s="269">
        <f t="shared" si="363"/>
        <v>933.88844287811833</v>
      </c>
      <c r="C638" s="269">
        <f t="shared" si="364"/>
        <v>933.12913304242409</v>
      </c>
      <c r="D638" s="269">
        <f t="shared" si="365"/>
        <v>1.4669750732838773</v>
      </c>
      <c r="E638" s="269">
        <f>IF(H638&gt;0,IF(AND(C638&lt;$B$6,C638&gt;$K$12),bb2wang($B$6,$K$12,C638,$H$8,$H$9,I638,$H$10,$H$11,$K$10,$K$11,$H$13),E637)," ")</f>
        <v>148.16373815602122</v>
      </c>
      <c r="F638" s="269">
        <f t="shared" si="366"/>
        <v>148.16373815602122</v>
      </c>
      <c r="G638" s="269">
        <f t="shared" si="367"/>
        <v>133.41780157604279</v>
      </c>
      <c r="H638" s="270">
        <f t="shared" si="356"/>
        <v>5.0000000000000001E-3</v>
      </c>
      <c r="I638" s="269">
        <f t="shared" si="368"/>
        <v>0.60744786855539135</v>
      </c>
      <c r="J638" s="269">
        <f t="shared" ref="J638:J701" si="390">$B$7</f>
        <v>100</v>
      </c>
      <c r="K638" s="317">
        <f t="shared" si="369"/>
        <v>1</v>
      </c>
      <c r="L638" s="318">
        <f t="shared" si="370"/>
        <v>1.4719750732838772</v>
      </c>
      <c r="M638" s="318">
        <f t="shared" si="371"/>
        <v>1.4694750732838773</v>
      </c>
      <c r="N638" s="269">
        <f t="shared" si="372"/>
        <v>5.3103573829140771E-3</v>
      </c>
      <c r="O638" s="269">
        <f t="shared" si="358"/>
        <v>2.6440901955349538E-2</v>
      </c>
      <c r="P638" s="316">
        <f t="shared" si="359"/>
        <v>15.614282729870228</v>
      </c>
      <c r="Q638" s="269">
        <f t="shared" si="373"/>
        <v>32.717798286670956</v>
      </c>
      <c r="R638" s="338">
        <f>IF(H638&gt;0,rate1(1,$L$52,$L$51,$L$54,L638,$L$53,$L$50,P638),"")</f>
        <v>1243.0340237223086</v>
      </c>
      <c r="S638" s="318">
        <f t="shared" si="374"/>
        <v>0.99546223474597417</v>
      </c>
      <c r="T638" s="318">
        <f t="shared" si="375"/>
        <v>1.1702582847807783</v>
      </c>
      <c r="U638" s="269">
        <f t="shared" si="376"/>
        <v>1.4669750732838773</v>
      </c>
      <c r="V638" s="341">
        <f t="shared" si="377"/>
        <v>1.4669750732838773</v>
      </c>
      <c r="W638" s="269">
        <f t="shared" si="378"/>
        <v>1.2948111397115269E-4</v>
      </c>
      <c r="X638" s="269">
        <f t="shared" si="379"/>
        <v>32.041576531173149</v>
      </c>
      <c r="Y638" s="269">
        <f t="shared" si="360"/>
        <v>15.561199146421867</v>
      </c>
      <c r="Z638" s="349">
        <f>IF(H638&gt;0,rate1(1,$L$52,$L$51,$L$54,U638,$L$53,$L$50,Y638),"")</f>
        <v>1239.331835965929</v>
      </c>
      <c r="AA638" s="341">
        <f t="shared" si="380"/>
        <v>0.97779993625069905</v>
      </c>
      <c r="AB638" s="341">
        <f t="shared" si="381"/>
        <v>5.8324658628617632E-3</v>
      </c>
      <c r="AC638" s="269">
        <f t="shared" si="361"/>
        <v>2.5849757844006657E-2</v>
      </c>
      <c r="AD638" s="269">
        <f t="shared" si="382"/>
        <v>0.19342540963722277</v>
      </c>
      <c r="AE638" s="269">
        <f t="shared" si="383"/>
        <v>2.0444043467215107</v>
      </c>
      <c r="AF638" s="269">
        <f t="shared" si="384"/>
        <v>933.86790347765725</v>
      </c>
      <c r="AG638" s="269">
        <f t="shared" si="385"/>
        <v>933.10328328458013</v>
      </c>
      <c r="AH638" s="269">
        <f t="shared" si="386"/>
        <v>1.4720959004640846</v>
      </c>
      <c r="AI638" s="269">
        <f t="shared" si="387"/>
        <v>20.79569613597435</v>
      </c>
      <c r="AJ638" s="269">
        <f t="shared" si="388"/>
        <v>7.6042657399762534</v>
      </c>
      <c r="AK638" s="366">
        <f t="shared" si="389"/>
        <v>141.29372026256721</v>
      </c>
      <c r="AL638" s="134">
        <f t="shared" si="362"/>
        <v>2.7354560967778552</v>
      </c>
      <c r="AM638" s="5" cm="1">
        <f t="array" ref="AM638">Balance($B$8,$B$11,$B$12,$H$7,B638,AK638,AL638)</f>
        <v>1.9043804282806402</v>
      </c>
      <c r="AN638" s="5" cm="1">
        <f t="array" ref="AN638">getStorageByWaterLevel(B637)</f>
        <v>151.71507292438429</v>
      </c>
    </row>
    <row r="639" spans="2:40" x14ac:dyDescent="0.25">
      <c r="B639" s="269">
        <f t="shared" si="363"/>
        <v>933.86790347765725</v>
      </c>
      <c r="C639" s="269">
        <f t="shared" si="364"/>
        <v>933.10328328458013</v>
      </c>
      <c r="D639" s="269">
        <f t="shared" si="365"/>
        <v>1.4720959004640846</v>
      </c>
      <c r="E639" s="269">
        <f>IF(H639&gt;0,IF(AND(C639&lt;$B$6,C639&gt;$K$12),bb2wang($B$6,$K$12,C639,$H$8,$H$9,I639,$H$10,$H$11,$K$10,$K$11,$H$13),E638)," ")</f>
        <v>148.16373815602122</v>
      </c>
      <c r="F639" s="269">
        <f t="shared" si="366"/>
        <v>148.16373815602122</v>
      </c>
      <c r="G639" s="269">
        <f t="shared" si="367"/>
        <v>132.09569210509278</v>
      </c>
      <c r="H639" s="270">
        <f t="shared" si="356"/>
        <v>5.0000000000000001E-3</v>
      </c>
      <c r="I639" s="269">
        <f t="shared" si="368"/>
        <v>0.61169615446169701</v>
      </c>
      <c r="J639" s="269">
        <f t="shared" si="390"/>
        <v>100</v>
      </c>
      <c r="K639" s="317">
        <f t="shared" si="369"/>
        <v>-1</v>
      </c>
      <c r="L639" s="318">
        <f t="shared" si="370"/>
        <v>1.4670959004640847</v>
      </c>
      <c r="M639" s="318">
        <f t="shared" si="371"/>
        <v>1.4695959004640846</v>
      </c>
      <c r="N639" s="269">
        <f t="shared" si="372"/>
        <v>-5.0597376320755671E-3</v>
      </c>
      <c r="O639" s="269">
        <f t="shared" si="358"/>
        <v>2.6440901955349538E-2</v>
      </c>
      <c r="P639" s="316">
        <f t="shared" si="359"/>
        <v>15.58064928351604</v>
      </c>
      <c r="Q639" s="269">
        <f t="shared" si="373"/>
        <v>32.750539031050067</v>
      </c>
      <c r="R639" s="338">
        <f>IF(H639&gt;0,rate1(1,$L$52,$L$51,$L$54,L639,$L$53,$L$50,P639),"")</f>
        <v>1240.6887026312888</v>
      </c>
      <c r="S639" s="318">
        <f t="shared" si="374"/>
        <v>0.99834203837410207</v>
      </c>
      <c r="T639" s="318">
        <f t="shared" si="375"/>
        <v>-3.0517821118659967</v>
      </c>
      <c r="U639" s="269">
        <f t="shared" si="376"/>
        <v>1.4720959004640846</v>
      </c>
      <c r="V639" s="341">
        <f t="shared" si="377"/>
        <v>1.4720959004640846</v>
      </c>
      <c r="W639" s="269">
        <f t="shared" si="378"/>
        <v>1.3038666129494558E-4</v>
      </c>
      <c r="X639" s="269">
        <f t="shared" si="379"/>
        <v>33.429177094142858</v>
      </c>
      <c r="Y639" s="269">
        <f t="shared" si="360"/>
        <v>15.633704350467106</v>
      </c>
      <c r="Z639" s="349">
        <f>IF(H639&gt;0,rate1(1,$L$52,$L$51,$L$54,U639,$L$53,$L$50,Y639),"")</f>
        <v>1244.387756557381</v>
      </c>
      <c r="AA639" s="341">
        <f t="shared" si="380"/>
        <v>1.0159999596970473</v>
      </c>
      <c r="AB639" s="341">
        <f t="shared" si="381"/>
        <v>-8.149186858202399E-3</v>
      </c>
      <c r="AC639" s="269">
        <f t="shared" ref="AC639:AC702" si="391">IF(H639&gt;0,delta_z(N639,S639,H639,AE638,AB639),"")</f>
        <v>6.9938546474324806E-2</v>
      </c>
      <c r="AD639" s="269">
        <f t="shared" si="382"/>
        <v>-7.149133420774699E-2</v>
      </c>
      <c r="AE639" s="269">
        <f t="shared" si="383"/>
        <v>-5.5312962418580236</v>
      </c>
      <c r="AF639" s="269">
        <f t="shared" si="384"/>
        <v>933.79290519355084</v>
      </c>
      <c r="AG639" s="269">
        <f t="shared" si="385"/>
        <v>933.03334473810582</v>
      </c>
      <c r="AH639" s="269">
        <f t="shared" si="386"/>
        <v>1.467217150086958</v>
      </c>
      <c r="AI639" s="269">
        <f t="shared" si="387"/>
        <v>56.370744995095947</v>
      </c>
      <c r="AJ639" s="269">
        <f t="shared" si="388"/>
        <v>7.6199242802526692</v>
      </c>
      <c r="AK639" s="366">
        <f t="shared" si="389"/>
        <v>141.2964947786279</v>
      </c>
      <c r="AL639" s="134">
        <f t="shared" si="362"/>
        <v>2.7375356663914525</v>
      </c>
      <c r="AM639" s="5" cm="1">
        <f t="array" ref="AM639">Balance($B$8,$B$11,$B$12,$H$7,B639,AK639,AL639)</f>
        <v>1.9062847062777388</v>
      </c>
      <c r="AN639" s="5" cm="1">
        <f t="array" ref="AN639">getStorageByWaterLevel(B638)</f>
        <v>152.10086582652184</v>
      </c>
    </row>
    <row r="640" spans="2:40" x14ac:dyDescent="0.25">
      <c r="B640" s="269">
        <f t="shared" si="363"/>
        <v>933.79290519355084</v>
      </c>
      <c r="C640" s="269">
        <f t="shared" si="364"/>
        <v>933.03334473810582</v>
      </c>
      <c r="D640" s="269">
        <f t="shared" si="365"/>
        <v>1.467217150086958</v>
      </c>
      <c r="E640" s="269">
        <f>IF(H640&gt;0,IF(AND(C640&lt;$B$6,C640&gt;$K$12),bb2wang($B$6,$K$12,C640,$H$8,$H$9,I640,$H$10,$H$11,$K$10,$K$11,$H$13),E639)," ")</f>
        <v>148.16373815602122</v>
      </c>
      <c r="F640" s="269">
        <f t="shared" si="366"/>
        <v>148.16373815602122</v>
      </c>
      <c r="G640" s="269">
        <f t="shared" si="367"/>
        <v>130.78223053242371</v>
      </c>
      <c r="H640" s="270">
        <f t="shared" si="356"/>
        <v>5.0000000000000001E-3</v>
      </c>
      <c r="I640" s="269">
        <f t="shared" si="368"/>
        <v>0.60764836435600955</v>
      </c>
      <c r="J640" s="269">
        <f t="shared" si="390"/>
        <v>100</v>
      </c>
      <c r="K640" s="317">
        <f t="shared" si="369"/>
        <v>-1</v>
      </c>
      <c r="L640" s="318">
        <f t="shared" si="370"/>
        <v>1.4622171500869581</v>
      </c>
      <c r="M640" s="318">
        <f t="shared" si="371"/>
        <v>1.464717150086958</v>
      </c>
      <c r="N640" s="269">
        <f t="shared" si="372"/>
        <v>-5.0433849607152137E-3</v>
      </c>
      <c r="O640" s="269">
        <f t="shared" si="358"/>
        <v>2.6440901955349538E-2</v>
      </c>
      <c r="P640" s="316">
        <f t="shared" si="359"/>
        <v>15.511628658918614</v>
      </c>
      <c r="Q640" s="269">
        <f t="shared" si="373"/>
        <v>31.432811409207659</v>
      </c>
      <c r="R640" s="338">
        <f>IF(H640&gt;0,rate1(1,$L$52,$L$51,$L$54,L640,$L$53,$L$50,P640),"")</f>
        <v>1235.8718331248733</v>
      </c>
      <c r="S640" s="318">
        <f t="shared" si="374"/>
        <v>0.96190797806039707</v>
      </c>
      <c r="T640" s="318">
        <f t="shared" si="375"/>
        <v>-0.1324000329704679</v>
      </c>
      <c r="U640" s="269">
        <f t="shared" si="376"/>
        <v>1.467217150086958</v>
      </c>
      <c r="V640" s="341">
        <f t="shared" si="377"/>
        <v>1.467217150086958</v>
      </c>
      <c r="W640" s="269">
        <f t="shared" si="378"/>
        <v>1.2952385083964124E-4</v>
      </c>
      <c r="X640" s="269">
        <f t="shared" si="379"/>
        <v>32.106954897004044</v>
      </c>
      <c r="Y640" s="269">
        <f t="shared" si="360"/>
        <v>15.56462478309134</v>
      </c>
      <c r="Z640" s="349">
        <f>IF(H640&gt;0,rate1(1,$L$52,$L$51,$L$54,U640,$L$53,$L$50,Y640),"")</f>
        <v>1239.5708432991141</v>
      </c>
      <c r="AA640" s="341">
        <f t="shared" si="380"/>
        <v>0.97960614283703418</v>
      </c>
      <c r="AB640" s="341">
        <f t="shared" si="381"/>
        <v>6.3511208205797275E-3</v>
      </c>
      <c r="AC640" s="269">
        <f t="shared" si="391"/>
        <v>6.3511208205797275E-3</v>
      </c>
      <c r="AD640" s="269">
        <f t="shared" si="382"/>
        <v>-0.78726261730029601</v>
      </c>
      <c r="AE640" s="269">
        <f t="shared" si="383"/>
        <v>-18.764566905913249</v>
      </c>
      <c r="AF640" s="269">
        <f t="shared" si="384"/>
        <v>933.78151068776958</v>
      </c>
      <c r="AG640" s="269">
        <f t="shared" si="385"/>
        <v>933.02699361728526</v>
      </c>
      <c r="AH640" s="269">
        <f t="shared" si="386"/>
        <v>1.462337969542105</v>
      </c>
      <c r="AI640" s="269">
        <f t="shared" si="387"/>
        <v>5.1389801517856961</v>
      </c>
      <c r="AJ640" s="269">
        <f t="shared" si="388"/>
        <v>7.6213517747392761</v>
      </c>
      <c r="AK640" s="366">
        <f t="shared" si="389"/>
        <v>141.3039411112025</v>
      </c>
      <c r="AL640" s="134">
        <f t="shared" ref="AL640:AL703" si="392">IF(H640&gt;0,AL639+AI639*J639/1000000,"")</f>
        <v>2.7431727408909623</v>
      </c>
      <c r="AM640" s="5" cm="1">
        <f t="array" ref="AM640">Balance($B$8,$B$11,$B$12,$H$7,B640,AK640,AL640)</f>
        <v>1.9132771454248685</v>
      </c>
      <c r="AN640" s="5" cm="1">
        <f t="array" ref="AN640">getStorageByWaterLevel(B639)</f>
        <v>152.16772660684916</v>
      </c>
    </row>
    <row r="641" spans="2:40" x14ac:dyDescent="0.25">
      <c r="B641" s="269">
        <f t="shared" si="363"/>
        <v>933.78151068776958</v>
      </c>
      <c r="C641" s="269">
        <f t="shared" si="364"/>
        <v>933.02699361728526</v>
      </c>
      <c r="D641" s="269">
        <f t="shared" si="365"/>
        <v>1.462337969542105</v>
      </c>
      <c r="E641" s="269">
        <f>IF(H641&gt;0,IF(AND(C641&lt;$B$6,C641&gt;$K$12),bb2wang($B$6,$K$12,C641,$H$8,$H$9,I641,$H$10,$H$11,$K$10,$K$11,$H$13),E640)," ")</f>
        <v>148.16373815602122</v>
      </c>
      <c r="F641" s="269">
        <f t="shared" si="366"/>
        <v>148.16373815602122</v>
      </c>
      <c r="G641" s="269">
        <f t="shared" si="367"/>
        <v>132.16085980551537</v>
      </c>
      <c r="H641" s="270">
        <f t="shared" si="356"/>
        <v>5.0000000000000001E-3</v>
      </c>
      <c r="I641" s="269">
        <f t="shared" si="368"/>
        <v>0.60361365638746067</v>
      </c>
      <c r="J641" s="269">
        <f t="shared" si="390"/>
        <v>100</v>
      </c>
      <c r="K641" s="317">
        <f t="shared" si="369"/>
        <v>1</v>
      </c>
      <c r="L641" s="318">
        <f t="shared" si="370"/>
        <v>1.4673379695421049</v>
      </c>
      <c r="M641" s="318">
        <f t="shared" si="371"/>
        <v>1.464837969542105</v>
      </c>
      <c r="N641" s="269">
        <f t="shared" si="372"/>
        <v>5.2931773063742416E-3</v>
      </c>
      <c r="O641" s="269">
        <f t="shared" si="358"/>
        <v>2.6440901955349538E-2</v>
      </c>
      <c r="P641" s="316">
        <f t="shared" si="359"/>
        <v>15.548643436124095</v>
      </c>
      <c r="Q641" s="269">
        <f t="shared" si="373"/>
        <v>31.465338407108931</v>
      </c>
      <c r="R641" s="338">
        <f>IF(H641&gt;0,rate1(1,$L$52,$L$51,$L$54,L641,$L$53,$L$50,P641),"")</f>
        <v>1238.4557101196272</v>
      </c>
      <c r="S641" s="318">
        <f t="shared" si="374"/>
        <v>0.96089439754597483</v>
      </c>
      <c r="T641" s="318">
        <f t="shared" si="375"/>
        <v>0.13535598416102168</v>
      </c>
      <c r="U641" s="269">
        <f t="shared" si="376"/>
        <v>1.462337969542105</v>
      </c>
      <c r="V641" s="341">
        <f t="shared" si="377"/>
        <v>1.462337969542105</v>
      </c>
      <c r="W641" s="269">
        <f t="shared" si="378"/>
        <v>1.2866382891996153E-4</v>
      </c>
      <c r="X641" s="269">
        <f t="shared" si="379"/>
        <v>30.793381335503369</v>
      </c>
      <c r="Y641" s="269">
        <f t="shared" si="360"/>
        <v>15.495615812826994</v>
      </c>
      <c r="Z641" s="349">
        <f>IF(H641&gt;0,rate1(1,$L$52,$L$51,$L$54,U641,$L$53,$L$50,Y641),"")</f>
        <v>1234.7535579201624</v>
      </c>
      <c r="AA641" s="341">
        <f t="shared" si="380"/>
        <v>0.94319356298999513</v>
      </c>
      <c r="AB641" s="341">
        <f t="shared" si="381"/>
        <v>2.2649515740144201E-3</v>
      </c>
      <c r="AC641" s="269">
        <f t="shared" si="391"/>
        <v>0.13535598416102168</v>
      </c>
      <c r="AD641" s="269">
        <f t="shared" si="382"/>
        <v>3.6939630198040738E-2</v>
      </c>
      <c r="AE641" s="269">
        <f t="shared" si="383"/>
        <v>11.63247598072584</v>
      </c>
      <c r="AF641" s="269">
        <f t="shared" si="384"/>
        <v>933.65144788091493</v>
      </c>
      <c r="AG641" s="269">
        <f t="shared" si="385"/>
        <v>932.89163763312422</v>
      </c>
      <c r="AH641" s="269">
        <f t="shared" si="386"/>
        <v>1.4674583879527083</v>
      </c>
      <c r="AI641" s="269">
        <f t="shared" si="387"/>
        <v>109.29416615790574</v>
      </c>
      <c r="AJ641" s="269">
        <f t="shared" si="388"/>
        <v>7.6517112653386947</v>
      </c>
      <c r="AK641" s="366">
        <f t="shared" si="389"/>
        <v>141.30461319848942</v>
      </c>
      <c r="AL641" s="134">
        <f t="shared" si="392"/>
        <v>2.7436866389061407</v>
      </c>
      <c r="AM641" s="5" cm="1">
        <f t="array" ref="AM641">Balance($B$8,$B$11,$B$12,$H$7,B641,AK641,AL641)</f>
        <v>1.9143460115988356</v>
      </c>
      <c r="AN641" s="5" cm="1">
        <f t="array" ref="AN641">getStorageByWaterLevel(B640)</f>
        <v>152.41198916110716</v>
      </c>
    </row>
    <row r="642" spans="2:40" x14ac:dyDescent="0.25">
      <c r="B642" s="269" t="str">
        <f t="shared" ref="B642:B703" si="393">IF(H642&gt;0,AF641,"")</f>
        <v/>
      </c>
      <c r="C642" s="269" t="str">
        <f t="shared" ref="C642:C703" si="394">IF(H642&gt;0,AG641,"")</f>
        <v/>
      </c>
      <c r="D642" s="269" t="str">
        <f t="shared" ref="D642:D703" si="395">IF(H642&gt;0,AH641,"")</f>
        <v/>
      </c>
      <c r="E642" s="269" t="str">
        <f>IF(H642&gt;0,IF(AND(C642&lt;$B$6,C642&gt;$K$12),bb2wang($B$6,$K$12,C642,$H$8,$H$9,I642,$H$10,$H$11,$K$10,$K$11,$H$13),E641)," ")</f>
        <v xml:space="preserve"> </v>
      </c>
      <c r="F642" s="269" t="str">
        <f t="shared" ref="F642:F703" si="396">IF(H642&gt;0,(E642+E641)/2,"")</f>
        <v/>
      </c>
      <c r="G642" s="368" t="str">
        <f t="shared" ref="G642:G703" si="397">IF(H642&gt;0,F642*$S$53*$C$55*(B642-C642+N642)^1.5,"")</f>
        <v/>
      </c>
      <c r="H642" s="270"/>
      <c r="I642" s="269" t="str">
        <f t="shared" ref="I642:I703" si="398">IF(H642&gt;0,(B642-C642)*B$19,"")</f>
        <v/>
      </c>
      <c r="J642" s="269">
        <f t="shared" si="390"/>
        <v>100</v>
      </c>
      <c r="K642" s="317" t="str">
        <f t="shared" ref="K642:K703" si="399">IF(H642&gt;0,IF((1-S641-0.015)&gt;0,1,-1),"")</f>
        <v/>
      </c>
      <c r="L642" s="318" t="str">
        <f t="shared" ref="L642:L703" si="400">IF(H642&gt;0,D642+K642*H642,"")</f>
        <v/>
      </c>
      <c r="M642" s="318" t="str">
        <f t="shared" ref="M642:M703" si="401">IF(H642&gt;0,(D642+L642)/2,"")</f>
        <v/>
      </c>
      <c r="N642" s="269" t="str">
        <f t="shared" ref="N642:N703" si="402">IF(H642&gt;0,2*($P$53*M642/$S$52/$S$51)^2-(B642-C642)*2,"")</f>
        <v/>
      </c>
      <c r="O642" s="269" t="str">
        <f t="shared" ref="O642:O705" si="403">IF(H642&gt;0,WH(B642,$F$51,$F$52,$F$53),"")</f>
        <v/>
      </c>
      <c r="P642" s="316"/>
      <c r="Q642" s="269"/>
      <c r="R642" s="338" t="str">
        <f>IF(H642&gt;0,rate1(1,$L$52,$L$51,$L$54,L642,$L$53,$L$50,P642),"")</f>
        <v/>
      </c>
      <c r="S642" s="318"/>
      <c r="T642" s="318"/>
      <c r="U642" s="269"/>
      <c r="V642" s="341"/>
      <c r="W642" s="269"/>
      <c r="X642" s="269"/>
      <c r="Y642" s="269"/>
      <c r="Z642" s="349" t="str">
        <f>IF(H642&gt;0,rate1(1,$L$52,$L$51,$L$54,U642,$L$53,$L$50,Y642),"")</f>
        <v/>
      </c>
      <c r="AA642" s="341" t="str">
        <f t="shared" ref="AA642:AA703" si="404">IF(H642&gt;0,X642/O642/Z642,"")</f>
        <v/>
      </c>
      <c r="AB642" s="341" t="str">
        <f t="shared" ref="AB642:AB703" si="405">IF(H642&gt;0,W642/(1-AA642),"")</f>
        <v/>
      </c>
      <c r="AC642" s="269" t="str">
        <f t="shared" si="391"/>
        <v/>
      </c>
      <c r="AD642" s="269" t="str">
        <f t="shared" ref="AD642:AD703" si="406">IF(H642&gt;0,H642/AC642*K642,"")</f>
        <v/>
      </c>
      <c r="AE642" s="269" t="str">
        <f t="shared" ref="AE642:AE703" si="407">IF(H642&gt;0,(AD642-AD641)/(AC642+AC641)*2,"")</f>
        <v/>
      </c>
      <c r="AF642" s="269" t="str">
        <f t="shared" ref="AF642:AF703" si="408">IF(H642&gt;0,B642-(AC642-N642),"")</f>
        <v/>
      </c>
      <c r="AG642" s="269" t="str">
        <f t="shared" ref="AG642:AG703" si="409">IF(H642&gt;0,C642-AC642,"")</f>
        <v/>
      </c>
      <c r="AH642" s="269" t="str">
        <f t="shared" ref="AH642:AH703" si="410">IF(H642&gt;0,$S$54*$S$53*$C$55*SQRT(AF642-AG642),"")</f>
        <v/>
      </c>
      <c r="AI642" s="269" t="str">
        <f t="shared" ref="AI642:AI703" si="411">IF(H642&gt;0,AC642/R642*1000000,"")</f>
        <v/>
      </c>
      <c r="AJ642" s="269" t="str">
        <f t="shared" ref="AJ642:AJ703" si="412">IF(H642&gt;0,AJ641+AI642/3600,"")</f>
        <v/>
      </c>
      <c r="AK642" s="366" t="str">
        <f t="shared" ref="AK642:AK703" si="413">IF(H642&gt;0,AK641+AI641*G641/1000000,"")</f>
        <v/>
      </c>
      <c r="AL642" s="134" t="str">
        <f t="shared" si="392"/>
        <v/>
      </c>
      <c r="AM642" s="5" t="e" cm="1">
        <f t="array" ref="AM642">Balance($B$8,$B$11,$B$12,$H$7,B642,AK642,AL642)</f>
        <v>#VALUE!</v>
      </c>
      <c r="AN642" s="5" cm="1">
        <f t="array" ref="AN642">getStorageByWaterLevel(B641)</f>
        <v>152.44911716593217</v>
      </c>
    </row>
    <row r="643" spans="2:40" x14ac:dyDescent="0.25">
      <c r="B643" s="269" t="str">
        <f t="shared" si="393"/>
        <v/>
      </c>
      <c r="C643" s="269" t="str">
        <f t="shared" si="394"/>
        <v/>
      </c>
      <c r="D643" s="269" t="str">
        <f t="shared" si="395"/>
        <v/>
      </c>
      <c r="E643" s="269" t="str">
        <f>IF(H643&gt;0,IF(AND(C643&lt;$B$6,C643&gt;$K$12),bb2wang($B$6,$K$12,C643,$H$8,$H$9,I643,$H$10,$H$11,$K$10,$K$11,$H$13),E642)," ")</f>
        <v xml:space="preserve"> </v>
      </c>
      <c r="F643" s="269" t="str">
        <f t="shared" si="396"/>
        <v/>
      </c>
      <c r="G643" s="269" t="str">
        <f t="shared" si="397"/>
        <v/>
      </c>
      <c r="H643" s="270"/>
      <c r="I643" s="269" t="str">
        <f t="shared" si="398"/>
        <v/>
      </c>
      <c r="J643" s="269">
        <f t="shared" si="390"/>
        <v>100</v>
      </c>
      <c r="K643" s="317" t="str">
        <f t="shared" si="399"/>
        <v/>
      </c>
      <c r="L643" s="318" t="str">
        <f t="shared" si="400"/>
        <v/>
      </c>
      <c r="M643" s="318" t="str">
        <f t="shared" si="401"/>
        <v/>
      </c>
      <c r="N643" s="269" t="str">
        <f t="shared" si="402"/>
        <v/>
      </c>
      <c r="O643" s="269" t="str">
        <f t="shared" si="403"/>
        <v/>
      </c>
      <c r="P643" s="316"/>
      <c r="Q643" s="269"/>
      <c r="R643" s="338" t="str">
        <f>IF(H643&gt;0,rate1(1,$L$52,$L$51,$L$54,L643,$L$53,$L$50,P643),"")</f>
        <v/>
      </c>
      <c r="S643" s="318"/>
      <c r="T643" s="318"/>
      <c r="U643" s="269"/>
      <c r="V643" s="341"/>
      <c r="W643" s="269"/>
      <c r="X643" s="269"/>
      <c r="Y643" s="269"/>
      <c r="Z643" s="349" t="str">
        <f>IF(H643&gt;0,rate1(1,$L$52,$L$51,$L$54,U643,$L$53,$L$50,Y643),"")</f>
        <v/>
      </c>
      <c r="AA643" s="341" t="str">
        <f t="shared" si="404"/>
        <v/>
      </c>
      <c r="AB643" s="341" t="str">
        <f t="shared" si="405"/>
        <v/>
      </c>
      <c r="AC643" s="269" t="str">
        <f t="shared" si="391"/>
        <v/>
      </c>
      <c r="AD643" s="269" t="str">
        <f t="shared" si="406"/>
        <v/>
      </c>
      <c r="AE643" s="269" t="str">
        <f t="shared" si="407"/>
        <v/>
      </c>
      <c r="AF643" s="269" t="str">
        <f t="shared" si="408"/>
        <v/>
      </c>
      <c r="AG643" s="269" t="str">
        <f t="shared" si="409"/>
        <v/>
      </c>
      <c r="AH643" s="269" t="str">
        <f t="shared" si="410"/>
        <v/>
      </c>
      <c r="AI643" s="269" t="str">
        <f t="shared" si="411"/>
        <v/>
      </c>
      <c r="AJ643" s="269" t="str">
        <f t="shared" si="412"/>
        <v/>
      </c>
      <c r="AK643" s="366" t="str">
        <f t="shared" si="413"/>
        <v/>
      </c>
      <c r="AL643" s="134" t="str">
        <f t="shared" si="392"/>
        <v/>
      </c>
      <c r="AM643" s="5" t="e" cm="1">
        <f t="array" ref="AM643">Balance($B$8,$B$11,$B$12,$H$7,B643,AK643,AL643)</f>
        <v>#VALUE!</v>
      </c>
      <c r="AN643" s="5" t="e" cm="1">
        <f t="array" ref="AN643">getStorageByWaterLevel(B642)</f>
        <v>#VALUE!</v>
      </c>
    </row>
    <row r="644" spans="2:40" x14ac:dyDescent="0.25">
      <c r="B644" s="269" t="str">
        <f t="shared" si="393"/>
        <v/>
      </c>
      <c r="C644" s="269" t="str">
        <f t="shared" si="394"/>
        <v/>
      </c>
      <c r="D644" s="269" t="str">
        <f t="shared" si="395"/>
        <v/>
      </c>
      <c r="E644" s="269" t="str">
        <f>IF(H644&gt;0,IF(AND(C644&lt;$B$6,C644&gt;$K$12),bb2wang($B$6,$K$12,C644,$H$8,$H$9,I644,$H$10,$H$11,$K$10,$K$11,$H$13),E643)," ")</f>
        <v xml:space="preserve"> </v>
      </c>
      <c r="F644" s="269" t="str">
        <f t="shared" si="396"/>
        <v/>
      </c>
      <c r="G644" s="269" t="str">
        <f t="shared" si="397"/>
        <v/>
      </c>
      <c r="H644" s="270"/>
      <c r="I644" s="269" t="str">
        <f t="shared" si="398"/>
        <v/>
      </c>
      <c r="J644" s="269">
        <f t="shared" si="390"/>
        <v>100</v>
      </c>
      <c r="K644" s="317" t="str">
        <f t="shared" si="399"/>
        <v/>
      </c>
      <c r="L644" s="318" t="str">
        <f t="shared" si="400"/>
        <v/>
      </c>
      <c r="M644" s="318" t="str">
        <f t="shared" si="401"/>
        <v/>
      </c>
      <c r="N644" s="269" t="str">
        <f t="shared" si="402"/>
        <v/>
      </c>
      <c r="O644" s="269" t="str">
        <f t="shared" si="403"/>
        <v/>
      </c>
      <c r="P644" s="316"/>
      <c r="Q644" s="269"/>
      <c r="R644" s="338" t="str">
        <f>IF(H644&gt;0,rate1(1,$L$52,$L$51,$L$54,L644,$L$53,$L$50,P644),"")</f>
        <v/>
      </c>
      <c r="S644" s="318"/>
      <c r="T644" s="318"/>
      <c r="U644" s="269"/>
      <c r="V644" s="341"/>
      <c r="W644" s="269"/>
      <c r="X644" s="269"/>
      <c r="Y644" s="269"/>
      <c r="Z644" s="349" t="str">
        <f>IF(H644&gt;0,rate1(1,$L$52,$L$51,$L$54,U644,$L$53,$L$50,Y644),"")</f>
        <v/>
      </c>
      <c r="AA644" s="341" t="str">
        <f t="shared" si="404"/>
        <v/>
      </c>
      <c r="AB644" s="341" t="str">
        <f t="shared" si="405"/>
        <v/>
      </c>
      <c r="AC644" s="269" t="str">
        <f t="shared" si="391"/>
        <v/>
      </c>
      <c r="AD644" s="269" t="str">
        <f t="shared" si="406"/>
        <v/>
      </c>
      <c r="AE644" s="269" t="str">
        <f t="shared" si="407"/>
        <v/>
      </c>
      <c r="AF644" s="269" t="str">
        <f t="shared" si="408"/>
        <v/>
      </c>
      <c r="AG644" s="269" t="str">
        <f t="shared" si="409"/>
        <v/>
      </c>
      <c r="AH644" s="269" t="str">
        <f t="shared" si="410"/>
        <v/>
      </c>
      <c r="AI644" s="269" t="str">
        <f t="shared" si="411"/>
        <v/>
      </c>
      <c r="AJ644" s="269" t="str">
        <f t="shared" si="412"/>
        <v/>
      </c>
      <c r="AK644" s="366" t="str">
        <f t="shared" si="413"/>
        <v/>
      </c>
      <c r="AL644" s="134" t="str">
        <f t="shared" si="392"/>
        <v/>
      </c>
      <c r="AM644" s="5" t="e" cm="1">
        <f t="array" ref="AM644">Balance($B$8,$B$11,$B$12,$H$7,B644,AK644,AL644)</f>
        <v>#VALUE!</v>
      </c>
      <c r="AN644" s="5" t="e" cm="1">
        <f t="array" ref="AN644">getStorageByWaterLevel(B643)</f>
        <v>#VALUE!</v>
      </c>
    </row>
    <row r="645" spans="2:40" x14ac:dyDescent="0.25">
      <c r="B645" s="269" t="str">
        <f t="shared" si="393"/>
        <v/>
      </c>
      <c r="C645" s="269" t="str">
        <f t="shared" si="394"/>
        <v/>
      </c>
      <c r="D645" s="269" t="str">
        <f t="shared" si="395"/>
        <v/>
      </c>
      <c r="E645" s="269" t="str">
        <f>IF(H645&gt;0,IF(AND(C645&lt;$B$6,C645&gt;$K$12),bb2wang($B$6,$K$12,C645,$H$8,$H$9,I645,$H$10,$H$11,$K$10,$K$11,$H$13),E644)," ")</f>
        <v xml:space="preserve"> </v>
      </c>
      <c r="F645" s="269" t="str">
        <f t="shared" si="396"/>
        <v/>
      </c>
      <c r="G645" s="269" t="str">
        <f t="shared" si="397"/>
        <v/>
      </c>
      <c r="H645" s="270"/>
      <c r="I645" s="269" t="str">
        <f t="shared" si="398"/>
        <v/>
      </c>
      <c r="J645" s="269">
        <f t="shared" si="390"/>
        <v>100</v>
      </c>
      <c r="K645" s="317" t="str">
        <f t="shared" si="399"/>
        <v/>
      </c>
      <c r="L645" s="318" t="str">
        <f t="shared" si="400"/>
        <v/>
      </c>
      <c r="M645" s="318" t="str">
        <f t="shared" si="401"/>
        <v/>
      </c>
      <c r="N645" s="269" t="str">
        <f t="shared" si="402"/>
        <v/>
      </c>
      <c r="O645" s="269" t="str">
        <f t="shared" si="403"/>
        <v/>
      </c>
      <c r="P645" s="316"/>
      <c r="Q645" s="269"/>
      <c r="R645" s="338" t="str">
        <f>IF(H645&gt;0,rate1(1,$L$52,$L$51,$L$54,L645,$L$53,$L$50,P645),"")</f>
        <v/>
      </c>
      <c r="S645" s="318"/>
      <c r="T645" s="318"/>
      <c r="U645" s="269"/>
      <c r="V645" s="341"/>
      <c r="W645" s="269"/>
      <c r="X645" s="269"/>
      <c r="Y645" s="269"/>
      <c r="Z645" s="349" t="str">
        <f>IF(H645&gt;0,rate1(1,$L$52,$L$51,$L$54,U645,$L$53,$L$50,Y645),"")</f>
        <v/>
      </c>
      <c r="AA645" s="341" t="str">
        <f t="shared" si="404"/>
        <v/>
      </c>
      <c r="AB645" s="341" t="str">
        <f t="shared" si="405"/>
        <v/>
      </c>
      <c r="AC645" s="269" t="str">
        <f t="shared" si="391"/>
        <v/>
      </c>
      <c r="AD645" s="269" t="str">
        <f t="shared" si="406"/>
        <v/>
      </c>
      <c r="AE645" s="269" t="str">
        <f t="shared" si="407"/>
        <v/>
      </c>
      <c r="AF645" s="269" t="str">
        <f t="shared" si="408"/>
        <v/>
      </c>
      <c r="AG645" s="269" t="str">
        <f t="shared" si="409"/>
        <v/>
      </c>
      <c r="AH645" s="269" t="str">
        <f t="shared" si="410"/>
        <v/>
      </c>
      <c r="AI645" s="269" t="str">
        <f t="shared" si="411"/>
        <v/>
      </c>
      <c r="AJ645" s="269" t="str">
        <f t="shared" si="412"/>
        <v/>
      </c>
      <c r="AK645" s="366" t="str">
        <f t="shared" si="413"/>
        <v/>
      </c>
      <c r="AL645" s="134" t="str">
        <f t="shared" si="392"/>
        <v/>
      </c>
      <c r="AM645" s="5" t="e" cm="1">
        <f t="array" ref="AM645">Balance($B$8,$B$11,$B$12,$H$7,B645,AK645,AL645)</f>
        <v>#VALUE!</v>
      </c>
      <c r="AN645" s="5" t="e" cm="1">
        <f t="array" ref="AN645">getStorageByWaterLevel(B644)</f>
        <v>#VALUE!</v>
      </c>
    </row>
    <row r="646" spans="2:40" x14ac:dyDescent="0.25">
      <c r="B646" s="269" t="str">
        <f t="shared" si="393"/>
        <v/>
      </c>
      <c r="C646" s="269" t="str">
        <f t="shared" si="394"/>
        <v/>
      </c>
      <c r="D646" s="269" t="str">
        <f t="shared" si="395"/>
        <v/>
      </c>
      <c r="E646" s="269" t="str">
        <f>IF(H646&gt;0,IF(AND(C646&lt;$B$6,C646&gt;$K$12),bb2wang($B$6,$K$12,C646,$H$8,$H$9,I646,$H$10,$H$11,$K$10,$K$11,$H$13),E645)," ")</f>
        <v xml:space="preserve"> </v>
      </c>
      <c r="F646" s="269" t="str">
        <f t="shared" si="396"/>
        <v/>
      </c>
      <c r="G646" s="269" t="str">
        <f t="shared" si="397"/>
        <v/>
      </c>
      <c r="H646" s="270"/>
      <c r="I646" s="269" t="str">
        <f t="shared" si="398"/>
        <v/>
      </c>
      <c r="J646" s="269">
        <f t="shared" si="390"/>
        <v>100</v>
      </c>
      <c r="K646" s="317" t="str">
        <f t="shared" si="399"/>
        <v/>
      </c>
      <c r="L646" s="318" t="str">
        <f t="shared" si="400"/>
        <v/>
      </c>
      <c r="M646" s="318" t="str">
        <f t="shared" si="401"/>
        <v/>
      </c>
      <c r="N646" s="269" t="str">
        <f t="shared" si="402"/>
        <v/>
      </c>
      <c r="O646" s="269" t="str">
        <f t="shared" si="403"/>
        <v/>
      </c>
      <c r="P646" s="316"/>
      <c r="Q646" s="269"/>
      <c r="R646" s="338" t="str">
        <f>IF(H646&gt;0,rate1(1,$L$52,$L$51,$L$54,L646,$L$53,$L$50,P646),"")</f>
        <v/>
      </c>
      <c r="S646" s="318"/>
      <c r="T646" s="318"/>
      <c r="U646" s="269"/>
      <c r="V646" s="341"/>
      <c r="W646" s="269"/>
      <c r="X646" s="269"/>
      <c r="Y646" s="269"/>
      <c r="Z646" s="349" t="str">
        <f>IF(H646&gt;0,rate1(1,$L$52,$L$51,$L$54,U646,$L$53,$L$50,Y646),"")</f>
        <v/>
      </c>
      <c r="AA646" s="341" t="str">
        <f t="shared" si="404"/>
        <v/>
      </c>
      <c r="AB646" s="341" t="str">
        <f t="shared" si="405"/>
        <v/>
      </c>
      <c r="AC646" s="269" t="str">
        <f t="shared" si="391"/>
        <v/>
      </c>
      <c r="AD646" s="269" t="str">
        <f t="shared" si="406"/>
        <v/>
      </c>
      <c r="AE646" s="269" t="str">
        <f t="shared" si="407"/>
        <v/>
      </c>
      <c r="AF646" s="269" t="str">
        <f t="shared" si="408"/>
        <v/>
      </c>
      <c r="AG646" s="269" t="str">
        <f t="shared" si="409"/>
        <v/>
      </c>
      <c r="AH646" s="269" t="str">
        <f t="shared" si="410"/>
        <v/>
      </c>
      <c r="AI646" s="269" t="str">
        <f t="shared" si="411"/>
        <v/>
      </c>
      <c r="AJ646" s="269" t="str">
        <f t="shared" si="412"/>
        <v/>
      </c>
      <c r="AK646" s="366" t="str">
        <f t="shared" si="413"/>
        <v/>
      </c>
      <c r="AL646" s="134" t="str">
        <f t="shared" si="392"/>
        <v/>
      </c>
      <c r="AM646" s="5" t="e" cm="1">
        <f t="array" ref="AM646">Balance($B$8,$B$11,$B$12,$H$7,B646,AK646,AL646)</f>
        <v>#VALUE!</v>
      </c>
      <c r="AN646" s="5" t="e" cm="1">
        <f t="array" ref="AN646">getStorageByWaterLevel(B645)</f>
        <v>#VALUE!</v>
      </c>
    </row>
    <row r="647" spans="2:40" x14ac:dyDescent="0.25">
      <c r="B647" s="269" t="str">
        <f t="shared" si="393"/>
        <v/>
      </c>
      <c r="C647" s="269" t="str">
        <f t="shared" si="394"/>
        <v/>
      </c>
      <c r="D647" s="269" t="str">
        <f t="shared" si="395"/>
        <v/>
      </c>
      <c r="E647" s="269" t="str">
        <f>IF(H647&gt;0,IF(AND(C647&lt;$B$6,C647&gt;$K$12),bb2wang($B$6,$K$12,C647,$H$8,$H$9,I647,$H$10,$H$11,$K$10,$K$11,$H$13),E646)," ")</f>
        <v xml:space="preserve"> </v>
      </c>
      <c r="F647" s="269" t="str">
        <f t="shared" si="396"/>
        <v/>
      </c>
      <c r="G647" s="269" t="str">
        <f t="shared" si="397"/>
        <v/>
      </c>
      <c r="H647" s="270"/>
      <c r="I647" s="269" t="str">
        <f t="shared" si="398"/>
        <v/>
      </c>
      <c r="J647" s="269">
        <f t="shared" si="390"/>
        <v>100</v>
      </c>
      <c r="K647" s="317" t="str">
        <f t="shared" si="399"/>
        <v/>
      </c>
      <c r="L647" s="318" t="str">
        <f t="shared" si="400"/>
        <v/>
      </c>
      <c r="M647" s="318" t="str">
        <f t="shared" si="401"/>
        <v/>
      </c>
      <c r="N647" s="269" t="str">
        <f t="shared" si="402"/>
        <v/>
      </c>
      <c r="O647" s="269" t="str">
        <f t="shared" si="403"/>
        <v/>
      </c>
      <c r="P647" s="316"/>
      <c r="Q647" s="269"/>
      <c r="R647" s="338" t="str">
        <f>IF(H647&gt;0,rate1(1,$L$52,$L$51,$L$54,L647,$L$53,$L$50,P647),"")</f>
        <v/>
      </c>
      <c r="S647" s="318"/>
      <c r="T647" s="318"/>
      <c r="U647" s="269"/>
      <c r="V647" s="341"/>
      <c r="W647" s="269"/>
      <c r="X647" s="269"/>
      <c r="Y647" s="269"/>
      <c r="Z647" s="349" t="str">
        <f>IF(H647&gt;0,rate1(1,$L$52,$L$51,$L$54,U647,$L$53,$L$50,Y647),"")</f>
        <v/>
      </c>
      <c r="AA647" s="341" t="str">
        <f t="shared" si="404"/>
        <v/>
      </c>
      <c r="AB647" s="341" t="str">
        <f t="shared" si="405"/>
        <v/>
      </c>
      <c r="AC647" s="269" t="str">
        <f t="shared" si="391"/>
        <v/>
      </c>
      <c r="AD647" s="269" t="str">
        <f t="shared" si="406"/>
        <v/>
      </c>
      <c r="AE647" s="269" t="str">
        <f t="shared" si="407"/>
        <v/>
      </c>
      <c r="AF647" s="269" t="str">
        <f t="shared" si="408"/>
        <v/>
      </c>
      <c r="AG647" s="269" t="str">
        <f t="shared" si="409"/>
        <v/>
      </c>
      <c r="AH647" s="269" t="str">
        <f t="shared" si="410"/>
        <v/>
      </c>
      <c r="AI647" s="269" t="str">
        <f t="shared" si="411"/>
        <v/>
      </c>
      <c r="AJ647" s="269" t="str">
        <f t="shared" si="412"/>
        <v/>
      </c>
      <c r="AK647" s="366" t="str">
        <f t="shared" si="413"/>
        <v/>
      </c>
      <c r="AL647" s="134" t="str">
        <f t="shared" si="392"/>
        <v/>
      </c>
      <c r="AM647" s="5" t="e" cm="1">
        <f t="array" ref="AM647">Balance($B$8,$B$11,$B$12,$H$7,B647,AK647,AL647)</f>
        <v>#VALUE!</v>
      </c>
      <c r="AN647" s="5" t="e" cm="1">
        <f t="array" ref="AN647">getStorageByWaterLevel(B646)</f>
        <v>#VALUE!</v>
      </c>
    </row>
    <row r="648" spans="2:40" x14ac:dyDescent="0.25">
      <c r="B648" s="269" t="str">
        <f t="shared" si="393"/>
        <v/>
      </c>
      <c r="C648" s="269" t="str">
        <f t="shared" si="394"/>
        <v/>
      </c>
      <c r="D648" s="269" t="str">
        <f t="shared" si="395"/>
        <v/>
      </c>
      <c r="E648" s="269" t="str">
        <f>IF(H648&gt;0,IF(AND(C648&lt;$B$6,C648&gt;$K$12),bb2wang($B$6,$K$12,C648,$H$8,$H$9,I648,$H$10,$H$11,$K$10,$K$11,$H$13),E647)," ")</f>
        <v xml:space="preserve"> </v>
      </c>
      <c r="F648" s="269" t="str">
        <f t="shared" si="396"/>
        <v/>
      </c>
      <c r="G648" s="269" t="str">
        <f t="shared" si="397"/>
        <v/>
      </c>
      <c r="H648" s="270"/>
      <c r="I648" s="269" t="str">
        <f t="shared" si="398"/>
        <v/>
      </c>
      <c r="J648" s="269">
        <f t="shared" si="390"/>
        <v>100</v>
      </c>
      <c r="K648" s="317" t="str">
        <f t="shared" si="399"/>
        <v/>
      </c>
      <c r="L648" s="318" t="str">
        <f t="shared" si="400"/>
        <v/>
      </c>
      <c r="M648" s="318" t="str">
        <f t="shared" si="401"/>
        <v/>
      </c>
      <c r="N648" s="269" t="str">
        <f t="shared" si="402"/>
        <v/>
      </c>
      <c r="O648" s="269" t="str">
        <f t="shared" si="403"/>
        <v/>
      </c>
      <c r="P648" s="316"/>
      <c r="Q648" s="269"/>
      <c r="R648" s="338" t="str">
        <f>IF(H648&gt;0,rate1(1,$L$52,$L$51,$L$54,L648,$L$53,$L$50,P648),"")</f>
        <v/>
      </c>
      <c r="S648" s="318"/>
      <c r="T648" s="318"/>
      <c r="U648" s="269"/>
      <c r="V648" s="341"/>
      <c r="W648" s="269"/>
      <c r="X648" s="269"/>
      <c r="Y648" s="269"/>
      <c r="Z648" s="349" t="str">
        <f>IF(H648&gt;0,rate1(1,$L$52,$L$51,$L$54,U648,$L$53,$L$50,Y648),"")</f>
        <v/>
      </c>
      <c r="AA648" s="341" t="str">
        <f t="shared" si="404"/>
        <v/>
      </c>
      <c r="AB648" s="341" t="str">
        <f t="shared" si="405"/>
        <v/>
      </c>
      <c r="AC648" s="269" t="str">
        <f t="shared" si="391"/>
        <v/>
      </c>
      <c r="AD648" s="269" t="str">
        <f t="shared" si="406"/>
        <v/>
      </c>
      <c r="AE648" s="269" t="str">
        <f t="shared" si="407"/>
        <v/>
      </c>
      <c r="AF648" s="269" t="str">
        <f t="shared" si="408"/>
        <v/>
      </c>
      <c r="AG648" s="269" t="str">
        <f t="shared" si="409"/>
        <v/>
      </c>
      <c r="AH648" s="269" t="str">
        <f t="shared" si="410"/>
        <v/>
      </c>
      <c r="AI648" s="269" t="str">
        <f t="shared" si="411"/>
        <v/>
      </c>
      <c r="AJ648" s="269" t="str">
        <f t="shared" si="412"/>
        <v/>
      </c>
      <c r="AK648" s="366" t="str">
        <f t="shared" si="413"/>
        <v/>
      </c>
      <c r="AL648" s="134" t="str">
        <f t="shared" si="392"/>
        <v/>
      </c>
      <c r="AM648" s="5" t="e" cm="1">
        <f t="array" ref="AM648">Balance($B$8,$B$11,$B$12,$H$7,B648,AK648,AL648)</f>
        <v>#VALUE!</v>
      </c>
      <c r="AN648" s="5" t="e" cm="1">
        <f t="array" ref="AN648">getStorageByWaterLevel(B647)</f>
        <v>#VALUE!</v>
      </c>
    </row>
    <row r="649" spans="2:40" x14ac:dyDescent="0.25">
      <c r="B649" s="269" t="str">
        <f t="shared" si="393"/>
        <v/>
      </c>
      <c r="C649" s="269" t="str">
        <f t="shared" si="394"/>
        <v/>
      </c>
      <c r="D649" s="269" t="str">
        <f t="shared" si="395"/>
        <v/>
      </c>
      <c r="E649" s="269" t="str">
        <f>IF(H649&gt;0,IF(AND(C649&lt;$B$6,C649&gt;$K$12),bb2wang($B$6,$K$12,C649,$H$8,$H$9,I649,$H$10,$H$11,$K$10,$K$11,$H$13),E648)," ")</f>
        <v xml:space="preserve"> </v>
      </c>
      <c r="F649" s="269" t="str">
        <f t="shared" si="396"/>
        <v/>
      </c>
      <c r="G649" s="269" t="str">
        <f t="shared" si="397"/>
        <v/>
      </c>
      <c r="H649" s="270"/>
      <c r="I649" s="269" t="str">
        <f t="shared" si="398"/>
        <v/>
      </c>
      <c r="J649" s="269">
        <f t="shared" si="390"/>
        <v>100</v>
      </c>
      <c r="K649" s="317" t="str">
        <f t="shared" si="399"/>
        <v/>
      </c>
      <c r="L649" s="318" t="str">
        <f t="shared" si="400"/>
        <v/>
      </c>
      <c r="M649" s="318" t="str">
        <f t="shared" si="401"/>
        <v/>
      </c>
      <c r="N649" s="269" t="str">
        <f t="shared" si="402"/>
        <v/>
      </c>
      <c r="O649" s="269" t="str">
        <f t="shared" si="403"/>
        <v/>
      </c>
      <c r="P649" s="316"/>
      <c r="Q649" s="269"/>
      <c r="R649" s="338" t="str">
        <f>IF(H649&gt;0,rate1(1,$L$52,$L$51,$L$54,L649,$L$53,$L$50,P649),"")</f>
        <v/>
      </c>
      <c r="S649" s="318"/>
      <c r="T649" s="318"/>
      <c r="U649" s="269"/>
      <c r="V649" s="341"/>
      <c r="W649" s="269"/>
      <c r="X649" s="269"/>
      <c r="Y649" s="269"/>
      <c r="Z649" s="349" t="str">
        <f>IF(H649&gt;0,rate1(1,$L$52,$L$51,$L$54,U649,$L$53,$L$50,Y649),"")</f>
        <v/>
      </c>
      <c r="AA649" s="341" t="str">
        <f t="shared" si="404"/>
        <v/>
      </c>
      <c r="AB649" s="341" t="str">
        <f t="shared" si="405"/>
        <v/>
      </c>
      <c r="AC649" s="269" t="str">
        <f t="shared" si="391"/>
        <v/>
      </c>
      <c r="AD649" s="269" t="str">
        <f t="shared" si="406"/>
        <v/>
      </c>
      <c r="AE649" s="269" t="str">
        <f t="shared" si="407"/>
        <v/>
      </c>
      <c r="AF649" s="269" t="str">
        <f t="shared" si="408"/>
        <v/>
      </c>
      <c r="AG649" s="269" t="str">
        <f t="shared" si="409"/>
        <v/>
      </c>
      <c r="AH649" s="269" t="str">
        <f t="shared" si="410"/>
        <v/>
      </c>
      <c r="AI649" s="269" t="str">
        <f t="shared" si="411"/>
        <v/>
      </c>
      <c r="AJ649" s="269" t="str">
        <f t="shared" si="412"/>
        <v/>
      </c>
      <c r="AK649" s="366" t="str">
        <f t="shared" si="413"/>
        <v/>
      </c>
      <c r="AL649" s="134" t="str">
        <f t="shared" si="392"/>
        <v/>
      </c>
      <c r="AM649" s="5" t="e" cm="1">
        <f t="array" ref="AM649">Balance($B$8,$B$11,$B$12,$H$7,B649,AK649,AL649)</f>
        <v>#VALUE!</v>
      </c>
      <c r="AN649" s="5" t="e" cm="1">
        <f t="array" ref="AN649">getStorageByWaterLevel(B648)</f>
        <v>#VALUE!</v>
      </c>
    </row>
    <row r="650" spans="2:40" x14ac:dyDescent="0.25">
      <c r="B650" s="269" t="str">
        <f t="shared" si="393"/>
        <v/>
      </c>
      <c r="C650" s="269" t="str">
        <f t="shared" si="394"/>
        <v/>
      </c>
      <c r="D650" s="269" t="str">
        <f t="shared" si="395"/>
        <v/>
      </c>
      <c r="E650" s="269" t="str">
        <f>IF(H650&gt;0,IF(AND(C650&lt;$B$6,C650&gt;$K$12),bb2wang($B$6,$K$12,C650,$H$8,$H$9,I650,$H$10,$H$11,$K$10,$K$11,$H$13),E649)," ")</f>
        <v xml:space="preserve"> </v>
      </c>
      <c r="F650" s="269" t="str">
        <f t="shared" si="396"/>
        <v/>
      </c>
      <c r="G650" s="269" t="str">
        <f t="shared" si="397"/>
        <v/>
      </c>
      <c r="H650" s="270"/>
      <c r="I650" s="269" t="str">
        <f t="shared" si="398"/>
        <v/>
      </c>
      <c r="J650" s="269">
        <f t="shared" si="390"/>
        <v>100</v>
      </c>
      <c r="K650" s="317" t="str">
        <f t="shared" si="399"/>
        <v/>
      </c>
      <c r="L650" s="318" t="str">
        <f t="shared" si="400"/>
        <v/>
      </c>
      <c r="M650" s="318" t="str">
        <f t="shared" si="401"/>
        <v/>
      </c>
      <c r="N650" s="269" t="str">
        <f t="shared" si="402"/>
        <v/>
      </c>
      <c r="O650" s="269" t="str">
        <f t="shared" si="403"/>
        <v/>
      </c>
      <c r="P650" s="316"/>
      <c r="Q650" s="269"/>
      <c r="R650" s="338" t="str">
        <f>IF(H650&gt;0,rate1(1,$L$52,$L$51,$L$54,L650,$L$53,$L$50,P650),"")</f>
        <v/>
      </c>
      <c r="S650" s="318"/>
      <c r="T650" s="318"/>
      <c r="U650" s="269"/>
      <c r="V650" s="341"/>
      <c r="W650" s="269"/>
      <c r="X650" s="269"/>
      <c r="Y650" s="269"/>
      <c r="Z650" s="349" t="str">
        <f>IF(H650&gt;0,rate1(1,$L$52,$L$51,$L$54,U650,$L$53,$L$50,Y650),"")</f>
        <v/>
      </c>
      <c r="AA650" s="341" t="str">
        <f t="shared" si="404"/>
        <v/>
      </c>
      <c r="AB650" s="341" t="str">
        <f t="shared" si="405"/>
        <v/>
      </c>
      <c r="AC650" s="269" t="str">
        <f t="shared" si="391"/>
        <v/>
      </c>
      <c r="AD650" s="269" t="str">
        <f t="shared" si="406"/>
        <v/>
      </c>
      <c r="AE650" s="269" t="str">
        <f t="shared" si="407"/>
        <v/>
      </c>
      <c r="AF650" s="269" t="str">
        <f t="shared" si="408"/>
        <v/>
      </c>
      <c r="AG650" s="269" t="str">
        <f t="shared" si="409"/>
        <v/>
      </c>
      <c r="AH650" s="269" t="str">
        <f t="shared" si="410"/>
        <v/>
      </c>
      <c r="AI650" s="269" t="str">
        <f t="shared" si="411"/>
        <v/>
      </c>
      <c r="AJ650" s="269" t="str">
        <f t="shared" si="412"/>
        <v/>
      </c>
      <c r="AK650" s="366" t="str">
        <f t="shared" si="413"/>
        <v/>
      </c>
      <c r="AL650" s="134" t="str">
        <f t="shared" si="392"/>
        <v/>
      </c>
      <c r="AM650" s="5" t="e" cm="1">
        <f t="array" ref="AM650">Balance($B$8,$B$11,$B$12,$H$7,B650,AK650,AL650)</f>
        <v>#VALUE!</v>
      </c>
      <c r="AN650" s="5" t="e" cm="1">
        <f t="array" ref="AN650">getStorageByWaterLevel(B649)</f>
        <v>#VALUE!</v>
      </c>
    </row>
    <row r="651" spans="2:40" x14ac:dyDescent="0.25">
      <c r="B651" s="269" t="str">
        <f t="shared" si="393"/>
        <v/>
      </c>
      <c r="C651" s="269" t="str">
        <f t="shared" si="394"/>
        <v/>
      </c>
      <c r="D651" s="269" t="str">
        <f t="shared" si="395"/>
        <v/>
      </c>
      <c r="E651" s="269" t="str">
        <f>IF(H651&gt;0,IF(AND(C651&lt;$B$6,C651&gt;$K$12),bb2wang($B$6,$K$12,C651,$H$8,$H$9,I651,$H$10,$H$11,$K$10,$K$11,$H$13),E650)," ")</f>
        <v xml:space="preserve"> </v>
      </c>
      <c r="F651" s="269" t="str">
        <f t="shared" si="396"/>
        <v/>
      </c>
      <c r="G651" s="269" t="str">
        <f t="shared" si="397"/>
        <v/>
      </c>
      <c r="H651" s="270"/>
      <c r="I651" s="269" t="str">
        <f t="shared" si="398"/>
        <v/>
      </c>
      <c r="J651" s="269">
        <f t="shared" si="390"/>
        <v>100</v>
      </c>
      <c r="K651" s="317" t="str">
        <f t="shared" si="399"/>
        <v/>
      </c>
      <c r="L651" s="318" t="str">
        <f t="shared" si="400"/>
        <v/>
      </c>
      <c r="M651" s="318" t="str">
        <f t="shared" si="401"/>
        <v/>
      </c>
      <c r="N651" s="269" t="str">
        <f t="shared" si="402"/>
        <v/>
      </c>
      <c r="O651" s="269" t="str">
        <f t="shared" si="403"/>
        <v/>
      </c>
      <c r="P651" s="316"/>
      <c r="Q651" s="269"/>
      <c r="R651" s="338" t="str">
        <f>IF(H651&gt;0,rate1(1,$L$52,$L$51,$L$54,L651,$L$53,$L$50,P651),"")</f>
        <v/>
      </c>
      <c r="S651" s="318"/>
      <c r="T651" s="318"/>
      <c r="U651" s="269"/>
      <c r="V651" s="341"/>
      <c r="W651" s="269"/>
      <c r="X651" s="269"/>
      <c r="Y651" s="269"/>
      <c r="Z651" s="349" t="str">
        <f>IF(H651&gt;0,rate1(1,$L$52,$L$51,$L$54,U651,$L$53,$L$50,Y651),"")</f>
        <v/>
      </c>
      <c r="AA651" s="341" t="str">
        <f t="shared" si="404"/>
        <v/>
      </c>
      <c r="AB651" s="341" t="str">
        <f t="shared" si="405"/>
        <v/>
      </c>
      <c r="AC651" s="269" t="str">
        <f t="shared" si="391"/>
        <v/>
      </c>
      <c r="AD651" s="269" t="str">
        <f t="shared" si="406"/>
        <v/>
      </c>
      <c r="AE651" s="269" t="str">
        <f t="shared" si="407"/>
        <v/>
      </c>
      <c r="AF651" s="269" t="str">
        <f t="shared" si="408"/>
        <v/>
      </c>
      <c r="AG651" s="269" t="str">
        <f t="shared" si="409"/>
        <v/>
      </c>
      <c r="AH651" s="269" t="str">
        <f t="shared" si="410"/>
        <v/>
      </c>
      <c r="AI651" s="269" t="str">
        <f t="shared" si="411"/>
        <v/>
      </c>
      <c r="AJ651" s="269" t="str">
        <f t="shared" si="412"/>
        <v/>
      </c>
      <c r="AK651" s="366" t="str">
        <f t="shared" si="413"/>
        <v/>
      </c>
      <c r="AL651" s="134" t="str">
        <f t="shared" si="392"/>
        <v/>
      </c>
      <c r="AM651" s="5" t="e" cm="1">
        <f t="array" ref="AM651">Balance($B$8,$B$11,$B$12,$H$7,B651,AK651,AL651)</f>
        <v>#VALUE!</v>
      </c>
      <c r="AN651" s="5" t="e" cm="1">
        <f t="array" ref="AN651">getStorageByWaterLevel(B650)</f>
        <v>#VALUE!</v>
      </c>
    </row>
    <row r="652" spans="2:40" x14ac:dyDescent="0.25">
      <c r="B652" s="269" t="str">
        <f t="shared" si="393"/>
        <v/>
      </c>
      <c r="C652" s="269" t="str">
        <f t="shared" si="394"/>
        <v/>
      </c>
      <c r="D652" s="269" t="str">
        <f t="shared" si="395"/>
        <v/>
      </c>
      <c r="E652" s="269" t="str">
        <f>IF(H652&gt;0,IF(AND(C652&lt;$B$6,C652&gt;$K$12),bb2wang($B$6,$K$12,C652,$H$8,$H$9,I652,$H$10,$H$11,$K$10,$K$11,$H$13),E651)," ")</f>
        <v xml:space="preserve"> </v>
      </c>
      <c r="F652" s="269" t="str">
        <f t="shared" si="396"/>
        <v/>
      </c>
      <c r="G652" s="269" t="str">
        <f t="shared" si="397"/>
        <v/>
      </c>
      <c r="H652" s="270"/>
      <c r="I652" s="269" t="str">
        <f t="shared" si="398"/>
        <v/>
      </c>
      <c r="J652" s="269">
        <f t="shared" si="390"/>
        <v>100</v>
      </c>
      <c r="K652" s="317" t="str">
        <f t="shared" si="399"/>
        <v/>
      </c>
      <c r="L652" s="318" t="str">
        <f t="shared" si="400"/>
        <v/>
      </c>
      <c r="M652" s="318" t="str">
        <f t="shared" si="401"/>
        <v/>
      </c>
      <c r="N652" s="269" t="str">
        <f t="shared" si="402"/>
        <v/>
      </c>
      <c r="O652" s="269" t="str">
        <f t="shared" si="403"/>
        <v/>
      </c>
      <c r="P652" s="316"/>
      <c r="Q652" s="269"/>
      <c r="R652" s="338" t="str">
        <f>IF(H652&gt;0,rate1(1,$L$52,$L$51,$L$54,L652,$L$53,$L$50,P652),"")</f>
        <v/>
      </c>
      <c r="S652" s="318"/>
      <c r="T652" s="318"/>
      <c r="U652" s="269"/>
      <c r="V652" s="341"/>
      <c r="W652" s="269"/>
      <c r="X652" s="269"/>
      <c r="Y652" s="269"/>
      <c r="Z652" s="349" t="str">
        <f>IF(H652&gt;0,rate1(1,$L$52,$L$51,$L$54,U652,$L$53,$L$50,Y652),"")</f>
        <v/>
      </c>
      <c r="AA652" s="341" t="str">
        <f t="shared" si="404"/>
        <v/>
      </c>
      <c r="AB652" s="341" t="str">
        <f t="shared" si="405"/>
        <v/>
      </c>
      <c r="AC652" s="269" t="str">
        <f t="shared" si="391"/>
        <v/>
      </c>
      <c r="AD652" s="269" t="str">
        <f t="shared" si="406"/>
        <v/>
      </c>
      <c r="AE652" s="269" t="str">
        <f t="shared" si="407"/>
        <v/>
      </c>
      <c r="AF652" s="269" t="str">
        <f t="shared" si="408"/>
        <v/>
      </c>
      <c r="AG652" s="269" t="str">
        <f t="shared" si="409"/>
        <v/>
      </c>
      <c r="AH652" s="269" t="str">
        <f t="shared" si="410"/>
        <v/>
      </c>
      <c r="AI652" s="269" t="str">
        <f t="shared" si="411"/>
        <v/>
      </c>
      <c r="AJ652" s="269" t="str">
        <f t="shared" si="412"/>
        <v/>
      </c>
      <c r="AK652" s="366" t="str">
        <f t="shared" si="413"/>
        <v/>
      </c>
      <c r="AL652" s="134" t="str">
        <f t="shared" si="392"/>
        <v/>
      </c>
      <c r="AM652" s="5" t="e" cm="1">
        <f t="array" ref="AM652">Balance($B$8,$B$11,$B$12,$H$7,B652,AK652,AL652)</f>
        <v>#VALUE!</v>
      </c>
      <c r="AN652" s="5" t="e" cm="1">
        <f t="array" ref="AN652">getStorageByWaterLevel(B651)</f>
        <v>#VALUE!</v>
      </c>
    </row>
    <row r="653" spans="2:40" x14ac:dyDescent="0.25">
      <c r="B653" s="269" t="str">
        <f t="shared" si="393"/>
        <v/>
      </c>
      <c r="C653" s="269" t="str">
        <f t="shared" si="394"/>
        <v/>
      </c>
      <c r="D653" s="269" t="str">
        <f t="shared" si="395"/>
        <v/>
      </c>
      <c r="E653" s="269" t="str">
        <f>IF(H653&gt;0,IF(AND(C653&lt;$B$6,C653&gt;$K$12),bb2wang($B$6,$K$12,C653,$H$8,$H$9,I653,$H$10,$H$11,$K$10,$K$11,$H$13),E652)," ")</f>
        <v xml:space="preserve"> </v>
      </c>
      <c r="F653" s="269" t="str">
        <f t="shared" si="396"/>
        <v/>
      </c>
      <c r="G653" s="269" t="str">
        <f t="shared" si="397"/>
        <v/>
      </c>
      <c r="H653" s="270"/>
      <c r="I653" s="269" t="str">
        <f t="shared" si="398"/>
        <v/>
      </c>
      <c r="J653" s="269">
        <f t="shared" si="390"/>
        <v>100</v>
      </c>
      <c r="K653" s="317" t="str">
        <f t="shared" si="399"/>
        <v/>
      </c>
      <c r="L653" s="318" t="str">
        <f t="shared" si="400"/>
        <v/>
      </c>
      <c r="M653" s="318" t="str">
        <f t="shared" si="401"/>
        <v/>
      </c>
      <c r="N653" s="269" t="str">
        <f t="shared" si="402"/>
        <v/>
      </c>
      <c r="O653" s="269" t="str">
        <f t="shared" si="403"/>
        <v/>
      </c>
      <c r="P653" s="316"/>
      <c r="Q653" s="269"/>
      <c r="R653" s="338" t="str">
        <f>IF(H653&gt;0,rate1(1,$L$52,$L$51,$L$54,L653,$L$53,$L$50,P653),"")</f>
        <v/>
      </c>
      <c r="S653" s="318"/>
      <c r="T653" s="318"/>
      <c r="U653" s="269"/>
      <c r="V653" s="341"/>
      <c r="W653" s="269"/>
      <c r="X653" s="269"/>
      <c r="Y653" s="269"/>
      <c r="Z653" s="349" t="str">
        <f>IF(H653&gt;0,rate1(1,$L$52,$L$51,$L$54,U653,$L$53,$L$50,Y653),"")</f>
        <v/>
      </c>
      <c r="AA653" s="341" t="str">
        <f t="shared" si="404"/>
        <v/>
      </c>
      <c r="AB653" s="341" t="str">
        <f t="shared" si="405"/>
        <v/>
      </c>
      <c r="AC653" s="269" t="str">
        <f t="shared" si="391"/>
        <v/>
      </c>
      <c r="AD653" s="269" t="str">
        <f t="shared" si="406"/>
        <v/>
      </c>
      <c r="AE653" s="269" t="str">
        <f t="shared" si="407"/>
        <v/>
      </c>
      <c r="AF653" s="269" t="str">
        <f t="shared" si="408"/>
        <v/>
      </c>
      <c r="AG653" s="269" t="str">
        <f t="shared" si="409"/>
        <v/>
      </c>
      <c r="AH653" s="269" t="str">
        <f t="shared" si="410"/>
        <v/>
      </c>
      <c r="AI653" s="269" t="str">
        <f t="shared" si="411"/>
        <v/>
      </c>
      <c r="AJ653" s="269" t="str">
        <f t="shared" si="412"/>
        <v/>
      </c>
      <c r="AK653" s="366" t="str">
        <f t="shared" si="413"/>
        <v/>
      </c>
      <c r="AL653" s="134" t="str">
        <f t="shared" si="392"/>
        <v/>
      </c>
      <c r="AM653" s="5" t="e" cm="1">
        <f t="array" ref="AM653">Balance($B$8,$B$11,$B$12,$H$7,B653,AK653,AL653)</f>
        <v>#VALUE!</v>
      </c>
      <c r="AN653" s="5" t="e" cm="1">
        <f t="array" ref="AN653">getStorageByWaterLevel(B652)</f>
        <v>#VALUE!</v>
      </c>
    </row>
    <row r="654" spans="2:40" x14ac:dyDescent="0.25">
      <c r="B654" s="269" t="str">
        <f t="shared" si="393"/>
        <v/>
      </c>
      <c r="C654" s="269" t="str">
        <f t="shared" si="394"/>
        <v/>
      </c>
      <c r="D654" s="269" t="str">
        <f t="shared" si="395"/>
        <v/>
      </c>
      <c r="E654" s="269" t="str">
        <f>IF(H654&gt;0,IF(AND(C654&lt;$B$6,C654&gt;$K$12),bb2wang($B$6,$K$12,C654,$H$8,$H$9,I654,$H$10,$H$11,$K$10,$K$11,$H$13),E653)," ")</f>
        <v xml:space="preserve"> </v>
      </c>
      <c r="F654" s="269" t="str">
        <f t="shared" si="396"/>
        <v/>
      </c>
      <c r="G654" s="269" t="str">
        <f t="shared" si="397"/>
        <v/>
      </c>
      <c r="H654" s="270"/>
      <c r="I654" s="269" t="str">
        <f t="shared" si="398"/>
        <v/>
      </c>
      <c r="J654" s="269">
        <f t="shared" si="390"/>
        <v>100</v>
      </c>
      <c r="K654" s="317" t="str">
        <f t="shared" si="399"/>
        <v/>
      </c>
      <c r="L654" s="318" t="str">
        <f t="shared" si="400"/>
        <v/>
      </c>
      <c r="M654" s="318" t="str">
        <f t="shared" si="401"/>
        <v/>
      </c>
      <c r="N654" s="269" t="str">
        <f t="shared" si="402"/>
        <v/>
      </c>
      <c r="O654" s="269" t="str">
        <f t="shared" si="403"/>
        <v/>
      </c>
      <c r="P654" s="316"/>
      <c r="Q654" s="269"/>
      <c r="R654" s="338" t="str">
        <f>IF(H654&gt;0,rate1(1,$L$52,$L$51,$L$54,L654,$L$53,$L$50,P654),"")</f>
        <v/>
      </c>
      <c r="S654" s="318"/>
      <c r="T654" s="318"/>
      <c r="U654" s="269"/>
      <c r="V654" s="341"/>
      <c r="W654" s="269"/>
      <c r="X654" s="269"/>
      <c r="Y654" s="269"/>
      <c r="Z654" s="349" t="str">
        <f>IF(H654&gt;0,rate1(1,$L$52,$L$51,$L$54,U654,$L$53,$L$50,Y654),"")</f>
        <v/>
      </c>
      <c r="AA654" s="341" t="str">
        <f t="shared" si="404"/>
        <v/>
      </c>
      <c r="AB654" s="341" t="str">
        <f t="shared" si="405"/>
        <v/>
      </c>
      <c r="AC654" s="269" t="str">
        <f t="shared" si="391"/>
        <v/>
      </c>
      <c r="AD654" s="269" t="str">
        <f t="shared" si="406"/>
        <v/>
      </c>
      <c r="AE654" s="269" t="str">
        <f t="shared" si="407"/>
        <v/>
      </c>
      <c r="AF654" s="269" t="str">
        <f t="shared" si="408"/>
        <v/>
      </c>
      <c r="AG654" s="269" t="str">
        <f t="shared" si="409"/>
        <v/>
      </c>
      <c r="AH654" s="269" t="str">
        <f t="shared" si="410"/>
        <v/>
      </c>
      <c r="AI654" s="269" t="str">
        <f t="shared" si="411"/>
        <v/>
      </c>
      <c r="AJ654" s="269" t="str">
        <f t="shared" si="412"/>
        <v/>
      </c>
      <c r="AK654" s="366" t="str">
        <f t="shared" si="413"/>
        <v/>
      </c>
      <c r="AL654" s="134" t="str">
        <f t="shared" si="392"/>
        <v/>
      </c>
      <c r="AM654" s="5" t="e" cm="1">
        <f t="array" ref="AM654">Balance($B$8,$B$11,$B$12,$H$7,B654,AK654,AL654)</f>
        <v>#VALUE!</v>
      </c>
      <c r="AN654" s="5" t="e" cm="1">
        <f t="array" ref="AN654">getStorageByWaterLevel(B653)</f>
        <v>#VALUE!</v>
      </c>
    </row>
    <row r="655" spans="2:40" x14ac:dyDescent="0.25">
      <c r="B655" s="269" t="str">
        <f t="shared" si="393"/>
        <v/>
      </c>
      <c r="C655" s="269" t="str">
        <f t="shared" si="394"/>
        <v/>
      </c>
      <c r="D655" s="269" t="str">
        <f t="shared" si="395"/>
        <v/>
      </c>
      <c r="E655" s="269" t="str">
        <f>IF(H655&gt;0,IF(AND(C655&lt;$B$6,C655&gt;$K$12),bb2wang($B$6,$K$12,C655,$H$8,$H$9,I655,$H$10,$H$11,$K$10,$K$11,$H$13),E654)," ")</f>
        <v xml:space="preserve"> </v>
      </c>
      <c r="F655" s="269" t="str">
        <f t="shared" si="396"/>
        <v/>
      </c>
      <c r="G655" s="269" t="str">
        <f t="shared" si="397"/>
        <v/>
      </c>
      <c r="H655" s="270"/>
      <c r="I655" s="269" t="str">
        <f t="shared" si="398"/>
        <v/>
      </c>
      <c r="J655" s="269">
        <f t="shared" si="390"/>
        <v>100</v>
      </c>
      <c r="K655" s="317" t="str">
        <f t="shared" si="399"/>
        <v/>
      </c>
      <c r="L655" s="318" t="str">
        <f t="shared" si="400"/>
        <v/>
      </c>
      <c r="M655" s="318" t="str">
        <f t="shared" si="401"/>
        <v/>
      </c>
      <c r="N655" s="269" t="str">
        <f t="shared" si="402"/>
        <v/>
      </c>
      <c r="O655" s="269" t="str">
        <f t="shared" si="403"/>
        <v/>
      </c>
      <c r="P655" s="316"/>
      <c r="Q655" s="269"/>
      <c r="R655" s="338" t="str">
        <f>IF(H655&gt;0,rate1(1,$L$52,$L$51,$L$54,L655,$L$53,$L$50,P655),"")</f>
        <v/>
      </c>
      <c r="S655" s="318"/>
      <c r="T655" s="318"/>
      <c r="U655" s="269"/>
      <c r="V655" s="341"/>
      <c r="W655" s="269"/>
      <c r="X655" s="269"/>
      <c r="Y655" s="269"/>
      <c r="Z655" s="349" t="str">
        <f>IF(H655&gt;0,rate1(1,$L$52,$L$51,$L$54,U655,$L$53,$L$50,Y655),"")</f>
        <v/>
      </c>
      <c r="AA655" s="341" t="str">
        <f t="shared" si="404"/>
        <v/>
      </c>
      <c r="AB655" s="341" t="str">
        <f t="shared" si="405"/>
        <v/>
      </c>
      <c r="AC655" s="269" t="str">
        <f t="shared" si="391"/>
        <v/>
      </c>
      <c r="AD655" s="269" t="str">
        <f t="shared" si="406"/>
        <v/>
      </c>
      <c r="AE655" s="269" t="str">
        <f t="shared" si="407"/>
        <v/>
      </c>
      <c r="AF655" s="269" t="str">
        <f t="shared" si="408"/>
        <v/>
      </c>
      <c r="AG655" s="269" t="str">
        <f t="shared" si="409"/>
        <v/>
      </c>
      <c r="AH655" s="269" t="str">
        <f t="shared" si="410"/>
        <v/>
      </c>
      <c r="AI655" s="269" t="str">
        <f t="shared" si="411"/>
        <v/>
      </c>
      <c r="AJ655" s="269" t="str">
        <f t="shared" si="412"/>
        <v/>
      </c>
      <c r="AK655" s="366" t="str">
        <f t="shared" si="413"/>
        <v/>
      </c>
      <c r="AL655" s="134" t="str">
        <f t="shared" si="392"/>
        <v/>
      </c>
      <c r="AM655" s="5" t="e" cm="1">
        <f t="array" ref="AM655">Balance($B$8,$B$11,$B$12,$H$7,B655,AK655,AL655)</f>
        <v>#VALUE!</v>
      </c>
      <c r="AN655" s="5" t="e" cm="1">
        <f t="array" ref="AN655">getStorageByWaterLevel(B654)</f>
        <v>#VALUE!</v>
      </c>
    </row>
    <row r="656" spans="2:40" x14ac:dyDescent="0.25">
      <c r="B656" s="269" t="str">
        <f t="shared" si="393"/>
        <v/>
      </c>
      <c r="C656" s="269" t="str">
        <f t="shared" si="394"/>
        <v/>
      </c>
      <c r="D656" s="269" t="str">
        <f t="shared" si="395"/>
        <v/>
      </c>
      <c r="E656" s="269" t="str">
        <f>IF(H656&gt;0,IF(AND(C656&lt;$B$6,C656&gt;$K$12),bb2wang($B$6,$K$12,C656,$H$8,$H$9,I656,$H$10,$H$11,$K$10,$K$11,$H$13),E655)," ")</f>
        <v xml:space="preserve"> </v>
      </c>
      <c r="F656" s="269" t="str">
        <f t="shared" si="396"/>
        <v/>
      </c>
      <c r="G656" s="269" t="str">
        <f t="shared" si="397"/>
        <v/>
      </c>
      <c r="H656" s="270"/>
      <c r="I656" s="269" t="str">
        <f t="shared" si="398"/>
        <v/>
      </c>
      <c r="J656" s="269">
        <f t="shared" si="390"/>
        <v>100</v>
      </c>
      <c r="K656" s="317" t="str">
        <f t="shared" si="399"/>
        <v/>
      </c>
      <c r="L656" s="318" t="str">
        <f t="shared" si="400"/>
        <v/>
      </c>
      <c r="M656" s="318" t="str">
        <f t="shared" si="401"/>
        <v/>
      </c>
      <c r="N656" s="269" t="str">
        <f t="shared" si="402"/>
        <v/>
      </c>
      <c r="O656" s="269" t="str">
        <f t="shared" si="403"/>
        <v/>
      </c>
      <c r="P656" s="316"/>
      <c r="Q656" s="269"/>
      <c r="R656" s="338" t="str">
        <f>IF(H656&gt;0,rate1(1,$L$52,$L$51,$L$54,L656,$L$53,$L$50,P656),"")</f>
        <v/>
      </c>
      <c r="S656" s="318"/>
      <c r="T656" s="318"/>
      <c r="U656" s="269"/>
      <c r="V656" s="341"/>
      <c r="W656" s="269"/>
      <c r="X656" s="269"/>
      <c r="Y656" s="269"/>
      <c r="Z656" s="349" t="str">
        <f>IF(H656&gt;0,rate1(1,$L$52,$L$51,$L$54,U656,$L$53,$L$50,Y656),"")</f>
        <v/>
      </c>
      <c r="AA656" s="341" t="str">
        <f t="shared" si="404"/>
        <v/>
      </c>
      <c r="AB656" s="341" t="str">
        <f t="shared" si="405"/>
        <v/>
      </c>
      <c r="AC656" s="269" t="str">
        <f t="shared" si="391"/>
        <v/>
      </c>
      <c r="AD656" s="269" t="str">
        <f t="shared" si="406"/>
        <v/>
      </c>
      <c r="AE656" s="269" t="str">
        <f t="shared" si="407"/>
        <v/>
      </c>
      <c r="AF656" s="269" t="str">
        <f t="shared" si="408"/>
        <v/>
      </c>
      <c r="AG656" s="269" t="str">
        <f t="shared" si="409"/>
        <v/>
      </c>
      <c r="AH656" s="269" t="str">
        <f t="shared" si="410"/>
        <v/>
      </c>
      <c r="AI656" s="269" t="str">
        <f t="shared" si="411"/>
        <v/>
      </c>
      <c r="AJ656" s="269" t="str">
        <f t="shared" si="412"/>
        <v/>
      </c>
      <c r="AK656" s="366" t="str">
        <f t="shared" si="413"/>
        <v/>
      </c>
      <c r="AL656" s="134" t="str">
        <f t="shared" si="392"/>
        <v/>
      </c>
      <c r="AM656" s="5" t="e" cm="1">
        <f t="array" ref="AM656">Balance($B$8,$B$11,$B$12,$H$7,B656,AK656,AL656)</f>
        <v>#VALUE!</v>
      </c>
      <c r="AN656" s="5" t="e" cm="1">
        <f t="array" ref="AN656">getStorageByWaterLevel(B655)</f>
        <v>#VALUE!</v>
      </c>
    </row>
    <row r="657" spans="2:40" x14ac:dyDescent="0.25">
      <c r="B657" s="269" t="str">
        <f t="shared" si="393"/>
        <v/>
      </c>
      <c r="C657" s="269" t="str">
        <f t="shared" si="394"/>
        <v/>
      </c>
      <c r="D657" s="269" t="str">
        <f t="shared" si="395"/>
        <v/>
      </c>
      <c r="E657" s="269" t="str">
        <f>IF(H657&gt;0,IF(AND(C657&lt;$B$6,C657&gt;$K$12),bb2wang($B$6,$K$12,C657,$H$8,$H$9,I657,$H$10,$H$11,$K$10,$K$11,$H$13),E656)," ")</f>
        <v xml:space="preserve"> </v>
      </c>
      <c r="F657" s="269" t="str">
        <f t="shared" si="396"/>
        <v/>
      </c>
      <c r="G657" s="269" t="str">
        <f t="shared" si="397"/>
        <v/>
      </c>
      <c r="H657" s="270"/>
      <c r="I657" s="269" t="str">
        <f t="shared" si="398"/>
        <v/>
      </c>
      <c r="J657" s="269">
        <f t="shared" si="390"/>
        <v>100</v>
      </c>
      <c r="K657" s="317" t="str">
        <f t="shared" si="399"/>
        <v/>
      </c>
      <c r="L657" s="318" t="str">
        <f t="shared" si="400"/>
        <v/>
      </c>
      <c r="M657" s="318" t="str">
        <f t="shared" si="401"/>
        <v/>
      </c>
      <c r="N657" s="269" t="str">
        <f t="shared" si="402"/>
        <v/>
      </c>
      <c r="O657" s="269" t="str">
        <f t="shared" si="403"/>
        <v/>
      </c>
      <c r="P657" s="316"/>
      <c r="Q657" s="269"/>
      <c r="R657" s="338" t="str">
        <f>IF(H657&gt;0,rate1(1,$L$52,$L$51,$L$54,L657,$L$53,$L$50,P657),"")</f>
        <v/>
      </c>
      <c r="S657" s="318"/>
      <c r="T657" s="318"/>
      <c r="U657" s="269"/>
      <c r="V657" s="341"/>
      <c r="W657" s="269"/>
      <c r="X657" s="269"/>
      <c r="Y657" s="269"/>
      <c r="Z657" s="349" t="str">
        <f>IF(H657&gt;0,rate1(1,$L$52,$L$51,$L$54,U657,$L$53,$L$50,Y657),"")</f>
        <v/>
      </c>
      <c r="AA657" s="341" t="str">
        <f t="shared" si="404"/>
        <v/>
      </c>
      <c r="AB657" s="341" t="str">
        <f t="shared" si="405"/>
        <v/>
      </c>
      <c r="AC657" s="269" t="str">
        <f t="shared" si="391"/>
        <v/>
      </c>
      <c r="AD657" s="269" t="str">
        <f t="shared" si="406"/>
        <v/>
      </c>
      <c r="AE657" s="269" t="str">
        <f t="shared" si="407"/>
        <v/>
      </c>
      <c r="AF657" s="269" t="str">
        <f t="shared" si="408"/>
        <v/>
      </c>
      <c r="AG657" s="269" t="str">
        <f t="shared" si="409"/>
        <v/>
      </c>
      <c r="AH657" s="269" t="str">
        <f t="shared" si="410"/>
        <v/>
      </c>
      <c r="AI657" s="269" t="str">
        <f t="shared" si="411"/>
        <v/>
      </c>
      <c r="AJ657" s="269" t="str">
        <f t="shared" si="412"/>
        <v/>
      </c>
      <c r="AK657" s="366" t="str">
        <f t="shared" si="413"/>
        <v/>
      </c>
      <c r="AL657" s="134" t="str">
        <f t="shared" si="392"/>
        <v/>
      </c>
      <c r="AM657" s="5" t="e" cm="1">
        <f t="array" ref="AM657">Balance($B$8,$B$11,$B$12,$H$7,B657,AK657,AL657)</f>
        <v>#VALUE!</v>
      </c>
      <c r="AN657" s="5" t="e" cm="1">
        <f t="array" ref="AN657">getStorageByWaterLevel(B656)</f>
        <v>#VALUE!</v>
      </c>
    </row>
    <row r="658" spans="2:40" x14ac:dyDescent="0.25">
      <c r="B658" s="269" t="str">
        <f t="shared" si="393"/>
        <v/>
      </c>
      <c r="C658" s="269" t="str">
        <f t="shared" si="394"/>
        <v/>
      </c>
      <c r="D658" s="269" t="str">
        <f t="shared" si="395"/>
        <v/>
      </c>
      <c r="E658" s="269" t="str">
        <f>IF(H658&gt;0,IF(AND(C658&lt;$B$6,C658&gt;$K$12),bb2wang($B$6,$K$12,C658,$H$8,$H$9,I658,$H$10,$H$11,$K$10,$K$11,$H$13),E657)," ")</f>
        <v xml:space="preserve"> </v>
      </c>
      <c r="F658" s="269" t="str">
        <f t="shared" si="396"/>
        <v/>
      </c>
      <c r="G658" s="269" t="str">
        <f t="shared" si="397"/>
        <v/>
      </c>
      <c r="H658" s="270"/>
      <c r="I658" s="269" t="str">
        <f t="shared" si="398"/>
        <v/>
      </c>
      <c r="J658" s="269">
        <f t="shared" si="390"/>
        <v>100</v>
      </c>
      <c r="K658" s="317" t="str">
        <f t="shared" si="399"/>
        <v/>
      </c>
      <c r="L658" s="318" t="str">
        <f t="shared" si="400"/>
        <v/>
      </c>
      <c r="M658" s="318" t="str">
        <f t="shared" si="401"/>
        <v/>
      </c>
      <c r="N658" s="269" t="str">
        <f t="shared" si="402"/>
        <v/>
      </c>
      <c r="O658" s="269" t="str">
        <f t="shared" si="403"/>
        <v/>
      </c>
      <c r="P658" s="316"/>
      <c r="Q658" s="269"/>
      <c r="R658" s="338" t="str">
        <f>IF(H658&gt;0,rate1(1,$L$52,$L$51,$L$54,L658,$L$53,$L$50,P658),"")</f>
        <v/>
      </c>
      <c r="S658" s="318"/>
      <c r="T658" s="318"/>
      <c r="U658" s="269"/>
      <c r="V658" s="341"/>
      <c r="W658" s="269"/>
      <c r="X658" s="269"/>
      <c r="Y658" s="269"/>
      <c r="Z658" s="349" t="str">
        <f>IF(H658&gt;0,rate1(1,$L$52,$L$51,$L$54,U658,$L$53,$L$50,Y658),"")</f>
        <v/>
      </c>
      <c r="AA658" s="341" t="str">
        <f t="shared" si="404"/>
        <v/>
      </c>
      <c r="AB658" s="341" t="str">
        <f t="shared" si="405"/>
        <v/>
      </c>
      <c r="AC658" s="269" t="str">
        <f t="shared" si="391"/>
        <v/>
      </c>
      <c r="AD658" s="269" t="str">
        <f t="shared" si="406"/>
        <v/>
      </c>
      <c r="AE658" s="269" t="str">
        <f t="shared" si="407"/>
        <v/>
      </c>
      <c r="AF658" s="269" t="str">
        <f t="shared" si="408"/>
        <v/>
      </c>
      <c r="AG658" s="269" t="str">
        <f t="shared" si="409"/>
        <v/>
      </c>
      <c r="AH658" s="269" t="str">
        <f t="shared" si="410"/>
        <v/>
      </c>
      <c r="AI658" s="269" t="str">
        <f t="shared" si="411"/>
        <v/>
      </c>
      <c r="AJ658" s="269" t="str">
        <f t="shared" si="412"/>
        <v/>
      </c>
      <c r="AK658" s="366" t="str">
        <f t="shared" si="413"/>
        <v/>
      </c>
      <c r="AL658" s="134" t="str">
        <f t="shared" si="392"/>
        <v/>
      </c>
      <c r="AM658" s="5" t="e" cm="1">
        <f t="array" ref="AM658">Balance($B$8,$B$11,$B$12,$H$7,B658,AK658,AL658)</f>
        <v>#VALUE!</v>
      </c>
      <c r="AN658" s="5" t="e" cm="1">
        <f t="array" ref="AN658">getStorageByWaterLevel(B657)</f>
        <v>#VALUE!</v>
      </c>
    </row>
    <row r="659" spans="2:40" x14ac:dyDescent="0.25">
      <c r="B659" s="269" t="str">
        <f t="shared" si="393"/>
        <v/>
      </c>
      <c r="C659" s="269" t="str">
        <f t="shared" si="394"/>
        <v/>
      </c>
      <c r="D659" s="269" t="str">
        <f t="shared" si="395"/>
        <v/>
      </c>
      <c r="E659" s="269" t="str">
        <f>IF(H659&gt;0,IF(AND(C659&lt;$B$6,C659&gt;$K$12),bb2wang($B$6,$K$12,C659,$H$8,$H$9,I659,$H$10,$H$11,$K$10,$K$11,$H$13),E658)," ")</f>
        <v xml:space="preserve"> </v>
      </c>
      <c r="F659" s="269" t="str">
        <f t="shared" si="396"/>
        <v/>
      </c>
      <c r="G659" s="269" t="str">
        <f t="shared" si="397"/>
        <v/>
      </c>
      <c r="H659" s="270"/>
      <c r="I659" s="269" t="str">
        <f t="shared" si="398"/>
        <v/>
      </c>
      <c r="J659" s="269">
        <f t="shared" si="390"/>
        <v>100</v>
      </c>
      <c r="K659" s="317" t="str">
        <f t="shared" si="399"/>
        <v/>
      </c>
      <c r="L659" s="318" t="str">
        <f t="shared" si="400"/>
        <v/>
      </c>
      <c r="M659" s="318" t="str">
        <f t="shared" si="401"/>
        <v/>
      </c>
      <c r="N659" s="269" t="str">
        <f t="shared" si="402"/>
        <v/>
      </c>
      <c r="O659" s="269" t="str">
        <f t="shared" si="403"/>
        <v/>
      </c>
      <c r="P659" s="316"/>
      <c r="Q659" s="269"/>
      <c r="R659" s="338" t="str">
        <f>IF(H659&gt;0,rate1(1,$L$52,$L$51,$L$54,L659,$L$53,$L$50,P659),"")</f>
        <v/>
      </c>
      <c r="S659" s="318"/>
      <c r="T659" s="318"/>
      <c r="U659" s="269"/>
      <c r="V659" s="341"/>
      <c r="W659" s="269"/>
      <c r="X659" s="269"/>
      <c r="Y659" s="269"/>
      <c r="Z659" s="349" t="str">
        <f>IF(H659&gt;0,rate1(1,$L$52,$L$51,$L$54,U659,$L$53,$L$50,Y659),"")</f>
        <v/>
      </c>
      <c r="AA659" s="341" t="str">
        <f t="shared" si="404"/>
        <v/>
      </c>
      <c r="AB659" s="341" t="str">
        <f t="shared" si="405"/>
        <v/>
      </c>
      <c r="AC659" s="269" t="str">
        <f t="shared" si="391"/>
        <v/>
      </c>
      <c r="AD659" s="269" t="str">
        <f t="shared" si="406"/>
        <v/>
      </c>
      <c r="AE659" s="269" t="str">
        <f t="shared" si="407"/>
        <v/>
      </c>
      <c r="AF659" s="269" t="str">
        <f t="shared" si="408"/>
        <v/>
      </c>
      <c r="AG659" s="269" t="str">
        <f t="shared" si="409"/>
        <v/>
      </c>
      <c r="AH659" s="269" t="str">
        <f t="shared" si="410"/>
        <v/>
      </c>
      <c r="AI659" s="269" t="str">
        <f t="shared" si="411"/>
        <v/>
      </c>
      <c r="AJ659" s="269" t="str">
        <f t="shared" si="412"/>
        <v/>
      </c>
      <c r="AK659" s="366" t="str">
        <f t="shared" si="413"/>
        <v/>
      </c>
      <c r="AL659" s="134" t="str">
        <f t="shared" si="392"/>
        <v/>
      </c>
      <c r="AM659" s="5" t="e" cm="1">
        <f t="array" ref="AM659">Balance($B$8,$B$11,$B$12,$H$7,B659,AK659,AL659)</f>
        <v>#VALUE!</v>
      </c>
      <c r="AN659" s="5" t="e" cm="1">
        <f t="array" ref="AN659">getStorageByWaterLevel(B658)</f>
        <v>#VALUE!</v>
      </c>
    </row>
    <row r="660" spans="2:40" x14ac:dyDescent="0.25">
      <c r="B660" s="269" t="str">
        <f t="shared" si="393"/>
        <v/>
      </c>
      <c r="C660" s="269" t="str">
        <f t="shared" si="394"/>
        <v/>
      </c>
      <c r="D660" s="269" t="str">
        <f t="shared" si="395"/>
        <v/>
      </c>
      <c r="E660" s="269" t="str">
        <f>IF(H660&gt;0,IF(AND(C660&lt;$B$6,C660&gt;$K$12),bb2wang($B$6,$K$12,C660,$H$8,$H$9,I660,$H$10,$H$11,$K$10,$K$11,$H$13),E659)," ")</f>
        <v xml:space="preserve"> </v>
      </c>
      <c r="F660" s="269" t="str">
        <f t="shared" si="396"/>
        <v/>
      </c>
      <c r="G660" s="269" t="str">
        <f t="shared" si="397"/>
        <v/>
      </c>
      <c r="H660" s="270"/>
      <c r="I660" s="269" t="str">
        <f t="shared" si="398"/>
        <v/>
      </c>
      <c r="J660" s="269">
        <f t="shared" si="390"/>
        <v>100</v>
      </c>
      <c r="K660" s="317" t="str">
        <f t="shared" si="399"/>
        <v/>
      </c>
      <c r="L660" s="318" t="str">
        <f t="shared" si="400"/>
        <v/>
      </c>
      <c r="M660" s="318" t="str">
        <f t="shared" si="401"/>
        <v/>
      </c>
      <c r="N660" s="269" t="str">
        <f t="shared" si="402"/>
        <v/>
      </c>
      <c r="O660" s="269" t="str">
        <f t="shared" si="403"/>
        <v/>
      </c>
      <c r="P660" s="316"/>
      <c r="Q660" s="269"/>
      <c r="R660" s="338" t="str">
        <f>IF(H660&gt;0,rate1(1,$L$52,$L$51,$L$54,L660,$L$53,$L$50,P660),"")</f>
        <v/>
      </c>
      <c r="S660" s="318"/>
      <c r="T660" s="318"/>
      <c r="U660" s="269"/>
      <c r="V660" s="341"/>
      <c r="W660" s="269"/>
      <c r="X660" s="269"/>
      <c r="Y660" s="269"/>
      <c r="Z660" s="349" t="str">
        <f>IF(H660&gt;0,rate1(1,$L$52,$L$51,$L$54,U660,$L$53,$L$50,Y660),"")</f>
        <v/>
      </c>
      <c r="AA660" s="341" t="str">
        <f t="shared" si="404"/>
        <v/>
      </c>
      <c r="AB660" s="341" t="str">
        <f t="shared" si="405"/>
        <v/>
      </c>
      <c r="AC660" s="269" t="str">
        <f t="shared" si="391"/>
        <v/>
      </c>
      <c r="AD660" s="269" t="str">
        <f t="shared" si="406"/>
        <v/>
      </c>
      <c r="AE660" s="269" t="str">
        <f t="shared" si="407"/>
        <v/>
      </c>
      <c r="AF660" s="269" t="str">
        <f t="shared" si="408"/>
        <v/>
      </c>
      <c r="AG660" s="269" t="str">
        <f t="shared" si="409"/>
        <v/>
      </c>
      <c r="AH660" s="269" t="str">
        <f t="shared" si="410"/>
        <v/>
      </c>
      <c r="AI660" s="269" t="str">
        <f t="shared" si="411"/>
        <v/>
      </c>
      <c r="AJ660" s="269" t="str">
        <f t="shared" si="412"/>
        <v/>
      </c>
      <c r="AK660" s="366" t="str">
        <f t="shared" si="413"/>
        <v/>
      </c>
      <c r="AL660" s="134" t="str">
        <f t="shared" si="392"/>
        <v/>
      </c>
      <c r="AM660" s="5" t="e" cm="1">
        <f t="array" ref="AM660">Balance($B$8,$B$11,$B$12,$H$7,B660,AK660,AL660)</f>
        <v>#VALUE!</v>
      </c>
      <c r="AN660" s="5" t="e" cm="1">
        <f t="array" ref="AN660">getStorageByWaterLevel(B659)</f>
        <v>#VALUE!</v>
      </c>
    </row>
    <row r="661" spans="2:40" x14ac:dyDescent="0.25">
      <c r="B661" s="269" t="str">
        <f t="shared" si="393"/>
        <v/>
      </c>
      <c r="C661" s="269" t="str">
        <f t="shared" si="394"/>
        <v/>
      </c>
      <c r="D661" s="269" t="str">
        <f t="shared" si="395"/>
        <v/>
      </c>
      <c r="E661" s="269" t="str">
        <f>IF(H661&gt;0,IF(AND(C661&lt;$B$6,C661&gt;$K$12),bb2wang($B$6,$K$12,C661,$H$8,$H$9,I661,$H$10,$H$11,$K$10,$K$11,$H$13),E660)," ")</f>
        <v xml:space="preserve"> </v>
      </c>
      <c r="F661" s="269" t="str">
        <f t="shared" si="396"/>
        <v/>
      </c>
      <c r="G661" s="269" t="str">
        <f t="shared" si="397"/>
        <v/>
      </c>
      <c r="H661" s="270"/>
      <c r="I661" s="269" t="str">
        <f t="shared" si="398"/>
        <v/>
      </c>
      <c r="J661" s="269">
        <f t="shared" si="390"/>
        <v>100</v>
      </c>
      <c r="K661" s="317" t="str">
        <f t="shared" si="399"/>
        <v/>
      </c>
      <c r="L661" s="318" t="str">
        <f t="shared" si="400"/>
        <v/>
      </c>
      <c r="M661" s="318" t="str">
        <f t="shared" si="401"/>
        <v/>
      </c>
      <c r="N661" s="269" t="str">
        <f t="shared" si="402"/>
        <v/>
      </c>
      <c r="O661" s="269" t="str">
        <f t="shared" si="403"/>
        <v/>
      </c>
      <c r="P661" s="316"/>
      <c r="Q661" s="269"/>
      <c r="R661" s="338" t="str">
        <f>IF(H661&gt;0,rate1(1,$L$52,$L$51,$L$54,L661,$L$53,$L$50,P661),"")</f>
        <v/>
      </c>
      <c r="S661" s="318"/>
      <c r="T661" s="318"/>
      <c r="U661" s="269"/>
      <c r="V661" s="341"/>
      <c r="W661" s="269"/>
      <c r="X661" s="269"/>
      <c r="Y661" s="269"/>
      <c r="Z661" s="349" t="str">
        <f>IF(H661&gt;0,rate1(1,$L$52,$L$51,$L$54,U661,$L$53,$L$50,Y661),"")</f>
        <v/>
      </c>
      <c r="AA661" s="341" t="str">
        <f t="shared" si="404"/>
        <v/>
      </c>
      <c r="AB661" s="341" t="str">
        <f t="shared" si="405"/>
        <v/>
      </c>
      <c r="AC661" s="269" t="str">
        <f t="shared" si="391"/>
        <v/>
      </c>
      <c r="AD661" s="269" t="str">
        <f t="shared" si="406"/>
        <v/>
      </c>
      <c r="AE661" s="269" t="str">
        <f t="shared" si="407"/>
        <v/>
      </c>
      <c r="AF661" s="269" t="str">
        <f t="shared" si="408"/>
        <v/>
      </c>
      <c r="AG661" s="269" t="str">
        <f t="shared" si="409"/>
        <v/>
      </c>
      <c r="AH661" s="269" t="str">
        <f t="shared" si="410"/>
        <v/>
      </c>
      <c r="AI661" s="269" t="str">
        <f t="shared" si="411"/>
        <v/>
      </c>
      <c r="AJ661" s="269" t="str">
        <f t="shared" si="412"/>
        <v/>
      </c>
      <c r="AK661" s="366" t="str">
        <f t="shared" si="413"/>
        <v/>
      </c>
      <c r="AL661" s="134" t="str">
        <f t="shared" si="392"/>
        <v/>
      </c>
      <c r="AM661" s="5" t="e" cm="1">
        <f t="array" ref="AM661">Balance($B$8,$B$11,$B$12,$H$7,B661,AK661,AL661)</f>
        <v>#VALUE!</v>
      </c>
      <c r="AN661" s="5" t="e" cm="1">
        <f t="array" ref="AN661">getStorageByWaterLevel(B660)</f>
        <v>#VALUE!</v>
      </c>
    </row>
    <row r="662" spans="2:40" x14ac:dyDescent="0.25">
      <c r="B662" s="269" t="str">
        <f t="shared" si="393"/>
        <v/>
      </c>
      <c r="C662" s="269" t="str">
        <f t="shared" si="394"/>
        <v/>
      </c>
      <c r="D662" s="269" t="str">
        <f t="shared" si="395"/>
        <v/>
      </c>
      <c r="E662" s="269" t="str">
        <f>IF(H662&gt;0,IF(AND(C662&lt;$B$6,C662&gt;$K$12),bb2wang($B$6,$K$12,C662,$H$8,$H$9,I662,$H$10,$H$11,$K$10,$K$11,$H$13),E661)," ")</f>
        <v xml:space="preserve"> </v>
      </c>
      <c r="F662" s="269" t="str">
        <f t="shared" si="396"/>
        <v/>
      </c>
      <c r="G662" s="269" t="str">
        <f t="shared" si="397"/>
        <v/>
      </c>
      <c r="H662" s="270"/>
      <c r="I662" s="269" t="str">
        <f t="shared" si="398"/>
        <v/>
      </c>
      <c r="J662" s="269">
        <f t="shared" si="390"/>
        <v>100</v>
      </c>
      <c r="K662" s="317" t="str">
        <f t="shared" si="399"/>
        <v/>
      </c>
      <c r="L662" s="318" t="str">
        <f t="shared" si="400"/>
        <v/>
      </c>
      <c r="M662" s="318" t="str">
        <f t="shared" si="401"/>
        <v/>
      </c>
      <c r="N662" s="269" t="str">
        <f t="shared" si="402"/>
        <v/>
      </c>
      <c r="O662" s="269" t="str">
        <f t="shared" si="403"/>
        <v/>
      </c>
      <c r="P662" s="316"/>
      <c r="Q662" s="269"/>
      <c r="R662" s="338" t="str">
        <f>IF(H662&gt;0,rate1(1,$L$52,$L$51,$L$54,L662,$L$53,$L$50,P662),"")</f>
        <v/>
      </c>
      <c r="S662" s="318"/>
      <c r="T662" s="318"/>
      <c r="U662" s="269"/>
      <c r="V662" s="341"/>
      <c r="W662" s="269"/>
      <c r="X662" s="269"/>
      <c r="Y662" s="269"/>
      <c r="Z662" s="349" t="str">
        <f>IF(H662&gt;0,rate1(1,$L$52,$L$51,$L$54,U662,$L$53,$L$50,Y662),"")</f>
        <v/>
      </c>
      <c r="AA662" s="341" t="str">
        <f t="shared" si="404"/>
        <v/>
      </c>
      <c r="AB662" s="341" t="str">
        <f t="shared" si="405"/>
        <v/>
      </c>
      <c r="AC662" s="269" t="str">
        <f t="shared" si="391"/>
        <v/>
      </c>
      <c r="AD662" s="269" t="str">
        <f t="shared" si="406"/>
        <v/>
      </c>
      <c r="AE662" s="269" t="str">
        <f t="shared" si="407"/>
        <v/>
      </c>
      <c r="AF662" s="269" t="str">
        <f t="shared" si="408"/>
        <v/>
      </c>
      <c r="AG662" s="269" t="str">
        <f t="shared" si="409"/>
        <v/>
      </c>
      <c r="AH662" s="269" t="str">
        <f t="shared" si="410"/>
        <v/>
      </c>
      <c r="AI662" s="269" t="str">
        <f t="shared" si="411"/>
        <v/>
      </c>
      <c r="AJ662" s="269" t="str">
        <f t="shared" si="412"/>
        <v/>
      </c>
      <c r="AK662" s="366" t="str">
        <f t="shared" si="413"/>
        <v/>
      </c>
      <c r="AL662" s="134" t="str">
        <f t="shared" si="392"/>
        <v/>
      </c>
      <c r="AM662" s="5" t="e" cm="1">
        <f t="array" ref="AM662">Balance($B$8,$B$11,$B$12,$H$7,B662,AK662,AL662)</f>
        <v>#VALUE!</v>
      </c>
      <c r="AN662" s="5" t="e" cm="1">
        <f t="array" ref="AN662">getStorageByWaterLevel(B661)</f>
        <v>#VALUE!</v>
      </c>
    </row>
    <row r="663" spans="2:40" x14ac:dyDescent="0.25">
      <c r="B663" s="269" t="str">
        <f t="shared" si="393"/>
        <v/>
      </c>
      <c r="C663" s="269" t="str">
        <f t="shared" si="394"/>
        <v/>
      </c>
      <c r="D663" s="269" t="str">
        <f t="shared" si="395"/>
        <v/>
      </c>
      <c r="E663" s="269" t="str">
        <f>IF(H663&gt;0,IF(AND(C663&lt;$B$6,C663&gt;$K$12),bb2wang($B$6,$K$12,C663,$H$8,$H$9,I663,$H$10,$H$11,$K$10,$K$11,$H$13),E662)," ")</f>
        <v xml:space="preserve"> </v>
      </c>
      <c r="F663" s="269" t="str">
        <f t="shared" si="396"/>
        <v/>
      </c>
      <c r="G663" s="269" t="str">
        <f t="shared" si="397"/>
        <v/>
      </c>
      <c r="H663" s="270"/>
      <c r="I663" s="269" t="str">
        <f t="shared" si="398"/>
        <v/>
      </c>
      <c r="J663" s="269">
        <f t="shared" si="390"/>
        <v>100</v>
      </c>
      <c r="K663" s="317" t="str">
        <f t="shared" si="399"/>
        <v/>
      </c>
      <c r="L663" s="318" t="str">
        <f t="shared" si="400"/>
        <v/>
      </c>
      <c r="M663" s="318" t="str">
        <f t="shared" si="401"/>
        <v/>
      </c>
      <c r="N663" s="269" t="str">
        <f t="shared" si="402"/>
        <v/>
      </c>
      <c r="O663" s="269" t="str">
        <f t="shared" si="403"/>
        <v/>
      </c>
      <c r="P663" s="316"/>
      <c r="Q663" s="269"/>
      <c r="R663" s="338" t="str">
        <f>IF(H663&gt;0,rate1(1,$L$52,$L$51,$L$54,L663,$L$53,$L$50,P663),"")</f>
        <v/>
      </c>
      <c r="S663" s="318"/>
      <c r="T663" s="318"/>
      <c r="U663" s="269"/>
      <c r="V663" s="341"/>
      <c r="W663" s="269"/>
      <c r="X663" s="269"/>
      <c r="Y663" s="269"/>
      <c r="Z663" s="349" t="str">
        <f>IF(H663&gt;0,rate1(1,$L$52,$L$51,$L$54,U663,$L$53,$L$50,Y663),"")</f>
        <v/>
      </c>
      <c r="AA663" s="341" t="str">
        <f t="shared" si="404"/>
        <v/>
      </c>
      <c r="AB663" s="341" t="str">
        <f t="shared" si="405"/>
        <v/>
      </c>
      <c r="AC663" s="269" t="str">
        <f t="shared" si="391"/>
        <v/>
      </c>
      <c r="AD663" s="269" t="str">
        <f t="shared" si="406"/>
        <v/>
      </c>
      <c r="AE663" s="269" t="str">
        <f t="shared" si="407"/>
        <v/>
      </c>
      <c r="AF663" s="269" t="str">
        <f t="shared" si="408"/>
        <v/>
      </c>
      <c r="AG663" s="269" t="str">
        <f t="shared" si="409"/>
        <v/>
      </c>
      <c r="AH663" s="269" t="str">
        <f t="shared" si="410"/>
        <v/>
      </c>
      <c r="AI663" s="269" t="str">
        <f t="shared" si="411"/>
        <v/>
      </c>
      <c r="AJ663" s="269" t="str">
        <f t="shared" si="412"/>
        <v/>
      </c>
      <c r="AK663" s="366" t="str">
        <f t="shared" si="413"/>
        <v/>
      </c>
      <c r="AL663" s="134" t="str">
        <f t="shared" si="392"/>
        <v/>
      </c>
      <c r="AM663" s="5" t="e" cm="1">
        <f t="array" ref="AM663">Balance($B$8,$B$11,$B$12,$H$7,B663,AK663,AL663)</f>
        <v>#VALUE!</v>
      </c>
      <c r="AN663" s="5" t="e" cm="1">
        <f t="array" ref="AN663">getStorageByWaterLevel(B662)</f>
        <v>#VALUE!</v>
      </c>
    </row>
    <row r="664" spans="2:40" x14ac:dyDescent="0.25">
      <c r="B664" s="269" t="str">
        <f t="shared" si="393"/>
        <v/>
      </c>
      <c r="C664" s="269" t="str">
        <f t="shared" si="394"/>
        <v/>
      </c>
      <c r="D664" s="269" t="str">
        <f t="shared" si="395"/>
        <v/>
      </c>
      <c r="E664" s="269" t="str">
        <f>IF(H664&gt;0,IF(AND(C664&lt;$B$6,C664&gt;$K$12),bb2wang($B$6,$K$12,C664,$H$8,$H$9,I664,$H$10,$H$11,$K$10,$K$11,$H$13),E663)," ")</f>
        <v xml:space="preserve"> </v>
      </c>
      <c r="F664" s="269" t="str">
        <f t="shared" si="396"/>
        <v/>
      </c>
      <c r="G664" s="269" t="str">
        <f t="shared" si="397"/>
        <v/>
      </c>
      <c r="H664" s="270"/>
      <c r="I664" s="269" t="str">
        <f t="shared" si="398"/>
        <v/>
      </c>
      <c r="J664" s="269">
        <f t="shared" si="390"/>
        <v>100</v>
      </c>
      <c r="K664" s="317" t="str">
        <f t="shared" si="399"/>
        <v/>
      </c>
      <c r="L664" s="318" t="str">
        <f t="shared" si="400"/>
        <v/>
      </c>
      <c r="M664" s="318" t="str">
        <f t="shared" si="401"/>
        <v/>
      </c>
      <c r="N664" s="269" t="str">
        <f t="shared" si="402"/>
        <v/>
      </c>
      <c r="O664" s="269" t="str">
        <f t="shared" si="403"/>
        <v/>
      </c>
      <c r="P664" s="316"/>
      <c r="Q664" s="269"/>
      <c r="R664" s="338" t="str">
        <f>IF(H664&gt;0,rate1(1,$L$52,$L$51,$L$54,L664,$L$53,$L$50,P664),"")</f>
        <v/>
      </c>
      <c r="S664" s="318"/>
      <c r="T664" s="318"/>
      <c r="U664" s="269"/>
      <c r="V664" s="341"/>
      <c r="W664" s="269"/>
      <c r="X664" s="269"/>
      <c r="Y664" s="269"/>
      <c r="Z664" s="349" t="str">
        <f>IF(H664&gt;0,rate1(1,$L$52,$L$51,$L$54,U664,$L$53,$L$50,Y664),"")</f>
        <v/>
      </c>
      <c r="AA664" s="341" t="str">
        <f t="shared" si="404"/>
        <v/>
      </c>
      <c r="AB664" s="341" t="str">
        <f t="shared" si="405"/>
        <v/>
      </c>
      <c r="AC664" s="269" t="str">
        <f t="shared" si="391"/>
        <v/>
      </c>
      <c r="AD664" s="269" t="str">
        <f t="shared" si="406"/>
        <v/>
      </c>
      <c r="AE664" s="269" t="str">
        <f t="shared" si="407"/>
        <v/>
      </c>
      <c r="AF664" s="269" t="str">
        <f t="shared" si="408"/>
        <v/>
      </c>
      <c r="AG664" s="269" t="str">
        <f t="shared" si="409"/>
        <v/>
      </c>
      <c r="AH664" s="269" t="str">
        <f t="shared" si="410"/>
        <v/>
      </c>
      <c r="AI664" s="269" t="str">
        <f t="shared" si="411"/>
        <v/>
      </c>
      <c r="AJ664" s="269" t="str">
        <f t="shared" si="412"/>
        <v/>
      </c>
      <c r="AK664" s="366" t="str">
        <f t="shared" si="413"/>
        <v/>
      </c>
      <c r="AL664" s="134" t="str">
        <f t="shared" si="392"/>
        <v/>
      </c>
      <c r="AM664" s="5" t="e" cm="1">
        <f t="array" ref="AM664">Balance($B$8,$B$11,$B$12,$H$7,B664,AK664,AL664)</f>
        <v>#VALUE!</v>
      </c>
      <c r="AN664" s="5" t="e" cm="1">
        <f t="array" ref="AN664">getStorageByWaterLevel(B663)</f>
        <v>#VALUE!</v>
      </c>
    </row>
    <row r="665" spans="2:40" x14ac:dyDescent="0.25">
      <c r="B665" s="269" t="str">
        <f t="shared" si="393"/>
        <v/>
      </c>
      <c r="C665" s="269" t="str">
        <f t="shared" si="394"/>
        <v/>
      </c>
      <c r="D665" s="269" t="str">
        <f t="shared" si="395"/>
        <v/>
      </c>
      <c r="E665" s="269" t="str">
        <f>IF(H665&gt;0,IF(AND(C665&lt;$B$6,C665&gt;$K$12),bb2wang($B$6,$K$12,C665,$H$8,$H$9,I665,$H$10,$H$11,$K$10,$K$11,$H$13),E664)," ")</f>
        <v xml:space="preserve"> </v>
      </c>
      <c r="F665" s="269" t="str">
        <f t="shared" si="396"/>
        <v/>
      </c>
      <c r="G665" s="269" t="str">
        <f t="shared" si="397"/>
        <v/>
      </c>
      <c r="H665" s="270"/>
      <c r="I665" s="269" t="str">
        <f t="shared" si="398"/>
        <v/>
      </c>
      <c r="J665" s="269">
        <f t="shared" si="390"/>
        <v>100</v>
      </c>
      <c r="K665" s="317" t="str">
        <f t="shared" si="399"/>
        <v/>
      </c>
      <c r="L665" s="318" t="str">
        <f t="shared" si="400"/>
        <v/>
      </c>
      <c r="M665" s="318" t="str">
        <f t="shared" si="401"/>
        <v/>
      </c>
      <c r="N665" s="269" t="str">
        <f t="shared" si="402"/>
        <v/>
      </c>
      <c r="O665" s="269" t="str">
        <f t="shared" si="403"/>
        <v/>
      </c>
      <c r="P665" s="316"/>
      <c r="Q665" s="269"/>
      <c r="R665" s="338" t="str">
        <f>IF(H665&gt;0,rate1(1,$L$52,$L$51,$L$54,L665,$L$53,$L$50,P665),"")</f>
        <v/>
      </c>
      <c r="S665" s="318"/>
      <c r="T665" s="318"/>
      <c r="U665" s="269"/>
      <c r="V665" s="341"/>
      <c r="W665" s="269"/>
      <c r="X665" s="269"/>
      <c r="Y665" s="269"/>
      <c r="Z665" s="349" t="str">
        <f>IF(H665&gt;0,rate1(1,$L$52,$L$51,$L$54,U665,$L$53,$L$50,Y665),"")</f>
        <v/>
      </c>
      <c r="AA665" s="341" t="str">
        <f t="shared" si="404"/>
        <v/>
      </c>
      <c r="AB665" s="341" t="str">
        <f t="shared" si="405"/>
        <v/>
      </c>
      <c r="AC665" s="269" t="str">
        <f t="shared" si="391"/>
        <v/>
      </c>
      <c r="AD665" s="269" t="str">
        <f t="shared" si="406"/>
        <v/>
      </c>
      <c r="AE665" s="269" t="str">
        <f t="shared" si="407"/>
        <v/>
      </c>
      <c r="AF665" s="269" t="str">
        <f t="shared" si="408"/>
        <v/>
      </c>
      <c r="AG665" s="269" t="str">
        <f t="shared" si="409"/>
        <v/>
      </c>
      <c r="AH665" s="269" t="str">
        <f t="shared" si="410"/>
        <v/>
      </c>
      <c r="AI665" s="269" t="str">
        <f t="shared" si="411"/>
        <v/>
      </c>
      <c r="AJ665" s="269" t="str">
        <f t="shared" si="412"/>
        <v/>
      </c>
      <c r="AK665" s="366" t="str">
        <f t="shared" si="413"/>
        <v/>
      </c>
      <c r="AL665" s="134" t="str">
        <f t="shared" si="392"/>
        <v/>
      </c>
      <c r="AM665" s="5" t="e" cm="1">
        <f t="array" ref="AM665">Balance($B$8,$B$11,$B$12,$H$7,B665,AK665,AL665)</f>
        <v>#VALUE!</v>
      </c>
      <c r="AN665" s="5" t="e" cm="1">
        <f t="array" ref="AN665">getStorageByWaterLevel(B664)</f>
        <v>#VALUE!</v>
      </c>
    </row>
    <row r="666" spans="2:40" x14ac:dyDescent="0.25">
      <c r="B666" s="269" t="str">
        <f t="shared" si="393"/>
        <v/>
      </c>
      <c r="C666" s="269" t="str">
        <f t="shared" si="394"/>
        <v/>
      </c>
      <c r="D666" s="269" t="str">
        <f t="shared" si="395"/>
        <v/>
      </c>
      <c r="E666" s="269" t="str">
        <f>IF(H666&gt;0,IF(AND(C666&lt;$B$6,C666&gt;$K$12),bb2wang($B$6,$K$12,C666,$H$8,$H$9,I666,$H$10,$H$11,$K$10,$K$11,$H$13),E665)," ")</f>
        <v xml:space="preserve"> </v>
      </c>
      <c r="F666" s="269" t="str">
        <f t="shared" si="396"/>
        <v/>
      </c>
      <c r="G666" s="269" t="str">
        <f t="shared" si="397"/>
        <v/>
      </c>
      <c r="H666" s="270"/>
      <c r="I666" s="269" t="str">
        <f t="shared" si="398"/>
        <v/>
      </c>
      <c r="J666" s="269">
        <f t="shared" si="390"/>
        <v>100</v>
      </c>
      <c r="K666" s="317" t="str">
        <f t="shared" si="399"/>
        <v/>
      </c>
      <c r="L666" s="318" t="str">
        <f t="shared" si="400"/>
        <v/>
      </c>
      <c r="M666" s="318" t="str">
        <f t="shared" si="401"/>
        <v/>
      </c>
      <c r="N666" s="269" t="str">
        <f t="shared" si="402"/>
        <v/>
      </c>
      <c r="O666" s="269" t="str">
        <f t="shared" si="403"/>
        <v/>
      </c>
      <c r="P666" s="316"/>
      <c r="Q666" s="269"/>
      <c r="R666" s="338" t="str">
        <f>IF(H666&gt;0,rate1(1,$L$52,$L$51,$L$54,L666,$L$53,$L$50,P666),"")</f>
        <v/>
      </c>
      <c r="S666" s="318"/>
      <c r="T666" s="318"/>
      <c r="U666" s="269"/>
      <c r="V666" s="341"/>
      <c r="W666" s="269"/>
      <c r="X666" s="269"/>
      <c r="Y666" s="269"/>
      <c r="Z666" s="349" t="str">
        <f>IF(H666&gt;0,rate1(1,$L$52,$L$51,$L$54,U666,$L$53,$L$50,Y666),"")</f>
        <v/>
      </c>
      <c r="AA666" s="341" t="str">
        <f t="shared" si="404"/>
        <v/>
      </c>
      <c r="AB666" s="341" t="str">
        <f t="shared" si="405"/>
        <v/>
      </c>
      <c r="AC666" s="269" t="str">
        <f t="shared" si="391"/>
        <v/>
      </c>
      <c r="AD666" s="269" t="str">
        <f t="shared" si="406"/>
        <v/>
      </c>
      <c r="AE666" s="269" t="str">
        <f t="shared" si="407"/>
        <v/>
      </c>
      <c r="AF666" s="269" t="str">
        <f t="shared" si="408"/>
        <v/>
      </c>
      <c r="AG666" s="269" t="str">
        <f t="shared" si="409"/>
        <v/>
      </c>
      <c r="AH666" s="269" t="str">
        <f t="shared" si="410"/>
        <v/>
      </c>
      <c r="AI666" s="269" t="str">
        <f t="shared" si="411"/>
        <v/>
      </c>
      <c r="AJ666" s="269" t="str">
        <f t="shared" si="412"/>
        <v/>
      </c>
      <c r="AK666" s="366" t="str">
        <f t="shared" si="413"/>
        <v/>
      </c>
      <c r="AL666" s="134" t="str">
        <f t="shared" si="392"/>
        <v/>
      </c>
      <c r="AM666" s="5" t="e" cm="1">
        <f t="array" ref="AM666">Balance($B$8,$B$11,$B$12,$H$7,B666,AK666,AL666)</f>
        <v>#VALUE!</v>
      </c>
      <c r="AN666" s="5" t="e" cm="1">
        <f t="array" ref="AN666">getStorageByWaterLevel(B665)</f>
        <v>#VALUE!</v>
      </c>
    </row>
    <row r="667" spans="2:40" x14ac:dyDescent="0.25">
      <c r="B667" s="269" t="str">
        <f t="shared" si="393"/>
        <v/>
      </c>
      <c r="C667" s="269" t="str">
        <f t="shared" si="394"/>
        <v/>
      </c>
      <c r="D667" s="269" t="str">
        <f t="shared" si="395"/>
        <v/>
      </c>
      <c r="E667" s="269" t="str">
        <f>IF(H667&gt;0,IF(AND(C667&lt;$B$6,C667&gt;$K$12),bb2wang($B$6,$K$12,C667,$H$8,$H$9,I667,$H$10,$H$11,$K$10,$K$11,$H$13),E666)," ")</f>
        <v xml:space="preserve"> </v>
      </c>
      <c r="F667" s="269" t="str">
        <f t="shared" si="396"/>
        <v/>
      </c>
      <c r="G667" s="269" t="str">
        <f t="shared" si="397"/>
        <v/>
      </c>
      <c r="H667" s="270"/>
      <c r="I667" s="269" t="str">
        <f t="shared" si="398"/>
        <v/>
      </c>
      <c r="J667" s="269">
        <f t="shared" si="390"/>
        <v>100</v>
      </c>
      <c r="K667" s="317" t="str">
        <f t="shared" si="399"/>
        <v/>
      </c>
      <c r="L667" s="318" t="str">
        <f t="shared" si="400"/>
        <v/>
      </c>
      <c r="M667" s="318" t="str">
        <f t="shared" si="401"/>
        <v/>
      </c>
      <c r="N667" s="269" t="str">
        <f t="shared" si="402"/>
        <v/>
      </c>
      <c r="O667" s="269" t="str">
        <f t="shared" si="403"/>
        <v/>
      </c>
      <c r="P667" s="316"/>
      <c r="Q667" s="269"/>
      <c r="R667" s="338" t="str">
        <f>IF(H667&gt;0,rate1(1,$L$52,$L$51,$L$54,L667,$L$53,$L$50,P667),"")</f>
        <v/>
      </c>
      <c r="S667" s="318"/>
      <c r="T667" s="318"/>
      <c r="U667" s="269"/>
      <c r="V667" s="341"/>
      <c r="W667" s="269"/>
      <c r="X667" s="269"/>
      <c r="Y667" s="269"/>
      <c r="Z667" s="349" t="str">
        <f>IF(H667&gt;0,rate1(1,$L$52,$L$51,$L$54,U667,$L$53,$L$50,Y667),"")</f>
        <v/>
      </c>
      <c r="AA667" s="341" t="str">
        <f t="shared" si="404"/>
        <v/>
      </c>
      <c r="AB667" s="341" t="str">
        <f t="shared" si="405"/>
        <v/>
      </c>
      <c r="AC667" s="269" t="str">
        <f t="shared" si="391"/>
        <v/>
      </c>
      <c r="AD667" s="269" t="str">
        <f t="shared" si="406"/>
        <v/>
      </c>
      <c r="AE667" s="269" t="str">
        <f t="shared" si="407"/>
        <v/>
      </c>
      <c r="AF667" s="269" t="str">
        <f t="shared" si="408"/>
        <v/>
      </c>
      <c r="AG667" s="269" t="str">
        <f t="shared" si="409"/>
        <v/>
      </c>
      <c r="AH667" s="269" t="str">
        <f t="shared" si="410"/>
        <v/>
      </c>
      <c r="AI667" s="269" t="str">
        <f t="shared" si="411"/>
        <v/>
      </c>
      <c r="AJ667" s="269" t="str">
        <f t="shared" si="412"/>
        <v/>
      </c>
      <c r="AK667" s="366" t="str">
        <f t="shared" si="413"/>
        <v/>
      </c>
      <c r="AL667" s="134" t="str">
        <f t="shared" si="392"/>
        <v/>
      </c>
      <c r="AM667" s="5" t="e" cm="1">
        <f t="array" ref="AM667">Balance($B$8,$B$11,$B$12,$H$7,B667,AK667,AL667)</f>
        <v>#VALUE!</v>
      </c>
      <c r="AN667" s="5" t="e" cm="1">
        <f t="array" ref="AN667">getStorageByWaterLevel(B666)</f>
        <v>#VALUE!</v>
      </c>
    </row>
    <row r="668" spans="2:40" x14ac:dyDescent="0.25">
      <c r="B668" s="269" t="str">
        <f t="shared" si="393"/>
        <v/>
      </c>
      <c r="C668" s="269" t="str">
        <f t="shared" si="394"/>
        <v/>
      </c>
      <c r="D668" s="269" t="str">
        <f t="shared" si="395"/>
        <v/>
      </c>
      <c r="E668" s="269" t="str">
        <f>IF(H668&gt;0,IF(AND(C668&lt;$B$6,C668&gt;$K$12),bb2wang($B$6,$K$12,C668,$H$8,$H$9,I668,$H$10,$H$11,$K$10,$K$11,$H$13),E667)," ")</f>
        <v xml:space="preserve"> </v>
      </c>
      <c r="F668" s="269" t="str">
        <f t="shared" si="396"/>
        <v/>
      </c>
      <c r="G668" s="269" t="str">
        <f t="shared" si="397"/>
        <v/>
      </c>
      <c r="H668" s="270"/>
      <c r="I668" s="269" t="str">
        <f t="shared" si="398"/>
        <v/>
      </c>
      <c r="J668" s="269">
        <f t="shared" si="390"/>
        <v>100</v>
      </c>
      <c r="K668" s="317" t="str">
        <f t="shared" si="399"/>
        <v/>
      </c>
      <c r="L668" s="318" t="str">
        <f t="shared" si="400"/>
        <v/>
      </c>
      <c r="M668" s="318" t="str">
        <f t="shared" si="401"/>
        <v/>
      </c>
      <c r="N668" s="269" t="str">
        <f t="shared" si="402"/>
        <v/>
      </c>
      <c r="O668" s="269" t="str">
        <f t="shared" si="403"/>
        <v/>
      </c>
      <c r="P668" s="316"/>
      <c r="Q668" s="269"/>
      <c r="R668" s="338" t="str">
        <f>IF(H668&gt;0,rate1(1,$L$52,$L$51,$L$54,L668,$L$53,$L$50,P668),"")</f>
        <v/>
      </c>
      <c r="S668" s="318"/>
      <c r="T668" s="318"/>
      <c r="U668" s="269"/>
      <c r="V668" s="341"/>
      <c r="W668" s="269"/>
      <c r="X668" s="269"/>
      <c r="Y668" s="269"/>
      <c r="Z668" s="349" t="str">
        <f>IF(H668&gt;0,rate1(1,$L$52,$L$51,$L$54,U668,$L$53,$L$50,Y668),"")</f>
        <v/>
      </c>
      <c r="AA668" s="341" t="str">
        <f t="shared" si="404"/>
        <v/>
      </c>
      <c r="AB668" s="341" t="str">
        <f t="shared" si="405"/>
        <v/>
      </c>
      <c r="AC668" s="269" t="str">
        <f t="shared" si="391"/>
        <v/>
      </c>
      <c r="AD668" s="269" t="str">
        <f t="shared" si="406"/>
        <v/>
      </c>
      <c r="AE668" s="269" t="str">
        <f t="shared" si="407"/>
        <v/>
      </c>
      <c r="AF668" s="269" t="str">
        <f t="shared" si="408"/>
        <v/>
      </c>
      <c r="AG668" s="269" t="str">
        <f t="shared" si="409"/>
        <v/>
      </c>
      <c r="AH668" s="269" t="str">
        <f t="shared" si="410"/>
        <v/>
      </c>
      <c r="AI668" s="269" t="str">
        <f t="shared" si="411"/>
        <v/>
      </c>
      <c r="AJ668" s="269" t="str">
        <f t="shared" si="412"/>
        <v/>
      </c>
      <c r="AK668" s="366" t="str">
        <f t="shared" si="413"/>
        <v/>
      </c>
      <c r="AL668" s="134" t="str">
        <f t="shared" si="392"/>
        <v/>
      </c>
      <c r="AM668" s="5" t="e" cm="1">
        <f t="array" ref="AM668">Balance($B$8,$B$11,$B$12,$H$7,B668,AK668,AL668)</f>
        <v>#VALUE!</v>
      </c>
      <c r="AN668" s="5" t="e" cm="1">
        <f t="array" ref="AN668">getStorageByWaterLevel(B667)</f>
        <v>#VALUE!</v>
      </c>
    </row>
    <row r="669" spans="2:40" x14ac:dyDescent="0.25">
      <c r="B669" s="269" t="str">
        <f t="shared" si="393"/>
        <v/>
      </c>
      <c r="C669" s="269" t="str">
        <f t="shared" si="394"/>
        <v/>
      </c>
      <c r="D669" s="269" t="str">
        <f t="shared" si="395"/>
        <v/>
      </c>
      <c r="E669" s="269" t="str">
        <f>IF(H669&gt;0,IF(AND(C669&lt;$B$6,C669&gt;$K$12),bb2wang($B$6,$K$12,C669,$H$8,$H$9,I669,$H$10,$H$11,$K$10,$K$11,$H$13),E668)," ")</f>
        <v xml:space="preserve"> </v>
      </c>
      <c r="F669" s="269" t="str">
        <f t="shared" si="396"/>
        <v/>
      </c>
      <c r="G669" s="269" t="str">
        <f t="shared" si="397"/>
        <v/>
      </c>
      <c r="H669" s="270"/>
      <c r="I669" s="269" t="str">
        <f t="shared" si="398"/>
        <v/>
      </c>
      <c r="J669" s="269">
        <f t="shared" si="390"/>
        <v>100</v>
      </c>
      <c r="K669" s="317" t="str">
        <f t="shared" si="399"/>
        <v/>
      </c>
      <c r="L669" s="318" t="str">
        <f t="shared" si="400"/>
        <v/>
      </c>
      <c r="M669" s="318" t="str">
        <f t="shared" si="401"/>
        <v/>
      </c>
      <c r="N669" s="269" t="str">
        <f t="shared" si="402"/>
        <v/>
      </c>
      <c r="O669" s="269" t="str">
        <f t="shared" si="403"/>
        <v/>
      </c>
      <c r="P669" s="316"/>
      <c r="Q669" s="269"/>
      <c r="R669" s="338" t="str">
        <f>IF(H669&gt;0,rate1(1,$L$52,$L$51,$L$54,L669,$L$53,$L$50,P669),"")</f>
        <v/>
      </c>
      <c r="S669" s="318"/>
      <c r="T669" s="318"/>
      <c r="U669" s="269"/>
      <c r="V669" s="341"/>
      <c r="W669" s="269"/>
      <c r="X669" s="269"/>
      <c r="Y669" s="269"/>
      <c r="Z669" s="349" t="str">
        <f>IF(H669&gt;0,rate1(1,$L$52,$L$51,$L$54,U669,$L$53,$L$50,Y669),"")</f>
        <v/>
      </c>
      <c r="AA669" s="341" t="str">
        <f t="shared" si="404"/>
        <v/>
      </c>
      <c r="AB669" s="341" t="str">
        <f t="shared" si="405"/>
        <v/>
      </c>
      <c r="AC669" s="269" t="str">
        <f t="shared" si="391"/>
        <v/>
      </c>
      <c r="AD669" s="269" t="str">
        <f t="shared" si="406"/>
        <v/>
      </c>
      <c r="AE669" s="269" t="str">
        <f t="shared" si="407"/>
        <v/>
      </c>
      <c r="AF669" s="269" t="str">
        <f t="shared" si="408"/>
        <v/>
      </c>
      <c r="AG669" s="269" t="str">
        <f t="shared" si="409"/>
        <v/>
      </c>
      <c r="AH669" s="269" t="str">
        <f t="shared" si="410"/>
        <v/>
      </c>
      <c r="AI669" s="269" t="str">
        <f t="shared" si="411"/>
        <v/>
      </c>
      <c r="AJ669" s="269" t="str">
        <f t="shared" si="412"/>
        <v/>
      </c>
      <c r="AK669" s="366" t="str">
        <f t="shared" si="413"/>
        <v/>
      </c>
      <c r="AL669" s="134" t="str">
        <f t="shared" si="392"/>
        <v/>
      </c>
      <c r="AM669" s="5" t="e" cm="1">
        <f t="array" ref="AM669">Balance($B$8,$B$11,$B$12,$H$7,B669,AK669,AL669)</f>
        <v>#VALUE!</v>
      </c>
      <c r="AN669" s="5" t="e" cm="1">
        <f t="array" ref="AN669">getStorageByWaterLevel(B668)</f>
        <v>#VALUE!</v>
      </c>
    </row>
    <row r="670" spans="2:40" x14ac:dyDescent="0.25">
      <c r="B670" s="269" t="str">
        <f t="shared" si="393"/>
        <v/>
      </c>
      <c r="C670" s="269" t="str">
        <f t="shared" si="394"/>
        <v/>
      </c>
      <c r="D670" s="269" t="str">
        <f t="shared" si="395"/>
        <v/>
      </c>
      <c r="E670" s="269" t="str">
        <f>IF(H670&gt;0,IF(AND(C670&lt;$B$6,C670&gt;$K$12),bb2wang($B$6,$K$12,C670,$H$8,$H$9,I670,$H$10,$H$11,$K$10,$K$11,$H$13),E669)," ")</f>
        <v xml:space="preserve"> </v>
      </c>
      <c r="F670" s="269" t="str">
        <f t="shared" si="396"/>
        <v/>
      </c>
      <c r="G670" s="269" t="str">
        <f t="shared" si="397"/>
        <v/>
      </c>
      <c r="H670" s="270"/>
      <c r="I670" s="269" t="str">
        <f t="shared" si="398"/>
        <v/>
      </c>
      <c r="J670" s="269">
        <f t="shared" si="390"/>
        <v>100</v>
      </c>
      <c r="K670" s="317" t="str">
        <f t="shared" si="399"/>
        <v/>
      </c>
      <c r="L670" s="318" t="str">
        <f t="shared" si="400"/>
        <v/>
      </c>
      <c r="M670" s="318" t="str">
        <f t="shared" si="401"/>
        <v/>
      </c>
      <c r="N670" s="269" t="str">
        <f t="shared" si="402"/>
        <v/>
      </c>
      <c r="O670" s="269" t="str">
        <f t="shared" si="403"/>
        <v/>
      </c>
      <c r="P670" s="316"/>
      <c r="Q670" s="269"/>
      <c r="R670" s="338" t="str">
        <f>IF(H670&gt;0,rate1(1,$L$52,$L$51,$L$54,L670,$L$53,$L$50,P670),"")</f>
        <v/>
      </c>
      <c r="S670" s="318"/>
      <c r="T670" s="318"/>
      <c r="U670" s="269"/>
      <c r="V670" s="341"/>
      <c r="W670" s="269"/>
      <c r="X670" s="269"/>
      <c r="Y670" s="269"/>
      <c r="Z670" s="349" t="str">
        <f>IF(H670&gt;0,rate1(1,$L$52,$L$51,$L$54,U670,$L$53,$L$50,Y670),"")</f>
        <v/>
      </c>
      <c r="AA670" s="341" t="str">
        <f t="shared" si="404"/>
        <v/>
      </c>
      <c r="AB670" s="341" t="str">
        <f t="shared" si="405"/>
        <v/>
      </c>
      <c r="AC670" s="269" t="str">
        <f t="shared" si="391"/>
        <v/>
      </c>
      <c r="AD670" s="269" t="str">
        <f t="shared" si="406"/>
        <v/>
      </c>
      <c r="AE670" s="269" t="str">
        <f t="shared" si="407"/>
        <v/>
      </c>
      <c r="AF670" s="269" t="str">
        <f t="shared" si="408"/>
        <v/>
      </c>
      <c r="AG670" s="269" t="str">
        <f t="shared" si="409"/>
        <v/>
      </c>
      <c r="AH670" s="269" t="str">
        <f t="shared" si="410"/>
        <v/>
      </c>
      <c r="AI670" s="269" t="str">
        <f t="shared" si="411"/>
        <v/>
      </c>
      <c r="AJ670" s="269" t="str">
        <f t="shared" si="412"/>
        <v/>
      </c>
      <c r="AK670" s="366" t="str">
        <f t="shared" si="413"/>
        <v/>
      </c>
      <c r="AL670" s="134" t="str">
        <f t="shared" si="392"/>
        <v/>
      </c>
      <c r="AM670" s="5" t="e" cm="1">
        <f t="array" ref="AM670">Balance($B$8,$B$11,$B$12,$H$7,B670,AK670,AL670)</f>
        <v>#VALUE!</v>
      </c>
      <c r="AN670" s="5" t="e" cm="1">
        <f t="array" ref="AN670">getStorageByWaterLevel(B669)</f>
        <v>#VALUE!</v>
      </c>
    </row>
    <row r="671" spans="2:40" x14ac:dyDescent="0.25">
      <c r="B671" s="269" t="str">
        <f t="shared" si="393"/>
        <v/>
      </c>
      <c r="C671" s="269" t="str">
        <f t="shared" si="394"/>
        <v/>
      </c>
      <c r="D671" s="269" t="str">
        <f t="shared" si="395"/>
        <v/>
      </c>
      <c r="E671" s="269" t="str">
        <f>IF(H671&gt;0,IF(AND(C671&lt;$B$6,C671&gt;$K$12),bb2wang($B$6,$K$12,C671,$H$8,$H$9,I671,$H$10,$H$11,$K$10,$K$11,$H$13),E670)," ")</f>
        <v xml:space="preserve"> </v>
      </c>
      <c r="F671" s="269" t="str">
        <f t="shared" si="396"/>
        <v/>
      </c>
      <c r="G671" s="269" t="str">
        <f t="shared" si="397"/>
        <v/>
      </c>
      <c r="H671" s="270"/>
      <c r="I671" s="269" t="str">
        <f t="shared" si="398"/>
        <v/>
      </c>
      <c r="J671" s="269">
        <f t="shared" si="390"/>
        <v>100</v>
      </c>
      <c r="K671" s="317" t="str">
        <f t="shared" si="399"/>
        <v/>
      </c>
      <c r="L671" s="318" t="str">
        <f t="shared" si="400"/>
        <v/>
      </c>
      <c r="M671" s="318" t="str">
        <f t="shared" si="401"/>
        <v/>
      </c>
      <c r="N671" s="269" t="str">
        <f t="shared" si="402"/>
        <v/>
      </c>
      <c r="O671" s="269" t="str">
        <f t="shared" si="403"/>
        <v/>
      </c>
      <c r="P671" s="316"/>
      <c r="Q671" s="269"/>
      <c r="R671" s="338" t="str">
        <f>IF(H671&gt;0,rate1(1,$L$52,$L$51,$L$54,L671,$L$53,$L$50,P671),"")</f>
        <v/>
      </c>
      <c r="S671" s="318"/>
      <c r="T671" s="318"/>
      <c r="U671" s="269"/>
      <c r="V671" s="341"/>
      <c r="W671" s="269"/>
      <c r="X671" s="269"/>
      <c r="Y671" s="269"/>
      <c r="Z671" s="349" t="str">
        <f>IF(H671&gt;0,rate1(1,$L$52,$L$51,$L$54,U671,$L$53,$L$50,Y671),"")</f>
        <v/>
      </c>
      <c r="AA671" s="341" t="str">
        <f t="shared" si="404"/>
        <v/>
      </c>
      <c r="AB671" s="341" t="str">
        <f t="shared" si="405"/>
        <v/>
      </c>
      <c r="AC671" s="269" t="str">
        <f t="shared" si="391"/>
        <v/>
      </c>
      <c r="AD671" s="269" t="str">
        <f t="shared" si="406"/>
        <v/>
      </c>
      <c r="AE671" s="269" t="str">
        <f t="shared" si="407"/>
        <v/>
      </c>
      <c r="AF671" s="269" t="str">
        <f t="shared" si="408"/>
        <v/>
      </c>
      <c r="AG671" s="269" t="str">
        <f t="shared" si="409"/>
        <v/>
      </c>
      <c r="AH671" s="269" t="str">
        <f t="shared" si="410"/>
        <v/>
      </c>
      <c r="AI671" s="269" t="str">
        <f t="shared" si="411"/>
        <v/>
      </c>
      <c r="AJ671" s="269" t="str">
        <f t="shared" si="412"/>
        <v/>
      </c>
      <c r="AK671" s="366" t="str">
        <f t="shared" si="413"/>
        <v/>
      </c>
      <c r="AL671" s="134" t="str">
        <f t="shared" si="392"/>
        <v/>
      </c>
      <c r="AM671" s="5" t="e" cm="1">
        <f t="array" ref="AM671">Balance($B$8,$B$11,$B$12,$H$7,B671,AK671,AL671)</f>
        <v>#VALUE!</v>
      </c>
      <c r="AN671" s="5" t="e" cm="1">
        <f t="array" ref="AN671">getStorageByWaterLevel(B670)</f>
        <v>#VALUE!</v>
      </c>
    </row>
    <row r="672" spans="2:40" x14ac:dyDescent="0.25">
      <c r="B672" s="269" t="str">
        <f t="shared" si="393"/>
        <v/>
      </c>
      <c r="C672" s="269" t="str">
        <f t="shared" si="394"/>
        <v/>
      </c>
      <c r="D672" s="269" t="str">
        <f t="shared" si="395"/>
        <v/>
      </c>
      <c r="E672" s="269" t="str">
        <f>IF(H672&gt;0,IF(AND(C672&lt;$B$6,C672&gt;$K$12),bb2wang($B$6,$K$12,C672,$H$8,$H$9,I672,$H$10,$H$11,$K$10,$K$11,$H$13),E671)," ")</f>
        <v xml:space="preserve"> </v>
      </c>
      <c r="F672" s="269" t="str">
        <f t="shared" si="396"/>
        <v/>
      </c>
      <c r="G672" s="269" t="str">
        <f t="shared" si="397"/>
        <v/>
      </c>
      <c r="H672" s="270"/>
      <c r="I672" s="269" t="str">
        <f t="shared" si="398"/>
        <v/>
      </c>
      <c r="J672" s="269">
        <f t="shared" si="390"/>
        <v>100</v>
      </c>
      <c r="K672" s="317" t="str">
        <f t="shared" si="399"/>
        <v/>
      </c>
      <c r="L672" s="318" t="str">
        <f t="shared" si="400"/>
        <v/>
      </c>
      <c r="M672" s="318" t="str">
        <f t="shared" si="401"/>
        <v/>
      </c>
      <c r="N672" s="269" t="str">
        <f t="shared" si="402"/>
        <v/>
      </c>
      <c r="O672" s="269" t="str">
        <f t="shared" si="403"/>
        <v/>
      </c>
      <c r="P672" s="316"/>
      <c r="Q672" s="269"/>
      <c r="R672" s="338" t="str">
        <f>IF(H672&gt;0,rate1(1,$L$52,$L$51,$L$54,L672,$L$53,$L$50,P672),"")</f>
        <v/>
      </c>
      <c r="S672" s="318"/>
      <c r="T672" s="318"/>
      <c r="U672" s="269"/>
      <c r="V672" s="341"/>
      <c r="W672" s="269"/>
      <c r="X672" s="269"/>
      <c r="Y672" s="269"/>
      <c r="Z672" s="349" t="str">
        <f>IF(H672&gt;0,rate1(1,$L$52,$L$51,$L$54,U672,$L$53,$L$50,Y672),"")</f>
        <v/>
      </c>
      <c r="AA672" s="341" t="str">
        <f t="shared" si="404"/>
        <v/>
      </c>
      <c r="AB672" s="341" t="str">
        <f t="shared" si="405"/>
        <v/>
      </c>
      <c r="AC672" s="269" t="str">
        <f t="shared" si="391"/>
        <v/>
      </c>
      <c r="AD672" s="269" t="str">
        <f t="shared" si="406"/>
        <v/>
      </c>
      <c r="AE672" s="269" t="str">
        <f t="shared" si="407"/>
        <v/>
      </c>
      <c r="AF672" s="269" t="str">
        <f t="shared" si="408"/>
        <v/>
      </c>
      <c r="AG672" s="269" t="str">
        <f t="shared" si="409"/>
        <v/>
      </c>
      <c r="AH672" s="269" t="str">
        <f t="shared" si="410"/>
        <v/>
      </c>
      <c r="AI672" s="269" t="str">
        <f t="shared" si="411"/>
        <v/>
      </c>
      <c r="AJ672" s="269" t="str">
        <f t="shared" si="412"/>
        <v/>
      </c>
      <c r="AK672" s="366" t="str">
        <f t="shared" si="413"/>
        <v/>
      </c>
      <c r="AL672" s="134" t="str">
        <f t="shared" si="392"/>
        <v/>
      </c>
      <c r="AM672" s="5" t="e" cm="1">
        <f t="array" ref="AM672">Balance($B$8,$B$11,$B$12,$H$7,B672,AK672,AL672)</f>
        <v>#VALUE!</v>
      </c>
      <c r="AN672" s="5" t="e" cm="1">
        <f t="array" ref="AN672">getStorageByWaterLevel(B671)</f>
        <v>#VALUE!</v>
      </c>
    </row>
    <row r="673" spans="2:40" x14ac:dyDescent="0.25">
      <c r="B673" s="269" t="str">
        <f t="shared" si="393"/>
        <v/>
      </c>
      <c r="C673" s="269" t="str">
        <f t="shared" si="394"/>
        <v/>
      </c>
      <c r="D673" s="269" t="str">
        <f t="shared" si="395"/>
        <v/>
      </c>
      <c r="E673" s="269" t="str">
        <f>IF(H673&gt;0,IF(AND(C673&lt;$B$6,C673&gt;$K$12),bb2wang($B$6,$K$12,C673,$H$8,$H$9,I673,$H$10,$H$11,$K$10,$K$11,$H$13),E672)," ")</f>
        <v xml:space="preserve"> </v>
      </c>
      <c r="F673" s="269" t="str">
        <f t="shared" si="396"/>
        <v/>
      </c>
      <c r="G673" s="269" t="str">
        <f t="shared" si="397"/>
        <v/>
      </c>
      <c r="H673" s="270"/>
      <c r="I673" s="269" t="str">
        <f t="shared" si="398"/>
        <v/>
      </c>
      <c r="J673" s="269">
        <f t="shared" si="390"/>
        <v>100</v>
      </c>
      <c r="K673" s="317" t="str">
        <f t="shared" si="399"/>
        <v/>
      </c>
      <c r="L673" s="318" t="str">
        <f t="shared" si="400"/>
        <v/>
      </c>
      <c r="M673" s="318" t="str">
        <f t="shared" si="401"/>
        <v/>
      </c>
      <c r="N673" s="269" t="str">
        <f t="shared" si="402"/>
        <v/>
      </c>
      <c r="O673" s="269" t="str">
        <f t="shared" si="403"/>
        <v/>
      </c>
      <c r="P673" s="316"/>
      <c r="Q673" s="269"/>
      <c r="R673" s="338" t="str">
        <f>IF(H673&gt;0,rate1(1,$L$52,$L$51,$L$54,L673,$L$53,$L$50,P673),"")</f>
        <v/>
      </c>
      <c r="S673" s="318"/>
      <c r="T673" s="318"/>
      <c r="U673" s="269"/>
      <c r="V673" s="341"/>
      <c r="W673" s="269"/>
      <c r="X673" s="269"/>
      <c r="Y673" s="269"/>
      <c r="Z673" s="349" t="str">
        <f>IF(H673&gt;0,rate1(1,$L$52,$L$51,$L$54,U673,$L$53,$L$50,Y673),"")</f>
        <v/>
      </c>
      <c r="AA673" s="341" t="str">
        <f t="shared" si="404"/>
        <v/>
      </c>
      <c r="AB673" s="341" t="str">
        <f t="shared" si="405"/>
        <v/>
      </c>
      <c r="AC673" s="269" t="str">
        <f t="shared" si="391"/>
        <v/>
      </c>
      <c r="AD673" s="269" t="str">
        <f t="shared" si="406"/>
        <v/>
      </c>
      <c r="AE673" s="269" t="str">
        <f t="shared" si="407"/>
        <v/>
      </c>
      <c r="AF673" s="269" t="str">
        <f t="shared" si="408"/>
        <v/>
      </c>
      <c r="AG673" s="269" t="str">
        <f t="shared" si="409"/>
        <v/>
      </c>
      <c r="AH673" s="269" t="str">
        <f t="shared" si="410"/>
        <v/>
      </c>
      <c r="AI673" s="269" t="str">
        <f t="shared" si="411"/>
        <v/>
      </c>
      <c r="AJ673" s="269" t="str">
        <f t="shared" si="412"/>
        <v/>
      </c>
      <c r="AK673" s="366" t="str">
        <f t="shared" si="413"/>
        <v/>
      </c>
      <c r="AL673" s="134" t="str">
        <f t="shared" si="392"/>
        <v/>
      </c>
      <c r="AM673" s="5" t="e" cm="1">
        <f t="array" ref="AM673">Balance($B$8,$B$11,$B$12,$H$7,B673,AK673,AL673)</f>
        <v>#VALUE!</v>
      </c>
      <c r="AN673" s="5" t="e" cm="1">
        <f t="array" ref="AN673">getStorageByWaterLevel(B672)</f>
        <v>#VALUE!</v>
      </c>
    </row>
    <row r="674" spans="2:40" x14ac:dyDescent="0.25">
      <c r="B674" s="269" t="str">
        <f t="shared" si="393"/>
        <v/>
      </c>
      <c r="C674" s="269" t="str">
        <f t="shared" si="394"/>
        <v/>
      </c>
      <c r="D674" s="269" t="str">
        <f t="shared" si="395"/>
        <v/>
      </c>
      <c r="E674" s="269" t="str">
        <f>IF(H674&gt;0,IF(AND(C674&lt;$B$6,C674&gt;$K$12),bb2wang($B$6,$K$12,C674,$H$8,$H$9,I674,$H$10,$H$11,$K$10,$K$11,$H$13),E673)," ")</f>
        <v xml:space="preserve"> </v>
      </c>
      <c r="F674" s="269" t="str">
        <f t="shared" si="396"/>
        <v/>
      </c>
      <c r="G674" s="269" t="str">
        <f t="shared" si="397"/>
        <v/>
      </c>
      <c r="H674" s="270"/>
      <c r="I674" s="269" t="str">
        <f t="shared" si="398"/>
        <v/>
      </c>
      <c r="J674" s="269">
        <f t="shared" si="390"/>
        <v>100</v>
      </c>
      <c r="K674" s="317" t="str">
        <f t="shared" si="399"/>
        <v/>
      </c>
      <c r="L674" s="318" t="str">
        <f t="shared" si="400"/>
        <v/>
      </c>
      <c r="M674" s="318" t="str">
        <f t="shared" si="401"/>
        <v/>
      </c>
      <c r="N674" s="269" t="str">
        <f t="shared" si="402"/>
        <v/>
      </c>
      <c r="O674" s="269" t="str">
        <f t="shared" si="403"/>
        <v/>
      </c>
      <c r="P674" s="316"/>
      <c r="Q674" s="269"/>
      <c r="R674" s="338" t="str">
        <f>IF(H674&gt;0,rate1(1,$L$52,$L$51,$L$54,L674,$L$53,$L$50,P674),"")</f>
        <v/>
      </c>
      <c r="S674" s="318"/>
      <c r="T674" s="318"/>
      <c r="U674" s="269"/>
      <c r="V674" s="341"/>
      <c r="W674" s="269"/>
      <c r="X674" s="269"/>
      <c r="Y674" s="269"/>
      <c r="Z674" s="349" t="str">
        <f>IF(H674&gt;0,rate1(1,$L$52,$L$51,$L$54,U674,$L$53,$L$50,Y674),"")</f>
        <v/>
      </c>
      <c r="AA674" s="341" t="str">
        <f t="shared" si="404"/>
        <v/>
      </c>
      <c r="AB674" s="341" t="str">
        <f t="shared" si="405"/>
        <v/>
      </c>
      <c r="AC674" s="269" t="str">
        <f t="shared" si="391"/>
        <v/>
      </c>
      <c r="AD674" s="269" t="str">
        <f t="shared" si="406"/>
        <v/>
      </c>
      <c r="AE674" s="269" t="str">
        <f t="shared" si="407"/>
        <v/>
      </c>
      <c r="AF674" s="269" t="str">
        <f t="shared" si="408"/>
        <v/>
      </c>
      <c r="AG674" s="269" t="str">
        <f t="shared" si="409"/>
        <v/>
      </c>
      <c r="AH674" s="269" t="str">
        <f t="shared" si="410"/>
        <v/>
      </c>
      <c r="AI674" s="269" t="str">
        <f t="shared" si="411"/>
        <v/>
      </c>
      <c r="AJ674" s="269" t="str">
        <f t="shared" si="412"/>
        <v/>
      </c>
      <c r="AK674" s="366" t="str">
        <f t="shared" si="413"/>
        <v/>
      </c>
      <c r="AL674" s="134" t="str">
        <f t="shared" si="392"/>
        <v/>
      </c>
      <c r="AM674" s="5" t="e" cm="1">
        <f t="array" ref="AM674">Balance($B$8,$B$11,$B$12,$H$7,B674,AK674,AL674)</f>
        <v>#VALUE!</v>
      </c>
      <c r="AN674" s="5" t="e" cm="1">
        <f t="array" ref="AN674">getStorageByWaterLevel(B673)</f>
        <v>#VALUE!</v>
      </c>
    </row>
    <row r="675" spans="2:40" x14ac:dyDescent="0.25">
      <c r="B675" s="269" t="str">
        <f t="shared" si="393"/>
        <v/>
      </c>
      <c r="C675" s="269" t="str">
        <f t="shared" si="394"/>
        <v/>
      </c>
      <c r="D675" s="269" t="str">
        <f t="shared" si="395"/>
        <v/>
      </c>
      <c r="E675" s="269" t="str">
        <f>IF(H675&gt;0,IF(AND(C675&lt;$B$6,C675&gt;$K$12),bb2wang($B$6,$K$12,C675,$H$8,$H$9,I675,$H$10,$H$11,$K$10,$K$11,$H$13),E674)," ")</f>
        <v xml:space="preserve"> </v>
      </c>
      <c r="F675" s="269" t="str">
        <f t="shared" si="396"/>
        <v/>
      </c>
      <c r="G675" s="269" t="str">
        <f t="shared" si="397"/>
        <v/>
      </c>
      <c r="H675" s="270"/>
      <c r="I675" s="269" t="str">
        <f t="shared" si="398"/>
        <v/>
      </c>
      <c r="J675" s="269">
        <f t="shared" si="390"/>
        <v>100</v>
      </c>
      <c r="K675" s="317" t="str">
        <f t="shared" si="399"/>
        <v/>
      </c>
      <c r="L675" s="318" t="str">
        <f t="shared" si="400"/>
        <v/>
      </c>
      <c r="M675" s="318" t="str">
        <f t="shared" si="401"/>
        <v/>
      </c>
      <c r="N675" s="269" t="str">
        <f t="shared" si="402"/>
        <v/>
      </c>
      <c r="O675" s="269" t="str">
        <f t="shared" si="403"/>
        <v/>
      </c>
      <c r="P675" s="316"/>
      <c r="Q675" s="269"/>
      <c r="R675" s="338" t="str">
        <f>IF(H675&gt;0,rate1(1,$L$52,$L$51,$L$54,L675,$L$53,$L$50,P675),"")</f>
        <v/>
      </c>
      <c r="S675" s="318"/>
      <c r="T675" s="318"/>
      <c r="U675" s="269"/>
      <c r="V675" s="341"/>
      <c r="W675" s="269"/>
      <c r="X675" s="269"/>
      <c r="Y675" s="269"/>
      <c r="Z675" s="349" t="str">
        <f>IF(H675&gt;0,rate1(1,$L$52,$L$51,$L$54,U675,$L$53,$L$50,Y675),"")</f>
        <v/>
      </c>
      <c r="AA675" s="341" t="str">
        <f t="shared" si="404"/>
        <v/>
      </c>
      <c r="AB675" s="341" t="str">
        <f t="shared" si="405"/>
        <v/>
      </c>
      <c r="AC675" s="269" t="str">
        <f t="shared" si="391"/>
        <v/>
      </c>
      <c r="AD675" s="269" t="str">
        <f t="shared" si="406"/>
        <v/>
      </c>
      <c r="AE675" s="269" t="str">
        <f t="shared" si="407"/>
        <v/>
      </c>
      <c r="AF675" s="269" t="str">
        <f t="shared" si="408"/>
        <v/>
      </c>
      <c r="AG675" s="269" t="str">
        <f t="shared" si="409"/>
        <v/>
      </c>
      <c r="AH675" s="269" t="str">
        <f t="shared" si="410"/>
        <v/>
      </c>
      <c r="AI675" s="269" t="str">
        <f t="shared" si="411"/>
        <v/>
      </c>
      <c r="AJ675" s="269" t="str">
        <f t="shared" si="412"/>
        <v/>
      </c>
      <c r="AK675" s="366" t="str">
        <f t="shared" si="413"/>
        <v/>
      </c>
      <c r="AL675" s="134" t="str">
        <f t="shared" si="392"/>
        <v/>
      </c>
      <c r="AM675" s="5" t="e" cm="1">
        <f t="array" ref="AM675">Balance($B$8,$B$11,$B$12,$H$7,B675,AK675,AL675)</f>
        <v>#VALUE!</v>
      </c>
      <c r="AN675" s="5" t="e" cm="1">
        <f t="array" ref="AN675">getStorageByWaterLevel(B674)</f>
        <v>#VALUE!</v>
      </c>
    </row>
    <row r="676" spans="2:40" x14ac:dyDescent="0.25">
      <c r="B676" s="269" t="str">
        <f t="shared" si="393"/>
        <v/>
      </c>
      <c r="C676" s="269" t="str">
        <f t="shared" si="394"/>
        <v/>
      </c>
      <c r="D676" s="269" t="str">
        <f t="shared" si="395"/>
        <v/>
      </c>
      <c r="E676" s="269" t="str">
        <f>IF(H676&gt;0,IF(AND(C676&lt;$B$6,C676&gt;$K$12),bb2wang($B$6,$K$12,C676,$H$8,$H$9,I676,$H$10,$H$11,$K$10,$K$11,$H$13),E675)," ")</f>
        <v xml:space="preserve"> </v>
      </c>
      <c r="F676" s="269" t="str">
        <f t="shared" si="396"/>
        <v/>
      </c>
      <c r="G676" s="269" t="str">
        <f t="shared" si="397"/>
        <v/>
      </c>
      <c r="H676" s="270"/>
      <c r="I676" s="269" t="str">
        <f t="shared" si="398"/>
        <v/>
      </c>
      <c r="J676" s="269">
        <f t="shared" si="390"/>
        <v>100</v>
      </c>
      <c r="K676" s="317" t="str">
        <f t="shared" si="399"/>
        <v/>
      </c>
      <c r="L676" s="318" t="str">
        <f t="shared" si="400"/>
        <v/>
      </c>
      <c r="M676" s="318" t="str">
        <f t="shared" si="401"/>
        <v/>
      </c>
      <c r="N676" s="269" t="str">
        <f t="shared" si="402"/>
        <v/>
      </c>
      <c r="O676" s="269" t="str">
        <f t="shared" si="403"/>
        <v/>
      </c>
      <c r="P676" s="316"/>
      <c r="Q676" s="269"/>
      <c r="R676" s="338" t="str">
        <f>IF(H676&gt;0,rate1(1,$L$52,$L$51,$L$54,L676,$L$53,$L$50,P676),"")</f>
        <v/>
      </c>
      <c r="S676" s="318"/>
      <c r="T676" s="318"/>
      <c r="U676" s="269"/>
      <c r="V676" s="341"/>
      <c r="W676" s="269"/>
      <c r="X676" s="269"/>
      <c r="Y676" s="269"/>
      <c r="Z676" s="349" t="str">
        <f>IF(H676&gt;0,rate1(1,$L$52,$L$51,$L$54,U676,$L$53,$L$50,Y676),"")</f>
        <v/>
      </c>
      <c r="AA676" s="341" t="str">
        <f t="shared" si="404"/>
        <v/>
      </c>
      <c r="AB676" s="341" t="str">
        <f t="shared" si="405"/>
        <v/>
      </c>
      <c r="AC676" s="269" t="str">
        <f t="shared" si="391"/>
        <v/>
      </c>
      <c r="AD676" s="269" t="str">
        <f t="shared" si="406"/>
        <v/>
      </c>
      <c r="AE676" s="269" t="str">
        <f t="shared" si="407"/>
        <v/>
      </c>
      <c r="AF676" s="269" t="str">
        <f t="shared" si="408"/>
        <v/>
      </c>
      <c r="AG676" s="269" t="str">
        <f t="shared" si="409"/>
        <v/>
      </c>
      <c r="AH676" s="269" t="str">
        <f t="shared" si="410"/>
        <v/>
      </c>
      <c r="AI676" s="269" t="str">
        <f t="shared" si="411"/>
        <v/>
      </c>
      <c r="AJ676" s="269" t="str">
        <f t="shared" si="412"/>
        <v/>
      </c>
      <c r="AK676" s="366" t="str">
        <f t="shared" si="413"/>
        <v/>
      </c>
      <c r="AL676" s="134" t="str">
        <f t="shared" si="392"/>
        <v/>
      </c>
      <c r="AM676" s="5" t="e" cm="1">
        <f t="array" ref="AM676">Balance($B$8,$B$11,$B$12,$H$7,B676,AK676,AL676)</f>
        <v>#VALUE!</v>
      </c>
      <c r="AN676" s="5" t="e" cm="1">
        <f t="array" ref="AN676">getStorageByWaterLevel(B675)</f>
        <v>#VALUE!</v>
      </c>
    </row>
    <row r="677" spans="2:40" x14ac:dyDescent="0.25">
      <c r="B677" s="269" t="str">
        <f t="shared" si="393"/>
        <v/>
      </c>
      <c r="C677" s="269" t="str">
        <f t="shared" si="394"/>
        <v/>
      </c>
      <c r="D677" s="269" t="str">
        <f t="shared" si="395"/>
        <v/>
      </c>
      <c r="E677" s="269" t="str">
        <f>IF(H677&gt;0,IF(AND(C677&lt;$B$6,C677&gt;$K$12),bb2wang($B$6,$K$12,C677,$H$8,$H$9,I677,$H$10,$H$11,$K$10,$K$11,$H$13),E676)," ")</f>
        <v xml:space="preserve"> </v>
      </c>
      <c r="F677" s="269" t="str">
        <f t="shared" si="396"/>
        <v/>
      </c>
      <c r="G677" s="269" t="str">
        <f t="shared" si="397"/>
        <v/>
      </c>
      <c r="H677" s="270"/>
      <c r="I677" s="269" t="str">
        <f t="shared" si="398"/>
        <v/>
      </c>
      <c r="J677" s="269">
        <f t="shared" si="390"/>
        <v>100</v>
      </c>
      <c r="K677" s="317" t="str">
        <f t="shared" si="399"/>
        <v/>
      </c>
      <c r="L677" s="318" t="str">
        <f t="shared" si="400"/>
        <v/>
      </c>
      <c r="M677" s="318" t="str">
        <f t="shared" si="401"/>
        <v/>
      </c>
      <c r="N677" s="269" t="str">
        <f t="shared" si="402"/>
        <v/>
      </c>
      <c r="O677" s="269" t="str">
        <f t="shared" si="403"/>
        <v/>
      </c>
      <c r="P677" s="316"/>
      <c r="Q677" s="269"/>
      <c r="R677" s="338" t="str">
        <f>IF(H677&gt;0,rate1(1,$L$52,$L$51,$L$54,L677,$L$53,$L$50,P677),"")</f>
        <v/>
      </c>
      <c r="S677" s="318"/>
      <c r="T677" s="318"/>
      <c r="U677" s="269"/>
      <c r="V677" s="341"/>
      <c r="W677" s="269"/>
      <c r="X677" s="269"/>
      <c r="Y677" s="269"/>
      <c r="Z677" s="349" t="str">
        <f>IF(H677&gt;0,rate1(1,$L$52,$L$51,$L$54,U677,$L$53,$L$50,Y677),"")</f>
        <v/>
      </c>
      <c r="AA677" s="341" t="str">
        <f t="shared" si="404"/>
        <v/>
      </c>
      <c r="AB677" s="341" t="str">
        <f t="shared" si="405"/>
        <v/>
      </c>
      <c r="AC677" s="269" t="str">
        <f t="shared" si="391"/>
        <v/>
      </c>
      <c r="AD677" s="269" t="str">
        <f t="shared" si="406"/>
        <v/>
      </c>
      <c r="AE677" s="269" t="str">
        <f t="shared" si="407"/>
        <v/>
      </c>
      <c r="AF677" s="269" t="str">
        <f t="shared" si="408"/>
        <v/>
      </c>
      <c r="AG677" s="269" t="str">
        <f t="shared" si="409"/>
        <v/>
      </c>
      <c r="AH677" s="269" t="str">
        <f t="shared" si="410"/>
        <v/>
      </c>
      <c r="AI677" s="269" t="str">
        <f t="shared" si="411"/>
        <v/>
      </c>
      <c r="AJ677" s="269" t="str">
        <f t="shared" si="412"/>
        <v/>
      </c>
      <c r="AK677" s="366" t="str">
        <f t="shared" si="413"/>
        <v/>
      </c>
      <c r="AL677" s="134" t="str">
        <f t="shared" si="392"/>
        <v/>
      </c>
      <c r="AM677" s="5" t="e" cm="1">
        <f t="array" ref="AM677">Balance($B$8,$B$11,$B$12,$H$7,B677,AK677,AL677)</f>
        <v>#VALUE!</v>
      </c>
      <c r="AN677" s="5" t="e" cm="1">
        <f t="array" ref="AN677">getStorageByWaterLevel(B676)</f>
        <v>#VALUE!</v>
      </c>
    </row>
    <row r="678" spans="2:40" x14ac:dyDescent="0.25">
      <c r="B678" s="269" t="str">
        <f t="shared" si="393"/>
        <v/>
      </c>
      <c r="C678" s="269" t="str">
        <f t="shared" si="394"/>
        <v/>
      </c>
      <c r="D678" s="269" t="str">
        <f t="shared" si="395"/>
        <v/>
      </c>
      <c r="E678" s="269" t="str">
        <f>IF(H678&gt;0,IF(AND(C678&lt;$B$6,C678&gt;$K$12),bb2wang($B$6,$K$12,C678,$H$8,$H$9,I678,$H$10,$H$11,$K$10,$K$11,$H$13),E677)," ")</f>
        <v xml:space="preserve"> </v>
      </c>
      <c r="F678" s="269" t="str">
        <f t="shared" si="396"/>
        <v/>
      </c>
      <c r="G678" s="269" t="str">
        <f t="shared" si="397"/>
        <v/>
      </c>
      <c r="H678" s="270"/>
      <c r="I678" s="269" t="str">
        <f t="shared" si="398"/>
        <v/>
      </c>
      <c r="J678" s="269">
        <f t="shared" si="390"/>
        <v>100</v>
      </c>
      <c r="K678" s="317" t="str">
        <f t="shared" si="399"/>
        <v/>
      </c>
      <c r="L678" s="318" t="str">
        <f t="shared" si="400"/>
        <v/>
      </c>
      <c r="M678" s="318" t="str">
        <f t="shared" si="401"/>
        <v/>
      </c>
      <c r="N678" s="269" t="str">
        <f t="shared" si="402"/>
        <v/>
      </c>
      <c r="O678" s="269" t="str">
        <f t="shared" si="403"/>
        <v/>
      </c>
      <c r="P678" s="316"/>
      <c r="Q678" s="269"/>
      <c r="R678" s="338" t="str">
        <f>IF(H678&gt;0,rate1(1,$L$52,$L$51,$L$54,L678,$L$53,$L$50,P678),"")</f>
        <v/>
      </c>
      <c r="S678" s="318"/>
      <c r="T678" s="318"/>
      <c r="U678" s="269"/>
      <c r="V678" s="341"/>
      <c r="W678" s="269"/>
      <c r="X678" s="269"/>
      <c r="Y678" s="269"/>
      <c r="Z678" s="349" t="str">
        <f>IF(H678&gt;0,rate1(1,$L$52,$L$51,$L$54,U678,$L$53,$L$50,Y678),"")</f>
        <v/>
      </c>
      <c r="AA678" s="341" t="str">
        <f t="shared" si="404"/>
        <v/>
      </c>
      <c r="AB678" s="341" t="str">
        <f t="shared" si="405"/>
        <v/>
      </c>
      <c r="AC678" s="269" t="str">
        <f t="shared" si="391"/>
        <v/>
      </c>
      <c r="AD678" s="269" t="str">
        <f t="shared" si="406"/>
        <v/>
      </c>
      <c r="AE678" s="269" t="str">
        <f t="shared" si="407"/>
        <v/>
      </c>
      <c r="AF678" s="269" t="str">
        <f t="shared" si="408"/>
        <v/>
      </c>
      <c r="AG678" s="269" t="str">
        <f t="shared" si="409"/>
        <v/>
      </c>
      <c r="AH678" s="269" t="str">
        <f t="shared" si="410"/>
        <v/>
      </c>
      <c r="AI678" s="269" t="str">
        <f t="shared" si="411"/>
        <v/>
      </c>
      <c r="AJ678" s="269" t="str">
        <f t="shared" si="412"/>
        <v/>
      </c>
      <c r="AK678" s="366" t="str">
        <f t="shared" si="413"/>
        <v/>
      </c>
      <c r="AL678" s="134" t="str">
        <f t="shared" si="392"/>
        <v/>
      </c>
      <c r="AM678" s="5" t="e" cm="1">
        <f t="array" ref="AM678">Balance($B$8,$B$11,$B$12,$H$7,B678,AK678,AL678)</f>
        <v>#VALUE!</v>
      </c>
      <c r="AN678" s="5" t="e" cm="1">
        <f t="array" ref="AN678">getStorageByWaterLevel(B677)</f>
        <v>#VALUE!</v>
      </c>
    </row>
    <row r="679" spans="2:40" x14ac:dyDescent="0.25">
      <c r="B679" s="269" t="str">
        <f t="shared" si="393"/>
        <v/>
      </c>
      <c r="C679" s="269" t="str">
        <f t="shared" si="394"/>
        <v/>
      </c>
      <c r="D679" s="269" t="str">
        <f t="shared" si="395"/>
        <v/>
      </c>
      <c r="E679" s="269" t="str">
        <f>IF(H679&gt;0,IF(AND(C679&lt;$B$6,C679&gt;$K$12),bb2wang($B$6,$K$12,C679,$H$8,$H$9,I679,$H$10,$H$11,$K$10,$K$11,$H$13),E678)," ")</f>
        <v xml:space="preserve"> </v>
      </c>
      <c r="F679" s="269" t="str">
        <f t="shared" si="396"/>
        <v/>
      </c>
      <c r="G679" s="269" t="str">
        <f t="shared" si="397"/>
        <v/>
      </c>
      <c r="H679" s="270"/>
      <c r="I679" s="269" t="str">
        <f t="shared" si="398"/>
        <v/>
      </c>
      <c r="J679" s="269">
        <f t="shared" si="390"/>
        <v>100</v>
      </c>
      <c r="K679" s="317" t="str">
        <f t="shared" si="399"/>
        <v/>
      </c>
      <c r="L679" s="318" t="str">
        <f t="shared" si="400"/>
        <v/>
      </c>
      <c r="M679" s="318" t="str">
        <f t="shared" si="401"/>
        <v/>
      </c>
      <c r="N679" s="269" t="str">
        <f t="shared" si="402"/>
        <v/>
      </c>
      <c r="O679" s="269" t="str">
        <f t="shared" si="403"/>
        <v/>
      </c>
      <c r="P679" s="316"/>
      <c r="Q679" s="269"/>
      <c r="R679" s="338" t="str">
        <f>IF(H679&gt;0,rate1(1,$L$52,$L$51,$L$54,L679,$L$53,$L$50,P679),"")</f>
        <v/>
      </c>
      <c r="S679" s="318"/>
      <c r="T679" s="318"/>
      <c r="U679" s="269"/>
      <c r="V679" s="341"/>
      <c r="W679" s="269"/>
      <c r="X679" s="269"/>
      <c r="Y679" s="269"/>
      <c r="Z679" s="349" t="str">
        <f>IF(H679&gt;0,rate1(1,$L$52,$L$51,$L$54,U679,$L$53,$L$50,Y679),"")</f>
        <v/>
      </c>
      <c r="AA679" s="341" t="str">
        <f t="shared" si="404"/>
        <v/>
      </c>
      <c r="AB679" s="341" t="str">
        <f t="shared" si="405"/>
        <v/>
      </c>
      <c r="AC679" s="269" t="str">
        <f t="shared" si="391"/>
        <v/>
      </c>
      <c r="AD679" s="269" t="str">
        <f t="shared" si="406"/>
        <v/>
      </c>
      <c r="AE679" s="269" t="str">
        <f t="shared" si="407"/>
        <v/>
      </c>
      <c r="AF679" s="269" t="str">
        <f t="shared" si="408"/>
        <v/>
      </c>
      <c r="AG679" s="269" t="str">
        <f t="shared" si="409"/>
        <v/>
      </c>
      <c r="AH679" s="269" t="str">
        <f t="shared" si="410"/>
        <v/>
      </c>
      <c r="AI679" s="269" t="str">
        <f t="shared" si="411"/>
        <v/>
      </c>
      <c r="AJ679" s="269" t="str">
        <f t="shared" si="412"/>
        <v/>
      </c>
      <c r="AK679" s="366" t="str">
        <f t="shared" si="413"/>
        <v/>
      </c>
      <c r="AL679" s="134" t="str">
        <f t="shared" si="392"/>
        <v/>
      </c>
      <c r="AM679" s="5" t="e" cm="1">
        <f t="array" ref="AM679">Balance($B$8,$B$11,$B$12,$H$7,B679,AK679,AL679)</f>
        <v>#VALUE!</v>
      </c>
      <c r="AN679" s="5" t="e" cm="1">
        <f t="array" ref="AN679">getStorageByWaterLevel(B678)</f>
        <v>#VALUE!</v>
      </c>
    </row>
    <row r="680" spans="2:40" x14ac:dyDescent="0.25">
      <c r="B680" s="269" t="str">
        <f t="shared" si="393"/>
        <v/>
      </c>
      <c r="C680" s="269" t="str">
        <f t="shared" si="394"/>
        <v/>
      </c>
      <c r="D680" s="269" t="str">
        <f t="shared" si="395"/>
        <v/>
      </c>
      <c r="E680" s="269" t="str">
        <f>IF(H680&gt;0,IF(AND(C680&lt;$B$6,C680&gt;$K$12),bb2wang($B$6,$K$12,C680,$H$8,$H$9,I680,$H$10,$H$11,$K$10,$K$11,$H$13),E679)," ")</f>
        <v xml:space="preserve"> </v>
      </c>
      <c r="F680" s="269" t="str">
        <f t="shared" si="396"/>
        <v/>
      </c>
      <c r="G680" s="269" t="str">
        <f t="shared" si="397"/>
        <v/>
      </c>
      <c r="H680" s="270"/>
      <c r="I680" s="269" t="str">
        <f t="shared" si="398"/>
        <v/>
      </c>
      <c r="J680" s="269">
        <f t="shared" si="390"/>
        <v>100</v>
      </c>
      <c r="K680" s="317" t="str">
        <f t="shared" si="399"/>
        <v/>
      </c>
      <c r="L680" s="318" t="str">
        <f t="shared" si="400"/>
        <v/>
      </c>
      <c r="M680" s="318" t="str">
        <f t="shared" si="401"/>
        <v/>
      </c>
      <c r="N680" s="269" t="str">
        <f t="shared" si="402"/>
        <v/>
      </c>
      <c r="O680" s="269" t="str">
        <f t="shared" si="403"/>
        <v/>
      </c>
      <c r="P680" s="316"/>
      <c r="Q680" s="269"/>
      <c r="R680" s="338" t="str">
        <f>IF(H680&gt;0,rate1(1,$L$52,$L$51,$L$54,L680,$L$53,$L$50,P680),"")</f>
        <v/>
      </c>
      <c r="S680" s="318"/>
      <c r="T680" s="318"/>
      <c r="U680" s="269"/>
      <c r="V680" s="341"/>
      <c r="W680" s="269"/>
      <c r="X680" s="269"/>
      <c r="Y680" s="269"/>
      <c r="Z680" s="349" t="str">
        <f>IF(H680&gt;0,rate1(1,$L$52,$L$51,$L$54,U680,$L$53,$L$50,Y680),"")</f>
        <v/>
      </c>
      <c r="AA680" s="341" t="str">
        <f t="shared" si="404"/>
        <v/>
      </c>
      <c r="AB680" s="341" t="str">
        <f t="shared" si="405"/>
        <v/>
      </c>
      <c r="AC680" s="269" t="str">
        <f t="shared" si="391"/>
        <v/>
      </c>
      <c r="AD680" s="269" t="str">
        <f t="shared" si="406"/>
        <v/>
      </c>
      <c r="AE680" s="269" t="str">
        <f t="shared" si="407"/>
        <v/>
      </c>
      <c r="AF680" s="269" t="str">
        <f t="shared" si="408"/>
        <v/>
      </c>
      <c r="AG680" s="269" t="str">
        <f t="shared" si="409"/>
        <v/>
      </c>
      <c r="AH680" s="269" t="str">
        <f t="shared" si="410"/>
        <v/>
      </c>
      <c r="AI680" s="269" t="str">
        <f t="shared" si="411"/>
        <v/>
      </c>
      <c r="AJ680" s="269" t="str">
        <f t="shared" si="412"/>
        <v/>
      </c>
      <c r="AK680" s="366" t="str">
        <f t="shared" si="413"/>
        <v/>
      </c>
      <c r="AL680" s="134" t="str">
        <f t="shared" si="392"/>
        <v/>
      </c>
      <c r="AM680" s="5" t="e" cm="1">
        <f t="array" ref="AM680">Balance($B$8,$B$11,$B$12,$H$7,B680,AK680,AL680)</f>
        <v>#VALUE!</v>
      </c>
      <c r="AN680" s="5" t="e" cm="1">
        <f t="array" ref="AN680">getStorageByWaterLevel(B679)</f>
        <v>#VALUE!</v>
      </c>
    </row>
    <row r="681" spans="2:40" x14ac:dyDescent="0.25">
      <c r="B681" s="269" t="str">
        <f t="shared" si="393"/>
        <v/>
      </c>
      <c r="C681" s="269" t="str">
        <f t="shared" si="394"/>
        <v/>
      </c>
      <c r="D681" s="269" t="str">
        <f t="shared" si="395"/>
        <v/>
      </c>
      <c r="E681" s="269" t="str">
        <f>IF(H681&gt;0,IF(AND(C681&lt;$B$6,C681&gt;$K$12),bb2wang($B$6,$K$12,C681,$H$8,$H$9,I681,$H$10,$H$11,$K$10,$K$11,$H$13),E680)," ")</f>
        <v xml:space="preserve"> </v>
      </c>
      <c r="F681" s="269" t="str">
        <f t="shared" si="396"/>
        <v/>
      </c>
      <c r="G681" s="269" t="str">
        <f t="shared" si="397"/>
        <v/>
      </c>
      <c r="H681" s="270"/>
      <c r="I681" s="269" t="str">
        <f t="shared" si="398"/>
        <v/>
      </c>
      <c r="J681" s="269">
        <f t="shared" si="390"/>
        <v>100</v>
      </c>
      <c r="K681" s="317" t="str">
        <f t="shared" si="399"/>
        <v/>
      </c>
      <c r="L681" s="318" t="str">
        <f t="shared" si="400"/>
        <v/>
      </c>
      <c r="M681" s="318" t="str">
        <f t="shared" si="401"/>
        <v/>
      </c>
      <c r="N681" s="269" t="str">
        <f t="shared" si="402"/>
        <v/>
      </c>
      <c r="O681" s="269" t="str">
        <f t="shared" si="403"/>
        <v/>
      </c>
      <c r="P681" s="316"/>
      <c r="Q681" s="269"/>
      <c r="R681" s="338" t="str">
        <f>IF(H681&gt;0,rate1(1,$L$52,$L$51,$L$54,L681,$L$53,$L$50,P681),"")</f>
        <v/>
      </c>
      <c r="S681" s="318"/>
      <c r="T681" s="318"/>
      <c r="U681" s="269"/>
      <c r="V681" s="341"/>
      <c r="W681" s="269"/>
      <c r="X681" s="269"/>
      <c r="Y681" s="269"/>
      <c r="Z681" s="349" t="str">
        <f>IF(H681&gt;0,rate1(1,$L$52,$L$51,$L$54,U681,$L$53,$L$50,Y681),"")</f>
        <v/>
      </c>
      <c r="AA681" s="341" t="str">
        <f t="shared" si="404"/>
        <v/>
      </c>
      <c r="AB681" s="341" t="str">
        <f t="shared" si="405"/>
        <v/>
      </c>
      <c r="AC681" s="269" t="str">
        <f t="shared" si="391"/>
        <v/>
      </c>
      <c r="AD681" s="269" t="str">
        <f t="shared" si="406"/>
        <v/>
      </c>
      <c r="AE681" s="269" t="str">
        <f t="shared" si="407"/>
        <v/>
      </c>
      <c r="AF681" s="269" t="str">
        <f t="shared" si="408"/>
        <v/>
      </c>
      <c r="AG681" s="269" t="str">
        <f t="shared" si="409"/>
        <v/>
      </c>
      <c r="AH681" s="269" t="str">
        <f t="shared" si="410"/>
        <v/>
      </c>
      <c r="AI681" s="269" t="str">
        <f t="shared" si="411"/>
        <v/>
      </c>
      <c r="AJ681" s="269" t="str">
        <f t="shared" si="412"/>
        <v/>
      </c>
      <c r="AK681" s="366" t="str">
        <f t="shared" si="413"/>
        <v/>
      </c>
      <c r="AL681" s="134" t="str">
        <f t="shared" si="392"/>
        <v/>
      </c>
      <c r="AM681" s="5" t="e" cm="1">
        <f t="array" ref="AM681">Balance($B$8,$B$11,$B$12,$H$7,B681,AK681,AL681)</f>
        <v>#VALUE!</v>
      </c>
      <c r="AN681" s="5" t="e" cm="1">
        <f t="array" ref="AN681">getStorageByWaterLevel(B680)</f>
        <v>#VALUE!</v>
      </c>
    </row>
    <row r="682" spans="2:40" x14ac:dyDescent="0.25">
      <c r="B682" s="269" t="str">
        <f t="shared" si="393"/>
        <v/>
      </c>
      <c r="C682" s="269" t="str">
        <f t="shared" si="394"/>
        <v/>
      </c>
      <c r="D682" s="269" t="str">
        <f t="shared" si="395"/>
        <v/>
      </c>
      <c r="E682" s="269" t="str">
        <f>IF(H682&gt;0,IF(AND(C682&lt;$B$6,C682&gt;$K$12),bb2wang($B$6,$K$12,C682,$H$8,$H$9,I682,$H$10,$H$11,$K$10,$K$11,$H$13),E681)," ")</f>
        <v xml:space="preserve"> </v>
      </c>
      <c r="F682" s="269" t="str">
        <f t="shared" si="396"/>
        <v/>
      </c>
      <c r="G682" s="269" t="str">
        <f t="shared" si="397"/>
        <v/>
      </c>
      <c r="H682" s="270"/>
      <c r="I682" s="269" t="str">
        <f t="shared" si="398"/>
        <v/>
      </c>
      <c r="J682" s="269">
        <f t="shared" si="390"/>
        <v>100</v>
      </c>
      <c r="K682" s="317" t="str">
        <f t="shared" si="399"/>
        <v/>
      </c>
      <c r="L682" s="318" t="str">
        <f t="shared" si="400"/>
        <v/>
      </c>
      <c r="M682" s="318" t="str">
        <f t="shared" si="401"/>
        <v/>
      </c>
      <c r="N682" s="269" t="str">
        <f t="shared" si="402"/>
        <v/>
      </c>
      <c r="O682" s="269" t="str">
        <f t="shared" si="403"/>
        <v/>
      </c>
      <c r="P682" s="316"/>
      <c r="Q682" s="269"/>
      <c r="R682" s="338" t="str">
        <f>IF(H682&gt;0,rate1(1,$L$52,$L$51,$L$54,L682,$L$53,$L$50,P682),"")</f>
        <v/>
      </c>
      <c r="S682" s="318"/>
      <c r="T682" s="318"/>
      <c r="U682" s="269"/>
      <c r="V682" s="341"/>
      <c r="W682" s="269"/>
      <c r="X682" s="269"/>
      <c r="Y682" s="269"/>
      <c r="Z682" s="349" t="str">
        <f>IF(H682&gt;0,rate1(1,$L$52,$L$51,$L$54,U682,$L$53,$L$50,Y682),"")</f>
        <v/>
      </c>
      <c r="AA682" s="341" t="str">
        <f t="shared" si="404"/>
        <v/>
      </c>
      <c r="AB682" s="341" t="str">
        <f t="shared" si="405"/>
        <v/>
      </c>
      <c r="AC682" s="269" t="str">
        <f t="shared" si="391"/>
        <v/>
      </c>
      <c r="AD682" s="269" t="str">
        <f t="shared" si="406"/>
        <v/>
      </c>
      <c r="AE682" s="269" t="str">
        <f t="shared" si="407"/>
        <v/>
      </c>
      <c r="AF682" s="269" t="str">
        <f t="shared" si="408"/>
        <v/>
      </c>
      <c r="AG682" s="269" t="str">
        <f t="shared" si="409"/>
        <v/>
      </c>
      <c r="AH682" s="269" t="str">
        <f t="shared" si="410"/>
        <v/>
      </c>
      <c r="AI682" s="269" t="str">
        <f t="shared" si="411"/>
        <v/>
      </c>
      <c r="AJ682" s="269" t="str">
        <f t="shared" si="412"/>
        <v/>
      </c>
      <c r="AK682" s="366" t="str">
        <f t="shared" si="413"/>
        <v/>
      </c>
      <c r="AL682" s="134" t="str">
        <f t="shared" si="392"/>
        <v/>
      </c>
      <c r="AM682" s="5" t="e" cm="1">
        <f t="array" ref="AM682">Balance($B$8,$B$11,$B$12,$H$7,B682,AK682,AL682)</f>
        <v>#VALUE!</v>
      </c>
      <c r="AN682" s="5" t="e" cm="1">
        <f t="array" ref="AN682">getStorageByWaterLevel(B681)</f>
        <v>#VALUE!</v>
      </c>
    </row>
    <row r="683" spans="2:40" x14ac:dyDescent="0.25">
      <c r="B683" s="269" t="str">
        <f t="shared" si="393"/>
        <v/>
      </c>
      <c r="C683" s="269" t="str">
        <f t="shared" si="394"/>
        <v/>
      </c>
      <c r="D683" s="269" t="str">
        <f t="shared" si="395"/>
        <v/>
      </c>
      <c r="E683" s="269" t="str">
        <f>IF(H683&gt;0,IF(AND(C683&lt;$B$6,C683&gt;$K$12),bb2wang($B$6,$K$12,C683,$H$8,$H$9,I683,$H$10,$H$11,$K$10,$K$11,$H$13),E682)," ")</f>
        <v xml:space="preserve"> </v>
      </c>
      <c r="F683" s="269" t="str">
        <f t="shared" si="396"/>
        <v/>
      </c>
      <c r="G683" s="269" t="str">
        <f t="shared" si="397"/>
        <v/>
      </c>
      <c r="H683" s="270"/>
      <c r="I683" s="269" t="str">
        <f t="shared" si="398"/>
        <v/>
      </c>
      <c r="J683" s="269">
        <f t="shared" si="390"/>
        <v>100</v>
      </c>
      <c r="K683" s="317" t="str">
        <f t="shared" si="399"/>
        <v/>
      </c>
      <c r="L683" s="318" t="str">
        <f t="shared" si="400"/>
        <v/>
      </c>
      <c r="M683" s="318" t="str">
        <f t="shared" si="401"/>
        <v/>
      </c>
      <c r="N683" s="269" t="str">
        <f t="shared" si="402"/>
        <v/>
      </c>
      <c r="O683" s="269" t="str">
        <f t="shared" si="403"/>
        <v/>
      </c>
      <c r="P683" s="316"/>
      <c r="Q683" s="269"/>
      <c r="R683" s="338" t="str">
        <f>IF(H683&gt;0,rate1(1,$L$52,$L$51,$L$54,L683,$L$53,$L$50,P683),"")</f>
        <v/>
      </c>
      <c r="S683" s="318"/>
      <c r="T683" s="318"/>
      <c r="U683" s="269"/>
      <c r="V683" s="341"/>
      <c r="W683" s="269"/>
      <c r="X683" s="269"/>
      <c r="Y683" s="269"/>
      <c r="Z683" s="349" t="str">
        <f>IF(H683&gt;0,rate1(1,$L$52,$L$51,$L$54,U683,$L$53,$L$50,Y683),"")</f>
        <v/>
      </c>
      <c r="AA683" s="341" t="str">
        <f t="shared" si="404"/>
        <v/>
      </c>
      <c r="AB683" s="341" t="str">
        <f t="shared" si="405"/>
        <v/>
      </c>
      <c r="AC683" s="269" t="str">
        <f t="shared" si="391"/>
        <v/>
      </c>
      <c r="AD683" s="269" t="str">
        <f t="shared" si="406"/>
        <v/>
      </c>
      <c r="AE683" s="269" t="str">
        <f t="shared" si="407"/>
        <v/>
      </c>
      <c r="AF683" s="269" t="str">
        <f t="shared" si="408"/>
        <v/>
      </c>
      <c r="AG683" s="269" t="str">
        <f t="shared" si="409"/>
        <v/>
      </c>
      <c r="AH683" s="269" t="str">
        <f t="shared" si="410"/>
        <v/>
      </c>
      <c r="AI683" s="269" t="str">
        <f t="shared" si="411"/>
        <v/>
      </c>
      <c r="AJ683" s="269" t="str">
        <f t="shared" si="412"/>
        <v/>
      </c>
      <c r="AK683" s="366" t="str">
        <f t="shared" si="413"/>
        <v/>
      </c>
      <c r="AL683" s="134" t="str">
        <f t="shared" si="392"/>
        <v/>
      </c>
      <c r="AM683" s="5" t="e" cm="1">
        <f t="array" ref="AM683">Balance($B$8,$B$11,$B$12,$H$7,B683,AK683,AL683)</f>
        <v>#VALUE!</v>
      </c>
      <c r="AN683" s="5" t="e" cm="1">
        <f t="array" ref="AN683">getStorageByWaterLevel(B682)</f>
        <v>#VALUE!</v>
      </c>
    </row>
    <row r="684" spans="2:40" x14ac:dyDescent="0.25">
      <c r="B684" s="269" t="str">
        <f t="shared" si="393"/>
        <v/>
      </c>
      <c r="C684" s="269" t="str">
        <f t="shared" si="394"/>
        <v/>
      </c>
      <c r="D684" s="269" t="str">
        <f t="shared" si="395"/>
        <v/>
      </c>
      <c r="E684" s="269" t="str">
        <f>IF(H684&gt;0,IF(AND(C684&lt;$B$6,C684&gt;$K$12),bb2wang($B$6,$K$12,C684,$H$8,$H$9,I684,$H$10,$H$11,$K$10,$K$11,$H$13),E683)," ")</f>
        <v xml:space="preserve"> </v>
      </c>
      <c r="F684" s="269" t="str">
        <f t="shared" si="396"/>
        <v/>
      </c>
      <c r="G684" s="269" t="str">
        <f t="shared" si="397"/>
        <v/>
      </c>
      <c r="H684" s="270"/>
      <c r="I684" s="269" t="str">
        <f t="shared" si="398"/>
        <v/>
      </c>
      <c r="J684" s="269">
        <f t="shared" si="390"/>
        <v>100</v>
      </c>
      <c r="K684" s="317" t="str">
        <f t="shared" si="399"/>
        <v/>
      </c>
      <c r="L684" s="318" t="str">
        <f t="shared" si="400"/>
        <v/>
      </c>
      <c r="M684" s="318" t="str">
        <f t="shared" si="401"/>
        <v/>
      </c>
      <c r="N684" s="269" t="str">
        <f t="shared" si="402"/>
        <v/>
      </c>
      <c r="O684" s="269" t="str">
        <f t="shared" si="403"/>
        <v/>
      </c>
      <c r="P684" s="316"/>
      <c r="Q684" s="269"/>
      <c r="R684" s="338" t="str">
        <f>IF(H684&gt;0,rate1(1,$L$52,$L$51,$L$54,L684,$L$53,$L$50,P684),"")</f>
        <v/>
      </c>
      <c r="S684" s="318"/>
      <c r="T684" s="318"/>
      <c r="U684" s="269"/>
      <c r="V684" s="341"/>
      <c r="W684" s="269"/>
      <c r="X684" s="269"/>
      <c r="Y684" s="269"/>
      <c r="Z684" s="349" t="str">
        <f>IF(H684&gt;0,rate1(1,$L$52,$L$51,$L$54,U684,$L$53,$L$50,Y684),"")</f>
        <v/>
      </c>
      <c r="AA684" s="341" t="str">
        <f t="shared" si="404"/>
        <v/>
      </c>
      <c r="AB684" s="341" t="str">
        <f t="shared" si="405"/>
        <v/>
      </c>
      <c r="AC684" s="269" t="str">
        <f t="shared" si="391"/>
        <v/>
      </c>
      <c r="AD684" s="269" t="str">
        <f t="shared" si="406"/>
        <v/>
      </c>
      <c r="AE684" s="269" t="str">
        <f t="shared" si="407"/>
        <v/>
      </c>
      <c r="AF684" s="269" t="str">
        <f t="shared" si="408"/>
        <v/>
      </c>
      <c r="AG684" s="269" t="str">
        <f t="shared" si="409"/>
        <v/>
      </c>
      <c r="AH684" s="269" t="str">
        <f t="shared" si="410"/>
        <v/>
      </c>
      <c r="AI684" s="269" t="str">
        <f t="shared" si="411"/>
        <v/>
      </c>
      <c r="AJ684" s="269" t="str">
        <f t="shared" si="412"/>
        <v/>
      </c>
      <c r="AK684" s="366" t="str">
        <f t="shared" si="413"/>
        <v/>
      </c>
      <c r="AL684" s="134" t="str">
        <f t="shared" si="392"/>
        <v/>
      </c>
      <c r="AM684" s="5" t="e" cm="1">
        <f t="array" ref="AM684">Balance($B$8,$B$11,$B$12,$H$7,B684,AK684,AL684)</f>
        <v>#VALUE!</v>
      </c>
      <c r="AN684" s="5" t="e" cm="1">
        <f t="array" ref="AN684">getStorageByWaterLevel(B683)</f>
        <v>#VALUE!</v>
      </c>
    </row>
    <row r="685" spans="2:40" x14ac:dyDescent="0.25">
      <c r="B685" s="269" t="str">
        <f t="shared" si="393"/>
        <v/>
      </c>
      <c r="C685" s="269" t="str">
        <f t="shared" si="394"/>
        <v/>
      </c>
      <c r="D685" s="269" t="str">
        <f t="shared" si="395"/>
        <v/>
      </c>
      <c r="E685" s="269" t="str">
        <f>IF(H685&gt;0,IF(AND(C685&lt;$B$6,C685&gt;$K$12),bb2wang($B$6,$K$12,C685,$H$8,$H$9,I685,$H$10,$H$11,$K$10,$K$11,$H$13),E684)," ")</f>
        <v xml:space="preserve"> </v>
      </c>
      <c r="F685" s="269" t="str">
        <f t="shared" si="396"/>
        <v/>
      </c>
      <c r="G685" s="269" t="str">
        <f t="shared" si="397"/>
        <v/>
      </c>
      <c r="H685" s="270"/>
      <c r="I685" s="269" t="str">
        <f t="shared" si="398"/>
        <v/>
      </c>
      <c r="J685" s="269">
        <f t="shared" si="390"/>
        <v>100</v>
      </c>
      <c r="K685" s="317" t="str">
        <f t="shared" si="399"/>
        <v/>
      </c>
      <c r="L685" s="318" t="str">
        <f t="shared" si="400"/>
        <v/>
      </c>
      <c r="M685" s="318" t="str">
        <f t="shared" si="401"/>
        <v/>
      </c>
      <c r="N685" s="269" t="str">
        <f t="shared" si="402"/>
        <v/>
      </c>
      <c r="O685" s="269" t="str">
        <f t="shared" si="403"/>
        <v/>
      </c>
      <c r="P685" s="316"/>
      <c r="Q685" s="269"/>
      <c r="R685" s="338" t="str">
        <f>IF(H685&gt;0,rate1(1,$L$52,$L$51,$L$54,L685,$L$53,$L$50,P685),"")</f>
        <v/>
      </c>
      <c r="S685" s="318"/>
      <c r="T685" s="318"/>
      <c r="U685" s="269"/>
      <c r="V685" s="341"/>
      <c r="W685" s="269"/>
      <c r="X685" s="269"/>
      <c r="Y685" s="269"/>
      <c r="Z685" s="349" t="str">
        <f>IF(H685&gt;0,rate1(1,$L$52,$L$51,$L$54,U685,$L$53,$L$50,Y685),"")</f>
        <v/>
      </c>
      <c r="AA685" s="341" t="str">
        <f t="shared" si="404"/>
        <v/>
      </c>
      <c r="AB685" s="341" t="str">
        <f t="shared" si="405"/>
        <v/>
      </c>
      <c r="AC685" s="269" t="str">
        <f t="shared" si="391"/>
        <v/>
      </c>
      <c r="AD685" s="269" t="str">
        <f t="shared" si="406"/>
        <v/>
      </c>
      <c r="AE685" s="269" t="str">
        <f t="shared" si="407"/>
        <v/>
      </c>
      <c r="AF685" s="269" t="str">
        <f t="shared" si="408"/>
        <v/>
      </c>
      <c r="AG685" s="269" t="str">
        <f t="shared" si="409"/>
        <v/>
      </c>
      <c r="AH685" s="269" t="str">
        <f t="shared" si="410"/>
        <v/>
      </c>
      <c r="AI685" s="269" t="str">
        <f t="shared" si="411"/>
        <v/>
      </c>
      <c r="AJ685" s="269" t="str">
        <f t="shared" si="412"/>
        <v/>
      </c>
      <c r="AK685" s="366" t="str">
        <f t="shared" si="413"/>
        <v/>
      </c>
      <c r="AL685" s="134" t="str">
        <f t="shared" si="392"/>
        <v/>
      </c>
      <c r="AM685" s="5" t="e" cm="1">
        <f t="array" ref="AM685">Balance($B$8,$B$11,$B$12,$H$7,B685,AK685,AL685)</f>
        <v>#VALUE!</v>
      </c>
      <c r="AN685" s="5" t="e" cm="1">
        <f t="array" ref="AN685">getStorageByWaterLevel(B684)</f>
        <v>#VALUE!</v>
      </c>
    </row>
    <row r="686" spans="2:40" x14ac:dyDescent="0.25">
      <c r="B686" s="269" t="str">
        <f t="shared" si="393"/>
        <v/>
      </c>
      <c r="C686" s="269" t="str">
        <f t="shared" si="394"/>
        <v/>
      </c>
      <c r="D686" s="269" t="str">
        <f t="shared" si="395"/>
        <v/>
      </c>
      <c r="E686" s="269" t="str">
        <f>IF(H686&gt;0,IF(AND(C686&lt;$B$6,C686&gt;$K$12),bb2wang($B$6,$K$12,C686,$H$8,$H$9,I686,$H$10,$H$11,$K$10,$K$11,$H$13),E685)," ")</f>
        <v xml:space="preserve"> </v>
      </c>
      <c r="F686" s="269" t="str">
        <f t="shared" si="396"/>
        <v/>
      </c>
      <c r="G686" s="269" t="str">
        <f t="shared" si="397"/>
        <v/>
      </c>
      <c r="H686" s="270"/>
      <c r="I686" s="269" t="str">
        <f t="shared" si="398"/>
        <v/>
      </c>
      <c r="J686" s="269">
        <f t="shared" si="390"/>
        <v>100</v>
      </c>
      <c r="K686" s="317" t="str">
        <f t="shared" si="399"/>
        <v/>
      </c>
      <c r="L686" s="318" t="str">
        <f t="shared" si="400"/>
        <v/>
      </c>
      <c r="M686" s="318" t="str">
        <f t="shared" si="401"/>
        <v/>
      </c>
      <c r="N686" s="269" t="str">
        <f t="shared" si="402"/>
        <v/>
      </c>
      <c r="O686" s="269" t="str">
        <f t="shared" si="403"/>
        <v/>
      </c>
      <c r="P686" s="316"/>
      <c r="Q686" s="269"/>
      <c r="R686" s="338" t="str">
        <f>IF(H686&gt;0,rate1(1,$L$52,$L$51,$L$54,L686,$L$53,$L$50,P686),"")</f>
        <v/>
      </c>
      <c r="S686" s="318"/>
      <c r="T686" s="318"/>
      <c r="U686" s="269"/>
      <c r="V686" s="341"/>
      <c r="W686" s="269"/>
      <c r="X686" s="269"/>
      <c r="Y686" s="269"/>
      <c r="Z686" s="349" t="str">
        <f>IF(H686&gt;0,rate1(1,$L$52,$L$51,$L$54,U686,$L$53,$L$50,Y686),"")</f>
        <v/>
      </c>
      <c r="AA686" s="341" t="str">
        <f t="shared" si="404"/>
        <v/>
      </c>
      <c r="AB686" s="341" t="str">
        <f t="shared" si="405"/>
        <v/>
      </c>
      <c r="AC686" s="269" t="str">
        <f t="shared" si="391"/>
        <v/>
      </c>
      <c r="AD686" s="269" t="str">
        <f t="shared" si="406"/>
        <v/>
      </c>
      <c r="AE686" s="269" t="str">
        <f t="shared" si="407"/>
        <v/>
      </c>
      <c r="AF686" s="269" t="str">
        <f t="shared" si="408"/>
        <v/>
      </c>
      <c r="AG686" s="269" t="str">
        <f t="shared" si="409"/>
        <v/>
      </c>
      <c r="AH686" s="269" t="str">
        <f t="shared" si="410"/>
        <v/>
      </c>
      <c r="AI686" s="269" t="str">
        <f t="shared" si="411"/>
        <v/>
      </c>
      <c r="AJ686" s="269" t="str">
        <f t="shared" si="412"/>
        <v/>
      </c>
      <c r="AK686" s="366" t="str">
        <f t="shared" si="413"/>
        <v/>
      </c>
      <c r="AL686" s="134" t="str">
        <f t="shared" si="392"/>
        <v/>
      </c>
      <c r="AM686" s="5" t="e" cm="1">
        <f t="array" ref="AM686">Balance($B$8,$B$11,$B$12,$H$7,B686,AK686,AL686)</f>
        <v>#VALUE!</v>
      </c>
      <c r="AN686" s="5" t="e" cm="1">
        <f t="array" ref="AN686">getStorageByWaterLevel(B685)</f>
        <v>#VALUE!</v>
      </c>
    </row>
    <row r="687" spans="2:40" x14ac:dyDescent="0.25">
      <c r="B687" s="269" t="str">
        <f t="shared" si="393"/>
        <v/>
      </c>
      <c r="C687" s="269" t="str">
        <f t="shared" si="394"/>
        <v/>
      </c>
      <c r="D687" s="269" t="str">
        <f t="shared" si="395"/>
        <v/>
      </c>
      <c r="E687" s="269" t="str">
        <f>IF(H687&gt;0,IF(AND(C687&lt;$B$6,C687&gt;$K$12),bb2wang($B$6,$K$12,C687,$H$8,$H$9,I687,$H$10,$H$11,$K$10,$K$11,$H$13),E686)," ")</f>
        <v xml:space="preserve"> </v>
      </c>
      <c r="F687" s="269" t="str">
        <f t="shared" si="396"/>
        <v/>
      </c>
      <c r="G687" s="269" t="str">
        <f t="shared" si="397"/>
        <v/>
      </c>
      <c r="H687" s="270"/>
      <c r="I687" s="269" t="str">
        <f t="shared" si="398"/>
        <v/>
      </c>
      <c r="J687" s="269">
        <f t="shared" si="390"/>
        <v>100</v>
      </c>
      <c r="K687" s="317" t="str">
        <f t="shared" si="399"/>
        <v/>
      </c>
      <c r="L687" s="318" t="str">
        <f t="shared" si="400"/>
        <v/>
      </c>
      <c r="M687" s="318" t="str">
        <f t="shared" si="401"/>
        <v/>
      </c>
      <c r="N687" s="269" t="str">
        <f t="shared" si="402"/>
        <v/>
      </c>
      <c r="O687" s="269" t="str">
        <f t="shared" si="403"/>
        <v/>
      </c>
      <c r="P687" s="316"/>
      <c r="Q687" s="269"/>
      <c r="R687" s="338" t="str">
        <f>IF(H687&gt;0,rate1(1,$L$52,$L$51,$L$54,L687,$L$53,$L$50,P687),"")</f>
        <v/>
      </c>
      <c r="S687" s="318"/>
      <c r="T687" s="318"/>
      <c r="U687" s="269"/>
      <c r="V687" s="341"/>
      <c r="W687" s="269"/>
      <c r="X687" s="269"/>
      <c r="Y687" s="269"/>
      <c r="Z687" s="349" t="str">
        <f>IF(H687&gt;0,rate1(1,$L$52,$L$51,$L$54,U687,$L$53,$L$50,Y687),"")</f>
        <v/>
      </c>
      <c r="AA687" s="341" t="str">
        <f t="shared" si="404"/>
        <v/>
      </c>
      <c r="AB687" s="341" t="str">
        <f t="shared" si="405"/>
        <v/>
      </c>
      <c r="AC687" s="269" t="str">
        <f t="shared" si="391"/>
        <v/>
      </c>
      <c r="AD687" s="269" t="str">
        <f t="shared" si="406"/>
        <v/>
      </c>
      <c r="AE687" s="269" t="str">
        <f t="shared" si="407"/>
        <v/>
      </c>
      <c r="AF687" s="269" t="str">
        <f t="shared" si="408"/>
        <v/>
      </c>
      <c r="AG687" s="269" t="str">
        <f t="shared" si="409"/>
        <v/>
      </c>
      <c r="AH687" s="269" t="str">
        <f t="shared" si="410"/>
        <v/>
      </c>
      <c r="AI687" s="269" t="str">
        <f t="shared" si="411"/>
        <v/>
      </c>
      <c r="AJ687" s="269" t="str">
        <f t="shared" si="412"/>
        <v/>
      </c>
      <c r="AK687" s="366" t="str">
        <f t="shared" si="413"/>
        <v/>
      </c>
      <c r="AL687" s="134" t="str">
        <f t="shared" si="392"/>
        <v/>
      </c>
      <c r="AM687" s="5" t="e" cm="1">
        <f t="array" ref="AM687">Balance($B$8,$B$11,$B$12,$H$7,B687,AK687,AL687)</f>
        <v>#VALUE!</v>
      </c>
      <c r="AN687" s="5" t="e" cm="1">
        <f t="array" ref="AN687">getStorageByWaterLevel(B686)</f>
        <v>#VALUE!</v>
      </c>
    </row>
    <row r="688" spans="2:40" x14ac:dyDescent="0.25">
      <c r="B688" s="269" t="str">
        <f t="shared" si="393"/>
        <v/>
      </c>
      <c r="C688" s="269" t="str">
        <f t="shared" si="394"/>
        <v/>
      </c>
      <c r="D688" s="269" t="str">
        <f t="shared" si="395"/>
        <v/>
      </c>
      <c r="E688" s="269" t="str">
        <f>IF(H688&gt;0,IF(AND(C688&lt;$B$6,C688&gt;$K$12),bb2wang($B$6,$K$12,C688,$H$8,$H$9,I688,$H$10,$H$11,$K$10,$K$11,$H$13),E687)," ")</f>
        <v xml:space="preserve"> </v>
      </c>
      <c r="F688" s="269" t="str">
        <f t="shared" si="396"/>
        <v/>
      </c>
      <c r="G688" s="269" t="str">
        <f t="shared" si="397"/>
        <v/>
      </c>
      <c r="H688" s="270"/>
      <c r="I688" s="269" t="str">
        <f t="shared" si="398"/>
        <v/>
      </c>
      <c r="J688" s="269">
        <f t="shared" si="390"/>
        <v>100</v>
      </c>
      <c r="K688" s="317" t="str">
        <f t="shared" si="399"/>
        <v/>
      </c>
      <c r="L688" s="318" t="str">
        <f t="shared" si="400"/>
        <v/>
      </c>
      <c r="M688" s="318" t="str">
        <f t="shared" si="401"/>
        <v/>
      </c>
      <c r="N688" s="269" t="str">
        <f t="shared" si="402"/>
        <v/>
      </c>
      <c r="O688" s="269" t="str">
        <f t="shared" si="403"/>
        <v/>
      </c>
      <c r="P688" s="316"/>
      <c r="Q688" s="269"/>
      <c r="R688" s="338" t="str">
        <f>IF(H688&gt;0,rate1(1,$L$52,$L$51,$L$54,L688,$L$53,$L$50,P688),"")</f>
        <v/>
      </c>
      <c r="S688" s="318"/>
      <c r="T688" s="318"/>
      <c r="U688" s="269"/>
      <c r="V688" s="341"/>
      <c r="W688" s="269"/>
      <c r="X688" s="269"/>
      <c r="Y688" s="269"/>
      <c r="Z688" s="349" t="str">
        <f>IF(H688&gt;0,rate1(1,$L$52,$L$51,$L$54,U688,$L$53,$L$50,Y688),"")</f>
        <v/>
      </c>
      <c r="AA688" s="341" t="str">
        <f t="shared" si="404"/>
        <v/>
      </c>
      <c r="AB688" s="341" t="str">
        <f t="shared" si="405"/>
        <v/>
      </c>
      <c r="AC688" s="269" t="str">
        <f t="shared" si="391"/>
        <v/>
      </c>
      <c r="AD688" s="269" t="str">
        <f t="shared" si="406"/>
        <v/>
      </c>
      <c r="AE688" s="269" t="str">
        <f t="shared" si="407"/>
        <v/>
      </c>
      <c r="AF688" s="269" t="str">
        <f t="shared" si="408"/>
        <v/>
      </c>
      <c r="AG688" s="269" t="str">
        <f t="shared" si="409"/>
        <v/>
      </c>
      <c r="AH688" s="269" t="str">
        <f t="shared" si="410"/>
        <v/>
      </c>
      <c r="AI688" s="269" t="str">
        <f t="shared" si="411"/>
        <v/>
      </c>
      <c r="AJ688" s="269" t="str">
        <f t="shared" si="412"/>
        <v/>
      </c>
      <c r="AK688" s="366" t="str">
        <f t="shared" si="413"/>
        <v/>
      </c>
      <c r="AL688" s="134" t="str">
        <f t="shared" si="392"/>
        <v/>
      </c>
      <c r="AM688" s="5" t="e" cm="1">
        <f t="array" ref="AM688">Balance($B$8,$B$11,$B$12,$H$7,B688,AK688,AL688)</f>
        <v>#VALUE!</v>
      </c>
      <c r="AN688" s="5" t="e" cm="1">
        <f t="array" ref="AN688">getStorageByWaterLevel(B687)</f>
        <v>#VALUE!</v>
      </c>
    </row>
    <row r="689" spans="2:40" x14ac:dyDescent="0.25">
      <c r="B689" s="269" t="str">
        <f t="shared" si="393"/>
        <v/>
      </c>
      <c r="C689" s="269" t="str">
        <f t="shared" si="394"/>
        <v/>
      </c>
      <c r="D689" s="269" t="str">
        <f t="shared" si="395"/>
        <v/>
      </c>
      <c r="E689" s="269" t="str">
        <f>IF(H689&gt;0,IF(AND(C689&lt;$B$6,C689&gt;$K$12),bb2wang($B$6,$K$12,C689,$H$8,$H$9,I689,$H$10,$H$11,$K$10,$K$11,$H$13),E688)," ")</f>
        <v xml:space="preserve"> </v>
      </c>
      <c r="F689" s="269" t="str">
        <f t="shared" si="396"/>
        <v/>
      </c>
      <c r="G689" s="269" t="str">
        <f t="shared" si="397"/>
        <v/>
      </c>
      <c r="H689" s="270"/>
      <c r="I689" s="269" t="str">
        <f t="shared" si="398"/>
        <v/>
      </c>
      <c r="J689" s="269">
        <f t="shared" si="390"/>
        <v>100</v>
      </c>
      <c r="K689" s="317" t="str">
        <f t="shared" si="399"/>
        <v/>
      </c>
      <c r="L689" s="318" t="str">
        <f t="shared" si="400"/>
        <v/>
      </c>
      <c r="M689" s="318" t="str">
        <f t="shared" si="401"/>
        <v/>
      </c>
      <c r="N689" s="269" t="str">
        <f t="shared" si="402"/>
        <v/>
      </c>
      <c r="O689" s="269" t="str">
        <f t="shared" si="403"/>
        <v/>
      </c>
      <c r="P689" s="316"/>
      <c r="Q689" s="269"/>
      <c r="R689" s="338" t="str">
        <f>IF(H689&gt;0,rate1(1,$L$52,$L$51,$L$54,L689,$L$53,$L$50,P689),"")</f>
        <v/>
      </c>
      <c r="S689" s="318"/>
      <c r="T689" s="318"/>
      <c r="U689" s="269"/>
      <c r="V689" s="341"/>
      <c r="W689" s="269"/>
      <c r="X689" s="269"/>
      <c r="Y689" s="269"/>
      <c r="Z689" s="349" t="str">
        <f>IF(H689&gt;0,rate1(1,$L$52,$L$51,$L$54,U689,$L$53,$L$50,Y689),"")</f>
        <v/>
      </c>
      <c r="AA689" s="341" t="str">
        <f t="shared" si="404"/>
        <v/>
      </c>
      <c r="AB689" s="341" t="str">
        <f t="shared" si="405"/>
        <v/>
      </c>
      <c r="AC689" s="269" t="str">
        <f t="shared" si="391"/>
        <v/>
      </c>
      <c r="AD689" s="269" t="str">
        <f t="shared" si="406"/>
        <v/>
      </c>
      <c r="AE689" s="269" t="str">
        <f t="shared" si="407"/>
        <v/>
      </c>
      <c r="AF689" s="269" t="str">
        <f t="shared" si="408"/>
        <v/>
      </c>
      <c r="AG689" s="269" t="str">
        <f t="shared" si="409"/>
        <v/>
      </c>
      <c r="AH689" s="269" t="str">
        <f t="shared" si="410"/>
        <v/>
      </c>
      <c r="AI689" s="269" t="str">
        <f t="shared" si="411"/>
        <v/>
      </c>
      <c r="AJ689" s="269" t="str">
        <f t="shared" si="412"/>
        <v/>
      </c>
      <c r="AK689" s="366" t="str">
        <f t="shared" si="413"/>
        <v/>
      </c>
      <c r="AL689" s="134" t="str">
        <f t="shared" si="392"/>
        <v/>
      </c>
      <c r="AM689" s="5" t="e" cm="1">
        <f t="array" ref="AM689">Balance($B$8,$B$11,$B$12,$H$7,B689,AK689,AL689)</f>
        <v>#VALUE!</v>
      </c>
      <c r="AN689" s="5" t="e" cm="1">
        <f t="array" ref="AN689">getStorageByWaterLevel(B688)</f>
        <v>#VALUE!</v>
      </c>
    </row>
    <row r="690" spans="2:40" x14ac:dyDescent="0.25">
      <c r="B690" s="269" t="str">
        <f t="shared" si="393"/>
        <v/>
      </c>
      <c r="C690" s="269" t="str">
        <f t="shared" si="394"/>
        <v/>
      </c>
      <c r="D690" s="269" t="str">
        <f t="shared" si="395"/>
        <v/>
      </c>
      <c r="E690" s="269" t="str">
        <f>IF(H690&gt;0,IF(AND(C690&lt;$B$6,C690&gt;$K$12),bb2wang($B$6,$K$12,C690,$H$8,$H$9,I690,$H$10,$H$11,$K$10,$K$11,$H$13),E689)," ")</f>
        <v xml:space="preserve"> </v>
      </c>
      <c r="F690" s="269" t="str">
        <f t="shared" si="396"/>
        <v/>
      </c>
      <c r="G690" s="269" t="str">
        <f t="shared" si="397"/>
        <v/>
      </c>
      <c r="H690" s="270"/>
      <c r="I690" s="269" t="str">
        <f t="shared" si="398"/>
        <v/>
      </c>
      <c r="J690" s="269">
        <f t="shared" si="390"/>
        <v>100</v>
      </c>
      <c r="K690" s="317" t="str">
        <f t="shared" si="399"/>
        <v/>
      </c>
      <c r="L690" s="318" t="str">
        <f t="shared" si="400"/>
        <v/>
      </c>
      <c r="M690" s="318" t="str">
        <f t="shared" si="401"/>
        <v/>
      </c>
      <c r="N690" s="269" t="str">
        <f t="shared" si="402"/>
        <v/>
      </c>
      <c r="O690" s="269" t="str">
        <f t="shared" si="403"/>
        <v/>
      </c>
      <c r="P690" s="316"/>
      <c r="Q690" s="269"/>
      <c r="R690" s="338" t="str">
        <f>IF(H690&gt;0,rate1(1,$L$52,$L$51,$L$54,L690,$L$53,$L$50,P690),"")</f>
        <v/>
      </c>
      <c r="S690" s="318"/>
      <c r="T690" s="318"/>
      <c r="U690" s="269"/>
      <c r="V690" s="341"/>
      <c r="W690" s="269"/>
      <c r="X690" s="269"/>
      <c r="Y690" s="269"/>
      <c r="Z690" s="349" t="str">
        <f>IF(H690&gt;0,rate1(1,$L$52,$L$51,$L$54,U690,$L$53,$L$50,Y690),"")</f>
        <v/>
      </c>
      <c r="AA690" s="341" t="str">
        <f t="shared" si="404"/>
        <v/>
      </c>
      <c r="AB690" s="341" t="str">
        <f t="shared" si="405"/>
        <v/>
      </c>
      <c r="AC690" s="269" t="str">
        <f t="shared" si="391"/>
        <v/>
      </c>
      <c r="AD690" s="269" t="str">
        <f t="shared" si="406"/>
        <v/>
      </c>
      <c r="AE690" s="269" t="str">
        <f t="shared" si="407"/>
        <v/>
      </c>
      <c r="AF690" s="269" t="str">
        <f t="shared" si="408"/>
        <v/>
      </c>
      <c r="AG690" s="269" t="str">
        <f t="shared" si="409"/>
        <v/>
      </c>
      <c r="AH690" s="269" t="str">
        <f t="shared" si="410"/>
        <v/>
      </c>
      <c r="AI690" s="269" t="str">
        <f t="shared" si="411"/>
        <v/>
      </c>
      <c r="AJ690" s="269" t="str">
        <f t="shared" si="412"/>
        <v/>
      </c>
      <c r="AK690" s="366" t="str">
        <f t="shared" si="413"/>
        <v/>
      </c>
      <c r="AL690" s="134" t="str">
        <f t="shared" si="392"/>
        <v/>
      </c>
      <c r="AM690" s="5" t="e" cm="1">
        <f t="array" ref="AM690">Balance($B$8,$B$11,$B$12,$H$7,B690,AK690,AL690)</f>
        <v>#VALUE!</v>
      </c>
      <c r="AN690" s="5" t="e" cm="1">
        <f t="array" ref="AN690">getStorageByWaterLevel(B689)</f>
        <v>#VALUE!</v>
      </c>
    </row>
    <row r="691" spans="2:40" x14ac:dyDescent="0.25">
      <c r="B691" s="269" t="str">
        <f t="shared" si="393"/>
        <v/>
      </c>
      <c r="C691" s="269" t="str">
        <f t="shared" si="394"/>
        <v/>
      </c>
      <c r="D691" s="269" t="str">
        <f t="shared" si="395"/>
        <v/>
      </c>
      <c r="E691" s="269" t="str">
        <f>IF(H691&gt;0,IF(AND(C691&lt;$B$6,C691&gt;$K$12),bb2wang($B$6,$K$12,C691,$H$8,$H$9,I691,$H$10,$H$11,$K$10,$K$11,$H$13),E690)," ")</f>
        <v xml:space="preserve"> </v>
      </c>
      <c r="F691" s="269" t="str">
        <f t="shared" si="396"/>
        <v/>
      </c>
      <c r="G691" s="269" t="str">
        <f t="shared" si="397"/>
        <v/>
      </c>
      <c r="H691" s="270"/>
      <c r="I691" s="269" t="str">
        <f t="shared" si="398"/>
        <v/>
      </c>
      <c r="J691" s="269">
        <f t="shared" si="390"/>
        <v>100</v>
      </c>
      <c r="K691" s="317" t="str">
        <f t="shared" si="399"/>
        <v/>
      </c>
      <c r="L691" s="318" t="str">
        <f t="shared" si="400"/>
        <v/>
      </c>
      <c r="M691" s="318" t="str">
        <f t="shared" si="401"/>
        <v/>
      </c>
      <c r="N691" s="269" t="str">
        <f t="shared" si="402"/>
        <v/>
      </c>
      <c r="O691" s="269" t="str">
        <f t="shared" si="403"/>
        <v/>
      </c>
      <c r="P691" s="316"/>
      <c r="Q691" s="269"/>
      <c r="R691" s="338" t="str">
        <f>IF(H691&gt;0,rate1(1,$L$52,$L$51,$L$54,L691,$L$53,$L$50,P691),"")</f>
        <v/>
      </c>
      <c r="S691" s="318"/>
      <c r="T691" s="318"/>
      <c r="U691" s="269"/>
      <c r="V691" s="341"/>
      <c r="W691" s="269"/>
      <c r="X691" s="269"/>
      <c r="Y691" s="269"/>
      <c r="Z691" s="349" t="str">
        <f>IF(H691&gt;0,rate1(1,$L$52,$L$51,$L$54,U691,$L$53,$L$50,Y691),"")</f>
        <v/>
      </c>
      <c r="AA691" s="341" t="str">
        <f t="shared" si="404"/>
        <v/>
      </c>
      <c r="AB691" s="341" t="str">
        <f t="shared" si="405"/>
        <v/>
      </c>
      <c r="AC691" s="269" t="str">
        <f t="shared" si="391"/>
        <v/>
      </c>
      <c r="AD691" s="269" t="str">
        <f t="shared" si="406"/>
        <v/>
      </c>
      <c r="AE691" s="269" t="str">
        <f t="shared" si="407"/>
        <v/>
      </c>
      <c r="AF691" s="269" t="str">
        <f t="shared" si="408"/>
        <v/>
      </c>
      <c r="AG691" s="269" t="str">
        <f t="shared" si="409"/>
        <v/>
      </c>
      <c r="AH691" s="269" t="str">
        <f t="shared" si="410"/>
        <v/>
      </c>
      <c r="AI691" s="269" t="str">
        <f t="shared" si="411"/>
        <v/>
      </c>
      <c r="AJ691" s="269" t="str">
        <f t="shared" si="412"/>
        <v/>
      </c>
      <c r="AK691" s="366" t="str">
        <f t="shared" si="413"/>
        <v/>
      </c>
      <c r="AL691" s="134" t="str">
        <f t="shared" si="392"/>
        <v/>
      </c>
      <c r="AM691" s="5" t="e" cm="1">
        <f t="array" ref="AM691">Balance($B$8,$B$11,$B$12,$H$7,B691,AK691,AL691)</f>
        <v>#VALUE!</v>
      </c>
      <c r="AN691" s="5" t="e" cm="1">
        <f t="array" ref="AN691">getStorageByWaterLevel(B690)</f>
        <v>#VALUE!</v>
      </c>
    </row>
    <row r="692" spans="2:40" x14ac:dyDescent="0.25">
      <c r="B692" s="269" t="str">
        <f t="shared" si="393"/>
        <v/>
      </c>
      <c r="C692" s="269" t="str">
        <f t="shared" si="394"/>
        <v/>
      </c>
      <c r="D692" s="269" t="str">
        <f t="shared" si="395"/>
        <v/>
      </c>
      <c r="E692" s="269" t="str">
        <f>IF(H692&gt;0,IF(AND(C692&lt;$B$6,C692&gt;$K$12),bb2wang($B$6,$K$12,C692,$H$8,$H$9,I692,$H$10,$H$11,$K$10,$K$11,$H$13),E691)," ")</f>
        <v xml:space="preserve"> </v>
      </c>
      <c r="F692" s="269" t="str">
        <f t="shared" si="396"/>
        <v/>
      </c>
      <c r="G692" s="269" t="str">
        <f t="shared" si="397"/>
        <v/>
      </c>
      <c r="H692" s="270"/>
      <c r="I692" s="269" t="str">
        <f t="shared" si="398"/>
        <v/>
      </c>
      <c r="J692" s="269">
        <f t="shared" si="390"/>
        <v>100</v>
      </c>
      <c r="K692" s="317" t="str">
        <f t="shared" si="399"/>
        <v/>
      </c>
      <c r="L692" s="318" t="str">
        <f t="shared" si="400"/>
        <v/>
      </c>
      <c r="M692" s="318" t="str">
        <f t="shared" si="401"/>
        <v/>
      </c>
      <c r="N692" s="269" t="str">
        <f t="shared" si="402"/>
        <v/>
      </c>
      <c r="O692" s="269" t="str">
        <f t="shared" si="403"/>
        <v/>
      </c>
      <c r="P692" s="316"/>
      <c r="Q692" s="269"/>
      <c r="R692" s="338" t="str">
        <f>IF(H692&gt;0,rate1(1,$L$52,$L$51,$L$54,L692,$L$53,$L$50,P692),"")</f>
        <v/>
      </c>
      <c r="S692" s="318"/>
      <c r="T692" s="318"/>
      <c r="U692" s="269"/>
      <c r="V692" s="341"/>
      <c r="W692" s="269"/>
      <c r="X692" s="269"/>
      <c r="Y692" s="269"/>
      <c r="Z692" s="349" t="str">
        <f>IF(H692&gt;0,rate1(1,$L$52,$L$51,$L$54,U692,$L$53,$L$50,Y692),"")</f>
        <v/>
      </c>
      <c r="AA692" s="341" t="str">
        <f t="shared" si="404"/>
        <v/>
      </c>
      <c r="AB692" s="341" t="str">
        <f t="shared" si="405"/>
        <v/>
      </c>
      <c r="AC692" s="269" t="str">
        <f t="shared" si="391"/>
        <v/>
      </c>
      <c r="AD692" s="269" t="str">
        <f t="shared" si="406"/>
        <v/>
      </c>
      <c r="AE692" s="269" t="str">
        <f t="shared" si="407"/>
        <v/>
      </c>
      <c r="AF692" s="269" t="str">
        <f t="shared" si="408"/>
        <v/>
      </c>
      <c r="AG692" s="269" t="str">
        <f t="shared" si="409"/>
        <v/>
      </c>
      <c r="AH692" s="269" t="str">
        <f t="shared" si="410"/>
        <v/>
      </c>
      <c r="AI692" s="269" t="str">
        <f t="shared" si="411"/>
        <v/>
      </c>
      <c r="AJ692" s="269" t="str">
        <f t="shared" si="412"/>
        <v/>
      </c>
      <c r="AK692" s="366" t="str">
        <f t="shared" si="413"/>
        <v/>
      </c>
      <c r="AL692" s="134" t="str">
        <f t="shared" si="392"/>
        <v/>
      </c>
      <c r="AM692" s="5" t="e" cm="1">
        <f t="array" ref="AM692">Balance($B$8,$B$11,$B$12,$H$7,B692,AK692,AL692)</f>
        <v>#VALUE!</v>
      </c>
      <c r="AN692" s="5" t="e" cm="1">
        <f t="array" ref="AN692">getStorageByWaterLevel(B691)</f>
        <v>#VALUE!</v>
      </c>
    </row>
    <row r="693" spans="2:40" x14ac:dyDescent="0.25">
      <c r="B693" s="269" t="str">
        <f t="shared" si="393"/>
        <v/>
      </c>
      <c r="C693" s="269" t="str">
        <f t="shared" si="394"/>
        <v/>
      </c>
      <c r="D693" s="269" t="str">
        <f t="shared" si="395"/>
        <v/>
      </c>
      <c r="E693" s="269" t="str">
        <f>IF(H693&gt;0,IF(AND(C693&lt;$B$6,C693&gt;$K$12),bb2wang($B$6,$K$12,C693,$H$8,$H$9,I693,$H$10,$H$11,$K$10,$K$11,$H$13),E692)," ")</f>
        <v xml:space="preserve"> </v>
      </c>
      <c r="F693" s="269" t="str">
        <f t="shared" si="396"/>
        <v/>
      </c>
      <c r="G693" s="269" t="str">
        <f t="shared" si="397"/>
        <v/>
      </c>
      <c r="H693" s="270"/>
      <c r="I693" s="269" t="str">
        <f t="shared" si="398"/>
        <v/>
      </c>
      <c r="J693" s="269">
        <f t="shared" si="390"/>
        <v>100</v>
      </c>
      <c r="K693" s="317" t="str">
        <f t="shared" si="399"/>
        <v/>
      </c>
      <c r="L693" s="318" t="str">
        <f t="shared" si="400"/>
        <v/>
      </c>
      <c r="M693" s="318" t="str">
        <f t="shared" si="401"/>
        <v/>
      </c>
      <c r="N693" s="269" t="str">
        <f t="shared" si="402"/>
        <v/>
      </c>
      <c r="O693" s="269" t="str">
        <f t="shared" si="403"/>
        <v/>
      </c>
      <c r="P693" s="316"/>
      <c r="Q693" s="269"/>
      <c r="R693" s="338" t="str">
        <f>IF(H693&gt;0,rate1(1,$L$52,$L$51,$L$54,L693,$L$53,$L$50,P693),"")</f>
        <v/>
      </c>
      <c r="S693" s="318"/>
      <c r="T693" s="318"/>
      <c r="U693" s="269"/>
      <c r="V693" s="341"/>
      <c r="W693" s="269"/>
      <c r="X693" s="269"/>
      <c r="Y693" s="269"/>
      <c r="Z693" s="349" t="str">
        <f>IF(H693&gt;0,rate1(1,$L$52,$L$51,$L$54,U693,$L$53,$L$50,Y693),"")</f>
        <v/>
      </c>
      <c r="AA693" s="341" t="str">
        <f t="shared" si="404"/>
        <v/>
      </c>
      <c r="AB693" s="341" t="str">
        <f t="shared" si="405"/>
        <v/>
      </c>
      <c r="AC693" s="269" t="str">
        <f t="shared" si="391"/>
        <v/>
      </c>
      <c r="AD693" s="269" t="str">
        <f t="shared" si="406"/>
        <v/>
      </c>
      <c r="AE693" s="269" t="str">
        <f t="shared" si="407"/>
        <v/>
      </c>
      <c r="AF693" s="269" t="str">
        <f t="shared" si="408"/>
        <v/>
      </c>
      <c r="AG693" s="269" t="str">
        <f t="shared" si="409"/>
        <v/>
      </c>
      <c r="AH693" s="269" t="str">
        <f t="shared" si="410"/>
        <v/>
      </c>
      <c r="AI693" s="269" t="str">
        <f t="shared" si="411"/>
        <v/>
      </c>
      <c r="AJ693" s="269" t="str">
        <f t="shared" si="412"/>
        <v/>
      </c>
      <c r="AK693" s="366" t="str">
        <f t="shared" si="413"/>
        <v/>
      </c>
      <c r="AL693" s="134" t="str">
        <f t="shared" si="392"/>
        <v/>
      </c>
      <c r="AM693" s="5" t="e" cm="1">
        <f t="array" ref="AM693">Balance($B$8,$B$11,$B$12,$H$7,B693,AK693,AL693)</f>
        <v>#VALUE!</v>
      </c>
      <c r="AN693" s="5" t="e" cm="1">
        <f t="array" ref="AN693">getStorageByWaterLevel(B692)</f>
        <v>#VALUE!</v>
      </c>
    </row>
    <row r="694" spans="2:40" x14ac:dyDescent="0.25">
      <c r="B694" s="269" t="str">
        <f t="shared" si="393"/>
        <v/>
      </c>
      <c r="C694" s="269" t="str">
        <f t="shared" si="394"/>
        <v/>
      </c>
      <c r="D694" s="269" t="str">
        <f t="shared" si="395"/>
        <v/>
      </c>
      <c r="E694" s="269" t="str">
        <f>IF(H694&gt;0,IF(AND(C694&lt;$B$6,C694&gt;$K$12),bb2wang($B$6,$K$12,C694,$H$8,$H$9,I694,$H$10,$H$11,$K$10,$K$11,$H$13),E693)," ")</f>
        <v xml:space="preserve"> </v>
      </c>
      <c r="F694" s="269" t="str">
        <f t="shared" si="396"/>
        <v/>
      </c>
      <c r="G694" s="269" t="str">
        <f t="shared" si="397"/>
        <v/>
      </c>
      <c r="H694" s="270"/>
      <c r="I694" s="269" t="str">
        <f t="shared" si="398"/>
        <v/>
      </c>
      <c r="J694" s="269">
        <f t="shared" si="390"/>
        <v>100</v>
      </c>
      <c r="K694" s="317" t="str">
        <f t="shared" si="399"/>
        <v/>
      </c>
      <c r="L694" s="318" t="str">
        <f t="shared" si="400"/>
        <v/>
      </c>
      <c r="M694" s="318" t="str">
        <f t="shared" si="401"/>
        <v/>
      </c>
      <c r="N694" s="269" t="str">
        <f t="shared" si="402"/>
        <v/>
      </c>
      <c r="O694" s="269" t="str">
        <f t="shared" si="403"/>
        <v/>
      </c>
      <c r="P694" s="316"/>
      <c r="Q694" s="269"/>
      <c r="R694" s="338" t="str">
        <f>IF(H694&gt;0,rate1(1,$L$52,$L$51,$L$54,L694,$L$53,$L$50,P694),"")</f>
        <v/>
      </c>
      <c r="S694" s="318"/>
      <c r="T694" s="318"/>
      <c r="U694" s="269"/>
      <c r="V694" s="341"/>
      <c r="W694" s="269"/>
      <c r="X694" s="269"/>
      <c r="Y694" s="269"/>
      <c r="Z694" s="349" t="str">
        <f>IF(H694&gt;0,rate1(1,$L$52,$L$51,$L$54,U694,$L$53,$L$50,Y694),"")</f>
        <v/>
      </c>
      <c r="AA694" s="341" t="str">
        <f t="shared" si="404"/>
        <v/>
      </c>
      <c r="AB694" s="341" t="str">
        <f t="shared" si="405"/>
        <v/>
      </c>
      <c r="AC694" s="269" t="str">
        <f t="shared" si="391"/>
        <v/>
      </c>
      <c r="AD694" s="269" t="str">
        <f t="shared" si="406"/>
        <v/>
      </c>
      <c r="AE694" s="269" t="str">
        <f t="shared" si="407"/>
        <v/>
      </c>
      <c r="AF694" s="269" t="str">
        <f t="shared" si="408"/>
        <v/>
      </c>
      <c r="AG694" s="269" t="str">
        <f t="shared" si="409"/>
        <v/>
      </c>
      <c r="AH694" s="269" t="str">
        <f t="shared" si="410"/>
        <v/>
      </c>
      <c r="AI694" s="269" t="str">
        <f t="shared" si="411"/>
        <v/>
      </c>
      <c r="AJ694" s="269" t="str">
        <f t="shared" si="412"/>
        <v/>
      </c>
      <c r="AK694" s="366" t="str">
        <f t="shared" si="413"/>
        <v/>
      </c>
      <c r="AL694" s="134" t="str">
        <f t="shared" si="392"/>
        <v/>
      </c>
      <c r="AM694" s="5" t="e" cm="1">
        <f t="array" ref="AM694">Balance($B$8,$B$11,$B$12,$H$7,B694,AK694,AL694)</f>
        <v>#VALUE!</v>
      </c>
      <c r="AN694" s="5" t="e" cm="1">
        <f t="array" ref="AN694">getStorageByWaterLevel(B693)</f>
        <v>#VALUE!</v>
      </c>
    </row>
    <row r="695" spans="2:40" x14ac:dyDescent="0.25">
      <c r="B695" s="269" t="str">
        <f t="shared" si="393"/>
        <v/>
      </c>
      <c r="C695" s="269" t="str">
        <f t="shared" si="394"/>
        <v/>
      </c>
      <c r="D695" s="269" t="str">
        <f t="shared" si="395"/>
        <v/>
      </c>
      <c r="E695" s="269" t="str">
        <f>IF(H695&gt;0,IF(AND(C695&lt;$B$6,C695&gt;$K$12),bb2wang($B$6,$K$12,C695,$H$8,$H$9,I695,$H$10,$H$11,$K$10,$K$11,$H$13),E694)," ")</f>
        <v xml:space="preserve"> </v>
      </c>
      <c r="F695" s="269" t="str">
        <f t="shared" si="396"/>
        <v/>
      </c>
      <c r="G695" s="269" t="str">
        <f t="shared" si="397"/>
        <v/>
      </c>
      <c r="H695" s="270"/>
      <c r="I695" s="269" t="str">
        <f t="shared" si="398"/>
        <v/>
      </c>
      <c r="J695" s="269">
        <f t="shared" si="390"/>
        <v>100</v>
      </c>
      <c r="K695" s="317" t="str">
        <f t="shared" si="399"/>
        <v/>
      </c>
      <c r="L695" s="318" t="str">
        <f t="shared" si="400"/>
        <v/>
      </c>
      <c r="M695" s="318" t="str">
        <f t="shared" si="401"/>
        <v/>
      </c>
      <c r="N695" s="269" t="str">
        <f t="shared" si="402"/>
        <v/>
      </c>
      <c r="O695" s="269" t="str">
        <f t="shared" si="403"/>
        <v/>
      </c>
      <c r="P695" s="316"/>
      <c r="Q695" s="269"/>
      <c r="R695" s="338" t="str">
        <f>IF(H695&gt;0,rate1(1,$L$52,$L$51,$L$54,L695,$L$53,$L$50,P695),"")</f>
        <v/>
      </c>
      <c r="S695" s="318"/>
      <c r="T695" s="318"/>
      <c r="U695" s="269"/>
      <c r="V695" s="341"/>
      <c r="W695" s="269"/>
      <c r="X695" s="269"/>
      <c r="Y695" s="269"/>
      <c r="Z695" s="349" t="str">
        <f>IF(H695&gt;0,rate1(1,$L$52,$L$51,$L$54,U695,$L$53,$L$50,Y695),"")</f>
        <v/>
      </c>
      <c r="AA695" s="341" t="str">
        <f t="shared" si="404"/>
        <v/>
      </c>
      <c r="AB695" s="341" t="str">
        <f t="shared" si="405"/>
        <v/>
      </c>
      <c r="AC695" s="269" t="str">
        <f t="shared" si="391"/>
        <v/>
      </c>
      <c r="AD695" s="269" t="str">
        <f t="shared" si="406"/>
        <v/>
      </c>
      <c r="AE695" s="269" t="str">
        <f t="shared" si="407"/>
        <v/>
      </c>
      <c r="AF695" s="269" t="str">
        <f t="shared" si="408"/>
        <v/>
      </c>
      <c r="AG695" s="269" t="str">
        <f t="shared" si="409"/>
        <v/>
      </c>
      <c r="AH695" s="269" t="str">
        <f t="shared" si="410"/>
        <v/>
      </c>
      <c r="AI695" s="269" t="str">
        <f t="shared" si="411"/>
        <v/>
      </c>
      <c r="AJ695" s="269" t="str">
        <f t="shared" si="412"/>
        <v/>
      </c>
      <c r="AK695" s="366" t="str">
        <f t="shared" si="413"/>
        <v/>
      </c>
      <c r="AL695" s="134" t="str">
        <f t="shared" si="392"/>
        <v/>
      </c>
      <c r="AM695" s="5" t="e" cm="1">
        <f t="array" ref="AM695">Balance($B$8,$B$11,$B$12,$H$7,B695,AK695,AL695)</f>
        <v>#VALUE!</v>
      </c>
      <c r="AN695" s="5" t="e" cm="1">
        <f t="array" ref="AN695">getStorageByWaterLevel(B694)</f>
        <v>#VALUE!</v>
      </c>
    </row>
    <row r="696" spans="2:40" x14ac:dyDescent="0.25">
      <c r="B696" s="269" t="str">
        <f t="shared" si="393"/>
        <v/>
      </c>
      <c r="C696" s="269" t="str">
        <f t="shared" si="394"/>
        <v/>
      </c>
      <c r="D696" s="269" t="str">
        <f t="shared" si="395"/>
        <v/>
      </c>
      <c r="E696" s="269" t="str">
        <f>IF(H696&gt;0,IF(AND(C696&lt;$B$6,C696&gt;$K$12),bb2wang($B$6,$K$12,C696,$H$8,$H$9,I696,$H$10,$H$11,$K$10,$K$11,$H$13),E695)," ")</f>
        <v xml:space="preserve"> </v>
      </c>
      <c r="F696" s="269" t="str">
        <f t="shared" si="396"/>
        <v/>
      </c>
      <c r="G696" s="269" t="str">
        <f t="shared" si="397"/>
        <v/>
      </c>
      <c r="H696" s="270"/>
      <c r="I696" s="269" t="str">
        <f t="shared" si="398"/>
        <v/>
      </c>
      <c r="J696" s="269">
        <f t="shared" si="390"/>
        <v>100</v>
      </c>
      <c r="K696" s="317" t="str">
        <f t="shared" si="399"/>
        <v/>
      </c>
      <c r="L696" s="318" t="str">
        <f t="shared" si="400"/>
        <v/>
      </c>
      <c r="M696" s="318" t="str">
        <f t="shared" si="401"/>
        <v/>
      </c>
      <c r="N696" s="269" t="str">
        <f t="shared" si="402"/>
        <v/>
      </c>
      <c r="O696" s="269" t="str">
        <f t="shared" si="403"/>
        <v/>
      </c>
      <c r="P696" s="316"/>
      <c r="Q696" s="269"/>
      <c r="R696" s="338" t="str">
        <f>IF(H696&gt;0,rate1(1,$L$52,$L$51,$L$54,L696,$L$53,$L$50,P696),"")</f>
        <v/>
      </c>
      <c r="S696" s="318"/>
      <c r="T696" s="318"/>
      <c r="U696" s="269"/>
      <c r="V696" s="341"/>
      <c r="W696" s="269"/>
      <c r="X696" s="269"/>
      <c r="Y696" s="269"/>
      <c r="Z696" s="349" t="str">
        <f>IF(H696&gt;0,rate1(1,$L$52,$L$51,$L$54,U696,$L$53,$L$50,Y696),"")</f>
        <v/>
      </c>
      <c r="AA696" s="341" t="str">
        <f t="shared" si="404"/>
        <v/>
      </c>
      <c r="AB696" s="341" t="str">
        <f t="shared" si="405"/>
        <v/>
      </c>
      <c r="AC696" s="269" t="str">
        <f t="shared" si="391"/>
        <v/>
      </c>
      <c r="AD696" s="269" t="str">
        <f t="shared" si="406"/>
        <v/>
      </c>
      <c r="AE696" s="269" t="str">
        <f t="shared" si="407"/>
        <v/>
      </c>
      <c r="AF696" s="269" t="str">
        <f t="shared" si="408"/>
        <v/>
      </c>
      <c r="AG696" s="269" t="str">
        <f t="shared" si="409"/>
        <v/>
      </c>
      <c r="AH696" s="269" t="str">
        <f t="shared" si="410"/>
        <v/>
      </c>
      <c r="AI696" s="269" t="str">
        <f t="shared" si="411"/>
        <v/>
      </c>
      <c r="AJ696" s="269" t="str">
        <f t="shared" si="412"/>
        <v/>
      </c>
      <c r="AK696" s="366" t="str">
        <f t="shared" si="413"/>
        <v/>
      </c>
      <c r="AL696" s="134" t="str">
        <f t="shared" si="392"/>
        <v/>
      </c>
      <c r="AM696" s="5" t="e" cm="1">
        <f t="array" ref="AM696">Balance($B$8,$B$11,$B$12,$H$7,B696,AK696,AL696)</f>
        <v>#VALUE!</v>
      </c>
      <c r="AN696" s="5" t="e" cm="1">
        <f t="array" ref="AN696">getStorageByWaterLevel(B695)</f>
        <v>#VALUE!</v>
      </c>
    </row>
    <row r="697" spans="2:40" x14ac:dyDescent="0.25">
      <c r="B697" s="269" t="str">
        <f t="shared" si="393"/>
        <v/>
      </c>
      <c r="C697" s="269" t="str">
        <f t="shared" si="394"/>
        <v/>
      </c>
      <c r="D697" s="269" t="str">
        <f t="shared" si="395"/>
        <v/>
      </c>
      <c r="E697" s="269" t="str">
        <f>IF(H697&gt;0,IF(AND(C697&lt;$B$6,C697&gt;$K$12),bb2wang($B$6,$K$12,C697,$H$8,$H$9,I697,$H$10,$H$11,$K$10,$K$11,$H$13),E696)," ")</f>
        <v xml:space="preserve"> </v>
      </c>
      <c r="F697" s="269" t="str">
        <f t="shared" si="396"/>
        <v/>
      </c>
      <c r="G697" s="269" t="str">
        <f t="shared" si="397"/>
        <v/>
      </c>
      <c r="H697" s="270"/>
      <c r="I697" s="269" t="str">
        <f t="shared" si="398"/>
        <v/>
      </c>
      <c r="J697" s="269">
        <f t="shared" si="390"/>
        <v>100</v>
      </c>
      <c r="K697" s="317" t="str">
        <f t="shared" si="399"/>
        <v/>
      </c>
      <c r="L697" s="318" t="str">
        <f t="shared" si="400"/>
        <v/>
      </c>
      <c r="M697" s="318" t="str">
        <f t="shared" si="401"/>
        <v/>
      </c>
      <c r="N697" s="269" t="str">
        <f t="shared" si="402"/>
        <v/>
      </c>
      <c r="O697" s="269" t="str">
        <f t="shared" si="403"/>
        <v/>
      </c>
      <c r="P697" s="316"/>
      <c r="Q697" s="269"/>
      <c r="R697" s="338" t="str">
        <f>IF(H697&gt;0,rate1(1,$L$52,$L$51,$L$54,L697,$L$53,$L$50,P697),"")</f>
        <v/>
      </c>
      <c r="S697" s="318"/>
      <c r="T697" s="318"/>
      <c r="U697" s="269"/>
      <c r="V697" s="341"/>
      <c r="W697" s="269"/>
      <c r="X697" s="269"/>
      <c r="Y697" s="269"/>
      <c r="Z697" s="349" t="str">
        <f>IF(H697&gt;0,rate1(1,$L$52,$L$51,$L$54,U697,$L$53,$L$50,Y697),"")</f>
        <v/>
      </c>
      <c r="AA697" s="341" t="str">
        <f t="shared" si="404"/>
        <v/>
      </c>
      <c r="AB697" s="341" t="str">
        <f t="shared" si="405"/>
        <v/>
      </c>
      <c r="AC697" s="269" t="str">
        <f t="shared" si="391"/>
        <v/>
      </c>
      <c r="AD697" s="269" t="str">
        <f t="shared" si="406"/>
        <v/>
      </c>
      <c r="AE697" s="269" t="str">
        <f t="shared" si="407"/>
        <v/>
      </c>
      <c r="AF697" s="269" t="str">
        <f t="shared" si="408"/>
        <v/>
      </c>
      <c r="AG697" s="269" t="str">
        <f t="shared" si="409"/>
        <v/>
      </c>
      <c r="AH697" s="269" t="str">
        <f t="shared" si="410"/>
        <v/>
      </c>
      <c r="AI697" s="269" t="str">
        <f t="shared" si="411"/>
        <v/>
      </c>
      <c r="AJ697" s="269" t="str">
        <f t="shared" si="412"/>
        <v/>
      </c>
      <c r="AK697" s="366" t="str">
        <f t="shared" si="413"/>
        <v/>
      </c>
      <c r="AL697" s="134" t="str">
        <f t="shared" si="392"/>
        <v/>
      </c>
      <c r="AM697" s="5" t="e" cm="1">
        <f t="array" ref="AM697">Balance($B$8,$B$11,$B$12,$H$7,B697,AK697,AL697)</f>
        <v>#VALUE!</v>
      </c>
      <c r="AN697" s="5" t="e" cm="1">
        <f t="array" ref="AN697">getStorageByWaterLevel(B696)</f>
        <v>#VALUE!</v>
      </c>
    </row>
    <row r="698" spans="2:40" x14ac:dyDescent="0.25">
      <c r="B698" s="269" t="str">
        <f t="shared" si="393"/>
        <v/>
      </c>
      <c r="C698" s="269" t="str">
        <f t="shared" si="394"/>
        <v/>
      </c>
      <c r="D698" s="269" t="str">
        <f t="shared" si="395"/>
        <v/>
      </c>
      <c r="E698" s="269" t="str">
        <f>IF(H698&gt;0,IF(AND(C698&lt;$B$6,C698&gt;$K$12),bb2wang($B$6,$K$12,C698,$H$8,$H$9,I698,$H$10,$H$11,$K$10,$K$11,$H$13),E697)," ")</f>
        <v xml:space="preserve"> </v>
      </c>
      <c r="F698" s="269" t="str">
        <f t="shared" si="396"/>
        <v/>
      </c>
      <c r="G698" s="269" t="str">
        <f t="shared" si="397"/>
        <v/>
      </c>
      <c r="H698" s="270"/>
      <c r="I698" s="269" t="str">
        <f t="shared" si="398"/>
        <v/>
      </c>
      <c r="J698" s="269">
        <f t="shared" si="390"/>
        <v>100</v>
      </c>
      <c r="K698" s="317" t="str">
        <f t="shared" si="399"/>
        <v/>
      </c>
      <c r="L698" s="318" t="str">
        <f t="shared" si="400"/>
        <v/>
      </c>
      <c r="M698" s="318" t="str">
        <f t="shared" si="401"/>
        <v/>
      </c>
      <c r="N698" s="269" t="str">
        <f t="shared" si="402"/>
        <v/>
      </c>
      <c r="O698" s="269" t="str">
        <f t="shared" si="403"/>
        <v/>
      </c>
      <c r="P698" s="316"/>
      <c r="Q698" s="269"/>
      <c r="R698" s="338" t="str">
        <f>IF(H698&gt;0,rate1(1,$L$52,$L$51,$L$54,L698,$L$53,$L$50,P698),"")</f>
        <v/>
      </c>
      <c r="S698" s="318"/>
      <c r="T698" s="318"/>
      <c r="U698" s="269"/>
      <c r="V698" s="341"/>
      <c r="W698" s="269"/>
      <c r="X698" s="269"/>
      <c r="Y698" s="269"/>
      <c r="Z698" s="349" t="str">
        <f>IF(H698&gt;0,rate1(1,$L$52,$L$51,$L$54,U698,$L$53,$L$50,Y698),"")</f>
        <v/>
      </c>
      <c r="AA698" s="341" t="str">
        <f t="shared" si="404"/>
        <v/>
      </c>
      <c r="AB698" s="341" t="str">
        <f t="shared" si="405"/>
        <v/>
      </c>
      <c r="AC698" s="269" t="str">
        <f t="shared" si="391"/>
        <v/>
      </c>
      <c r="AD698" s="269" t="str">
        <f t="shared" si="406"/>
        <v/>
      </c>
      <c r="AE698" s="269" t="str">
        <f t="shared" si="407"/>
        <v/>
      </c>
      <c r="AF698" s="269" t="str">
        <f t="shared" si="408"/>
        <v/>
      </c>
      <c r="AG698" s="269" t="str">
        <f t="shared" si="409"/>
        <v/>
      </c>
      <c r="AH698" s="269" t="str">
        <f t="shared" si="410"/>
        <v/>
      </c>
      <c r="AI698" s="269" t="str">
        <f t="shared" si="411"/>
        <v/>
      </c>
      <c r="AJ698" s="269" t="str">
        <f t="shared" si="412"/>
        <v/>
      </c>
      <c r="AK698" s="366" t="str">
        <f t="shared" si="413"/>
        <v/>
      </c>
      <c r="AL698" s="134" t="str">
        <f t="shared" si="392"/>
        <v/>
      </c>
      <c r="AM698" s="5" t="e" cm="1">
        <f t="array" ref="AM698">Balance($B$8,$B$11,$B$12,$H$7,B698,AK698,AL698)</f>
        <v>#VALUE!</v>
      </c>
      <c r="AN698" s="5" t="e" cm="1">
        <f t="array" ref="AN698">getStorageByWaterLevel(B697)</f>
        <v>#VALUE!</v>
      </c>
    </row>
    <row r="699" spans="2:40" x14ac:dyDescent="0.25">
      <c r="B699" s="269" t="str">
        <f t="shared" si="393"/>
        <v/>
      </c>
      <c r="C699" s="269" t="str">
        <f t="shared" si="394"/>
        <v/>
      </c>
      <c r="D699" s="269" t="str">
        <f t="shared" si="395"/>
        <v/>
      </c>
      <c r="E699" s="269" t="str">
        <f>IF(H699&gt;0,IF(AND(C699&lt;$B$6,C699&gt;$K$12),bb2wang($B$6,$K$12,C699,$H$8,$H$9,I699,$H$10,$H$11,$K$10,$K$11,$H$13),E698)," ")</f>
        <v xml:space="preserve"> </v>
      </c>
      <c r="F699" s="269" t="str">
        <f t="shared" si="396"/>
        <v/>
      </c>
      <c r="G699" s="269" t="str">
        <f t="shared" si="397"/>
        <v/>
      </c>
      <c r="H699" s="270"/>
      <c r="I699" s="269" t="str">
        <f t="shared" si="398"/>
        <v/>
      </c>
      <c r="J699" s="269">
        <f t="shared" si="390"/>
        <v>100</v>
      </c>
      <c r="K699" s="317" t="str">
        <f t="shared" si="399"/>
        <v/>
      </c>
      <c r="L699" s="318" t="str">
        <f t="shared" si="400"/>
        <v/>
      </c>
      <c r="M699" s="318" t="str">
        <f t="shared" si="401"/>
        <v/>
      </c>
      <c r="N699" s="269" t="str">
        <f t="shared" si="402"/>
        <v/>
      </c>
      <c r="O699" s="269" t="str">
        <f t="shared" si="403"/>
        <v/>
      </c>
      <c r="P699" s="316"/>
      <c r="Q699" s="269"/>
      <c r="R699" s="338" t="str">
        <f>IF(H699&gt;0,rate1(1,$L$52,$L$51,$L$54,L699,$L$53,$L$50,P699),"")</f>
        <v/>
      </c>
      <c r="S699" s="318"/>
      <c r="T699" s="318"/>
      <c r="U699" s="269"/>
      <c r="V699" s="341"/>
      <c r="W699" s="269"/>
      <c r="X699" s="269"/>
      <c r="Y699" s="269"/>
      <c r="Z699" s="349" t="str">
        <f>IF(H699&gt;0,rate1(1,$L$52,$L$51,$L$54,U699,$L$53,$L$50,Y699),"")</f>
        <v/>
      </c>
      <c r="AA699" s="341" t="str">
        <f t="shared" si="404"/>
        <v/>
      </c>
      <c r="AB699" s="341" t="str">
        <f t="shared" si="405"/>
        <v/>
      </c>
      <c r="AC699" s="269" t="str">
        <f t="shared" si="391"/>
        <v/>
      </c>
      <c r="AD699" s="269" t="str">
        <f t="shared" si="406"/>
        <v/>
      </c>
      <c r="AE699" s="269" t="str">
        <f t="shared" si="407"/>
        <v/>
      </c>
      <c r="AF699" s="269" t="str">
        <f t="shared" si="408"/>
        <v/>
      </c>
      <c r="AG699" s="269" t="str">
        <f t="shared" si="409"/>
        <v/>
      </c>
      <c r="AH699" s="269" t="str">
        <f t="shared" si="410"/>
        <v/>
      </c>
      <c r="AI699" s="269" t="str">
        <f t="shared" si="411"/>
        <v/>
      </c>
      <c r="AJ699" s="269" t="str">
        <f t="shared" si="412"/>
        <v/>
      </c>
      <c r="AK699" s="366" t="str">
        <f t="shared" si="413"/>
        <v/>
      </c>
      <c r="AL699" s="134" t="str">
        <f t="shared" si="392"/>
        <v/>
      </c>
      <c r="AM699" s="5" t="e" cm="1">
        <f t="array" ref="AM699">Balance($B$8,$B$11,$B$12,$H$7,B699,AK699,AL699)</f>
        <v>#VALUE!</v>
      </c>
      <c r="AN699" s="5" t="e" cm="1">
        <f t="array" ref="AN699">getStorageByWaterLevel(B698)</f>
        <v>#VALUE!</v>
      </c>
    </row>
    <row r="700" spans="2:40" x14ac:dyDescent="0.25">
      <c r="B700" s="269" t="str">
        <f t="shared" si="393"/>
        <v/>
      </c>
      <c r="C700" s="269" t="str">
        <f t="shared" si="394"/>
        <v/>
      </c>
      <c r="D700" s="269" t="str">
        <f t="shared" si="395"/>
        <v/>
      </c>
      <c r="E700" s="269" t="str">
        <f>IF(H700&gt;0,IF(AND(C700&lt;$B$6,C700&gt;$K$12),bb2wang($B$6,$K$12,C700,$H$8,$H$9,I700,$H$10,$H$11,$K$10,$K$11,$H$13),E699)," ")</f>
        <v xml:space="preserve"> </v>
      </c>
      <c r="F700" s="269" t="str">
        <f t="shared" si="396"/>
        <v/>
      </c>
      <c r="G700" s="269" t="str">
        <f t="shared" si="397"/>
        <v/>
      </c>
      <c r="H700" s="270"/>
      <c r="I700" s="269" t="str">
        <f t="shared" si="398"/>
        <v/>
      </c>
      <c r="J700" s="269">
        <f t="shared" si="390"/>
        <v>100</v>
      </c>
      <c r="K700" s="317" t="str">
        <f t="shared" si="399"/>
        <v/>
      </c>
      <c r="L700" s="318" t="str">
        <f t="shared" si="400"/>
        <v/>
      </c>
      <c r="M700" s="318" t="str">
        <f t="shared" si="401"/>
        <v/>
      </c>
      <c r="N700" s="269" t="str">
        <f t="shared" si="402"/>
        <v/>
      </c>
      <c r="O700" s="269" t="str">
        <f t="shared" si="403"/>
        <v/>
      </c>
      <c r="P700" s="316"/>
      <c r="Q700" s="269"/>
      <c r="R700" s="338" t="str">
        <f>IF(H700&gt;0,rate1(1,$L$52,$L$51,$L$54,L700,$L$53,$L$50,P700),"")</f>
        <v/>
      </c>
      <c r="S700" s="318"/>
      <c r="T700" s="318"/>
      <c r="U700" s="269"/>
      <c r="V700" s="341"/>
      <c r="W700" s="269"/>
      <c r="X700" s="269"/>
      <c r="Y700" s="269"/>
      <c r="Z700" s="349" t="str">
        <f>IF(H700&gt;0,rate1(1,$L$52,$L$51,$L$54,U700,$L$53,$L$50,Y700),"")</f>
        <v/>
      </c>
      <c r="AA700" s="341" t="str">
        <f t="shared" si="404"/>
        <v/>
      </c>
      <c r="AB700" s="341" t="str">
        <f t="shared" si="405"/>
        <v/>
      </c>
      <c r="AC700" s="269" t="str">
        <f t="shared" si="391"/>
        <v/>
      </c>
      <c r="AD700" s="269" t="str">
        <f t="shared" si="406"/>
        <v/>
      </c>
      <c r="AE700" s="269" t="str">
        <f t="shared" si="407"/>
        <v/>
      </c>
      <c r="AF700" s="269" t="str">
        <f t="shared" si="408"/>
        <v/>
      </c>
      <c r="AG700" s="269" t="str">
        <f t="shared" si="409"/>
        <v/>
      </c>
      <c r="AH700" s="269" t="str">
        <f t="shared" si="410"/>
        <v/>
      </c>
      <c r="AI700" s="269" t="str">
        <f t="shared" si="411"/>
        <v/>
      </c>
      <c r="AJ700" s="269" t="str">
        <f t="shared" si="412"/>
        <v/>
      </c>
      <c r="AK700" s="366" t="str">
        <f t="shared" si="413"/>
        <v/>
      </c>
      <c r="AL700" s="134" t="str">
        <f t="shared" si="392"/>
        <v/>
      </c>
      <c r="AM700" s="5" t="e" cm="1">
        <f t="array" ref="AM700">Balance($B$8,$B$11,$B$12,$H$7,B700,AK700,AL700)</f>
        <v>#VALUE!</v>
      </c>
      <c r="AN700" s="5" t="e" cm="1">
        <f t="array" ref="AN700">getStorageByWaterLevel(B699)</f>
        <v>#VALUE!</v>
      </c>
    </row>
    <row r="701" spans="2:40" x14ac:dyDescent="0.25">
      <c r="B701" s="269" t="str">
        <f t="shared" si="393"/>
        <v/>
      </c>
      <c r="C701" s="269" t="str">
        <f t="shared" si="394"/>
        <v/>
      </c>
      <c r="D701" s="269" t="str">
        <f t="shared" si="395"/>
        <v/>
      </c>
      <c r="E701" s="269" t="str">
        <f>IF(H701&gt;0,IF(AND(C701&lt;$B$6,C701&gt;$K$12),bb2wang($B$6,$K$12,C701,$H$8,$H$9,I701,$H$10,$H$11,$K$10,$K$11,$H$13),E700)," ")</f>
        <v xml:space="preserve"> </v>
      </c>
      <c r="F701" s="269" t="str">
        <f t="shared" si="396"/>
        <v/>
      </c>
      <c r="G701" s="269" t="str">
        <f t="shared" si="397"/>
        <v/>
      </c>
      <c r="H701" s="270"/>
      <c r="I701" s="269" t="str">
        <f t="shared" si="398"/>
        <v/>
      </c>
      <c r="J701" s="269">
        <f t="shared" si="390"/>
        <v>100</v>
      </c>
      <c r="K701" s="317" t="str">
        <f t="shared" si="399"/>
        <v/>
      </c>
      <c r="L701" s="318" t="str">
        <f t="shared" si="400"/>
        <v/>
      </c>
      <c r="M701" s="318" t="str">
        <f t="shared" si="401"/>
        <v/>
      </c>
      <c r="N701" s="269" t="str">
        <f t="shared" si="402"/>
        <v/>
      </c>
      <c r="O701" s="269" t="str">
        <f t="shared" si="403"/>
        <v/>
      </c>
      <c r="P701" s="316"/>
      <c r="Q701" s="269"/>
      <c r="R701" s="338" t="str">
        <f>IF(H701&gt;0,rate1(1,$L$52,$L$51,$L$54,L701,$L$53,$L$50,P701),"")</f>
        <v/>
      </c>
      <c r="S701" s="318"/>
      <c r="T701" s="318"/>
      <c r="U701" s="269"/>
      <c r="V701" s="341"/>
      <c r="W701" s="269"/>
      <c r="X701" s="269"/>
      <c r="Y701" s="269"/>
      <c r="Z701" s="349" t="str">
        <f>IF(H701&gt;0,rate1(1,$L$52,$L$51,$L$54,U701,$L$53,$L$50,Y701),"")</f>
        <v/>
      </c>
      <c r="AA701" s="341" t="str">
        <f t="shared" si="404"/>
        <v/>
      </c>
      <c r="AB701" s="341" t="str">
        <f t="shared" si="405"/>
        <v/>
      </c>
      <c r="AC701" s="269" t="str">
        <f t="shared" si="391"/>
        <v/>
      </c>
      <c r="AD701" s="269" t="str">
        <f t="shared" si="406"/>
        <v/>
      </c>
      <c r="AE701" s="269" t="str">
        <f t="shared" si="407"/>
        <v/>
      </c>
      <c r="AF701" s="269" t="str">
        <f t="shared" si="408"/>
        <v/>
      </c>
      <c r="AG701" s="269" t="str">
        <f t="shared" si="409"/>
        <v/>
      </c>
      <c r="AH701" s="269" t="str">
        <f t="shared" si="410"/>
        <v/>
      </c>
      <c r="AI701" s="269" t="str">
        <f t="shared" si="411"/>
        <v/>
      </c>
      <c r="AJ701" s="269" t="str">
        <f t="shared" si="412"/>
        <v/>
      </c>
      <c r="AK701" s="366" t="str">
        <f t="shared" si="413"/>
        <v/>
      </c>
      <c r="AL701" s="134" t="str">
        <f t="shared" si="392"/>
        <v/>
      </c>
      <c r="AM701" s="5" t="e" cm="1">
        <f t="array" ref="AM701">Balance($B$8,$B$11,$B$12,$H$7,B701,AK701,AL701)</f>
        <v>#VALUE!</v>
      </c>
      <c r="AN701" s="5" t="e" cm="1">
        <f t="array" ref="AN701">getStorageByWaterLevel(B700)</f>
        <v>#VALUE!</v>
      </c>
    </row>
    <row r="702" spans="2:40" x14ac:dyDescent="0.25">
      <c r="B702" s="269" t="str">
        <f t="shared" si="393"/>
        <v/>
      </c>
      <c r="C702" s="269" t="str">
        <f t="shared" si="394"/>
        <v/>
      </c>
      <c r="D702" s="269" t="str">
        <f t="shared" si="395"/>
        <v/>
      </c>
      <c r="E702" s="269" t="str">
        <f>IF(H702&gt;0,IF(AND(C702&lt;$B$6,C702&gt;$K$12),bb2wang($B$6,$K$12,C702,$H$8,$H$9,I702,$H$10,$H$11,$K$10,$K$11,$H$13),E701)," ")</f>
        <v xml:space="preserve"> </v>
      </c>
      <c r="F702" s="269" t="str">
        <f t="shared" si="396"/>
        <v/>
      </c>
      <c r="G702" s="269" t="str">
        <f t="shared" si="397"/>
        <v/>
      </c>
      <c r="H702" s="270"/>
      <c r="I702" s="269" t="str">
        <f t="shared" si="398"/>
        <v/>
      </c>
      <c r="J702" s="269">
        <f t="shared" ref="J702:J765" si="414">$B$7</f>
        <v>100</v>
      </c>
      <c r="K702" s="317" t="str">
        <f t="shared" si="399"/>
        <v/>
      </c>
      <c r="L702" s="318" t="str">
        <f t="shared" si="400"/>
        <v/>
      </c>
      <c r="M702" s="318" t="str">
        <f t="shared" si="401"/>
        <v/>
      </c>
      <c r="N702" s="269" t="str">
        <f t="shared" si="402"/>
        <v/>
      </c>
      <c r="O702" s="269" t="str">
        <f t="shared" si="403"/>
        <v/>
      </c>
      <c r="P702" s="316"/>
      <c r="Q702" s="269"/>
      <c r="R702" s="338" t="str">
        <f>IF(H702&gt;0,rate1(1,$L$52,$L$51,$L$54,L702,$L$53,$L$50,P702),"")</f>
        <v/>
      </c>
      <c r="S702" s="318"/>
      <c r="T702" s="318"/>
      <c r="U702" s="269"/>
      <c r="V702" s="341"/>
      <c r="W702" s="269"/>
      <c r="X702" s="269"/>
      <c r="Y702" s="269"/>
      <c r="Z702" s="349" t="str">
        <f>IF(H702&gt;0,rate1(1,$L$52,$L$51,$L$54,U702,$L$53,$L$50,Y702),"")</f>
        <v/>
      </c>
      <c r="AA702" s="341" t="str">
        <f t="shared" si="404"/>
        <v/>
      </c>
      <c r="AB702" s="341" t="str">
        <f t="shared" si="405"/>
        <v/>
      </c>
      <c r="AC702" s="269" t="str">
        <f t="shared" si="391"/>
        <v/>
      </c>
      <c r="AD702" s="269" t="str">
        <f t="shared" si="406"/>
        <v/>
      </c>
      <c r="AE702" s="269" t="str">
        <f t="shared" si="407"/>
        <v/>
      </c>
      <c r="AF702" s="269" t="str">
        <f t="shared" si="408"/>
        <v/>
      </c>
      <c r="AG702" s="269" t="str">
        <f t="shared" si="409"/>
        <v/>
      </c>
      <c r="AH702" s="269" t="str">
        <f t="shared" si="410"/>
        <v/>
      </c>
      <c r="AI702" s="269" t="str">
        <f t="shared" si="411"/>
        <v/>
      </c>
      <c r="AJ702" s="269" t="str">
        <f t="shared" si="412"/>
        <v/>
      </c>
      <c r="AK702" s="366" t="str">
        <f t="shared" si="413"/>
        <v/>
      </c>
      <c r="AL702" s="134" t="str">
        <f t="shared" si="392"/>
        <v/>
      </c>
      <c r="AM702" s="5" t="e" cm="1">
        <f t="array" ref="AM702">Balance($B$8,$B$11,$B$12,$H$7,B702,AK702,AL702)</f>
        <v>#VALUE!</v>
      </c>
      <c r="AN702" s="5" t="e" cm="1">
        <f t="array" ref="AN702">getStorageByWaterLevel(B701)</f>
        <v>#VALUE!</v>
      </c>
    </row>
    <row r="703" spans="2:40" x14ac:dyDescent="0.25">
      <c r="B703" s="269" t="str">
        <f t="shared" si="393"/>
        <v/>
      </c>
      <c r="C703" s="269" t="str">
        <f t="shared" si="394"/>
        <v/>
      </c>
      <c r="D703" s="269" t="str">
        <f t="shared" si="395"/>
        <v/>
      </c>
      <c r="E703" s="269" t="str">
        <f>IF(H703&gt;0,IF(AND(C703&lt;$B$6,C703&gt;$K$12),bb2wang($B$6,$K$12,C703,$H$8,$H$9,I703,$H$10,$H$11,$K$10,$K$11,$H$13),E702)," ")</f>
        <v xml:space="preserve"> </v>
      </c>
      <c r="F703" s="269" t="str">
        <f t="shared" si="396"/>
        <v/>
      </c>
      <c r="G703" s="269" t="str">
        <f t="shared" si="397"/>
        <v/>
      </c>
      <c r="H703" s="270"/>
      <c r="I703" s="269" t="str">
        <f t="shared" si="398"/>
        <v/>
      </c>
      <c r="J703" s="269">
        <f t="shared" si="414"/>
        <v>100</v>
      </c>
      <c r="K703" s="317" t="str">
        <f t="shared" si="399"/>
        <v/>
      </c>
      <c r="L703" s="318" t="str">
        <f t="shared" si="400"/>
        <v/>
      </c>
      <c r="M703" s="318" t="str">
        <f t="shared" si="401"/>
        <v/>
      </c>
      <c r="N703" s="269" t="str">
        <f t="shared" si="402"/>
        <v/>
      </c>
      <c r="O703" s="269" t="str">
        <f t="shared" si="403"/>
        <v/>
      </c>
      <c r="P703" s="316"/>
      <c r="Q703" s="269"/>
      <c r="R703" s="338" t="str">
        <f>IF(H703&gt;0,rate1(1,$L$52,$L$51,$L$54,L703,$L$53,$L$50,P703),"")</f>
        <v/>
      </c>
      <c r="S703" s="318"/>
      <c r="T703" s="318"/>
      <c r="U703" s="269"/>
      <c r="V703" s="341"/>
      <c r="W703" s="269"/>
      <c r="X703" s="269"/>
      <c r="Y703" s="269"/>
      <c r="Z703" s="349" t="str">
        <f>IF(H703&gt;0,rate1(1,$L$52,$L$51,$L$54,U703,$L$53,$L$50,Y703),"")</f>
        <v/>
      </c>
      <c r="AA703" s="341" t="str">
        <f t="shared" si="404"/>
        <v/>
      </c>
      <c r="AB703" s="341" t="str">
        <f t="shared" si="405"/>
        <v/>
      </c>
      <c r="AC703" s="269" t="str">
        <f t="shared" ref="AC703:AC766" si="415">IF(H703&gt;0,delta_z(N703,S703,H703,AE702,AB703),"")</f>
        <v/>
      </c>
      <c r="AD703" s="269" t="str">
        <f t="shared" si="406"/>
        <v/>
      </c>
      <c r="AE703" s="269" t="str">
        <f t="shared" si="407"/>
        <v/>
      </c>
      <c r="AF703" s="269" t="str">
        <f t="shared" si="408"/>
        <v/>
      </c>
      <c r="AG703" s="269" t="str">
        <f t="shared" si="409"/>
        <v/>
      </c>
      <c r="AH703" s="269" t="str">
        <f t="shared" si="410"/>
        <v/>
      </c>
      <c r="AI703" s="269" t="str">
        <f t="shared" si="411"/>
        <v/>
      </c>
      <c r="AJ703" s="269" t="str">
        <f t="shared" si="412"/>
        <v/>
      </c>
      <c r="AK703" s="366" t="str">
        <f t="shared" si="413"/>
        <v/>
      </c>
      <c r="AL703" s="134" t="str">
        <f t="shared" si="392"/>
        <v/>
      </c>
      <c r="AM703" s="5" t="e" cm="1">
        <f t="array" ref="AM703">Balance($B$8,$B$11,$B$12,$H$7,B703,AK703,AL703)</f>
        <v>#VALUE!</v>
      </c>
      <c r="AN703" s="5" t="e" cm="1">
        <f t="array" ref="AN703">getStorageByWaterLevel(B702)</f>
        <v>#VALUE!</v>
      </c>
    </row>
    <row r="704" spans="2:40" x14ac:dyDescent="0.25">
      <c r="B704" s="269" t="str">
        <f t="shared" ref="B704:B767" si="416">IF(H704&gt;0,AF703,"")</f>
        <v/>
      </c>
      <c r="C704" s="269" t="str">
        <f t="shared" ref="C704:C767" si="417">IF(H704&gt;0,AG703,"")</f>
        <v/>
      </c>
      <c r="D704" s="269" t="str">
        <f t="shared" ref="D704:D767" si="418">IF(H704&gt;0,AH703,"")</f>
        <v/>
      </c>
      <c r="E704" s="269" t="str">
        <f>IF(H704&gt;0,IF(AND(C704&lt;$B$6,C704&gt;$K$12),bb2wang($B$6,$K$12,C704,$H$8,$H$9,I704,$H$10,$H$11,$K$10,$K$11,$H$13),E703)," ")</f>
        <v xml:space="preserve"> </v>
      </c>
      <c r="F704" s="269" t="str">
        <f t="shared" ref="F704:F767" si="419">IF(H704&gt;0,(E704+E703)/2,"")</f>
        <v/>
      </c>
      <c r="G704" s="269" t="str">
        <f t="shared" ref="G704:G767" si="420">IF(H704&gt;0,F704*$S$53*$C$55*(B704-C704+N704)^1.5,"")</f>
        <v/>
      </c>
      <c r="H704" s="270"/>
      <c r="I704" s="269" t="str">
        <f t="shared" ref="I704:I767" si="421">IF(H704&gt;0,(B704-C704)*B$19,"")</f>
        <v/>
      </c>
      <c r="J704" s="269">
        <f t="shared" si="414"/>
        <v>100</v>
      </c>
      <c r="K704" s="317" t="str">
        <f t="shared" ref="K704:K767" si="422">IF(H704&gt;0,IF((1-S703-0.015)&gt;0,1,-1),"")</f>
        <v/>
      </c>
      <c r="L704" s="318" t="str">
        <f t="shared" ref="L704:L767" si="423">IF(H704&gt;0,D704+K704*H704,"")</f>
        <v/>
      </c>
      <c r="M704" s="318" t="str">
        <f t="shared" ref="M704:M767" si="424">IF(H704&gt;0,(D704+L704)/2,"")</f>
        <v/>
      </c>
      <c r="N704" s="269" t="str">
        <f t="shared" ref="N704:N767" si="425">IF(H704&gt;0,2*($P$53*M704/$S$52/$S$51)^2-(B704-C704)*2,"")</f>
        <v/>
      </c>
      <c r="O704" s="269" t="str">
        <f t="shared" si="403"/>
        <v/>
      </c>
      <c r="P704" s="316"/>
      <c r="Q704" s="269"/>
      <c r="R704" s="338" t="str">
        <f>IF(H704&gt;0,rate1(1,$L$52,$L$51,$L$54,L704,$L$53,$L$50,P704),"")</f>
        <v/>
      </c>
      <c r="S704" s="318"/>
      <c r="T704" s="318"/>
      <c r="U704" s="269"/>
      <c r="V704" s="341"/>
      <c r="W704" s="269"/>
      <c r="X704" s="269"/>
      <c r="Y704" s="269"/>
      <c r="Z704" s="349" t="str">
        <f>IF(H704&gt;0,rate1(1,$L$52,$L$51,$L$54,U704,$L$53,$L$50,Y704),"")</f>
        <v/>
      </c>
      <c r="AA704" s="341" t="str">
        <f t="shared" ref="AA704:AA767" si="426">IF(H704&gt;0,X704/O704/Z704,"")</f>
        <v/>
      </c>
      <c r="AB704" s="341" t="str">
        <f t="shared" ref="AB704:AB767" si="427">IF(H704&gt;0,W704/(1-AA704),"")</f>
        <v/>
      </c>
      <c r="AC704" s="269" t="str">
        <f t="shared" si="415"/>
        <v/>
      </c>
      <c r="AD704" s="269" t="str">
        <f t="shared" ref="AD704:AD767" si="428">IF(H704&gt;0,H704/AC704*K704,"")</f>
        <v/>
      </c>
      <c r="AE704" s="269" t="str">
        <f t="shared" ref="AE704:AE767" si="429">IF(H704&gt;0,(AD704-AD703)/(AC704+AC703)*2,"")</f>
        <v/>
      </c>
      <c r="AF704" s="269" t="str">
        <f t="shared" ref="AF704:AF767" si="430">IF(H704&gt;0,B704-(AC704-N704),"")</f>
        <v/>
      </c>
      <c r="AG704" s="269" t="str">
        <f t="shared" ref="AG704:AG767" si="431">IF(H704&gt;0,C704-AC704,"")</f>
        <v/>
      </c>
      <c r="AH704" s="269" t="str">
        <f t="shared" ref="AH704:AH767" si="432">IF(H704&gt;0,$S$54*$S$53*$C$55*SQRT(AF704-AG704),"")</f>
        <v/>
      </c>
      <c r="AI704" s="269" t="str">
        <f t="shared" ref="AI704:AI767" si="433">IF(H704&gt;0,AC704/R704*1000000,"")</f>
        <v/>
      </c>
      <c r="AJ704" s="269" t="str">
        <f t="shared" ref="AJ704:AJ767" si="434">IF(H704&gt;0,AJ703+AI704/3600,"")</f>
        <v/>
      </c>
      <c r="AK704" s="366" t="str">
        <f t="shared" ref="AK704:AK767" si="435">IF(H704&gt;0,AK703+AI703*G703/1000000,"")</f>
        <v/>
      </c>
      <c r="AL704" s="134" t="str">
        <f t="shared" ref="AL704:AL767" si="436">IF(H704&gt;0,AL703+AI703*J703/1000000,"")</f>
        <v/>
      </c>
      <c r="AM704" s="5" t="e" cm="1">
        <f t="array" ref="AM704">Balance($B$8,$B$11,$B$12,$H$7,B704,AK704,AL704)</f>
        <v>#VALUE!</v>
      </c>
      <c r="AN704" s="5" t="e" cm="1">
        <f t="array" ref="AN704">getStorageByWaterLevel(B703)</f>
        <v>#VALUE!</v>
      </c>
    </row>
    <row r="705" spans="2:40" x14ac:dyDescent="0.25">
      <c r="B705" s="269" t="str">
        <f t="shared" si="416"/>
        <v/>
      </c>
      <c r="C705" s="269" t="str">
        <f t="shared" si="417"/>
        <v/>
      </c>
      <c r="D705" s="269" t="str">
        <f t="shared" si="418"/>
        <v/>
      </c>
      <c r="E705" s="269" t="str">
        <f>IF(H705&gt;0,IF(AND(C705&lt;$B$6,C705&gt;$K$12),bb2wang($B$6,$K$12,C705,$H$8,$H$9,I705,$H$10,$H$11,$K$10,$K$11,$H$13),E704)," ")</f>
        <v xml:space="preserve"> </v>
      </c>
      <c r="F705" s="269" t="str">
        <f t="shared" si="419"/>
        <v/>
      </c>
      <c r="G705" s="269" t="str">
        <f t="shared" si="420"/>
        <v/>
      </c>
      <c r="H705" s="270"/>
      <c r="I705" s="269" t="str">
        <f t="shared" si="421"/>
        <v/>
      </c>
      <c r="J705" s="269">
        <f t="shared" si="414"/>
        <v>100</v>
      </c>
      <c r="K705" s="317" t="str">
        <f t="shared" si="422"/>
        <v/>
      </c>
      <c r="L705" s="318" t="str">
        <f t="shared" si="423"/>
        <v/>
      </c>
      <c r="M705" s="318" t="str">
        <f t="shared" si="424"/>
        <v/>
      </c>
      <c r="N705" s="269" t="str">
        <f t="shared" si="425"/>
        <v/>
      </c>
      <c r="O705" s="269" t="str">
        <f t="shared" si="403"/>
        <v/>
      </c>
      <c r="P705" s="316"/>
      <c r="Q705" s="269"/>
      <c r="R705" s="338" t="str">
        <f>IF(H705&gt;0,rate1(1,$L$52,$L$51,$L$54,L705,$L$53,$L$50,P705),"")</f>
        <v/>
      </c>
      <c r="S705" s="318"/>
      <c r="T705" s="318"/>
      <c r="U705" s="269"/>
      <c r="V705" s="341"/>
      <c r="W705" s="269"/>
      <c r="X705" s="269"/>
      <c r="Y705" s="269"/>
      <c r="Z705" s="349" t="str">
        <f>IF(H705&gt;0,rate1(1,$L$52,$L$51,$L$54,U705,$L$53,$L$50,Y705),"")</f>
        <v/>
      </c>
      <c r="AA705" s="341" t="str">
        <f t="shared" si="426"/>
        <v/>
      </c>
      <c r="AB705" s="341" t="str">
        <f t="shared" si="427"/>
        <v/>
      </c>
      <c r="AC705" s="269" t="str">
        <f t="shared" si="415"/>
        <v/>
      </c>
      <c r="AD705" s="269" t="str">
        <f t="shared" si="428"/>
        <v/>
      </c>
      <c r="AE705" s="269" t="str">
        <f t="shared" si="429"/>
        <v/>
      </c>
      <c r="AF705" s="269" t="str">
        <f t="shared" si="430"/>
        <v/>
      </c>
      <c r="AG705" s="269" t="str">
        <f t="shared" si="431"/>
        <v/>
      </c>
      <c r="AH705" s="269" t="str">
        <f t="shared" si="432"/>
        <v/>
      </c>
      <c r="AI705" s="269" t="str">
        <f t="shared" si="433"/>
        <v/>
      </c>
      <c r="AJ705" s="269" t="str">
        <f t="shared" si="434"/>
        <v/>
      </c>
      <c r="AK705" s="366" t="str">
        <f t="shared" si="435"/>
        <v/>
      </c>
      <c r="AL705" s="134" t="str">
        <f t="shared" si="436"/>
        <v/>
      </c>
      <c r="AM705" s="5" t="e" cm="1">
        <f t="array" ref="AM705">Balance($B$8,$B$11,$B$12,$H$7,B705,AK705,AL705)</f>
        <v>#VALUE!</v>
      </c>
      <c r="AN705" s="5" t="e" cm="1">
        <f t="array" ref="AN705">getStorageByWaterLevel(B704)</f>
        <v>#VALUE!</v>
      </c>
    </row>
    <row r="706" spans="2:40" x14ac:dyDescent="0.25">
      <c r="B706" s="269" t="str">
        <f t="shared" si="416"/>
        <v/>
      </c>
      <c r="C706" s="269" t="str">
        <f t="shared" si="417"/>
        <v/>
      </c>
      <c r="D706" s="269" t="str">
        <f t="shared" si="418"/>
        <v/>
      </c>
      <c r="E706" s="269" t="str">
        <f>IF(H706&gt;0,IF(AND(C706&lt;$B$6,C706&gt;$K$12),bb2wang($B$6,$K$12,C706,$H$8,$H$9,I706,$H$10,$H$11,$K$10,$K$11,$H$13),E705)," ")</f>
        <v xml:space="preserve"> </v>
      </c>
      <c r="F706" s="269" t="str">
        <f t="shared" si="419"/>
        <v/>
      </c>
      <c r="G706" s="269" t="str">
        <f t="shared" si="420"/>
        <v/>
      </c>
      <c r="H706" s="270"/>
      <c r="I706" s="269" t="str">
        <f t="shared" si="421"/>
        <v/>
      </c>
      <c r="J706" s="269">
        <f t="shared" si="414"/>
        <v>100</v>
      </c>
      <c r="K706" s="317" t="str">
        <f t="shared" si="422"/>
        <v/>
      </c>
      <c r="L706" s="318" t="str">
        <f t="shared" si="423"/>
        <v/>
      </c>
      <c r="M706" s="318" t="str">
        <f t="shared" si="424"/>
        <v/>
      </c>
      <c r="N706" s="269" t="str">
        <f t="shared" si="425"/>
        <v/>
      </c>
      <c r="O706" s="269" t="str">
        <f t="shared" ref="O706:O769" si="437">IF(H706&gt;0,WH(B706,$F$51,$F$52,$F$53),"")</f>
        <v/>
      </c>
      <c r="P706" s="316"/>
      <c r="Q706" s="269"/>
      <c r="R706" s="338" t="str">
        <f>IF(H706&gt;0,rate1(1,$L$52,$L$51,$L$54,L706,$L$53,$L$50,P706),"")</f>
        <v/>
      </c>
      <c r="S706" s="318"/>
      <c r="T706" s="318"/>
      <c r="U706" s="269"/>
      <c r="V706" s="341"/>
      <c r="W706" s="269"/>
      <c r="X706" s="269"/>
      <c r="Y706" s="269"/>
      <c r="Z706" s="349" t="str">
        <f>IF(H706&gt;0,rate1(1,$L$52,$L$51,$L$54,U706,$L$53,$L$50,Y706),"")</f>
        <v/>
      </c>
      <c r="AA706" s="341" t="str">
        <f t="shared" si="426"/>
        <v/>
      </c>
      <c r="AB706" s="341" t="str">
        <f t="shared" si="427"/>
        <v/>
      </c>
      <c r="AC706" s="269" t="str">
        <f t="shared" si="415"/>
        <v/>
      </c>
      <c r="AD706" s="269" t="str">
        <f t="shared" si="428"/>
        <v/>
      </c>
      <c r="AE706" s="269" t="str">
        <f t="shared" si="429"/>
        <v/>
      </c>
      <c r="AF706" s="269" t="str">
        <f t="shared" si="430"/>
        <v/>
      </c>
      <c r="AG706" s="269" t="str">
        <f t="shared" si="431"/>
        <v/>
      </c>
      <c r="AH706" s="269" t="str">
        <f t="shared" si="432"/>
        <v/>
      </c>
      <c r="AI706" s="269" t="str">
        <f t="shared" si="433"/>
        <v/>
      </c>
      <c r="AJ706" s="269" t="str">
        <f t="shared" si="434"/>
        <v/>
      </c>
      <c r="AK706" s="366" t="str">
        <f t="shared" si="435"/>
        <v/>
      </c>
      <c r="AL706" s="134" t="str">
        <f t="shared" si="436"/>
        <v/>
      </c>
      <c r="AM706" s="5" t="e" cm="1">
        <f t="array" ref="AM706">Balance($B$8,$B$11,$B$12,$H$7,B706,AK706,AL706)</f>
        <v>#VALUE!</v>
      </c>
      <c r="AN706" s="5" t="e" cm="1">
        <f t="array" ref="AN706">getStorageByWaterLevel(B705)</f>
        <v>#VALUE!</v>
      </c>
    </row>
    <row r="707" spans="2:40" x14ac:dyDescent="0.25">
      <c r="B707" s="269" t="str">
        <f t="shared" si="416"/>
        <v/>
      </c>
      <c r="C707" s="269" t="str">
        <f t="shared" si="417"/>
        <v/>
      </c>
      <c r="D707" s="269" t="str">
        <f t="shared" si="418"/>
        <v/>
      </c>
      <c r="E707" s="269" t="str">
        <f>IF(H707&gt;0,IF(AND(C707&lt;$B$6,C707&gt;$K$12),bb2wang($B$6,$K$12,C707,$H$8,$H$9,I707,$H$10,$H$11,$K$10,$K$11,$H$13),E706)," ")</f>
        <v xml:space="preserve"> </v>
      </c>
      <c r="F707" s="269" t="str">
        <f t="shared" si="419"/>
        <v/>
      </c>
      <c r="G707" s="269" t="str">
        <f t="shared" si="420"/>
        <v/>
      </c>
      <c r="H707" s="270"/>
      <c r="I707" s="269" t="str">
        <f t="shared" si="421"/>
        <v/>
      </c>
      <c r="J707" s="269">
        <f t="shared" si="414"/>
        <v>100</v>
      </c>
      <c r="K707" s="317" t="str">
        <f t="shared" si="422"/>
        <v/>
      </c>
      <c r="L707" s="318" t="str">
        <f t="shared" si="423"/>
        <v/>
      </c>
      <c r="M707" s="318" t="str">
        <f t="shared" si="424"/>
        <v/>
      </c>
      <c r="N707" s="269" t="str">
        <f t="shared" si="425"/>
        <v/>
      </c>
      <c r="O707" s="269" t="str">
        <f t="shared" si="437"/>
        <v/>
      </c>
      <c r="P707" s="316"/>
      <c r="Q707" s="269"/>
      <c r="R707" s="338" t="str">
        <f>IF(H707&gt;0,rate1(1,$L$52,$L$51,$L$54,L707,$L$53,$L$50,P707),"")</f>
        <v/>
      </c>
      <c r="S707" s="318"/>
      <c r="T707" s="318"/>
      <c r="U707" s="269"/>
      <c r="V707" s="341"/>
      <c r="W707" s="269"/>
      <c r="X707" s="269"/>
      <c r="Y707" s="269"/>
      <c r="Z707" s="349" t="str">
        <f>IF(H707&gt;0,rate1(1,$L$52,$L$51,$L$54,U707,$L$53,$L$50,Y707),"")</f>
        <v/>
      </c>
      <c r="AA707" s="341" t="str">
        <f t="shared" si="426"/>
        <v/>
      </c>
      <c r="AB707" s="341" t="str">
        <f t="shared" si="427"/>
        <v/>
      </c>
      <c r="AC707" s="269" t="str">
        <f t="shared" si="415"/>
        <v/>
      </c>
      <c r="AD707" s="269" t="str">
        <f t="shared" si="428"/>
        <v/>
      </c>
      <c r="AE707" s="269" t="str">
        <f t="shared" si="429"/>
        <v/>
      </c>
      <c r="AF707" s="269" t="str">
        <f t="shared" si="430"/>
        <v/>
      </c>
      <c r="AG707" s="269" t="str">
        <f t="shared" si="431"/>
        <v/>
      </c>
      <c r="AH707" s="269" t="str">
        <f t="shared" si="432"/>
        <v/>
      </c>
      <c r="AI707" s="269" t="str">
        <f t="shared" si="433"/>
        <v/>
      </c>
      <c r="AJ707" s="269" t="str">
        <f t="shared" si="434"/>
        <v/>
      </c>
      <c r="AK707" s="366" t="str">
        <f t="shared" si="435"/>
        <v/>
      </c>
      <c r="AL707" s="134" t="str">
        <f t="shared" si="436"/>
        <v/>
      </c>
      <c r="AM707" s="5" t="e" cm="1">
        <f t="array" ref="AM707">Balance($B$8,$B$11,$B$12,$H$7,B707,AK707,AL707)</f>
        <v>#VALUE!</v>
      </c>
      <c r="AN707" s="5" t="e" cm="1">
        <f t="array" ref="AN707">getStorageByWaterLevel(B706)</f>
        <v>#VALUE!</v>
      </c>
    </row>
    <row r="708" spans="2:40" x14ac:dyDescent="0.25">
      <c r="B708" s="269" t="str">
        <f t="shared" si="416"/>
        <v/>
      </c>
      <c r="C708" s="269" t="str">
        <f t="shared" si="417"/>
        <v/>
      </c>
      <c r="D708" s="269" t="str">
        <f t="shared" si="418"/>
        <v/>
      </c>
      <c r="E708" s="269" t="str">
        <f>IF(H708&gt;0,IF(AND(C708&lt;$B$6,C708&gt;$K$12),bb2wang($B$6,$K$12,C708,$H$8,$H$9,I708,$H$10,$H$11,$K$10,$K$11,$H$13),E707)," ")</f>
        <v xml:space="preserve"> </v>
      </c>
      <c r="F708" s="269" t="str">
        <f t="shared" si="419"/>
        <v/>
      </c>
      <c r="G708" s="269" t="str">
        <f t="shared" si="420"/>
        <v/>
      </c>
      <c r="H708" s="270"/>
      <c r="I708" s="269" t="str">
        <f t="shared" si="421"/>
        <v/>
      </c>
      <c r="J708" s="269">
        <f t="shared" si="414"/>
        <v>100</v>
      </c>
      <c r="K708" s="317" t="str">
        <f t="shared" si="422"/>
        <v/>
      </c>
      <c r="L708" s="318" t="str">
        <f t="shared" si="423"/>
        <v/>
      </c>
      <c r="M708" s="318" t="str">
        <f t="shared" si="424"/>
        <v/>
      </c>
      <c r="N708" s="269" t="str">
        <f t="shared" si="425"/>
        <v/>
      </c>
      <c r="O708" s="269" t="str">
        <f t="shared" si="437"/>
        <v/>
      </c>
      <c r="P708" s="316"/>
      <c r="Q708" s="269"/>
      <c r="R708" s="338" t="str">
        <f>IF(H708&gt;0,rate1(1,$L$52,$L$51,$L$54,L708,$L$53,$L$50,P708),"")</f>
        <v/>
      </c>
      <c r="S708" s="318"/>
      <c r="T708" s="318"/>
      <c r="U708" s="269"/>
      <c r="V708" s="341"/>
      <c r="W708" s="269"/>
      <c r="X708" s="269"/>
      <c r="Y708" s="269"/>
      <c r="Z708" s="349" t="str">
        <f>IF(H708&gt;0,rate1(1,$L$52,$L$51,$L$54,U708,$L$53,$L$50,Y708),"")</f>
        <v/>
      </c>
      <c r="AA708" s="341" t="str">
        <f t="shared" si="426"/>
        <v/>
      </c>
      <c r="AB708" s="341" t="str">
        <f t="shared" si="427"/>
        <v/>
      </c>
      <c r="AC708" s="269" t="str">
        <f t="shared" si="415"/>
        <v/>
      </c>
      <c r="AD708" s="269" t="str">
        <f t="shared" si="428"/>
        <v/>
      </c>
      <c r="AE708" s="269" t="str">
        <f t="shared" si="429"/>
        <v/>
      </c>
      <c r="AF708" s="269" t="str">
        <f t="shared" si="430"/>
        <v/>
      </c>
      <c r="AG708" s="269" t="str">
        <f t="shared" si="431"/>
        <v/>
      </c>
      <c r="AH708" s="269" t="str">
        <f t="shared" si="432"/>
        <v/>
      </c>
      <c r="AI708" s="269" t="str">
        <f t="shared" si="433"/>
        <v/>
      </c>
      <c r="AJ708" s="269" t="str">
        <f t="shared" si="434"/>
        <v/>
      </c>
      <c r="AK708" s="366" t="str">
        <f t="shared" si="435"/>
        <v/>
      </c>
      <c r="AL708" s="134" t="str">
        <f t="shared" si="436"/>
        <v/>
      </c>
      <c r="AM708" s="5" t="e" cm="1">
        <f t="array" ref="AM708">Balance($B$8,$B$11,$B$12,$H$7,B708,AK708,AL708)</f>
        <v>#VALUE!</v>
      </c>
      <c r="AN708" s="5" t="e" cm="1">
        <f t="array" ref="AN708">getStorageByWaterLevel(B707)</f>
        <v>#VALUE!</v>
      </c>
    </row>
    <row r="709" spans="2:40" x14ac:dyDescent="0.25">
      <c r="B709" s="269" t="str">
        <f t="shared" si="416"/>
        <v/>
      </c>
      <c r="C709" s="269" t="str">
        <f t="shared" si="417"/>
        <v/>
      </c>
      <c r="D709" s="269" t="str">
        <f t="shared" si="418"/>
        <v/>
      </c>
      <c r="E709" s="269" t="str">
        <f>IF(H709&gt;0,IF(AND(C709&lt;$B$6,C709&gt;$K$12),bb2wang($B$6,$K$12,C709,$H$8,$H$9,I709,$H$10,$H$11,$K$10,$K$11,$H$13),E708)," ")</f>
        <v xml:space="preserve"> </v>
      </c>
      <c r="F709" s="269" t="str">
        <f t="shared" si="419"/>
        <v/>
      </c>
      <c r="G709" s="269" t="str">
        <f t="shared" si="420"/>
        <v/>
      </c>
      <c r="H709" s="270"/>
      <c r="I709" s="269" t="str">
        <f t="shared" si="421"/>
        <v/>
      </c>
      <c r="J709" s="269">
        <f t="shared" si="414"/>
        <v>100</v>
      </c>
      <c r="K709" s="317" t="str">
        <f t="shared" si="422"/>
        <v/>
      </c>
      <c r="L709" s="318" t="str">
        <f t="shared" si="423"/>
        <v/>
      </c>
      <c r="M709" s="318" t="str">
        <f t="shared" si="424"/>
        <v/>
      </c>
      <c r="N709" s="269" t="str">
        <f t="shared" si="425"/>
        <v/>
      </c>
      <c r="O709" s="269" t="str">
        <f t="shared" si="437"/>
        <v/>
      </c>
      <c r="P709" s="316"/>
      <c r="Q709" s="269"/>
      <c r="R709" s="338" t="str">
        <f>IF(H709&gt;0,rate1(1,$L$52,$L$51,$L$54,L709,$L$53,$L$50,P709),"")</f>
        <v/>
      </c>
      <c r="S709" s="318"/>
      <c r="T709" s="318"/>
      <c r="U709" s="269"/>
      <c r="V709" s="341"/>
      <c r="W709" s="269"/>
      <c r="X709" s="269"/>
      <c r="Y709" s="269"/>
      <c r="Z709" s="349" t="str">
        <f>IF(H709&gt;0,rate1(1,$L$52,$L$51,$L$54,U709,$L$53,$L$50,Y709),"")</f>
        <v/>
      </c>
      <c r="AA709" s="341" t="str">
        <f t="shared" si="426"/>
        <v/>
      </c>
      <c r="AB709" s="341" t="str">
        <f t="shared" si="427"/>
        <v/>
      </c>
      <c r="AC709" s="269" t="str">
        <f t="shared" si="415"/>
        <v/>
      </c>
      <c r="AD709" s="269" t="str">
        <f t="shared" si="428"/>
        <v/>
      </c>
      <c r="AE709" s="269" t="str">
        <f t="shared" si="429"/>
        <v/>
      </c>
      <c r="AF709" s="269" t="str">
        <f t="shared" si="430"/>
        <v/>
      </c>
      <c r="AG709" s="269" t="str">
        <f t="shared" si="431"/>
        <v/>
      </c>
      <c r="AH709" s="269" t="str">
        <f t="shared" si="432"/>
        <v/>
      </c>
      <c r="AI709" s="269" t="str">
        <f t="shared" si="433"/>
        <v/>
      </c>
      <c r="AJ709" s="269" t="str">
        <f t="shared" si="434"/>
        <v/>
      </c>
      <c r="AK709" s="366" t="str">
        <f t="shared" si="435"/>
        <v/>
      </c>
      <c r="AL709" s="134" t="str">
        <f t="shared" si="436"/>
        <v/>
      </c>
      <c r="AM709" s="5" t="e" cm="1">
        <f t="array" ref="AM709">Balance($B$8,$B$11,$B$12,$H$7,B709,AK709,AL709)</f>
        <v>#VALUE!</v>
      </c>
      <c r="AN709" s="5" t="e" cm="1">
        <f t="array" ref="AN709">getStorageByWaterLevel(B708)</f>
        <v>#VALUE!</v>
      </c>
    </row>
    <row r="710" spans="2:40" x14ac:dyDescent="0.25">
      <c r="B710" s="269" t="str">
        <f t="shared" si="416"/>
        <v/>
      </c>
      <c r="C710" s="269" t="str">
        <f t="shared" si="417"/>
        <v/>
      </c>
      <c r="D710" s="269" t="str">
        <f t="shared" si="418"/>
        <v/>
      </c>
      <c r="E710" s="269" t="str">
        <f>IF(H710&gt;0,IF(AND(C710&lt;$B$6,C710&gt;$K$12),bb2wang($B$6,$K$12,C710,$H$8,$H$9,I710,$H$10,$H$11,$K$10,$K$11,$H$13),E709)," ")</f>
        <v xml:space="preserve"> </v>
      </c>
      <c r="F710" s="269" t="str">
        <f t="shared" si="419"/>
        <v/>
      </c>
      <c r="G710" s="269" t="str">
        <f t="shared" si="420"/>
        <v/>
      </c>
      <c r="H710" s="270"/>
      <c r="I710" s="269" t="str">
        <f t="shared" si="421"/>
        <v/>
      </c>
      <c r="J710" s="269">
        <f t="shared" si="414"/>
        <v>100</v>
      </c>
      <c r="K710" s="317" t="str">
        <f t="shared" si="422"/>
        <v/>
      </c>
      <c r="L710" s="318" t="str">
        <f t="shared" si="423"/>
        <v/>
      </c>
      <c r="M710" s="318" t="str">
        <f t="shared" si="424"/>
        <v/>
      </c>
      <c r="N710" s="269" t="str">
        <f t="shared" si="425"/>
        <v/>
      </c>
      <c r="O710" s="269" t="str">
        <f t="shared" si="437"/>
        <v/>
      </c>
      <c r="P710" s="316"/>
      <c r="Q710" s="269"/>
      <c r="R710" s="338" t="str">
        <f>IF(H710&gt;0,rate1(1,$L$52,$L$51,$L$54,L710,$L$53,$L$50,P710),"")</f>
        <v/>
      </c>
      <c r="S710" s="318"/>
      <c r="T710" s="318"/>
      <c r="U710" s="269"/>
      <c r="V710" s="341"/>
      <c r="W710" s="269"/>
      <c r="X710" s="269"/>
      <c r="Y710" s="269"/>
      <c r="Z710" s="349" t="str">
        <f>IF(H710&gt;0,rate1(1,$L$52,$L$51,$L$54,U710,$L$53,$L$50,Y710),"")</f>
        <v/>
      </c>
      <c r="AA710" s="341" t="str">
        <f t="shared" si="426"/>
        <v/>
      </c>
      <c r="AB710" s="341" t="str">
        <f t="shared" si="427"/>
        <v/>
      </c>
      <c r="AC710" s="269" t="str">
        <f t="shared" si="415"/>
        <v/>
      </c>
      <c r="AD710" s="269" t="str">
        <f t="shared" si="428"/>
        <v/>
      </c>
      <c r="AE710" s="269" t="str">
        <f t="shared" si="429"/>
        <v/>
      </c>
      <c r="AF710" s="269" t="str">
        <f t="shared" si="430"/>
        <v/>
      </c>
      <c r="AG710" s="269" t="str">
        <f t="shared" si="431"/>
        <v/>
      </c>
      <c r="AH710" s="269" t="str">
        <f t="shared" si="432"/>
        <v/>
      </c>
      <c r="AI710" s="269" t="str">
        <f t="shared" si="433"/>
        <v/>
      </c>
      <c r="AJ710" s="269" t="str">
        <f t="shared" si="434"/>
        <v/>
      </c>
      <c r="AK710" s="366" t="str">
        <f t="shared" si="435"/>
        <v/>
      </c>
      <c r="AL710" s="134" t="str">
        <f t="shared" si="436"/>
        <v/>
      </c>
      <c r="AM710" s="5" t="e" cm="1">
        <f t="array" ref="AM710">Balance($B$8,$B$11,$B$12,$H$7,B710,AK710,AL710)</f>
        <v>#VALUE!</v>
      </c>
      <c r="AN710" s="5" t="e" cm="1">
        <f t="array" ref="AN710">getStorageByWaterLevel(B709)</f>
        <v>#VALUE!</v>
      </c>
    </row>
    <row r="711" spans="2:40" x14ac:dyDescent="0.25">
      <c r="B711" s="269" t="str">
        <f t="shared" si="416"/>
        <v/>
      </c>
      <c r="C711" s="269" t="str">
        <f t="shared" si="417"/>
        <v/>
      </c>
      <c r="D711" s="269" t="str">
        <f t="shared" si="418"/>
        <v/>
      </c>
      <c r="E711" s="269" t="str">
        <f>IF(H711&gt;0,IF(AND(C711&lt;$B$6,C711&gt;$K$12),bb2wang($B$6,$K$12,C711,$H$8,$H$9,I711,$H$10,$H$11,$K$10,$K$11,$H$13),E710)," ")</f>
        <v xml:space="preserve"> </v>
      </c>
      <c r="F711" s="269" t="str">
        <f t="shared" si="419"/>
        <v/>
      </c>
      <c r="G711" s="269" t="str">
        <f t="shared" si="420"/>
        <v/>
      </c>
      <c r="H711" s="270"/>
      <c r="I711" s="269" t="str">
        <f t="shared" si="421"/>
        <v/>
      </c>
      <c r="J711" s="269">
        <f t="shared" si="414"/>
        <v>100</v>
      </c>
      <c r="K711" s="317" t="str">
        <f t="shared" si="422"/>
        <v/>
      </c>
      <c r="L711" s="318" t="str">
        <f t="shared" si="423"/>
        <v/>
      </c>
      <c r="M711" s="318" t="str">
        <f t="shared" si="424"/>
        <v/>
      </c>
      <c r="N711" s="269" t="str">
        <f t="shared" si="425"/>
        <v/>
      </c>
      <c r="O711" s="269" t="str">
        <f t="shared" si="437"/>
        <v/>
      </c>
      <c r="P711" s="316"/>
      <c r="Q711" s="269"/>
      <c r="R711" s="338" t="str">
        <f>IF(H711&gt;0,rate1(1,$L$52,$L$51,$L$54,L711,$L$53,$L$50,P711),"")</f>
        <v/>
      </c>
      <c r="S711" s="318"/>
      <c r="T711" s="318"/>
      <c r="U711" s="269"/>
      <c r="V711" s="341"/>
      <c r="W711" s="269"/>
      <c r="X711" s="269"/>
      <c r="Y711" s="269"/>
      <c r="Z711" s="349" t="str">
        <f>IF(H711&gt;0,rate1(1,$L$52,$L$51,$L$54,U711,$L$53,$L$50,Y711),"")</f>
        <v/>
      </c>
      <c r="AA711" s="341" t="str">
        <f t="shared" si="426"/>
        <v/>
      </c>
      <c r="AB711" s="341" t="str">
        <f t="shared" si="427"/>
        <v/>
      </c>
      <c r="AC711" s="269" t="str">
        <f t="shared" si="415"/>
        <v/>
      </c>
      <c r="AD711" s="269" t="str">
        <f t="shared" si="428"/>
        <v/>
      </c>
      <c r="AE711" s="269" t="str">
        <f t="shared" si="429"/>
        <v/>
      </c>
      <c r="AF711" s="269" t="str">
        <f t="shared" si="430"/>
        <v/>
      </c>
      <c r="AG711" s="269" t="str">
        <f t="shared" si="431"/>
        <v/>
      </c>
      <c r="AH711" s="269" t="str">
        <f t="shared" si="432"/>
        <v/>
      </c>
      <c r="AI711" s="269" t="str">
        <f t="shared" si="433"/>
        <v/>
      </c>
      <c r="AJ711" s="269" t="str">
        <f t="shared" si="434"/>
        <v/>
      </c>
      <c r="AK711" s="366" t="str">
        <f t="shared" si="435"/>
        <v/>
      </c>
      <c r="AL711" s="134" t="str">
        <f t="shared" si="436"/>
        <v/>
      </c>
      <c r="AM711" s="5" t="e" cm="1">
        <f t="array" ref="AM711">Balance($B$8,$B$11,$B$12,$H$7,B711,AK711,AL711)</f>
        <v>#VALUE!</v>
      </c>
      <c r="AN711" s="5" t="e" cm="1">
        <f t="array" ref="AN711">getStorageByWaterLevel(B710)</f>
        <v>#VALUE!</v>
      </c>
    </row>
    <row r="712" spans="2:40" x14ac:dyDescent="0.25">
      <c r="B712" s="269" t="str">
        <f t="shared" si="416"/>
        <v/>
      </c>
      <c r="C712" s="269" t="str">
        <f t="shared" si="417"/>
        <v/>
      </c>
      <c r="D712" s="269" t="str">
        <f t="shared" si="418"/>
        <v/>
      </c>
      <c r="E712" s="269" t="str">
        <f>IF(H712&gt;0,IF(AND(C712&lt;$B$6,C712&gt;$K$12),bb2wang($B$6,$K$12,C712,$H$8,$H$9,I712,$H$10,$H$11,$K$10,$K$11,$H$13),E711)," ")</f>
        <v xml:space="preserve"> </v>
      </c>
      <c r="F712" s="269" t="str">
        <f t="shared" si="419"/>
        <v/>
      </c>
      <c r="G712" s="269" t="str">
        <f t="shared" si="420"/>
        <v/>
      </c>
      <c r="H712" s="270"/>
      <c r="I712" s="269" t="str">
        <f t="shared" si="421"/>
        <v/>
      </c>
      <c r="J712" s="269">
        <f t="shared" si="414"/>
        <v>100</v>
      </c>
      <c r="K712" s="317" t="str">
        <f t="shared" si="422"/>
        <v/>
      </c>
      <c r="L712" s="318" t="str">
        <f t="shared" si="423"/>
        <v/>
      </c>
      <c r="M712" s="318" t="str">
        <f t="shared" si="424"/>
        <v/>
      </c>
      <c r="N712" s="269" t="str">
        <f t="shared" si="425"/>
        <v/>
      </c>
      <c r="O712" s="269" t="str">
        <f t="shared" si="437"/>
        <v/>
      </c>
      <c r="P712" s="316"/>
      <c r="Q712" s="269"/>
      <c r="R712" s="338" t="str">
        <f>IF(H712&gt;0,rate1(1,$L$52,$L$51,$L$54,L712,$L$53,$L$50,P712),"")</f>
        <v/>
      </c>
      <c r="S712" s="318"/>
      <c r="T712" s="318"/>
      <c r="U712" s="269"/>
      <c r="V712" s="341"/>
      <c r="W712" s="269"/>
      <c r="X712" s="269"/>
      <c r="Y712" s="269"/>
      <c r="Z712" s="349" t="str">
        <f>IF(H712&gt;0,rate1(1,$L$52,$L$51,$L$54,U712,$L$53,$L$50,Y712),"")</f>
        <v/>
      </c>
      <c r="AA712" s="341" t="str">
        <f t="shared" si="426"/>
        <v/>
      </c>
      <c r="AB712" s="341" t="str">
        <f t="shared" si="427"/>
        <v/>
      </c>
      <c r="AC712" s="269" t="str">
        <f t="shared" si="415"/>
        <v/>
      </c>
      <c r="AD712" s="269" t="str">
        <f t="shared" si="428"/>
        <v/>
      </c>
      <c r="AE712" s="269" t="str">
        <f t="shared" si="429"/>
        <v/>
      </c>
      <c r="AF712" s="269" t="str">
        <f t="shared" si="430"/>
        <v/>
      </c>
      <c r="AG712" s="269" t="str">
        <f t="shared" si="431"/>
        <v/>
      </c>
      <c r="AH712" s="269" t="str">
        <f t="shared" si="432"/>
        <v/>
      </c>
      <c r="AI712" s="269" t="str">
        <f t="shared" si="433"/>
        <v/>
      </c>
      <c r="AJ712" s="269" t="str">
        <f t="shared" si="434"/>
        <v/>
      </c>
      <c r="AK712" s="366" t="str">
        <f t="shared" si="435"/>
        <v/>
      </c>
      <c r="AL712" s="134" t="str">
        <f t="shared" si="436"/>
        <v/>
      </c>
      <c r="AM712" s="5" t="e" cm="1">
        <f t="array" ref="AM712">Balance($B$8,$B$11,$B$12,$H$7,B712,AK712,AL712)</f>
        <v>#VALUE!</v>
      </c>
      <c r="AN712" s="5" t="e" cm="1">
        <f t="array" ref="AN712">getStorageByWaterLevel(B711)</f>
        <v>#VALUE!</v>
      </c>
    </row>
    <row r="713" spans="2:40" x14ac:dyDescent="0.25">
      <c r="B713" s="269" t="str">
        <f t="shared" si="416"/>
        <v/>
      </c>
      <c r="C713" s="269" t="str">
        <f t="shared" si="417"/>
        <v/>
      </c>
      <c r="D713" s="269" t="str">
        <f t="shared" si="418"/>
        <v/>
      </c>
      <c r="E713" s="269" t="str">
        <f>IF(H713&gt;0,IF(AND(C713&lt;$B$6,C713&gt;$K$12),bb2wang($B$6,$K$12,C713,$H$8,$H$9,I713,$H$10,$H$11,$K$10,$K$11,$H$13),E712)," ")</f>
        <v xml:space="preserve"> </v>
      </c>
      <c r="F713" s="269" t="str">
        <f t="shared" si="419"/>
        <v/>
      </c>
      <c r="G713" s="269" t="str">
        <f t="shared" si="420"/>
        <v/>
      </c>
      <c r="H713" s="270"/>
      <c r="I713" s="269" t="str">
        <f t="shared" si="421"/>
        <v/>
      </c>
      <c r="J713" s="269">
        <f t="shared" si="414"/>
        <v>100</v>
      </c>
      <c r="K713" s="317" t="str">
        <f t="shared" si="422"/>
        <v/>
      </c>
      <c r="L713" s="318" t="str">
        <f t="shared" si="423"/>
        <v/>
      </c>
      <c r="M713" s="318" t="str">
        <f t="shared" si="424"/>
        <v/>
      </c>
      <c r="N713" s="269" t="str">
        <f t="shared" si="425"/>
        <v/>
      </c>
      <c r="O713" s="269" t="str">
        <f t="shared" si="437"/>
        <v/>
      </c>
      <c r="P713" s="316"/>
      <c r="Q713" s="269"/>
      <c r="R713" s="338" t="str">
        <f>IF(H713&gt;0,rate1(1,$L$52,$L$51,$L$54,L713,$L$53,$L$50,P713),"")</f>
        <v/>
      </c>
      <c r="S713" s="318"/>
      <c r="T713" s="318"/>
      <c r="U713" s="269"/>
      <c r="V713" s="341"/>
      <c r="W713" s="269"/>
      <c r="X713" s="269"/>
      <c r="Y713" s="269"/>
      <c r="Z713" s="349" t="str">
        <f>IF(H713&gt;0,rate1(1,$L$52,$L$51,$L$54,U713,$L$53,$L$50,Y713),"")</f>
        <v/>
      </c>
      <c r="AA713" s="341" t="str">
        <f t="shared" si="426"/>
        <v/>
      </c>
      <c r="AB713" s="341" t="str">
        <f t="shared" si="427"/>
        <v/>
      </c>
      <c r="AC713" s="269" t="str">
        <f t="shared" si="415"/>
        <v/>
      </c>
      <c r="AD713" s="269" t="str">
        <f t="shared" si="428"/>
        <v/>
      </c>
      <c r="AE713" s="269" t="str">
        <f t="shared" si="429"/>
        <v/>
      </c>
      <c r="AF713" s="269" t="str">
        <f t="shared" si="430"/>
        <v/>
      </c>
      <c r="AG713" s="269" t="str">
        <f t="shared" si="431"/>
        <v/>
      </c>
      <c r="AH713" s="269" t="str">
        <f t="shared" si="432"/>
        <v/>
      </c>
      <c r="AI713" s="269" t="str">
        <f t="shared" si="433"/>
        <v/>
      </c>
      <c r="AJ713" s="269" t="str">
        <f t="shared" si="434"/>
        <v/>
      </c>
      <c r="AK713" s="366" t="str">
        <f t="shared" si="435"/>
        <v/>
      </c>
      <c r="AL713" s="134" t="str">
        <f t="shared" si="436"/>
        <v/>
      </c>
      <c r="AM713" s="5" t="e" cm="1">
        <f t="array" ref="AM713">Balance($B$8,$B$11,$B$12,$H$7,B713,AK713,AL713)</f>
        <v>#VALUE!</v>
      </c>
      <c r="AN713" s="5" t="e" cm="1">
        <f t="array" ref="AN713">getStorageByWaterLevel(B712)</f>
        <v>#VALUE!</v>
      </c>
    </row>
    <row r="714" spans="2:40" x14ac:dyDescent="0.25">
      <c r="B714" s="269" t="str">
        <f t="shared" si="416"/>
        <v/>
      </c>
      <c r="C714" s="269" t="str">
        <f t="shared" si="417"/>
        <v/>
      </c>
      <c r="D714" s="269" t="str">
        <f t="shared" si="418"/>
        <v/>
      </c>
      <c r="E714" s="269" t="str">
        <f>IF(H714&gt;0,IF(AND(C714&lt;$B$6,C714&gt;$K$12),bb2wang($B$6,$K$12,C714,$H$8,$H$9,I714,$H$10,$H$11,$K$10,$K$11,$H$13),E713)," ")</f>
        <v xml:space="preserve"> </v>
      </c>
      <c r="F714" s="269" t="str">
        <f t="shared" si="419"/>
        <v/>
      </c>
      <c r="G714" s="269" t="str">
        <f t="shared" si="420"/>
        <v/>
      </c>
      <c r="H714" s="270"/>
      <c r="I714" s="269" t="str">
        <f t="shared" si="421"/>
        <v/>
      </c>
      <c r="J714" s="269">
        <f t="shared" si="414"/>
        <v>100</v>
      </c>
      <c r="K714" s="317" t="str">
        <f t="shared" si="422"/>
        <v/>
      </c>
      <c r="L714" s="318" t="str">
        <f t="shared" si="423"/>
        <v/>
      </c>
      <c r="M714" s="318" t="str">
        <f t="shared" si="424"/>
        <v/>
      </c>
      <c r="N714" s="269" t="str">
        <f t="shared" si="425"/>
        <v/>
      </c>
      <c r="O714" s="269" t="str">
        <f t="shared" si="437"/>
        <v/>
      </c>
      <c r="P714" s="316"/>
      <c r="Q714" s="269"/>
      <c r="R714" s="338" t="str">
        <f>IF(H714&gt;0,rate1(1,$L$52,$L$51,$L$54,L714,$L$53,$L$50,P714),"")</f>
        <v/>
      </c>
      <c r="S714" s="318"/>
      <c r="T714" s="318"/>
      <c r="U714" s="269"/>
      <c r="V714" s="341"/>
      <c r="W714" s="269"/>
      <c r="X714" s="269"/>
      <c r="Y714" s="269"/>
      <c r="Z714" s="349" t="str">
        <f>IF(H714&gt;0,rate1(1,$L$52,$L$51,$L$54,U714,$L$53,$L$50,Y714),"")</f>
        <v/>
      </c>
      <c r="AA714" s="341" t="str">
        <f t="shared" si="426"/>
        <v/>
      </c>
      <c r="AB714" s="341" t="str">
        <f t="shared" si="427"/>
        <v/>
      </c>
      <c r="AC714" s="269" t="str">
        <f t="shared" si="415"/>
        <v/>
      </c>
      <c r="AD714" s="269" t="str">
        <f t="shared" si="428"/>
        <v/>
      </c>
      <c r="AE714" s="269" t="str">
        <f t="shared" si="429"/>
        <v/>
      </c>
      <c r="AF714" s="269" t="str">
        <f t="shared" si="430"/>
        <v/>
      </c>
      <c r="AG714" s="269" t="str">
        <f t="shared" si="431"/>
        <v/>
      </c>
      <c r="AH714" s="269" t="str">
        <f t="shared" si="432"/>
        <v/>
      </c>
      <c r="AI714" s="269" t="str">
        <f t="shared" si="433"/>
        <v/>
      </c>
      <c r="AJ714" s="269" t="str">
        <f t="shared" si="434"/>
        <v/>
      </c>
      <c r="AK714" s="366" t="str">
        <f t="shared" si="435"/>
        <v/>
      </c>
      <c r="AL714" s="134" t="str">
        <f t="shared" si="436"/>
        <v/>
      </c>
      <c r="AM714" s="5" t="e" cm="1">
        <f t="array" ref="AM714">Balance($B$8,$B$11,$B$12,$H$7,B714,AK714,AL714)</f>
        <v>#VALUE!</v>
      </c>
      <c r="AN714" s="5" t="e" cm="1">
        <f t="array" ref="AN714">getStorageByWaterLevel(B713)</f>
        <v>#VALUE!</v>
      </c>
    </row>
    <row r="715" spans="2:40" x14ac:dyDescent="0.25">
      <c r="B715" s="269" t="str">
        <f t="shared" si="416"/>
        <v/>
      </c>
      <c r="C715" s="269" t="str">
        <f t="shared" si="417"/>
        <v/>
      </c>
      <c r="D715" s="269" t="str">
        <f t="shared" si="418"/>
        <v/>
      </c>
      <c r="E715" s="269" t="str">
        <f>IF(H715&gt;0,IF(AND(C715&lt;$B$6,C715&gt;$K$12),bb2wang($B$6,$K$12,C715,$H$8,$H$9,I715,$H$10,$H$11,$K$10,$K$11,$H$13),E714)," ")</f>
        <v xml:space="preserve"> </v>
      </c>
      <c r="F715" s="269" t="str">
        <f t="shared" si="419"/>
        <v/>
      </c>
      <c r="G715" s="269" t="str">
        <f t="shared" si="420"/>
        <v/>
      </c>
      <c r="H715" s="270"/>
      <c r="I715" s="269" t="str">
        <f t="shared" si="421"/>
        <v/>
      </c>
      <c r="J715" s="269">
        <f t="shared" si="414"/>
        <v>100</v>
      </c>
      <c r="K715" s="317" t="str">
        <f t="shared" si="422"/>
        <v/>
      </c>
      <c r="L715" s="318" t="str">
        <f t="shared" si="423"/>
        <v/>
      </c>
      <c r="M715" s="318" t="str">
        <f t="shared" si="424"/>
        <v/>
      </c>
      <c r="N715" s="269" t="str">
        <f t="shared" si="425"/>
        <v/>
      </c>
      <c r="O715" s="269" t="str">
        <f t="shared" si="437"/>
        <v/>
      </c>
      <c r="P715" s="316"/>
      <c r="Q715" s="269"/>
      <c r="R715" s="338" t="str">
        <f>IF(H715&gt;0,rate1(1,$L$52,$L$51,$L$54,L715,$L$53,$L$50,P715),"")</f>
        <v/>
      </c>
      <c r="S715" s="318"/>
      <c r="T715" s="318"/>
      <c r="U715" s="269"/>
      <c r="V715" s="341"/>
      <c r="W715" s="269"/>
      <c r="X715" s="269"/>
      <c r="Y715" s="269"/>
      <c r="Z715" s="349" t="str">
        <f>IF(H715&gt;0,rate1(1,$L$52,$L$51,$L$54,U715,$L$53,$L$50,Y715),"")</f>
        <v/>
      </c>
      <c r="AA715" s="341" t="str">
        <f t="shared" si="426"/>
        <v/>
      </c>
      <c r="AB715" s="341" t="str">
        <f t="shared" si="427"/>
        <v/>
      </c>
      <c r="AC715" s="269" t="str">
        <f t="shared" si="415"/>
        <v/>
      </c>
      <c r="AD715" s="269" t="str">
        <f t="shared" si="428"/>
        <v/>
      </c>
      <c r="AE715" s="269" t="str">
        <f t="shared" si="429"/>
        <v/>
      </c>
      <c r="AF715" s="269" t="str">
        <f t="shared" si="430"/>
        <v/>
      </c>
      <c r="AG715" s="269" t="str">
        <f t="shared" si="431"/>
        <v/>
      </c>
      <c r="AH715" s="269" t="str">
        <f t="shared" si="432"/>
        <v/>
      </c>
      <c r="AI715" s="269" t="str">
        <f t="shared" si="433"/>
        <v/>
      </c>
      <c r="AJ715" s="269" t="str">
        <f t="shared" si="434"/>
        <v/>
      </c>
      <c r="AK715" s="366" t="str">
        <f t="shared" si="435"/>
        <v/>
      </c>
      <c r="AL715" s="134" t="str">
        <f t="shared" si="436"/>
        <v/>
      </c>
      <c r="AM715" s="5" t="e" cm="1">
        <f t="array" ref="AM715">Balance($B$8,$B$11,$B$12,$H$7,B715,AK715,AL715)</f>
        <v>#VALUE!</v>
      </c>
      <c r="AN715" s="5" t="e" cm="1">
        <f t="array" ref="AN715">getStorageByWaterLevel(B714)</f>
        <v>#VALUE!</v>
      </c>
    </row>
    <row r="716" spans="2:40" x14ac:dyDescent="0.25">
      <c r="B716" s="269" t="str">
        <f t="shared" si="416"/>
        <v/>
      </c>
      <c r="C716" s="269" t="str">
        <f t="shared" si="417"/>
        <v/>
      </c>
      <c r="D716" s="269" t="str">
        <f t="shared" si="418"/>
        <v/>
      </c>
      <c r="E716" s="269" t="str">
        <f>IF(H716&gt;0,IF(AND(C716&lt;$B$6,C716&gt;$K$12),bb2wang($B$6,$K$12,C716,$H$8,$H$9,I716,$H$10,$H$11,$K$10,$K$11,$H$13),E715)," ")</f>
        <v xml:space="preserve"> </v>
      </c>
      <c r="F716" s="269" t="str">
        <f t="shared" si="419"/>
        <v/>
      </c>
      <c r="G716" s="269" t="str">
        <f t="shared" si="420"/>
        <v/>
      </c>
      <c r="H716" s="270"/>
      <c r="I716" s="269" t="str">
        <f t="shared" si="421"/>
        <v/>
      </c>
      <c r="J716" s="269">
        <f t="shared" si="414"/>
        <v>100</v>
      </c>
      <c r="K716" s="317" t="str">
        <f t="shared" si="422"/>
        <v/>
      </c>
      <c r="L716" s="318" t="str">
        <f t="shared" si="423"/>
        <v/>
      </c>
      <c r="M716" s="318" t="str">
        <f t="shared" si="424"/>
        <v/>
      </c>
      <c r="N716" s="269" t="str">
        <f t="shared" si="425"/>
        <v/>
      </c>
      <c r="O716" s="269" t="str">
        <f t="shared" si="437"/>
        <v/>
      </c>
      <c r="P716" s="316"/>
      <c r="Q716" s="269"/>
      <c r="R716" s="338" t="str">
        <f>IF(H716&gt;0,rate1(1,$L$52,$L$51,$L$54,L716,$L$53,$L$50,P716),"")</f>
        <v/>
      </c>
      <c r="S716" s="318"/>
      <c r="T716" s="318"/>
      <c r="U716" s="269"/>
      <c r="V716" s="341"/>
      <c r="W716" s="269"/>
      <c r="X716" s="269"/>
      <c r="Y716" s="269"/>
      <c r="Z716" s="349" t="str">
        <f>IF(H716&gt;0,rate1(1,$L$52,$L$51,$L$54,U716,$L$53,$L$50,Y716),"")</f>
        <v/>
      </c>
      <c r="AA716" s="341" t="str">
        <f t="shared" si="426"/>
        <v/>
      </c>
      <c r="AB716" s="341" t="str">
        <f t="shared" si="427"/>
        <v/>
      </c>
      <c r="AC716" s="269" t="str">
        <f t="shared" si="415"/>
        <v/>
      </c>
      <c r="AD716" s="269" t="str">
        <f t="shared" si="428"/>
        <v/>
      </c>
      <c r="AE716" s="269" t="str">
        <f t="shared" si="429"/>
        <v/>
      </c>
      <c r="AF716" s="269" t="str">
        <f t="shared" si="430"/>
        <v/>
      </c>
      <c r="AG716" s="269" t="str">
        <f t="shared" si="431"/>
        <v/>
      </c>
      <c r="AH716" s="269" t="str">
        <f t="shared" si="432"/>
        <v/>
      </c>
      <c r="AI716" s="269" t="str">
        <f t="shared" si="433"/>
        <v/>
      </c>
      <c r="AJ716" s="269" t="str">
        <f t="shared" si="434"/>
        <v/>
      </c>
      <c r="AK716" s="366" t="str">
        <f t="shared" si="435"/>
        <v/>
      </c>
      <c r="AL716" s="134" t="str">
        <f t="shared" si="436"/>
        <v/>
      </c>
      <c r="AM716" s="5" t="e" cm="1">
        <f t="array" ref="AM716">Balance($B$8,$B$11,$B$12,$H$7,B716,AK716,AL716)</f>
        <v>#VALUE!</v>
      </c>
      <c r="AN716" s="5" t="e" cm="1">
        <f t="array" ref="AN716">getStorageByWaterLevel(B715)</f>
        <v>#VALUE!</v>
      </c>
    </row>
    <row r="717" spans="2:40" x14ac:dyDescent="0.25">
      <c r="B717" s="269" t="str">
        <f t="shared" si="416"/>
        <v/>
      </c>
      <c r="C717" s="269" t="str">
        <f t="shared" si="417"/>
        <v/>
      </c>
      <c r="D717" s="269" t="str">
        <f t="shared" si="418"/>
        <v/>
      </c>
      <c r="E717" s="269" t="str">
        <f>IF(H717&gt;0,IF(AND(C717&lt;$B$6,C717&gt;$K$12),bb2wang($B$6,$K$12,C717,$H$8,$H$9,I717,$H$10,$H$11,$K$10,$K$11,$H$13),E716)," ")</f>
        <v xml:space="preserve"> </v>
      </c>
      <c r="F717" s="269" t="str">
        <f t="shared" si="419"/>
        <v/>
      </c>
      <c r="G717" s="269" t="str">
        <f t="shared" si="420"/>
        <v/>
      </c>
      <c r="H717" s="270"/>
      <c r="I717" s="269" t="str">
        <f t="shared" si="421"/>
        <v/>
      </c>
      <c r="J717" s="269">
        <f t="shared" si="414"/>
        <v>100</v>
      </c>
      <c r="K717" s="317" t="str">
        <f t="shared" si="422"/>
        <v/>
      </c>
      <c r="L717" s="318" t="str">
        <f t="shared" si="423"/>
        <v/>
      </c>
      <c r="M717" s="318" t="str">
        <f t="shared" si="424"/>
        <v/>
      </c>
      <c r="N717" s="269" t="str">
        <f t="shared" si="425"/>
        <v/>
      </c>
      <c r="O717" s="269" t="str">
        <f t="shared" si="437"/>
        <v/>
      </c>
      <c r="P717" s="316"/>
      <c r="Q717" s="269"/>
      <c r="R717" s="338" t="str">
        <f>IF(H717&gt;0,rate1(1,$L$52,$L$51,$L$54,L717,$L$53,$L$50,P717),"")</f>
        <v/>
      </c>
      <c r="S717" s="318"/>
      <c r="T717" s="318"/>
      <c r="U717" s="269"/>
      <c r="V717" s="341"/>
      <c r="W717" s="269"/>
      <c r="X717" s="269"/>
      <c r="Y717" s="269"/>
      <c r="Z717" s="349" t="str">
        <f>IF(H717&gt;0,rate1(1,$L$52,$L$51,$L$54,U717,$L$53,$L$50,Y717),"")</f>
        <v/>
      </c>
      <c r="AA717" s="341" t="str">
        <f t="shared" si="426"/>
        <v/>
      </c>
      <c r="AB717" s="341" t="str">
        <f t="shared" si="427"/>
        <v/>
      </c>
      <c r="AC717" s="269" t="str">
        <f t="shared" si="415"/>
        <v/>
      </c>
      <c r="AD717" s="269" t="str">
        <f t="shared" si="428"/>
        <v/>
      </c>
      <c r="AE717" s="269" t="str">
        <f t="shared" si="429"/>
        <v/>
      </c>
      <c r="AF717" s="269" t="str">
        <f t="shared" si="430"/>
        <v/>
      </c>
      <c r="AG717" s="269" t="str">
        <f t="shared" si="431"/>
        <v/>
      </c>
      <c r="AH717" s="269" t="str">
        <f t="shared" si="432"/>
        <v/>
      </c>
      <c r="AI717" s="269" t="str">
        <f t="shared" si="433"/>
        <v/>
      </c>
      <c r="AJ717" s="269" t="str">
        <f t="shared" si="434"/>
        <v/>
      </c>
      <c r="AK717" s="366" t="str">
        <f t="shared" si="435"/>
        <v/>
      </c>
      <c r="AL717" s="134" t="str">
        <f t="shared" si="436"/>
        <v/>
      </c>
      <c r="AM717" s="5" t="e" cm="1">
        <f t="array" ref="AM717">Balance($B$8,$B$11,$B$12,$H$7,B717,AK717,AL717)</f>
        <v>#VALUE!</v>
      </c>
      <c r="AN717" s="5" t="e" cm="1">
        <f t="array" ref="AN717">getStorageByWaterLevel(B716)</f>
        <v>#VALUE!</v>
      </c>
    </row>
    <row r="718" spans="2:40" x14ac:dyDescent="0.25">
      <c r="B718" s="269" t="str">
        <f t="shared" si="416"/>
        <v/>
      </c>
      <c r="C718" s="269" t="str">
        <f t="shared" si="417"/>
        <v/>
      </c>
      <c r="D718" s="269" t="str">
        <f t="shared" si="418"/>
        <v/>
      </c>
      <c r="E718" s="269" t="str">
        <f>IF(H718&gt;0,IF(AND(C718&lt;$B$6,C718&gt;$K$12),bb2wang($B$6,$K$12,C718,$H$8,$H$9,I718,$H$10,$H$11,$K$10,$K$11,$H$13),E717)," ")</f>
        <v xml:space="preserve"> </v>
      </c>
      <c r="F718" s="269" t="str">
        <f t="shared" si="419"/>
        <v/>
      </c>
      <c r="G718" s="269" t="str">
        <f t="shared" si="420"/>
        <v/>
      </c>
      <c r="H718" s="270"/>
      <c r="I718" s="269" t="str">
        <f t="shared" si="421"/>
        <v/>
      </c>
      <c r="J718" s="269">
        <f t="shared" si="414"/>
        <v>100</v>
      </c>
      <c r="K718" s="317" t="str">
        <f t="shared" si="422"/>
        <v/>
      </c>
      <c r="L718" s="318" t="str">
        <f t="shared" si="423"/>
        <v/>
      </c>
      <c r="M718" s="318" t="str">
        <f t="shared" si="424"/>
        <v/>
      </c>
      <c r="N718" s="269" t="str">
        <f t="shared" si="425"/>
        <v/>
      </c>
      <c r="O718" s="269" t="str">
        <f t="shared" si="437"/>
        <v/>
      </c>
      <c r="P718" s="316"/>
      <c r="Q718" s="269"/>
      <c r="R718" s="338" t="str">
        <f>IF(H718&gt;0,rate1(1,$L$52,$L$51,$L$54,L718,$L$53,$L$50,P718),"")</f>
        <v/>
      </c>
      <c r="S718" s="318"/>
      <c r="T718" s="318"/>
      <c r="U718" s="269"/>
      <c r="V718" s="341"/>
      <c r="W718" s="269"/>
      <c r="X718" s="269"/>
      <c r="Y718" s="269"/>
      <c r="Z718" s="349" t="str">
        <f>IF(H718&gt;0,rate1(1,$L$52,$L$51,$L$54,U718,$L$53,$L$50,Y718),"")</f>
        <v/>
      </c>
      <c r="AA718" s="341" t="str">
        <f t="shared" si="426"/>
        <v/>
      </c>
      <c r="AB718" s="341" t="str">
        <f t="shared" si="427"/>
        <v/>
      </c>
      <c r="AC718" s="269" t="str">
        <f t="shared" si="415"/>
        <v/>
      </c>
      <c r="AD718" s="269" t="str">
        <f t="shared" si="428"/>
        <v/>
      </c>
      <c r="AE718" s="269" t="str">
        <f t="shared" si="429"/>
        <v/>
      </c>
      <c r="AF718" s="269" t="str">
        <f t="shared" si="430"/>
        <v/>
      </c>
      <c r="AG718" s="269" t="str">
        <f t="shared" si="431"/>
        <v/>
      </c>
      <c r="AH718" s="269" t="str">
        <f t="shared" si="432"/>
        <v/>
      </c>
      <c r="AI718" s="269" t="str">
        <f t="shared" si="433"/>
        <v/>
      </c>
      <c r="AJ718" s="269" t="str">
        <f t="shared" si="434"/>
        <v/>
      </c>
      <c r="AK718" s="366" t="str">
        <f t="shared" si="435"/>
        <v/>
      </c>
      <c r="AL718" s="134" t="str">
        <f t="shared" si="436"/>
        <v/>
      </c>
      <c r="AM718" s="5" t="e" cm="1">
        <f t="array" ref="AM718">Balance($B$8,$B$11,$B$12,$H$7,B718,AK718,AL718)</f>
        <v>#VALUE!</v>
      </c>
      <c r="AN718" s="5" t="e" cm="1">
        <f t="array" ref="AN718">getStorageByWaterLevel(B717)</f>
        <v>#VALUE!</v>
      </c>
    </row>
    <row r="719" spans="2:40" x14ac:dyDescent="0.25">
      <c r="B719" s="269" t="str">
        <f t="shared" si="416"/>
        <v/>
      </c>
      <c r="C719" s="269" t="str">
        <f t="shared" si="417"/>
        <v/>
      </c>
      <c r="D719" s="269" t="str">
        <f t="shared" si="418"/>
        <v/>
      </c>
      <c r="E719" s="269" t="str">
        <f>IF(H719&gt;0,IF(AND(C719&lt;$B$6,C719&gt;$K$12),bb2wang($B$6,$K$12,C719,$H$8,$H$9,I719,$H$10,$H$11,$K$10,$K$11,$H$13),E718)," ")</f>
        <v xml:space="preserve"> </v>
      </c>
      <c r="F719" s="269" t="str">
        <f t="shared" si="419"/>
        <v/>
      </c>
      <c r="G719" s="269" t="str">
        <f t="shared" si="420"/>
        <v/>
      </c>
      <c r="H719" s="270"/>
      <c r="I719" s="269" t="str">
        <f t="shared" si="421"/>
        <v/>
      </c>
      <c r="J719" s="269">
        <f t="shared" si="414"/>
        <v>100</v>
      </c>
      <c r="K719" s="317" t="str">
        <f t="shared" si="422"/>
        <v/>
      </c>
      <c r="L719" s="318" t="str">
        <f t="shared" si="423"/>
        <v/>
      </c>
      <c r="M719" s="318" t="str">
        <f t="shared" si="424"/>
        <v/>
      </c>
      <c r="N719" s="269" t="str">
        <f t="shared" si="425"/>
        <v/>
      </c>
      <c r="O719" s="269" t="str">
        <f t="shared" si="437"/>
        <v/>
      </c>
      <c r="P719" s="316"/>
      <c r="Q719" s="269"/>
      <c r="R719" s="338" t="str">
        <f>IF(H719&gt;0,rate1(1,$L$52,$L$51,$L$54,L719,$L$53,$L$50,P719),"")</f>
        <v/>
      </c>
      <c r="S719" s="318"/>
      <c r="T719" s="318"/>
      <c r="U719" s="269"/>
      <c r="V719" s="341"/>
      <c r="W719" s="269"/>
      <c r="X719" s="269"/>
      <c r="Y719" s="269"/>
      <c r="Z719" s="349" t="str">
        <f>IF(H719&gt;0,rate1(1,$L$52,$L$51,$L$54,U719,$L$53,$L$50,Y719),"")</f>
        <v/>
      </c>
      <c r="AA719" s="341" t="str">
        <f t="shared" si="426"/>
        <v/>
      </c>
      <c r="AB719" s="341" t="str">
        <f t="shared" si="427"/>
        <v/>
      </c>
      <c r="AC719" s="269" t="str">
        <f t="shared" si="415"/>
        <v/>
      </c>
      <c r="AD719" s="269" t="str">
        <f t="shared" si="428"/>
        <v/>
      </c>
      <c r="AE719" s="269" t="str">
        <f t="shared" si="429"/>
        <v/>
      </c>
      <c r="AF719" s="269" t="str">
        <f t="shared" si="430"/>
        <v/>
      </c>
      <c r="AG719" s="269" t="str">
        <f t="shared" si="431"/>
        <v/>
      </c>
      <c r="AH719" s="269" t="str">
        <f t="shared" si="432"/>
        <v/>
      </c>
      <c r="AI719" s="269" t="str">
        <f t="shared" si="433"/>
        <v/>
      </c>
      <c r="AJ719" s="269" t="str">
        <f t="shared" si="434"/>
        <v/>
      </c>
      <c r="AK719" s="366" t="str">
        <f t="shared" si="435"/>
        <v/>
      </c>
      <c r="AL719" s="134" t="str">
        <f t="shared" si="436"/>
        <v/>
      </c>
      <c r="AM719" s="5" t="e" cm="1">
        <f t="array" ref="AM719">Balance($B$8,$B$11,$B$12,$H$7,B719,AK719,AL719)</f>
        <v>#VALUE!</v>
      </c>
      <c r="AN719" s="5" t="e" cm="1">
        <f t="array" ref="AN719">getStorageByWaterLevel(B718)</f>
        <v>#VALUE!</v>
      </c>
    </row>
    <row r="720" spans="2:40" x14ac:dyDescent="0.25">
      <c r="B720" s="269" t="str">
        <f t="shared" si="416"/>
        <v/>
      </c>
      <c r="C720" s="269" t="str">
        <f t="shared" si="417"/>
        <v/>
      </c>
      <c r="D720" s="269" t="str">
        <f t="shared" si="418"/>
        <v/>
      </c>
      <c r="E720" s="269" t="str">
        <f>IF(H720&gt;0,IF(AND(C720&lt;$B$6,C720&gt;$K$12),bb2wang($B$6,$K$12,C720,$H$8,$H$9,I720,$H$10,$H$11,$K$10,$K$11,$H$13),E719)," ")</f>
        <v xml:space="preserve"> </v>
      </c>
      <c r="F720" s="269" t="str">
        <f t="shared" si="419"/>
        <v/>
      </c>
      <c r="G720" s="269" t="str">
        <f t="shared" si="420"/>
        <v/>
      </c>
      <c r="H720" s="270"/>
      <c r="I720" s="269" t="str">
        <f t="shared" si="421"/>
        <v/>
      </c>
      <c r="J720" s="269">
        <f t="shared" si="414"/>
        <v>100</v>
      </c>
      <c r="K720" s="317" t="str">
        <f t="shared" si="422"/>
        <v/>
      </c>
      <c r="L720" s="318" t="str">
        <f t="shared" si="423"/>
        <v/>
      </c>
      <c r="M720" s="318" t="str">
        <f t="shared" si="424"/>
        <v/>
      </c>
      <c r="N720" s="269" t="str">
        <f t="shared" si="425"/>
        <v/>
      </c>
      <c r="O720" s="269" t="str">
        <f t="shared" si="437"/>
        <v/>
      </c>
      <c r="P720" s="316"/>
      <c r="Q720" s="269"/>
      <c r="R720" s="338" t="str">
        <f>IF(H720&gt;0,rate1(1,$L$52,$L$51,$L$54,L720,$L$53,$L$50,P720),"")</f>
        <v/>
      </c>
      <c r="S720" s="318"/>
      <c r="T720" s="318"/>
      <c r="U720" s="269"/>
      <c r="V720" s="341"/>
      <c r="W720" s="269"/>
      <c r="X720" s="269"/>
      <c r="Y720" s="269"/>
      <c r="Z720" s="349" t="str">
        <f>IF(H720&gt;0,rate1(1,$L$52,$L$51,$L$54,U720,$L$53,$L$50,Y720),"")</f>
        <v/>
      </c>
      <c r="AA720" s="341" t="str">
        <f t="shared" si="426"/>
        <v/>
      </c>
      <c r="AB720" s="341" t="str">
        <f t="shared" si="427"/>
        <v/>
      </c>
      <c r="AC720" s="269" t="str">
        <f t="shared" si="415"/>
        <v/>
      </c>
      <c r="AD720" s="269" t="str">
        <f t="shared" si="428"/>
        <v/>
      </c>
      <c r="AE720" s="269" t="str">
        <f t="shared" si="429"/>
        <v/>
      </c>
      <c r="AF720" s="269" t="str">
        <f t="shared" si="430"/>
        <v/>
      </c>
      <c r="AG720" s="269" t="str">
        <f t="shared" si="431"/>
        <v/>
      </c>
      <c r="AH720" s="269" t="str">
        <f t="shared" si="432"/>
        <v/>
      </c>
      <c r="AI720" s="269" t="str">
        <f t="shared" si="433"/>
        <v/>
      </c>
      <c r="AJ720" s="269" t="str">
        <f t="shared" si="434"/>
        <v/>
      </c>
      <c r="AK720" s="366" t="str">
        <f t="shared" si="435"/>
        <v/>
      </c>
      <c r="AL720" s="134" t="str">
        <f t="shared" si="436"/>
        <v/>
      </c>
      <c r="AM720" s="5" t="e" cm="1">
        <f t="array" ref="AM720">Balance($B$8,$B$11,$B$12,$H$7,B720,AK720,AL720)</f>
        <v>#VALUE!</v>
      </c>
      <c r="AN720" s="5" t="e" cm="1">
        <f t="array" ref="AN720">getStorageByWaterLevel(B719)</f>
        <v>#VALUE!</v>
      </c>
    </row>
    <row r="721" spans="2:40" x14ac:dyDescent="0.25">
      <c r="B721" s="269" t="str">
        <f t="shared" si="416"/>
        <v/>
      </c>
      <c r="C721" s="269" t="str">
        <f t="shared" si="417"/>
        <v/>
      </c>
      <c r="D721" s="269" t="str">
        <f t="shared" si="418"/>
        <v/>
      </c>
      <c r="E721" s="269" t="str">
        <f>IF(H721&gt;0,IF(AND(C721&lt;$B$6,C721&gt;$K$12),bb2wang($B$6,$K$12,C721,$H$8,$H$9,I721,$H$10,$H$11,$K$10,$K$11,$H$13),E720)," ")</f>
        <v xml:space="preserve"> </v>
      </c>
      <c r="F721" s="269" t="str">
        <f t="shared" si="419"/>
        <v/>
      </c>
      <c r="G721" s="269" t="str">
        <f t="shared" si="420"/>
        <v/>
      </c>
      <c r="H721" s="270"/>
      <c r="I721" s="269" t="str">
        <f t="shared" si="421"/>
        <v/>
      </c>
      <c r="J721" s="269">
        <f t="shared" si="414"/>
        <v>100</v>
      </c>
      <c r="K721" s="317" t="str">
        <f t="shared" si="422"/>
        <v/>
      </c>
      <c r="L721" s="318" t="str">
        <f t="shared" si="423"/>
        <v/>
      </c>
      <c r="M721" s="318" t="str">
        <f t="shared" si="424"/>
        <v/>
      </c>
      <c r="N721" s="269" t="str">
        <f t="shared" si="425"/>
        <v/>
      </c>
      <c r="O721" s="269" t="str">
        <f t="shared" si="437"/>
        <v/>
      </c>
      <c r="P721" s="316"/>
      <c r="Q721" s="269"/>
      <c r="R721" s="338" t="str">
        <f>IF(H721&gt;0,rate1(1,$L$52,$L$51,$L$54,L721,$L$53,$L$50,P721),"")</f>
        <v/>
      </c>
      <c r="S721" s="318"/>
      <c r="T721" s="318"/>
      <c r="U721" s="269"/>
      <c r="V721" s="341"/>
      <c r="W721" s="269"/>
      <c r="X721" s="269"/>
      <c r="Y721" s="269"/>
      <c r="Z721" s="349" t="str">
        <f>IF(H721&gt;0,rate1(1,$L$52,$L$51,$L$54,U721,$L$53,$L$50,Y721),"")</f>
        <v/>
      </c>
      <c r="AA721" s="341" t="str">
        <f t="shared" si="426"/>
        <v/>
      </c>
      <c r="AB721" s="341" t="str">
        <f t="shared" si="427"/>
        <v/>
      </c>
      <c r="AC721" s="269" t="str">
        <f t="shared" si="415"/>
        <v/>
      </c>
      <c r="AD721" s="269" t="str">
        <f t="shared" si="428"/>
        <v/>
      </c>
      <c r="AE721" s="269" t="str">
        <f t="shared" si="429"/>
        <v/>
      </c>
      <c r="AF721" s="269" t="str">
        <f t="shared" si="430"/>
        <v/>
      </c>
      <c r="AG721" s="269" t="str">
        <f t="shared" si="431"/>
        <v/>
      </c>
      <c r="AH721" s="269" t="str">
        <f t="shared" si="432"/>
        <v/>
      </c>
      <c r="AI721" s="269" t="str">
        <f t="shared" si="433"/>
        <v/>
      </c>
      <c r="AJ721" s="269" t="str">
        <f t="shared" si="434"/>
        <v/>
      </c>
      <c r="AK721" s="366" t="str">
        <f t="shared" si="435"/>
        <v/>
      </c>
      <c r="AL721" s="134" t="str">
        <f t="shared" si="436"/>
        <v/>
      </c>
      <c r="AM721" s="5" t="e" cm="1">
        <f t="array" ref="AM721">Balance($B$8,$B$11,$B$12,$H$7,B721,AK721,AL721)</f>
        <v>#VALUE!</v>
      </c>
      <c r="AN721" s="5" t="e" cm="1">
        <f t="array" ref="AN721">getStorageByWaterLevel(B720)</f>
        <v>#VALUE!</v>
      </c>
    </row>
    <row r="722" spans="2:40" x14ac:dyDescent="0.25">
      <c r="B722" s="269" t="str">
        <f t="shared" si="416"/>
        <v/>
      </c>
      <c r="C722" s="269" t="str">
        <f t="shared" si="417"/>
        <v/>
      </c>
      <c r="D722" s="269" t="str">
        <f t="shared" si="418"/>
        <v/>
      </c>
      <c r="E722" s="269" t="str">
        <f>IF(H722&gt;0,IF(AND(C722&lt;$B$6,C722&gt;$K$12),bb2wang($B$6,$K$12,C722,$H$8,$H$9,I722,$H$10,$H$11,$K$10,$K$11,$H$13),E721)," ")</f>
        <v xml:space="preserve"> </v>
      </c>
      <c r="F722" s="269" t="str">
        <f t="shared" si="419"/>
        <v/>
      </c>
      <c r="G722" s="269" t="str">
        <f t="shared" si="420"/>
        <v/>
      </c>
      <c r="H722" s="270"/>
      <c r="I722" s="269" t="str">
        <f t="shared" si="421"/>
        <v/>
      </c>
      <c r="J722" s="269">
        <f t="shared" si="414"/>
        <v>100</v>
      </c>
      <c r="K722" s="317" t="str">
        <f t="shared" si="422"/>
        <v/>
      </c>
      <c r="L722" s="318" t="str">
        <f t="shared" si="423"/>
        <v/>
      </c>
      <c r="M722" s="318" t="str">
        <f t="shared" si="424"/>
        <v/>
      </c>
      <c r="N722" s="269" t="str">
        <f t="shared" si="425"/>
        <v/>
      </c>
      <c r="O722" s="269" t="str">
        <f t="shared" si="437"/>
        <v/>
      </c>
      <c r="P722" s="316"/>
      <c r="Q722" s="269"/>
      <c r="R722" s="338" t="str">
        <f>IF(H722&gt;0,rate1(1,$L$52,$L$51,$L$54,L722,$L$53,$L$50,P722),"")</f>
        <v/>
      </c>
      <c r="S722" s="318"/>
      <c r="T722" s="318"/>
      <c r="U722" s="269"/>
      <c r="V722" s="341"/>
      <c r="W722" s="269"/>
      <c r="X722" s="269"/>
      <c r="Y722" s="269"/>
      <c r="Z722" s="349" t="str">
        <f>IF(H722&gt;0,rate1(1,$L$52,$L$51,$L$54,U722,$L$53,$L$50,Y722),"")</f>
        <v/>
      </c>
      <c r="AA722" s="341" t="str">
        <f t="shared" si="426"/>
        <v/>
      </c>
      <c r="AB722" s="341" t="str">
        <f t="shared" si="427"/>
        <v/>
      </c>
      <c r="AC722" s="269" t="str">
        <f t="shared" si="415"/>
        <v/>
      </c>
      <c r="AD722" s="269" t="str">
        <f t="shared" si="428"/>
        <v/>
      </c>
      <c r="AE722" s="269" t="str">
        <f t="shared" si="429"/>
        <v/>
      </c>
      <c r="AF722" s="269" t="str">
        <f t="shared" si="430"/>
        <v/>
      </c>
      <c r="AG722" s="269" t="str">
        <f t="shared" si="431"/>
        <v/>
      </c>
      <c r="AH722" s="269" t="str">
        <f t="shared" si="432"/>
        <v/>
      </c>
      <c r="AI722" s="269" t="str">
        <f t="shared" si="433"/>
        <v/>
      </c>
      <c r="AJ722" s="269" t="str">
        <f t="shared" si="434"/>
        <v/>
      </c>
      <c r="AK722" s="366" t="str">
        <f t="shared" si="435"/>
        <v/>
      </c>
      <c r="AL722" s="134" t="str">
        <f t="shared" si="436"/>
        <v/>
      </c>
      <c r="AM722" s="5" t="e" cm="1">
        <f t="array" ref="AM722">Balance($B$8,$B$11,$B$12,$H$7,B722,AK722,AL722)</f>
        <v>#VALUE!</v>
      </c>
      <c r="AN722" s="5" t="e" cm="1">
        <f t="array" ref="AN722">getStorageByWaterLevel(B721)</f>
        <v>#VALUE!</v>
      </c>
    </row>
    <row r="723" spans="2:40" x14ac:dyDescent="0.25">
      <c r="B723" s="269" t="str">
        <f t="shared" si="416"/>
        <v/>
      </c>
      <c r="C723" s="269" t="str">
        <f t="shared" si="417"/>
        <v/>
      </c>
      <c r="D723" s="269" t="str">
        <f t="shared" si="418"/>
        <v/>
      </c>
      <c r="E723" s="269" t="str">
        <f>IF(H723&gt;0,IF(AND(C723&lt;$B$6,C723&gt;$K$12),bb2wang($B$6,$K$12,C723,$H$8,$H$9,I723,$H$10,$H$11,$K$10,$K$11,$H$13),E722)," ")</f>
        <v xml:space="preserve"> </v>
      </c>
      <c r="F723" s="269" t="str">
        <f t="shared" si="419"/>
        <v/>
      </c>
      <c r="G723" s="269" t="str">
        <f t="shared" si="420"/>
        <v/>
      </c>
      <c r="H723" s="270"/>
      <c r="I723" s="269" t="str">
        <f t="shared" si="421"/>
        <v/>
      </c>
      <c r="J723" s="269">
        <f t="shared" si="414"/>
        <v>100</v>
      </c>
      <c r="K723" s="317" t="str">
        <f t="shared" si="422"/>
        <v/>
      </c>
      <c r="L723" s="318" t="str">
        <f t="shared" si="423"/>
        <v/>
      </c>
      <c r="M723" s="318" t="str">
        <f t="shared" si="424"/>
        <v/>
      </c>
      <c r="N723" s="269" t="str">
        <f t="shared" si="425"/>
        <v/>
      </c>
      <c r="O723" s="269" t="str">
        <f t="shared" si="437"/>
        <v/>
      </c>
      <c r="P723" s="316"/>
      <c r="Q723" s="269"/>
      <c r="R723" s="338" t="str">
        <f>IF(H723&gt;0,rate1(1,$L$52,$L$51,$L$54,L723,$L$53,$L$50,P723),"")</f>
        <v/>
      </c>
      <c r="S723" s="318"/>
      <c r="T723" s="318"/>
      <c r="U723" s="269"/>
      <c r="V723" s="341"/>
      <c r="W723" s="269"/>
      <c r="X723" s="269"/>
      <c r="Y723" s="269"/>
      <c r="Z723" s="349" t="str">
        <f>IF(H723&gt;0,rate1(1,$L$52,$L$51,$L$54,U723,$L$53,$L$50,Y723),"")</f>
        <v/>
      </c>
      <c r="AA723" s="341" t="str">
        <f t="shared" si="426"/>
        <v/>
      </c>
      <c r="AB723" s="341" t="str">
        <f t="shared" si="427"/>
        <v/>
      </c>
      <c r="AC723" s="269" t="str">
        <f t="shared" si="415"/>
        <v/>
      </c>
      <c r="AD723" s="269" t="str">
        <f t="shared" si="428"/>
        <v/>
      </c>
      <c r="AE723" s="269" t="str">
        <f t="shared" si="429"/>
        <v/>
      </c>
      <c r="AF723" s="269" t="str">
        <f t="shared" si="430"/>
        <v/>
      </c>
      <c r="AG723" s="269" t="str">
        <f t="shared" si="431"/>
        <v/>
      </c>
      <c r="AH723" s="269" t="str">
        <f t="shared" si="432"/>
        <v/>
      </c>
      <c r="AI723" s="269" t="str">
        <f t="shared" si="433"/>
        <v/>
      </c>
      <c r="AJ723" s="269" t="str">
        <f t="shared" si="434"/>
        <v/>
      </c>
      <c r="AK723" s="366" t="str">
        <f t="shared" si="435"/>
        <v/>
      </c>
      <c r="AL723" s="134" t="str">
        <f t="shared" si="436"/>
        <v/>
      </c>
      <c r="AM723" s="5" t="e" cm="1">
        <f t="array" ref="AM723">Balance($B$8,$B$11,$B$12,$H$7,B723,AK723,AL723)</f>
        <v>#VALUE!</v>
      </c>
      <c r="AN723" s="5" t="e" cm="1">
        <f t="array" ref="AN723">getStorageByWaterLevel(B722)</f>
        <v>#VALUE!</v>
      </c>
    </row>
    <row r="724" spans="2:40" x14ac:dyDescent="0.25">
      <c r="B724" s="269" t="str">
        <f t="shared" si="416"/>
        <v/>
      </c>
      <c r="C724" s="269" t="str">
        <f t="shared" si="417"/>
        <v/>
      </c>
      <c r="D724" s="269" t="str">
        <f t="shared" si="418"/>
        <v/>
      </c>
      <c r="E724" s="269" t="str">
        <f>IF(H724&gt;0,IF(AND(C724&lt;$B$6,C724&gt;$K$12),bb2wang($B$6,$K$12,C724,$H$8,$H$9,I724,$H$10,$H$11,$K$10,$K$11,$H$13),E723)," ")</f>
        <v xml:space="preserve"> </v>
      </c>
      <c r="F724" s="269" t="str">
        <f t="shared" si="419"/>
        <v/>
      </c>
      <c r="G724" s="269" t="str">
        <f t="shared" si="420"/>
        <v/>
      </c>
      <c r="H724" s="270"/>
      <c r="I724" s="269" t="str">
        <f t="shared" si="421"/>
        <v/>
      </c>
      <c r="J724" s="269">
        <f t="shared" si="414"/>
        <v>100</v>
      </c>
      <c r="K724" s="317" t="str">
        <f t="shared" si="422"/>
        <v/>
      </c>
      <c r="L724" s="318" t="str">
        <f t="shared" si="423"/>
        <v/>
      </c>
      <c r="M724" s="318" t="str">
        <f t="shared" si="424"/>
        <v/>
      </c>
      <c r="N724" s="269" t="str">
        <f t="shared" si="425"/>
        <v/>
      </c>
      <c r="O724" s="269" t="str">
        <f t="shared" si="437"/>
        <v/>
      </c>
      <c r="P724" s="316"/>
      <c r="Q724" s="269"/>
      <c r="R724" s="338" t="str">
        <f>IF(H724&gt;0,rate1(1,$L$52,$L$51,$L$54,L724,$L$53,$L$50,P724),"")</f>
        <v/>
      </c>
      <c r="S724" s="318"/>
      <c r="T724" s="318"/>
      <c r="U724" s="269"/>
      <c r="V724" s="341"/>
      <c r="W724" s="269"/>
      <c r="X724" s="269"/>
      <c r="Y724" s="269"/>
      <c r="Z724" s="349" t="str">
        <f>IF(H724&gt;0,rate1(1,$L$52,$L$51,$L$54,U724,$L$53,$L$50,Y724),"")</f>
        <v/>
      </c>
      <c r="AA724" s="341" t="str">
        <f t="shared" si="426"/>
        <v/>
      </c>
      <c r="AB724" s="341" t="str">
        <f t="shared" si="427"/>
        <v/>
      </c>
      <c r="AC724" s="269" t="str">
        <f t="shared" si="415"/>
        <v/>
      </c>
      <c r="AD724" s="269" t="str">
        <f t="shared" si="428"/>
        <v/>
      </c>
      <c r="AE724" s="269" t="str">
        <f t="shared" si="429"/>
        <v/>
      </c>
      <c r="AF724" s="269" t="str">
        <f t="shared" si="430"/>
        <v/>
      </c>
      <c r="AG724" s="269" t="str">
        <f t="shared" si="431"/>
        <v/>
      </c>
      <c r="AH724" s="269" t="str">
        <f t="shared" si="432"/>
        <v/>
      </c>
      <c r="AI724" s="269" t="str">
        <f t="shared" si="433"/>
        <v/>
      </c>
      <c r="AJ724" s="269" t="str">
        <f t="shared" si="434"/>
        <v/>
      </c>
      <c r="AK724" s="366" t="str">
        <f t="shared" si="435"/>
        <v/>
      </c>
      <c r="AL724" s="134" t="str">
        <f t="shared" si="436"/>
        <v/>
      </c>
      <c r="AM724" s="5" t="e" cm="1">
        <f t="array" ref="AM724">Balance($B$8,$B$11,$B$12,$H$7,B724,AK724,AL724)</f>
        <v>#VALUE!</v>
      </c>
      <c r="AN724" s="5" t="e" cm="1">
        <f t="array" ref="AN724">getStorageByWaterLevel(B723)</f>
        <v>#VALUE!</v>
      </c>
    </row>
    <row r="725" spans="2:40" x14ac:dyDescent="0.25">
      <c r="B725" s="269" t="str">
        <f t="shared" si="416"/>
        <v/>
      </c>
      <c r="C725" s="269" t="str">
        <f t="shared" si="417"/>
        <v/>
      </c>
      <c r="D725" s="269" t="str">
        <f t="shared" si="418"/>
        <v/>
      </c>
      <c r="E725" s="269" t="str">
        <f>IF(H725&gt;0,IF(AND(C725&lt;$B$6,C725&gt;$K$12),bb2wang($B$6,$K$12,C725,$H$8,$H$9,I725,$H$10,$H$11,$K$10,$K$11,$H$13),E724)," ")</f>
        <v xml:space="preserve"> </v>
      </c>
      <c r="F725" s="269" t="str">
        <f t="shared" si="419"/>
        <v/>
      </c>
      <c r="G725" s="269" t="str">
        <f t="shared" si="420"/>
        <v/>
      </c>
      <c r="H725" s="270"/>
      <c r="I725" s="269" t="str">
        <f t="shared" si="421"/>
        <v/>
      </c>
      <c r="J725" s="269">
        <f t="shared" si="414"/>
        <v>100</v>
      </c>
      <c r="K725" s="317" t="str">
        <f t="shared" si="422"/>
        <v/>
      </c>
      <c r="L725" s="318" t="str">
        <f t="shared" si="423"/>
        <v/>
      </c>
      <c r="M725" s="318" t="str">
        <f t="shared" si="424"/>
        <v/>
      </c>
      <c r="N725" s="269" t="str">
        <f t="shared" si="425"/>
        <v/>
      </c>
      <c r="O725" s="269" t="str">
        <f t="shared" si="437"/>
        <v/>
      </c>
      <c r="P725" s="316"/>
      <c r="Q725" s="269"/>
      <c r="R725" s="338" t="str">
        <f>IF(H725&gt;0,rate1(1,$L$52,$L$51,$L$54,L725,$L$53,$L$50,P725),"")</f>
        <v/>
      </c>
      <c r="S725" s="318"/>
      <c r="T725" s="318"/>
      <c r="U725" s="269"/>
      <c r="V725" s="341"/>
      <c r="W725" s="269"/>
      <c r="X725" s="269"/>
      <c r="Y725" s="269"/>
      <c r="Z725" s="349" t="str">
        <f>IF(H725&gt;0,rate1(1,$L$52,$L$51,$L$54,U725,$L$53,$L$50,Y725),"")</f>
        <v/>
      </c>
      <c r="AA725" s="341" t="str">
        <f t="shared" si="426"/>
        <v/>
      </c>
      <c r="AB725" s="341" t="str">
        <f t="shared" si="427"/>
        <v/>
      </c>
      <c r="AC725" s="269" t="str">
        <f t="shared" si="415"/>
        <v/>
      </c>
      <c r="AD725" s="269" t="str">
        <f t="shared" si="428"/>
        <v/>
      </c>
      <c r="AE725" s="269" t="str">
        <f t="shared" si="429"/>
        <v/>
      </c>
      <c r="AF725" s="269" t="str">
        <f t="shared" si="430"/>
        <v/>
      </c>
      <c r="AG725" s="269" t="str">
        <f t="shared" si="431"/>
        <v/>
      </c>
      <c r="AH725" s="269" t="str">
        <f t="shared" si="432"/>
        <v/>
      </c>
      <c r="AI725" s="269" t="str">
        <f t="shared" si="433"/>
        <v/>
      </c>
      <c r="AJ725" s="269" t="str">
        <f t="shared" si="434"/>
        <v/>
      </c>
      <c r="AK725" s="366" t="str">
        <f t="shared" si="435"/>
        <v/>
      </c>
      <c r="AL725" s="134" t="str">
        <f t="shared" si="436"/>
        <v/>
      </c>
      <c r="AM725" s="5" t="e" cm="1">
        <f t="array" ref="AM725">Balance($B$8,$B$11,$B$12,$H$7,B725,AK725,AL725)</f>
        <v>#VALUE!</v>
      </c>
      <c r="AN725" s="5" t="e" cm="1">
        <f t="array" ref="AN725">getStorageByWaterLevel(B724)</f>
        <v>#VALUE!</v>
      </c>
    </row>
    <row r="726" spans="2:40" x14ac:dyDescent="0.25">
      <c r="B726" s="269" t="str">
        <f t="shared" si="416"/>
        <v/>
      </c>
      <c r="C726" s="269" t="str">
        <f t="shared" si="417"/>
        <v/>
      </c>
      <c r="D726" s="269" t="str">
        <f t="shared" si="418"/>
        <v/>
      </c>
      <c r="E726" s="269" t="str">
        <f>IF(H726&gt;0,IF(AND(C726&lt;$B$6,C726&gt;$K$12),bb2wang($B$6,$K$12,C726,$H$8,$H$9,I726,$H$10,$H$11,$K$10,$K$11,$H$13),E725)," ")</f>
        <v xml:space="preserve"> </v>
      </c>
      <c r="F726" s="269" t="str">
        <f t="shared" si="419"/>
        <v/>
      </c>
      <c r="G726" s="269" t="str">
        <f t="shared" si="420"/>
        <v/>
      </c>
      <c r="H726" s="270"/>
      <c r="I726" s="269" t="str">
        <f t="shared" si="421"/>
        <v/>
      </c>
      <c r="J726" s="269">
        <f t="shared" si="414"/>
        <v>100</v>
      </c>
      <c r="K726" s="317" t="str">
        <f t="shared" si="422"/>
        <v/>
      </c>
      <c r="L726" s="318" t="str">
        <f t="shared" si="423"/>
        <v/>
      </c>
      <c r="M726" s="318" t="str">
        <f t="shared" si="424"/>
        <v/>
      </c>
      <c r="N726" s="269" t="str">
        <f t="shared" si="425"/>
        <v/>
      </c>
      <c r="O726" s="269" t="str">
        <f t="shared" si="437"/>
        <v/>
      </c>
      <c r="P726" s="316"/>
      <c r="Q726" s="269"/>
      <c r="R726" s="338" t="str">
        <f>IF(H726&gt;0,rate1(1,$L$52,$L$51,$L$54,L726,$L$53,$L$50,P726),"")</f>
        <v/>
      </c>
      <c r="S726" s="318"/>
      <c r="T726" s="318"/>
      <c r="U726" s="269"/>
      <c r="V726" s="341"/>
      <c r="W726" s="269"/>
      <c r="X726" s="269"/>
      <c r="Y726" s="269"/>
      <c r="Z726" s="349" t="str">
        <f>IF(H726&gt;0,rate1(1,$L$52,$L$51,$L$54,U726,$L$53,$L$50,Y726),"")</f>
        <v/>
      </c>
      <c r="AA726" s="341" t="str">
        <f t="shared" si="426"/>
        <v/>
      </c>
      <c r="AB726" s="341" t="str">
        <f t="shared" si="427"/>
        <v/>
      </c>
      <c r="AC726" s="269" t="str">
        <f t="shared" si="415"/>
        <v/>
      </c>
      <c r="AD726" s="269" t="str">
        <f t="shared" si="428"/>
        <v/>
      </c>
      <c r="AE726" s="269" t="str">
        <f t="shared" si="429"/>
        <v/>
      </c>
      <c r="AF726" s="269" t="str">
        <f t="shared" si="430"/>
        <v/>
      </c>
      <c r="AG726" s="269" t="str">
        <f t="shared" si="431"/>
        <v/>
      </c>
      <c r="AH726" s="269" t="str">
        <f t="shared" si="432"/>
        <v/>
      </c>
      <c r="AI726" s="269" t="str">
        <f t="shared" si="433"/>
        <v/>
      </c>
      <c r="AJ726" s="269" t="str">
        <f t="shared" si="434"/>
        <v/>
      </c>
      <c r="AK726" s="366" t="str">
        <f t="shared" si="435"/>
        <v/>
      </c>
      <c r="AL726" s="134" t="str">
        <f t="shared" si="436"/>
        <v/>
      </c>
      <c r="AM726" s="5" t="e" cm="1">
        <f t="array" ref="AM726">Balance($B$8,$B$11,$B$12,$H$7,B726,AK726,AL726)</f>
        <v>#VALUE!</v>
      </c>
      <c r="AN726" s="5" t="e" cm="1">
        <f t="array" ref="AN726">getStorageByWaterLevel(B725)</f>
        <v>#VALUE!</v>
      </c>
    </row>
    <row r="727" spans="2:40" x14ac:dyDescent="0.25">
      <c r="B727" s="269" t="str">
        <f t="shared" si="416"/>
        <v/>
      </c>
      <c r="C727" s="269" t="str">
        <f t="shared" si="417"/>
        <v/>
      </c>
      <c r="D727" s="269" t="str">
        <f t="shared" si="418"/>
        <v/>
      </c>
      <c r="E727" s="269" t="str">
        <f>IF(H727&gt;0,IF(AND(C727&lt;$B$6,C727&gt;$K$12),bb2wang($B$6,$K$12,C727,$H$8,$H$9,I727,$H$10,$H$11,$K$10,$K$11,$H$13),E726)," ")</f>
        <v xml:space="preserve"> </v>
      </c>
      <c r="F727" s="269" t="str">
        <f t="shared" si="419"/>
        <v/>
      </c>
      <c r="G727" s="269" t="str">
        <f t="shared" si="420"/>
        <v/>
      </c>
      <c r="H727" s="270"/>
      <c r="I727" s="269" t="str">
        <f t="shared" si="421"/>
        <v/>
      </c>
      <c r="J727" s="269">
        <f t="shared" si="414"/>
        <v>100</v>
      </c>
      <c r="K727" s="317" t="str">
        <f t="shared" si="422"/>
        <v/>
      </c>
      <c r="L727" s="318" t="str">
        <f t="shared" si="423"/>
        <v/>
      </c>
      <c r="M727" s="318" t="str">
        <f t="shared" si="424"/>
        <v/>
      </c>
      <c r="N727" s="269" t="str">
        <f t="shared" si="425"/>
        <v/>
      </c>
      <c r="O727" s="269" t="str">
        <f t="shared" si="437"/>
        <v/>
      </c>
      <c r="P727" s="316"/>
      <c r="Q727" s="269"/>
      <c r="R727" s="338" t="str">
        <f>IF(H727&gt;0,rate1(1,$L$52,$L$51,$L$54,L727,$L$53,$L$50,P727),"")</f>
        <v/>
      </c>
      <c r="S727" s="318"/>
      <c r="T727" s="318"/>
      <c r="U727" s="269"/>
      <c r="V727" s="341"/>
      <c r="W727" s="269"/>
      <c r="X727" s="269"/>
      <c r="Y727" s="269"/>
      <c r="Z727" s="349" t="str">
        <f>IF(H727&gt;0,rate1(1,$L$52,$L$51,$L$54,U727,$L$53,$L$50,Y727),"")</f>
        <v/>
      </c>
      <c r="AA727" s="341" t="str">
        <f t="shared" si="426"/>
        <v/>
      </c>
      <c r="AB727" s="341" t="str">
        <f t="shared" si="427"/>
        <v/>
      </c>
      <c r="AC727" s="269" t="str">
        <f t="shared" si="415"/>
        <v/>
      </c>
      <c r="AD727" s="269" t="str">
        <f t="shared" si="428"/>
        <v/>
      </c>
      <c r="AE727" s="269" t="str">
        <f t="shared" si="429"/>
        <v/>
      </c>
      <c r="AF727" s="269" t="str">
        <f t="shared" si="430"/>
        <v/>
      </c>
      <c r="AG727" s="269" t="str">
        <f t="shared" si="431"/>
        <v/>
      </c>
      <c r="AH727" s="269" t="str">
        <f t="shared" si="432"/>
        <v/>
      </c>
      <c r="AI727" s="269" t="str">
        <f t="shared" si="433"/>
        <v/>
      </c>
      <c r="AJ727" s="269" t="str">
        <f t="shared" si="434"/>
        <v/>
      </c>
      <c r="AK727" s="366" t="str">
        <f t="shared" si="435"/>
        <v/>
      </c>
      <c r="AL727" s="134" t="str">
        <f t="shared" si="436"/>
        <v/>
      </c>
      <c r="AM727" s="5" t="e" cm="1">
        <f t="array" ref="AM727">Balance($B$8,$B$11,$B$12,$H$7,B727,AK727,AL727)</f>
        <v>#VALUE!</v>
      </c>
      <c r="AN727" s="5" t="e" cm="1">
        <f t="array" ref="AN727">getStorageByWaterLevel(B726)</f>
        <v>#VALUE!</v>
      </c>
    </row>
    <row r="728" spans="2:40" x14ac:dyDescent="0.25">
      <c r="B728" s="269" t="str">
        <f t="shared" si="416"/>
        <v/>
      </c>
      <c r="C728" s="269" t="str">
        <f t="shared" si="417"/>
        <v/>
      </c>
      <c r="D728" s="269" t="str">
        <f t="shared" si="418"/>
        <v/>
      </c>
      <c r="E728" s="269" t="str">
        <f>IF(H728&gt;0,IF(AND(C728&lt;$B$6,C728&gt;$K$12),bb2wang($B$6,$K$12,C728,$H$8,$H$9,I728,$H$10,$H$11,$K$10,$K$11,$H$13),E727)," ")</f>
        <v xml:space="preserve"> </v>
      </c>
      <c r="F728" s="269" t="str">
        <f t="shared" si="419"/>
        <v/>
      </c>
      <c r="G728" s="269" t="str">
        <f t="shared" si="420"/>
        <v/>
      </c>
      <c r="H728" s="270"/>
      <c r="I728" s="269" t="str">
        <f t="shared" si="421"/>
        <v/>
      </c>
      <c r="J728" s="269">
        <f t="shared" si="414"/>
        <v>100</v>
      </c>
      <c r="K728" s="317" t="str">
        <f t="shared" si="422"/>
        <v/>
      </c>
      <c r="L728" s="318" t="str">
        <f t="shared" si="423"/>
        <v/>
      </c>
      <c r="M728" s="318" t="str">
        <f t="shared" si="424"/>
        <v/>
      </c>
      <c r="N728" s="269" t="str">
        <f t="shared" si="425"/>
        <v/>
      </c>
      <c r="O728" s="269" t="str">
        <f t="shared" si="437"/>
        <v/>
      </c>
      <c r="P728" s="316"/>
      <c r="Q728" s="269"/>
      <c r="R728" s="338" t="str">
        <f>IF(H728&gt;0,rate1(1,$L$52,$L$51,$L$54,L728,$L$53,$L$50,P728),"")</f>
        <v/>
      </c>
      <c r="S728" s="318"/>
      <c r="T728" s="318"/>
      <c r="U728" s="269"/>
      <c r="V728" s="341"/>
      <c r="W728" s="269"/>
      <c r="X728" s="269"/>
      <c r="Y728" s="269"/>
      <c r="Z728" s="349" t="str">
        <f>IF(H728&gt;0,rate1(1,$L$52,$L$51,$L$54,U728,$L$53,$L$50,Y728),"")</f>
        <v/>
      </c>
      <c r="AA728" s="341" t="str">
        <f t="shared" si="426"/>
        <v/>
      </c>
      <c r="AB728" s="341" t="str">
        <f t="shared" si="427"/>
        <v/>
      </c>
      <c r="AC728" s="269" t="str">
        <f t="shared" si="415"/>
        <v/>
      </c>
      <c r="AD728" s="269" t="str">
        <f t="shared" si="428"/>
        <v/>
      </c>
      <c r="AE728" s="269" t="str">
        <f t="shared" si="429"/>
        <v/>
      </c>
      <c r="AF728" s="269" t="str">
        <f t="shared" si="430"/>
        <v/>
      </c>
      <c r="AG728" s="269" t="str">
        <f t="shared" si="431"/>
        <v/>
      </c>
      <c r="AH728" s="269" t="str">
        <f t="shared" si="432"/>
        <v/>
      </c>
      <c r="AI728" s="269" t="str">
        <f t="shared" si="433"/>
        <v/>
      </c>
      <c r="AJ728" s="269" t="str">
        <f t="shared" si="434"/>
        <v/>
      </c>
      <c r="AK728" s="366" t="str">
        <f t="shared" si="435"/>
        <v/>
      </c>
      <c r="AL728" s="134" t="str">
        <f t="shared" si="436"/>
        <v/>
      </c>
      <c r="AM728" s="5" t="e" cm="1">
        <f t="array" ref="AM728">Balance($B$8,$B$11,$B$12,$H$7,B728,AK728,AL728)</f>
        <v>#VALUE!</v>
      </c>
      <c r="AN728" s="5" t="e" cm="1">
        <f t="array" ref="AN728">getStorageByWaterLevel(B727)</f>
        <v>#VALUE!</v>
      </c>
    </row>
    <row r="729" spans="2:40" x14ac:dyDescent="0.25">
      <c r="B729" s="269" t="str">
        <f t="shared" si="416"/>
        <v/>
      </c>
      <c r="C729" s="269" t="str">
        <f t="shared" si="417"/>
        <v/>
      </c>
      <c r="D729" s="269" t="str">
        <f t="shared" si="418"/>
        <v/>
      </c>
      <c r="E729" s="269" t="str">
        <f>IF(H729&gt;0,IF(AND(C729&lt;$B$6,C729&gt;$K$12),bb2wang($B$6,$K$12,C729,$H$8,$H$9,I729,$H$10,$H$11,$K$10,$K$11,$H$13),E728)," ")</f>
        <v xml:space="preserve"> </v>
      </c>
      <c r="F729" s="269" t="str">
        <f t="shared" si="419"/>
        <v/>
      </c>
      <c r="G729" s="269" t="str">
        <f t="shared" si="420"/>
        <v/>
      </c>
      <c r="H729" s="270"/>
      <c r="I729" s="269" t="str">
        <f t="shared" si="421"/>
        <v/>
      </c>
      <c r="J729" s="269">
        <f t="shared" si="414"/>
        <v>100</v>
      </c>
      <c r="K729" s="317" t="str">
        <f t="shared" si="422"/>
        <v/>
      </c>
      <c r="L729" s="318" t="str">
        <f t="shared" si="423"/>
        <v/>
      </c>
      <c r="M729" s="318" t="str">
        <f t="shared" si="424"/>
        <v/>
      </c>
      <c r="N729" s="269" t="str">
        <f t="shared" si="425"/>
        <v/>
      </c>
      <c r="O729" s="269" t="str">
        <f t="shared" si="437"/>
        <v/>
      </c>
      <c r="P729" s="316"/>
      <c r="Q729" s="269"/>
      <c r="R729" s="338" t="str">
        <f>IF(H729&gt;0,rate1(1,$L$52,$L$51,$L$54,L729,$L$53,$L$50,P729),"")</f>
        <v/>
      </c>
      <c r="S729" s="318"/>
      <c r="T729" s="318"/>
      <c r="U729" s="269"/>
      <c r="V729" s="341"/>
      <c r="W729" s="269"/>
      <c r="X729" s="269"/>
      <c r="Y729" s="269"/>
      <c r="Z729" s="349" t="str">
        <f>IF(H729&gt;0,rate1(1,$L$52,$L$51,$L$54,U729,$L$53,$L$50,Y729),"")</f>
        <v/>
      </c>
      <c r="AA729" s="341" t="str">
        <f t="shared" si="426"/>
        <v/>
      </c>
      <c r="AB729" s="341" t="str">
        <f t="shared" si="427"/>
        <v/>
      </c>
      <c r="AC729" s="269" t="str">
        <f t="shared" si="415"/>
        <v/>
      </c>
      <c r="AD729" s="269" t="str">
        <f t="shared" si="428"/>
        <v/>
      </c>
      <c r="AE729" s="269" t="str">
        <f t="shared" si="429"/>
        <v/>
      </c>
      <c r="AF729" s="269" t="str">
        <f t="shared" si="430"/>
        <v/>
      </c>
      <c r="AG729" s="269" t="str">
        <f t="shared" si="431"/>
        <v/>
      </c>
      <c r="AH729" s="269" t="str">
        <f t="shared" si="432"/>
        <v/>
      </c>
      <c r="AI729" s="269" t="str">
        <f t="shared" si="433"/>
        <v/>
      </c>
      <c r="AJ729" s="269" t="str">
        <f t="shared" si="434"/>
        <v/>
      </c>
      <c r="AK729" s="366" t="str">
        <f t="shared" si="435"/>
        <v/>
      </c>
      <c r="AL729" s="134" t="str">
        <f t="shared" si="436"/>
        <v/>
      </c>
      <c r="AM729" s="5" t="e" cm="1">
        <f t="array" ref="AM729">Balance($B$8,$B$11,$B$12,$H$7,B729,AK729,AL729)</f>
        <v>#VALUE!</v>
      </c>
      <c r="AN729" s="5" t="e" cm="1">
        <f t="array" ref="AN729">getStorageByWaterLevel(B728)</f>
        <v>#VALUE!</v>
      </c>
    </row>
    <row r="730" spans="2:40" x14ac:dyDescent="0.25">
      <c r="B730" s="269" t="str">
        <f t="shared" si="416"/>
        <v/>
      </c>
      <c r="C730" s="269" t="str">
        <f t="shared" si="417"/>
        <v/>
      </c>
      <c r="D730" s="269" t="str">
        <f t="shared" si="418"/>
        <v/>
      </c>
      <c r="E730" s="269" t="str">
        <f>IF(H730&gt;0,IF(AND(C730&lt;$B$6,C730&gt;$K$12),bb2wang($B$6,$K$12,C730,$H$8,$H$9,I730,$H$10,$H$11,$K$10,$K$11,$H$13),E729)," ")</f>
        <v xml:space="preserve"> </v>
      </c>
      <c r="F730" s="269" t="str">
        <f t="shared" si="419"/>
        <v/>
      </c>
      <c r="G730" s="269" t="str">
        <f t="shared" si="420"/>
        <v/>
      </c>
      <c r="H730" s="270"/>
      <c r="I730" s="269" t="str">
        <f t="shared" si="421"/>
        <v/>
      </c>
      <c r="J730" s="269">
        <f t="shared" si="414"/>
        <v>100</v>
      </c>
      <c r="K730" s="317" t="str">
        <f t="shared" si="422"/>
        <v/>
      </c>
      <c r="L730" s="318" t="str">
        <f t="shared" si="423"/>
        <v/>
      </c>
      <c r="M730" s="318" t="str">
        <f t="shared" si="424"/>
        <v/>
      </c>
      <c r="N730" s="269" t="str">
        <f t="shared" si="425"/>
        <v/>
      </c>
      <c r="O730" s="269" t="str">
        <f t="shared" si="437"/>
        <v/>
      </c>
      <c r="P730" s="316"/>
      <c r="Q730" s="269"/>
      <c r="R730" s="338" t="str">
        <f>IF(H730&gt;0,rate1(1,$L$52,$L$51,$L$54,L730,$L$53,$L$50,P730),"")</f>
        <v/>
      </c>
      <c r="S730" s="318"/>
      <c r="T730" s="318"/>
      <c r="U730" s="269"/>
      <c r="V730" s="341"/>
      <c r="W730" s="269"/>
      <c r="X730" s="269"/>
      <c r="Y730" s="269"/>
      <c r="Z730" s="349" t="str">
        <f>IF(H730&gt;0,rate1(1,$L$52,$L$51,$L$54,U730,$L$53,$L$50,Y730),"")</f>
        <v/>
      </c>
      <c r="AA730" s="341" t="str">
        <f t="shared" si="426"/>
        <v/>
      </c>
      <c r="AB730" s="341" t="str">
        <f t="shared" si="427"/>
        <v/>
      </c>
      <c r="AC730" s="269" t="str">
        <f t="shared" si="415"/>
        <v/>
      </c>
      <c r="AD730" s="269" t="str">
        <f t="shared" si="428"/>
        <v/>
      </c>
      <c r="AE730" s="269" t="str">
        <f t="shared" si="429"/>
        <v/>
      </c>
      <c r="AF730" s="269" t="str">
        <f t="shared" si="430"/>
        <v/>
      </c>
      <c r="AG730" s="269" t="str">
        <f t="shared" si="431"/>
        <v/>
      </c>
      <c r="AH730" s="269" t="str">
        <f t="shared" si="432"/>
        <v/>
      </c>
      <c r="AI730" s="269" t="str">
        <f t="shared" si="433"/>
        <v/>
      </c>
      <c r="AJ730" s="269" t="str">
        <f t="shared" si="434"/>
        <v/>
      </c>
      <c r="AK730" s="366" t="str">
        <f t="shared" si="435"/>
        <v/>
      </c>
      <c r="AL730" s="134" t="str">
        <f t="shared" si="436"/>
        <v/>
      </c>
      <c r="AM730" s="5" t="e" cm="1">
        <f t="array" ref="AM730">Balance($B$8,$B$11,$B$12,$H$7,B730,AK730,AL730)</f>
        <v>#VALUE!</v>
      </c>
      <c r="AN730" s="5" t="e" cm="1">
        <f t="array" ref="AN730">getStorageByWaterLevel(B729)</f>
        <v>#VALUE!</v>
      </c>
    </row>
    <row r="731" spans="2:40" x14ac:dyDescent="0.25">
      <c r="B731" s="269" t="str">
        <f t="shared" si="416"/>
        <v/>
      </c>
      <c r="C731" s="269" t="str">
        <f t="shared" si="417"/>
        <v/>
      </c>
      <c r="D731" s="269" t="str">
        <f t="shared" si="418"/>
        <v/>
      </c>
      <c r="E731" s="269" t="str">
        <f>IF(H731&gt;0,IF(AND(C731&lt;$B$6,C731&gt;$K$12),bb2wang($B$6,$K$12,C731,$H$8,$H$9,I731,$H$10,$H$11,$K$10,$K$11,$H$13),E730)," ")</f>
        <v xml:space="preserve"> </v>
      </c>
      <c r="F731" s="269" t="str">
        <f t="shared" si="419"/>
        <v/>
      </c>
      <c r="G731" s="269" t="str">
        <f t="shared" si="420"/>
        <v/>
      </c>
      <c r="H731" s="270"/>
      <c r="I731" s="269" t="str">
        <f t="shared" si="421"/>
        <v/>
      </c>
      <c r="J731" s="269">
        <f t="shared" si="414"/>
        <v>100</v>
      </c>
      <c r="K731" s="317" t="str">
        <f t="shared" si="422"/>
        <v/>
      </c>
      <c r="L731" s="318" t="str">
        <f t="shared" si="423"/>
        <v/>
      </c>
      <c r="M731" s="318" t="str">
        <f t="shared" si="424"/>
        <v/>
      </c>
      <c r="N731" s="269" t="str">
        <f t="shared" si="425"/>
        <v/>
      </c>
      <c r="O731" s="269" t="str">
        <f t="shared" si="437"/>
        <v/>
      </c>
      <c r="P731" s="316"/>
      <c r="Q731" s="269"/>
      <c r="R731" s="338" t="str">
        <f>IF(H731&gt;0,rate1(1,$L$52,$L$51,$L$54,L731,$L$53,$L$50,P731),"")</f>
        <v/>
      </c>
      <c r="S731" s="318"/>
      <c r="T731" s="318"/>
      <c r="U731" s="269"/>
      <c r="V731" s="341"/>
      <c r="W731" s="269"/>
      <c r="X731" s="269"/>
      <c r="Y731" s="269"/>
      <c r="Z731" s="349" t="str">
        <f>IF(H731&gt;0,rate1(1,$L$52,$L$51,$L$54,U731,$L$53,$L$50,Y731),"")</f>
        <v/>
      </c>
      <c r="AA731" s="341" t="str">
        <f t="shared" si="426"/>
        <v/>
      </c>
      <c r="AB731" s="341" t="str">
        <f t="shared" si="427"/>
        <v/>
      </c>
      <c r="AC731" s="269" t="str">
        <f t="shared" si="415"/>
        <v/>
      </c>
      <c r="AD731" s="269" t="str">
        <f t="shared" si="428"/>
        <v/>
      </c>
      <c r="AE731" s="269" t="str">
        <f t="shared" si="429"/>
        <v/>
      </c>
      <c r="AF731" s="269" t="str">
        <f t="shared" si="430"/>
        <v/>
      </c>
      <c r="AG731" s="269" t="str">
        <f t="shared" si="431"/>
        <v/>
      </c>
      <c r="AH731" s="269" t="str">
        <f t="shared" si="432"/>
        <v/>
      </c>
      <c r="AI731" s="269" t="str">
        <f t="shared" si="433"/>
        <v/>
      </c>
      <c r="AJ731" s="269" t="str">
        <f t="shared" si="434"/>
        <v/>
      </c>
      <c r="AK731" s="366" t="str">
        <f t="shared" si="435"/>
        <v/>
      </c>
      <c r="AL731" s="134" t="str">
        <f t="shared" si="436"/>
        <v/>
      </c>
      <c r="AM731" s="5" t="e" cm="1">
        <f t="array" ref="AM731">Balance($B$8,$B$11,$B$12,$H$7,B731,AK731,AL731)</f>
        <v>#VALUE!</v>
      </c>
      <c r="AN731" s="5" t="e" cm="1">
        <f t="array" ref="AN731">getStorageByWaterLevel(B730)</f>
        <v>#VALUE!</v>
      </c>
    </row>
    <row r="732" spans="2:40" x14ac:dyDescent="0.25">
      <c r="B732" s="269" t="str">
        <f t="shared" si="416"/>
        <v/>
      </c>
      <c r="C732" s="269" t="str">
        <f t="shared" si="417"/>
        <v/>
      </c>
      <c r="D732" s="269" t="str">
        <f t="shared" si="418"/>
        <v/>
      </c>
      <c r="E732" s="269" t="str">
        <f>IF(H732&gt;0,IF(AND(C732&lt;$B$6,C732&gt;$K$12),bb2wang($B$6,$K$12,C732,$H$8,$H$9,I732,$H$10,$H$11,$K$10,$K$11,$H$13),E731)," ")</f>
        <v xml:space="preserve"> </v>
      </c>
      <c r="F732" s="269" t="str">
        <f t="shared" si="419"/>
        <v/>
      </c>
      <c r="G732" s="269" t="str">
        <f t="shared" si="420"/>
        <v/>
      </c>
      <c r="H732" s="270"/>
      <c r="I732" s="269" t="str">
        <f t="shared" si="421"/>
        <v/>
      </c>
      <c r="J732" s="269">
        <f t="shared" si="414"/>
        <v>100</v>
      </c>
      <c r="K732" s="317" t="str">
        <f t="shared" si="422"/>
        <v/>
      </c>
      <c r="L732" s="318" t="str">
        <f t="shared" si="423"/>
        <v/>
      </c>
      <c r="M732" s="318" t="str">
        <f t="shared" si="424"/>
        <v/>
      </c>
      <c r="N732" s="269" t="str">
        <f t="shared" si="425"/>
        <v/>
      </c>
      <c r="O732" s="269" t="str">
        <f t="shared" si="437"/>
        <v/>
      </c>
      <c r="P732" s="316"/>
      <c r="Q732" s="269"/>
      <c r="R732" s="338" t="str">
        <f>IF(H732&gt;0,rate1(1,$L$52,$L$51,$L$54,L732,$L$53,$L$50,P732),"")</f>
        <v/>
      </c>
      <c r="S732" s="318"/>
      <c r="T732" s="318"/>
      <c r="U732" s="269"/>
      <c r="V732" s="341"/>
      <c r="W732" s="269"/>
      <c r="X732" s="269"/>
      <c r="Y732" s="269"/>
      <c r="Z732" s="349" t="str">
        <f>IF(H732&gt;0,rate1(1,$L$52,$L$51,$L$54,U732,$L$53,$L$50,Y732),"")</f>
        <v/>
      </c>
      <c r="AA732" s="341" t="str">
        <f t="shared" si="426"/>
        <v/>
      </c>
      <c r="AB732" s="341" t="str">
        <f t="shared" si="427"/>
        <v/>
      </c>
      <c r="AC732" s="269" t="str">
        <f t="shared" si="415"/>
        <v/>
      </c>
      <c r="AD732" s="269" t="str">
        <f t="shared" si="428"/>
        <v/>
      </c>
      <c r="AE732" s="269" t="str">
        <f t="shared" si="429"/>
        <v/>
      </c>
      <c r="AF732" s="269" t="str">
        <f t="shared" si="430"/>
        <v/>
      </c>
      <c r="AG732" s="269" t="str">
        <f t="shared" si="431"/>
        <v/>
      </c>
      <c r="AH732" s="269" t="str">
        <f t="shared" si="432"/>
        <v/>
      </c>
      <c r="AI732" s="269" t="str">
        <f t="shared" si="433"/>
        <v/>
      </c>
      <c r="AJ732" s="269" t="str">
        <f t="shared" si="434"/>
        <v/>
      </c>
      <c r="AK732" s="366" t="str">
        <f t="shared" si="435"/>
        <v/>
      </c>
      <c r="AL732" s="134" t="str">
        <f t="shared" si="436"/>
        <v/>
      </c>
      <c r="AM732" s="5" t="e" cm="1">
        <f t="array" ref="AM732">Balance($B$8,$B$11,$B$12,$H$7,B732,AK732,AL732)</f>
        <v>#VALUE!</v>
      </c>
      <c r="AN732" s="5" t="e" cm="1">
        <f t="array" ref="AN732">getStorageByWaterLevel(B731)</f>
        <v>#VALUE!</v>
      </c>
    </row>
    <row r="733" spans="2:40" x14ac:dyDescent="0.25">
      <c r="B733" s="269" t="str">
        <f t="shared" si="416"/>
        <v/>
      </c>
      <c r="C733" s="269" t="str">
        <f t="shared" si="417"/>
        <v/>
      </c>
      <c r="D733" s="269" t="str">
        <f t="shared" si="418"/>
        <v/>
      </c>
      <c r="E733" s="269" t="str">
        <f>IF(H733&gt;0,IF(AND(C733&lt;$B$6,C733&gt;$K$12),bb2wang($B$6,$K$12,C733,$H$8,$H$9,I733,$H$10,$H$11,$K$10,$K$11,$H$13),E732)," ")</f>
        <v xml:space="preserve"> </v>
      </c>
      <c r="F733" s="269" t="str">
        <f t="shared" si="419"/>
        <v/>
      </c>
      <c r="G733" s="269" t="str">
        <f t="shared" si="420"/>
        <v/>
      </c>
      <c r="H733" s="270"/>
      <c r="I733" s="269" t="str">
        <f t="shared" si="421"/>
        <v/>
      </c>
      <c r="J733" s="269">
        <f t="shared" si="414"/>
        <v>100</v>
      </c>
      <c r="K733" s="317" t="str">
        <f t="shared" si="422"/>
        <v/>
      </c>
      <c r="L733" s="318" t="str">
        <f t="shared" si="423"/>
        <v/>
      </c>
      <c r="M733" s="318" t="str">
        <f t="shared" si="424"/>
        <v/>
      </c>
      <c r="N733" s="269" t="str">
        <f t="shared" si="425"/>
        <v/>
      </c>
      <c r="O733" s="269" t="str">
        <f t="shared" si="437"/>
        <v/>
      </c>
      <c r="P733" s="316"/>
      <c r="Q733" s="269"/>
      <c r="R733" s="338" t="str">
        <f>IF(H733&gt;0,rate1(1,$L$52,$L$51,$L$54,L733,$L$53,$L$50,P733),"")</f>
        <v/>
      </c>
      <c r="S733" s="318"/>
      <c r="T733" s="318"/>
      <c r="U733" s="269"/>
      <c r="V733" s="341"/>
      <c r="W733" s="269"/>
      <c r="X733" s="269"/>
      <c r="Y733" s="269"/>
      <c r="Z733" s="349" t="str">
        <f>IF(H733&gt;0,rate1(1,$L$52,$L$51,$L$54,U733,$L$53,$L$50,Y733),"")</f>
        <v/>
      </c>
      <c r="AA733" s="341" t="str">
        <f t="shared" si="426"/>
        <v/>
      </c>
      <c r="AB733" s="341" t="str">
        <f t="shared" si="427"/>
        <v/>
      </c>
      <c r="AC733" s="269" t="str">
        <f t="shared" si="415"/>
        <v/>
      </c>
      <c r="AD733" s="269" t="str">
        <f t="shared" si="428"/>
        <v/>
      </c>
      <c r="AE733" s="269" t="str">
        <f t="shared" si="429"/>
        <v/>
      </c>
      <c r="AF733" s="269" t="str">
        <f t="shared" si="430"/>
        <v/>
      </c>
      <c r="AG733" s="269" t="str">
        <f t="shared" si="431"/>
        <v/>
      </c>
      <c r="AH733" s="269" t="str">
        <f t="shared" si="432"/>
        <v/>
      </c>
      <c r="AI733" s="269" t="str">
        <f t="shared" si="433"/>
        <v/>
      </c>
      <c r="AJ733" s="269" t="str">
        <f t="shared" si="434"/>
        <v/>
      </c>
      <c r="AK733" s="366" t="str">
        <f t="shared" si="435"/>
        <v/>
      </c>
      <c r="AL733" s="134" t="str">
        <f t="shared" si="436"/>
        <v/>
      </c>
      <c r="AM733" s="5" t="e" cm="1">
        <f t="array" ref="AM733">Balance($B$8,$B$11,$B$12,$H$7,B733,AK733,AL733)</f>
        <v>#VALUE!</v>
      </c>
      <c r="AN733" s="5" t="e" cm="1">
        <f t="array" ref="AN733">getStorageByWaterLevel(B732)</f>
        <v>#VALUE!</v>
      </c>
    </row>
    <row r="734" spans="2:40" x14ac:dyDescent="0.25">
      <c r="B734" s="269" t="str">
        <f t="shared" si="416"/>
        <v/>
      </c>
      <c r="C734" s="269" t="str">
        <f t="shared" si="417"/>
        <v/>
      </c>
      <c r="D734" s="269" t="str">
        <f t="shared" si="418"/>
        <v/>
      </c>
      <c r="E734" s="269" t="str">
        <f>IF(H734&gt;0,IF(AND(C734&lt;$B$6,C734&gt;$K$12),bb2wang($B$6,$K$12,C734,$H$8,$H$9,I734,$H$10,$H$11,$K$10,$K$11,$H$13),E733)," ")</f>
        <v xml:space="preserve"> </v>
      </c>
      <c r="F734" s="269" t="str">
        <f t="shared" si="419"/>
        <v/>
      </c>
      <c r="G734" s="269" t="str">
        <f t="shared" si="420"/>
        <v/>
      </c>
      <c r="H734" s="270"/>
      <c r="I734" s="269" t="str">
        <f t="shared" si="421"/>
        <v/>
      </c>
      <c r="J734" s="269">
        <f t="shared" si="414"/>
        <v>100</v>
      </c>
      <c r="K734" s="317" t="str">
        <f t="shared" si="422"/>
        <v/>
      </c>
      <c r="L734" s="318" t="str">
        <f t="shared" si="423"/>
        <v/>
      </c>
      <c r="M734" s="318" t="str">
        <f t="shared" si="424"/>
        <v/>
      </c>
      <c r="N734" s="269" t="str">
        <f t="shared" si="425"/>
        <v/>
      </c>
      <c r="O734" s="269" t="str">
        <f t="shared" si="437"/>
        <v/>
      </c>
      <c r="P734" s="316"/>
      <c r="Q734" s="269"/>
      <c r="R734" s="338" t="str">
        <f>IF(H734&gt;0,rate1(1,$L$52,$L$51,$L$54,L734,$L$53,$L$50,P734),"")</f>
        <v/>
      </c>
      <c r="S734" s="318"/>
      <c r="T734" s="318"/>
      <c r="U734" s="269"/>
      <c r="V734" s="341"/>
      <c r="W734" s="269"/>
      <c r="X734" s="269"/>
      <c r="Y734" s="269"/>
      <c r="Z734" s="349" t="str">
        <f>IF(H734&gt;0,rate1(1,$L$52,$L$51,$L$54,U734,$L$53,$L$50,Y734),"")</f>
        <v/>
      </c>
      <c r="AA734" s="341" t="str">
        <f t="shared" si="426"/>
        <v/>
      </c>
      <c r="AB734" s="341" t="str">
        <f t="shared" si="427"/>
        <v/>
      </c>
      <c r="AC734" s="269" t="str">
        <f t="shared" si="415"/>
        <v/>
      </c>
      <c r="AD734" s="269" t="str">
        <f t="shared" si="428"/>
        <v/>
      </c>
      <c r="AE734" s="269" t="str">
        <f t="shared" si="429"/>
        <v/>
      </c>
      <c r="AF734" s="269" t="str">
        <f t="shared" si="430"/>
        <v/>
      </c>
      <c r="AG734" s="269" t="str">
        <f t="shared" si="431"/>
        <v/>
      </c>
      <c r="AH734" s="269" t="str">
        <f t="shared" si="432"/>
        <v/>
      </c>
      <c r="AI734" s="269" t="str">
        <f t="shared" si="433"/>
        <v/>
      </c>
      <c r="AJ734" s="269" t="str">
        <f t="shared" si="434"/>
        <v/>
      </c>
      <c r="AK734" s="366" t="str">
        <f t="shared" si="435"/>
        <v/>
      </c>
      <c r="AL734" s="134" t="str">
        <f t="shared" si="436"/>
        <v/>
      </c>
      <c r="AM734" s="5" t="e" cm="1">
        <f t="array" ref="AM734">Balance($B$8,$B$11,$B$12,$H$7,B734,AK734,AL734)</f>
        <v>#VALUE!</v>
      </c>
      <c r="AN734" s="5" t="e" cm="1">
        <f t="array" ref="AN734">getStorageByWaterLevel(B733)</f>
        <v>#VALUE!</v>
      </c>
    </row>
    <row r="735" spans="2:40" x14ac:dyDescent="0.25">
      <c r="B735" s="269" t="str">
        <f t="shared" si="416"/>
        <v/>
      </c>
      <c r="C735" s="269" t="str">
        <f t="shared" si="417"/>
        <v/>
      </c>
      <c r="D735" s="269" t="str">
        <f t="shared" si="418"/>
        <v/>
      </c>
      <c r="E735" s="269" t="str">
        <f>IF(H735&gt;0,IF(AND(C735&lt;$B$6,C735&gt;$K$12),bb2wang($B$6,$K$12,C735,$H$8,$H$9,I735,$H$10,$H$11,$K$10,$K$11,$H$13),E734)," ")</f>
        <v xml:space="preserve"> </v>
      </c>
      <c r="F735" s="269" t="str">
        <f t="shared" si="419"/>
        <v/>
      </c>
      <c r="G735" s="269" t="str">
        <f t="shared" si="420"/>
        <v/>
      </c>
      <c r="H735" s="270"/>
      <c r="I735" s="269" t="str">
        <f t="shared" si="421"/>
        <v/>
      </c>
      <c r="J735" s="269">
        <f t="shared" si="414"/>
        <v>100</v>
      </c>
      <c r="K735" s="317" t="str">
        <f t="shared" si="422"/>
        <v/>
      </c>
      <c r="L735" s="318" t="str">
        <f t="shared" si="423"/>
        <v/>
      </c>
      <c r="M735" s="318" t="str">
        <f t="shared" si="424"/>
        <v/>
      </c>
      <c r="N735" s="269" t="str">
        <f t="shared" si="425"/>
        <v/>
      </c>
      <c r="O735" s="269" t="str">
        <f t="shared" si="437"/>
        <v/>
      </c>
      <c r="P735" s="316"/>
      <c r="Q735" s="269"/>
      <c r="R735" s="338" t="str">
        <f>IF(H735&gt;0,rate1(1,$L$52,$L$51,$L$54,L735,$L$53,$L$50,P735),"")</f>
        <v/>
      </c>
      <c r="S735" s="318"/>
      <c r="T735" s="318"/>
      <c r="U735" s="269"/>
      <c r="V735" s="341"/>
      <c r="W735" s="269"/>
      <c r="X735" s="269"/>
      <c r="Y735" s="269"/>
      <c r="Z735" s="349" t="str">
        <f>IF(H735&gt;0,rate1(1,$L$52,$L$51,$L$54,U735,$L$53,$L$50,Y735),"")</f>
        <v/>
      </c>
      <c r="AA735" s="341" t="str">
        <f t="shared" si="426"/>
        <v/>
      </c>
      <c r="AB735" s="341" t="str">
        <f t="shared" si="427"/>
        <v/>
      </c>
      <c r="AC735" s="269" t="str">
        <f t="shared" si="415"/>
        <v/>
      </c>
      <c r="AD735" s="269" t="str">
        <f t="shared" si="428"/>
        <v/>
      </c>
      <c r="AE735" s="269" t="str">
        <f t="shared" si="429"/>
        <v/>
      </c>
      <c r="AF735" s="269" t="str">
        <f t="shared" si="430"/>
        <v/>
      </c>
      <c r="AG735" s="269" t="str">
        <f t="shared" si="431"/>
        <v/>
      </c>
      <c r="AH735" s="269" t="str">
        <f t="shared" si="432"/>
        <v/>
      </c>
      <c r="AI735" s="269" t="str">
        <f t="shared" si="433"/>
        <v/>
      </c>
      <c r="AJ735" s="269" t="str">
        <f t="shared" si="434"/>
        <v/>
      </c>
      <c r="AK735" s="366" t="str">
        <f t="shared" si="435"/>
        <v/>
      </c>
      <c r="AL735" s="134" t="str">
        <f t="shared" si="436"/>
        <v/>
      </c>
      <c r="AM735" s="5" t="e" cm="1">
        <f t="array" ref="AM735">Balance($B$8,$B$11,$B$12,$H$7,B735,AK735,AL735)</f>
        <v>#VALUE!</v>
      </c>
      <c r="AN735" s="5" t="e" cm="1">
        <f t="array" ref="AN735">getStorageByWaterLevel(B734)</f>
        <v>#VALUE!</v>
      </c>
    </row>
    <row r="736" spans="2:40" x14ac:dyDescent="0.25">
      <c r="B736" s="269" t="str">
        <f t="shared" si="416"/>
        <v/>
      </c>
      <c r="C736" s="269" t="str">
        <f t="shared" si="417"/>
        <v/>
      </c>
      <c r="D736" s="269" t="str">
        <f t="shared" si="418"/>
        <v/>
      </c>
      <c r="E736" s="269" t="str">
        <f>IF(H736&gt;0,IF(AND(C736&lt;$B$6,C736&gt;$K$12),bb2wang($B$6,$K$12,C736,$H$8,$H$9,I736,$H$10,$H$11,$K$10,$K$11,$H$13),E735)," ")</f>
        <v xml:space="preserve"> </v>
      </c>
      <c r="F736" s="269" t="str">
        <f t="shared" si="419"/>
        <v/>
      </c>
      <c r="G736" s="269" t="str">
        <f t="shared" si="420"/>
        <v/>
      </c>
      <c r="H736" s="270"/>
      <c r="I736" s="269" t="str">
        <f t="shared" si="421"/>
        <v/>
      </c>
      <c r="J736" s="269">
        <f t="shared" si="414"/>
        <v>100</v>
      </c>
      <c r="K736" s="317" t="str">
        <f t="shared" si="422"/>
        <v/>
      </c>
      <c r="L736" s="318" t="str">
        <f t="shared" si="423"/>
        <v/>
      </c>
      <c r="M736" s="318" t="str">
        <f t="shared" si="424"/>
        <v/>
      </c>
      <c r="N736" s="269" t="str">
        <f t="shared" si="425"/>
        <v/>
      </c>
      <c r="O736" s="269" t="str">
        <f t="shared" si="437"/>
        <v/>
      </c>
      <c r="P736" s="316"/>
      <c r="Q736" s="269"/>
      <c r="R736" s="338" t="str">
        <f>IF(H736&gt;0,rate1(1,$L$52,$L$51,$L$54,L736,$L$53,$L$50,P736),"")</f>
        <v/>
      </c>
      <c r="S736" s="318"/>
      <c r="T736" s="318"/>
      <c r="U736" s="269"/>
      <c r="V736" s="341"/>
      <c r="W736" s="269"/>
      <c r="X736" s="269"/>
      <c r="Y736" s="269"/>
      <c r="Z736" s="349" t="str">
        <f>IF(H736&gt;0,rate1(1,$L$52,$L$51,$L$54,U736,$L$53,$L$50,Y736),"")</f>
        <v/>
      </c>
      <c r="AA736" s="341" t="str">
        <f t="shared" si="426"/>
        <v/>
      </c>
      <c r="AB736" s="341" t="str">
        <f t="shared" si="427"/>
        <v/>
      </c>
      <c r="AC736" s="269" t="str">
        <f t="shared" si="415"/>
        <v/>
      </c>
      <c r="AD736" s="269" t="str">
        <f t="shared" si="428"/>
        <v/>
      </c>
      <c r="AE736" s="269" t="str">
        <f t="shared" si="429"/>
        <v/>
      </c>
      <c r="AF736" s="269" t="str">
        <f t="shared" si="430"/>
        <v/>
      </c>
      <c r="AG736" s="269" t="str">
        <f t="shared" si="431"/>
        <v/>
      </c>
      <c r="AH736" s="269" t="str">
        <f t="shared" si="432"/>
        <v/>
      </c>
      <c r="AI736" s="269" t="str">
        <f t="shared" si="433"/>
        <v/>
      </c>
      <c r="AJ736" s="269" t="str">
        <f t="shared" si="434"/>
        <v/>
      </c>
      <c r="AK736" s="366" t="str">
        <f t="shared" si="435"/>
        <v/>
      </c>
      <c r="AL736" s="134" t="str">
        <f t="shared" si="436"/>
        <v/>
      </c>
      <c r="AM736" s="5" t="e" cm="1">
        <f t="array" ref="AM736">Balance($B$8,$B$11,$B$12,$H$7,B736,AK736,AL736)</f>
        <v>#VALUE!</v>
      </c>
      <c r="AN736" s="5" t="e" cm="1">
        <f t="array" ref="AN736">getStorageByWaterLevel(B735)</f>
        <v>#VALUE!</v>
      </c>
    </row>
    <row r="737" spans="2:40" x14ac:dyDescent="0.25">
      <c r="B737" s="269" t="str">
        <f t="shared" si="416"/>
        <v/>
      </c>
      <c r="C737" s="269" t="str">
        <f t="shared" si="417"/>
        <v/>
      </c>
      <c r="D737" s="269" t="str">
        <f t="shared" si="418"/>
        <v/>
      </c>
      <c r="E737" s="269" t="str">
        <f>IF(H737&gt;0,IF(AND(C737&lt;$B$6,C737&gt;$K$12),bb2wang($B$6,$K$12,C737,$H$8,$H$9,I737,$H$10,$H$11,$K$10,$K$11,$H$13),E736)," ")</f>
        <v xml:space="preserve"> </v>
      </c>
      <c r="F737" s="269" t="str">
        <f t="shared" si="419"/>
        <v/>
      </c>
      <c r="G737" s="269" t="str">
        <f t="shared" si="420"/>
        <v/>
      </c>
      <c r="H737" s="270"/>
      <c r="I737" s="269" t="str">
        <f t="shared" si="421"/>
        <v/>
      </c>
      <c r="J737" s="269">
        <f t="shared" si="414"/>
        <v>100</v>
      </c>
      <c r="K737" s="317" t="str">
        <f t="shared" si="422"/>
        <v/>
      </c>
      <c r="L737" s="318" t="str">
        <f t="shared" si="423"/>
        <v/>
      </c>
      <c r="M737" s="318" t="str">
        <f t="shared" si="424"/>
        <v/>
      </c>
      <c r="N737" s="269" t="str">
        <f t="shared" si="425"/>
        <v/>
      </c>
      <c r="O737" s="269" t="str">
        <f t="shared" si="437"/>
        <v/>
      </c>
      <c r="P737" s="316"/>
      <c r="Q737" s="269"/>
      <c r="R737" s="338" t="str">
        <f>IF(H737&gt;0,rate1(1,$L$52,$L$51,$L$54,L737,$L$53,$L$50,P737),"")</f>
        <v/>
      </c>
      <c r="S737" s="318"/>
      <c r="T737" s="318"/>
      <c r="U737" s="269"/>
      <c r="V737" s="341"/>
      <c r="W737" s="269"/>
      <c r="X737" s="269"/>
      <c r="Y737" s="269"/>
      <c r="Z737" s="349" t="str">
        <f>IF(H737&gt;0,rate1(1,$L$52,$L$51,$L$54,U737,$L$53,$L$50,Y737),"")</f>
        <v/>
      </c>
      <c r="AA737" s="341" t="str">
        <f t="shared" si="426"/>
        <v/>
      </c>
      <c r="AB737" s="341" t="str">
        <f t="shared" si="427"/>
        <v/>
      </c>
      <c r="AC737" s="269" t="str">
        <f t="shared" si="415"/>
        <v/>
      </c>
      <c r="AD737" s="269" t="str">
        <f t="shared" si="428"/>
        <v/>
      </c>
      <c r="AE737" s="269" t="str">
        <f t="shared" si="429"/>
        <v/>
      </c>
      <c r="AF737" s="269" t="str">
        <f t="shared" si="430"/>
        <v/>
      </c>
      <c r="AG737" s="269" t="str">
        <f t="shared" si="431"/>
        <v/>
      </c>
      <c r="AH737" s="269" t="str">
        <f t="shared" si="432"/>
        <v/>
      </c>
      <c r="AI737" s="269" t="str">
        <f t="shared" si="433"/>
        <v/>
      </c>
      <c r="AJ737" s="269" t="str">
        <f t="shared" si="434"/>
        <v/>
      </c>
      <c r="AK737" s="366" t="str">
        <f t="shared" si="435"/>
        <v/>
      </c>
      <c r="AL737" s="134" t="str">
        <f t="shared" si="436"/>
        <v/>
      </c>
      <c r="AM737" s="5" t="e" cm="1">
        <f t="array" ref="AM737">Balance($B$8,$B$11,$B$12,$H$7,B737,AK737,AL737)</f>
        <v>#VALUE!</v>
      </c>
      <c r="AN737" s="5" t="e" cm="1">
        <f t="array" ref="AN737">getStorageByWaterLevel(B736)</f>
        <v>#VALUE!</v>
      </c>
    </row>
    <row r="738" spans="2:40" x14ac:dyDescent="0.25">
      <c r="B738" s="269" t="str">
        <f t="shared" si="416"/>
        <v/>
      </c>
      <c r="C738" s="269" t="str">
        <f t="shared" si="417"/>
        <v/>
      </c>
      <c r="D738" s="269" t="str">
        <f t="shared" si="418"/>
        <v/>
      </c>
      <c r="E738" s="269" t="str">
        <f>IF(H738&gt;0,IF(AND(C738&lt;$B$6,C738&gt;$K$12),bb2wang($B$6,$K$12,C738,$H$8,$H$9,I738,$H$10,$H$11,$K$10,$K$11,$H$13),E737)," ")</f>
        <v xml:space="preserve"> </v>
      </c>
      <c r="F738" s="269" t="str">
        <f t="shared" si="419"/>
        <v/>
      </c>
      <c r="G738" s="269" t="str">
        <f t="shared" si="420"/>
        <v/>
      </c>
      <c r="H738" s="270"/>
      <c r="I738" s="269" t="str">
        <f t="shared" si="421"/>
        <v/>
      </c>
      <c r="J738" s="269">
        <f t="shared" si="414"/>
        <v>100</v>
      </c>
      <c r="K738" s="317" t="str">
        <f t="shared" si="422"/>
        <v/>
      </c>
      <c r="L738" s="318" t="str">
        <f t="shared" si="423"/>
        <v/>
      </c>
      <c r="M738" s="318" t="str">
        <f t="shared" si="424"/>
        <v/>
      </c>
      <c r="N738" s="269" t="str">
        <f t="shared" si="425"/>
        <v/>
      </c>
      <c r="O738" s="269" t="str">
        <f t="shared" si="437"/>
        <v/>
      </c>
      <c r="P738" s="316"/>
      <c r="Q738" s="269"/>
      <c r="R738" s="338" t="str">
        <f>IF(H738&gt;0,rate1(1,$L$52,$L$51,$L$54,L738,$L$53,$L$50,P738),"")</f>
        <v/>
      </c>
      <c r="S738" s="318"/>
      <c r="T738" s="318"/>
      <c r="U738" s="269"/>
      <c r="V738" s="341"/>
      <c r="W738" s="269"/>
      <c r="X738" s="269"/>
      <c r="Y738" s="269"/>
      <c r="Z738" s="349" t="str">
        <f>IF(H738&gt;0,rate1(1,$L$52,$L$51,$L$54,U738,$L$53,$L$50,Y738),"")</f>
        <v/>
      </c>
      <c r="AA738" s="341" t="str">
        <f t="shared" si="426"/>
        <v/>
      </c>
      <c r="AB738" s="341" t="str">
        <f t="shared" si="427"/>
        <v/>
      </c>
      <c r="AC738" s="269" t="str">
        <f t="shared" si="415"/>
        <v/>
      </c>
      <c r="AD738" s="269" t="str">
        <f t="shared" si="428"/>
        <v/>
      </c>
      <c r="AE738" s="269" t="str">
        <f t="shared" si="429"/>
        <v/>
      </c>
      <c r="AF738" s="269" t="str">
        <f t="shared" si="430"/>
        <v/>
      </c>
      <c r="AG738" s="269" t="str">
        <f t="shared" si="431"/>
        <v/>
      </c>
      <c r="AH738" s="269" t="str">
        <f t="shared" si="432"/>
        <v/>
      </c>
      <c r="AI738" s="269" t="str">
        <f t="shared" si="433"/>
        <v/>
      </c>
      <c r="AJ738" s="269" t="str">
        <f t="shared" si="434"/>
        <v/>
      </c>
      <c r="AK738" s="366" t="str">
        <f t="shared" si="435"/>
        <v/>
      </c>
      <c r="AL738" s="134" t="str">
        <f t="shared" si="436"/>
        <v/>
      </c>
      <c r="AM738" s="5" t="e" cm="1">
        <f t="array" ref="AM738">Balance($B$8,$B$11,$B$12,$H$7,B738,AK738,AL738)</f>
        <v>#VALUE!</v>
      </c>
      <c r="AN738" s="5" t="e" cm="1">
        <f t="array" ref="AN738">getStorageByWaterLevel(B737)</f>
        <v>#VALUE!</v>
      </c>
    </row>
    <row r="739" spans="2:40" x14ac:dyDescent="0.25">
      <c r="B739" s="269" t="str">
        <f t="shared" si="416"/>
        <v/>
      </c>
      <c r="C739" s="269" t="str">
        <f t="shared" si="417"/>
        <v/>
      </c>
      <c r="D739" s="269" t="str">
        <f t="shared" si="418"/>
        <v/>
      </c>
      <c r="E739" s="269" t="str">
        <f>IF(H739&gt;0,IF(AND(C739&lt;$B$6,C739&gt;$K$12),bb2wang($B$6,$K$12,C739,$H$8,$H$9,I739,$H$10,$H$11,$K$10,$K$11,$H$13),E738)," ")</f>
        <v xml:space="preserve"> </v>
      </c>
      <c r="F739" s="269" t="str">
        <f t="shared" si="419"/>
        <v/>
      </c>
      <c r="G739" s="269" t="str">
        <f t="shared" si="420"/>
        <v/>
      </c>
      <c r="H739" s="270"/>
      <c r="I739" s="269" t="str">
        <f t="shared" si="421"/>
        <v/>
      </c>
      <c r="J739" s="269">
        <f t="shared" si="414"/>
        <v>100</v>
      </c>
      <c r="K739" s="317" t="str">
        <f t="shared" si="422"/>
        <v/>
      </c>
      <c r="L739" s="318" t="str">
        <f t="shared" si="423"/>
        <v/>
      </c>
      <c r="M739" s="318" t="str">
        <f t="shared" si="424"/>
        <v/>
      </c>
      <c r="N739" s="269" t="str">
        <f t="shared" si="425"/>
        <v/>
      </c>
      <c r="O739" s="269" t="str">
        <f t="shared" si="437"/>
        <v/>
      </c>
      <c r="P739" s="316"/>
      <c r="Q739" s="269"/>
      <c r="R739" s="338" t="str">
        <f>IF(H739&gt;0,rate1(1,$L$52,$L$51,$L$54,L739,$L$53,$L$50,P739),"")</f>
        <v/>
      </c>
      <c r="S739" s="318"/>
      <c r="T739" s="318"/>
      <c r="U739" s="269"/>
      <c r="V739" s="341"/>
      <c r="W739" s="269"/>
      <c r="X739" s="269"/>
      <c r="Y739" s="269"/>
      <c r="Z739" s="349" t="str">
        <f>IF(H739&gt;0,rate1(1,$L$52,$L$51,$L$54,U739,$L$53,$L$50,Y739),"")</f>
        <v/>
      </c>
      <c r="AA739" s="341" t="str">
        <f t="shared" si="426"/>
        <v/>
      </c>
      <c r="AB739" s="341" t="str">
        <f t="shared" si="427"/>
        <v/>
      </c>
      <c r="AC739" s="269" t="str">
        <f t="shared" si="415"/>
        <v/>
      </c>
      <c r="AD739" s="269" t="str">
        <f t="shared" si="428"/>
        <v/>
      </c>
      <c r="AE739" s="269" t="str">
        <f t="shared" si="429"/>
        <v/>
      </c>
      <c r="AF739" s="269" t="str">
        <f t="shared" si="430"/>
        <v/>
      </c>
      <c r="AG739" s="269" t="str">
        <f t="shared" si="431"/>
        <v/>
      </c>
      <c r="AH739" s="269" t="str">
        <f t="shared" si="432"/>
        <v/>
      </c>
      <c r="AI739" s="269" t="str">
        <f t="shared" si="433"/>
        <v/>
      </c>
      <c r="AJ739" s="269" t="str">
        <f t="shared" si="434"/>
        <v/>
      </c>
      <c r="AK739" s="366" t="str">
        <f t="shared" si="435"/>
        <v/>
      </c>
      <c r="AL739" s="134" t="str">
        <f t="shared" si="436"/>
        <v/>
      </c>
      <c r="AM739" s="5" t="e" cm="1">
        <f t="array" ref="AM739">Balance($B$8,$B$11,$B$12,$H$7,B739,AK739,AL739)</f>
        <v>#VALUE!</v>
      </c>
      <c r="AN739" s="5" t="e" cm="1">
        <f t="array" ref="AN739">getStorageByWaterLevel(B738)</f>
        <v>#VALUE!</v>
      </c>
    </row>
    <row r="740" spans="2:40" x14ac:dyDescent="0.25">
      <c r="B740" s="269" t="str">
        <f t="shared" si="416"/>
        <v/>
      </c>
      <c r="C740" s="269" t="str">
        <f t="shared" si="417"/>
        <v/>
      </c>
      <c r="D740" s="269" t="str">
        <f t="shared" si="418"/>
        <v/>
      </c>
      <c r="E740" s="269" t="str">
        <f>IF(H740&gt;0,IF(AND(C740&lt;$B$6,C740&gt;$K$12),bb2wang($B$6,$K$12,C740,$H$8,$H$9,I740,$H$10,$H$11,$K$10,$K$11,$H$13),E739)," ")</f>
        <v xml:space="preserve"> </v>
      </c>
      <c r="F740" s="269" t="str">
        <f t="shared" si="419"/>
        <v/>
      </c>
      <c r="G740" s="269" t="str">
        <f t="shared" si="420"/>
        <v/>
      </c>
      <c r="H740" s="270"/>
      <c r="I740" s="269" t="str">
        <f t="shared" si="421"/>
        <v/>
      </c>
      <c r="J740" s="269">
        <f t="shared" si="414"/>
        <v>100</v>
      </c>
      <c r="K740" s="317" t="str">
        <f t="shared" si="422"/>
        <v/>
      </c>
      <c r="L740" s="318" t="str">
        <f t="shared" si="423"/>
        <v/>
      </c>
      <c r="M740" s="318" t="str">
        <f t="shared" si="424"/>
        <v/>
      </c>
      <c r="N740" s="269" t="str">
        <f t="shared" si="425"/>
        <v/>
      </c>
      <c r="O740" s="269" t="str">
        <f t="shared" si="437"/>
        <v/>
      </c>
      <c r="P740" s="316"/>
      <c r="Q740" s="269"/>
      <c r="R740" s="338" t="str">
        <f>IF(H740&gt;0,rate1(1,$L$52,$L$51,$L$54,L740,$L$53,$L$50,P740),"")</f>
        <v/>
      </c>
      <c r="S740" s="318"/>
      <c r="T740" s="318"/>
      <c r="U740" s="269"/>
      <c r="V740" s="341"/>
      <c r="W740" s="269"/>
      <c r="X740" s="269"/>
      <c r="Y740" s="269"/>
      <c r="Z740" s="349" t="str">
        <f>IF(H740&gt;0,rate1(1,$L$52,$L$51,$L$54,U740,$L$53,$L$50,Y740),"")</f>
        <v/>
      </c>
      <c r="AA740" s="341" t="str">
        <f t="shared" si="426"/>
        <v/>
      </c>
      <c r="AB740" s="341" t="str">
        <f t="shared" si="427"/>
        <v/>
      </c>
      <c r="AC740" s="269" t="str">
        <f t="shared" si="415"/>
        <v/>
      </c>
      <c r="AD740" s="269" t="str">
        <f t="shared" si="428"/>
        <v/>
      </c>
      <c r="AE740" s="269" t="str">
        <f t="shared" si="429"/>
        <v/>
      </c>
      <c r="AF740" s="269" t="str">
        <f t="shared" si="430"/>
        <v/>
      </c>
      <c r="AG740" s="269" t="str">
        <f t="shared" si="431"/>
        <v/>
      </c>
      <c r="AH740" s="269" t="str">
        <f t="shared" si="432"/>
        <v/>
      </c>
      <c r="AI740" s="269" t="str">
        <f t="shared" si="433"/>
        <v/>
      </c>
      <c r="AJ740" s="269" t="str">
        <f t="shared" si="434"/>
        <v/>
      </c>
      <c r="AK740" s="366" t="str">
        <f t="shared" si="435"/>
        <v/>
      </c>
      <c r="AL740" s="134" t="str">
        <f t="shared" si="436"/>
        <v/>
      </c>
      <c r="AM740" s="5" t="e" cm="1">
        <f t="array" ref="AM740">Balance($B$8,$B$11,$B$12,$H$7,B740,AK740,AL740)</f>
        <v>#VALUE!</v>
      </c>
      <c r="AN740" s="5" t="e" cm="1">
        <f t="array" ref="AN740">getStorageByWaterLevel(B739)</f>
        <v>#VALUE!</v>
      </c>
    </row>
    <row r="741" spans="2:40" x14ac:dyDescent="0.25">
      <c r="B741" s="269" t="str">
        <f t="shared" si="416"/>
        <v/>
      </c>
      <c r="C741" s="269" t="str">
        <f t="shared" si="417"/>
        <v/>
      </c>
      <c r="D741" s="269" t="str">
        <f t="shared" si="418"/>
        <v/>
      </c>
      <c r="E741" s="269" t="str">
        <f>IF(H741&gt;0,IF(AND(C741&lt;$B$6,C741&gt;$K$12),bb2wang($B$6,$K$12,C741,$H$8,$H$9,I741,$H$10,$H$11,$K$10,$K$11,$H$13),E740)," ")</f>
        <v xml:space="preserve"> </v>
      </c>
      <c r="F741" s="269" t="str">
        <f t="shared" si="419"/>
        <v/>
      </c>
      <c r="G741" s="269" t="str">
        <f t="shared" si="420"/>
        <v/>
      </c>
      <c r="H741" s="270"/>
      <c r="I741" s="269" t="str">
        <f t="shared" si="421"/>
        <v/>
      </c>
      <c r="J741" s="269">
        <f t="shared" si="414"/>
        <v>100</v>
      </c>
      <c r="K741" s="317" t="str">
        <f t="shared" si="422"/>
        <v/>
      </c>
      <c r="L741" s="318" t="str">
        <f t="shared" si="423"/>
        <v/>
      </c>
      <c r="M741" s="318" t="str">
        <f t="shared" si="424"/>
        <v/>
      </c>
      <c r="N741" s="269" t="str">
        <f t="shared" si="425"/>
        <v/>
      </c>
      <c r="O741" s="269" t="str">
        <f t="shared" si="437"/>
        <v/>
      </c>
      <c r="P741" s="316"/>
      <c r="Q741" s="269"/>
      <c r="R741" s="338" t="str">
        <f>IF(H741&gt;0,rate1(1,$L$52,$L$51,$L$54,L741,$L$53,$L$50,P741),"")</f>
        <v/>
      </c>
      <c r="S741" s="318"/>
      <c r="T741" s="318"/>
      <c r="U741" s="269"/>
      <c r="V741" s="341"/>
      <c r="W741" s="269"/>
      <c r="X741" s="269"/>
      <c r="Y741" s="269"/>
      <c r="Z741" s="349" t="str">
        <f>IF(H741&gt;0,rate1(1,$L$52,$L$51,$L$54,U741,$L$53,$L$50,Y741),"")</f>
        <v/>
      </c>
      <c r="AA741" s="341" t="str">
        <f t="shared" si="426"/>
        <v/>
      </c>
      <c r="AB741" s="341" t="str">
        <f t="shared" si="427"/>
        <v/>
      </c>
      <c r="AC741" s="269" t="str">
        <f t="shared" si="415"/>
        <v/>
      </c>
      <c r="AD741" s="269" t="str">
        <f t="shared" si="428"/>
        <v/>
      </c>
      <c r="AE741" s="269" t="str">
        <f t="shared" si="429"/>
        <v/>
      </c>
      <c r="AF741" s="269" t="str">
        <f t="shared" si="430"/>
        <v/>
      </c>
      <c r="AG741" s="269" t="str">
        <f t="shared" si="431"/>
        <v/>
      </c>
      <c r="AH741" s="269" t="str">
        <f t="shared" si="432"/>
        <v/>
      </c>
      <c r="AI741" s="269" t="str">
        <f t="shared" si="433"/>
        <v/>
      </c>
      <c r="AJ741" s="269" t="str">
        <f t="shared" si="434"/>
        <v/>
      </c>
      <c r="AK741" s="366" t="str">
        <f t="shared" si="435"/>
        <v/>
      </c>
      <c r="AL741" s="134" t="str">
        <f t="shared" si="436"/>
        <v/>
      </c>
      <c r="AM741" s="5" t="e" cm="1">
        <f t="array" ref="AM741">Balance($B$8,$B$11,$B$12,$H$7,B741,AK741,AL741)</f>
        <v>#VALUE!</v>
      </c>
      <c r="AN741" s="5" t="e" cm="1">
        <f t="array" ref="AN741">getStorageByWaterLevel(B740)</f>
        <v>#VALUE!</v>
      </c>
    </row>
    <row r="742" spans="2:40" x14ac:dyDescent="0.25">
      <c r="B742" s="269" t="str">
        <f t="shared" si="416"/>
        <v/>
      </c>
      <c r="C742" s="269" t="str">
        <f t="shared" si="417"/>
        <v/>
      </c>
      <c r="D742" s="269" t="str">
        <f t="shared" si="418"/>
        <v/>
      </c>
      <c r="E742" s="269" t="str">
        <f>IF(H742&gt;0,IF(AND(C742&lt;$B$6,C742&gt;$K$12),bb2wang($B$6,$K$12,C742,$H$8,$H$9,I742,$H$10,$H$11,$K$10,$K$11,$H$13),E741)," ")</f>
        <v xml:space="preserve"> </v>
      </c>
      <c r="F742" s="269" t="str">
        <f t="shared" si="419"/>
        <v/>
      </c>
      <c r="G742" s="269" t="str">
        <f t="shared" si="420"/>
        <v/>
      </c>
      <c r="H742" s="270"/>
      <c r="I742" s="269" t="str">
        <f t="shared" si="421"/>
        <v/>
      </c>
      <c r="J742" s="269">
        <f t="shared" si="414"/>
        <v>100</v>
      </c>
      <c r="K742" s="317" t="str">
        <f t="shared" si="422"/>
        <v/>
      </c>
      <c r="L742" s="318" t="str">
        <f t="shared" si="423"/>
        <v/>
      </c>
      <c r="M742" s="318" t="str">
        <f t="shared" si="424"/>
        <v/>
      </c>
      <c r="N742" s="269" t="str">
        <f t="shared" si="425"/>
        <v/>
      </c>
      <c r="O742" s="269" t="str">
        <f t="shared" si="437"/>
        <v/>
      </c>
      <c r="P742" s="316"/>
      <c r="Q742" s="269"/>
      <c r="R742" s="338" t="str">
        <f>IF(H742&gt;0,rate1(1,$L$52,$L$51,$L$54,L742,$L$53,$L$50,P742),"")</f>
        <v/>
      </c>
      <c r="S742" s="318"/>
      <c r="T742" s="318"/>
      <c r="U742" s="269"/>
      <c r="V742" s="341"/>
      <c r="W742" s="269"/>
      <c r="X742" s="269"/>
      <c r="Y742" s="269"/>
      <c r="Z742" s="349" t="str">
        <f>IF(H742&gt;0,rate1(1,$L$52,$L$51,$L$54,U742,$L$53,$L$50,Y742),"")</f>
        <v/>
      </c>
      <c r="AA742" s="341" t="str">
        <f t="shared" si="426"/>
        <v/>
      </c>
      <c r="AB742" s="341" t="str">
        <f t="shared" si="427"/>
        <v/>
      </c>
      <c r="AC742" s="269" t="str">
        <f t="shared" si="415"/>
        <v/>
      </c>
      <c r="AD742" s="269" t="str">
        <f t="shared" si="428"/>
        <v/>
      </c>
      <c r="AE742" s="269" t="str">
        <f t="shared" si="429"/>
        <v/>
      </c>
      <c r="AF742" s="269" t="str">
        <f t="shared" si="430"/>
        <v/>
      </c>
      <c r="AG742" s="269" t="str">
        <f t="shared" si="431"/>
        <v/>
      </c>
      <c r="AH742" s="269" t="str">
        <f t="shared" si="432"/>
        <v/>
      </c>
      <c r="AI742" s="269" t="str">
        <f t="shared" si="433"/>
        <v/>
      </c>
      <c r="AJ742" s="269" t="str">
        <f t="shared" si="434"/>
        <v/>
      </c>
      <c r="AK742" s="366" t="str">
        <f t="shared" si="435"/>
        <v/>
      </c>
      <c r="AL742" s="134" t="str">
        <f t="shared" si="436"/>
        <v/>
      </c>
      <c r="AM742" s="5" t="e" cm="1">
        <f t="array" ref="AM742">Balance($B$8,$B$11,$B$12,$H$7,B742,AK742,AL742)</f>
        <v>#VALUE!</v>
      </c>
      <c r="AN742" s="5" t="e" cm="1">
        <f t="array" ref="AN742">getStorageByWaterLevel(B741)</f>
        <v>#VALUE!</v>
      </c>
    </row>
    <row r="743" spans="2:40" x14ac:dyDescent="0.25">
      <c r="B743" s="269" t="str">
        <f t="shared" si="416"/>
        <v/>
      </c>
      <c r="C743" s="269" t="str">
        <f t="shared" si="417"/>
        <v/>
      </c>
      <c r="D743" s="269" t="str">
        <f t="shared" si="418"/>
        <v/>
      </c>
      <c r="E743" s="269" t="str">
        <f>IF(H743&gt;0,IF(AND(C743&lt;$B$6,C743&gt;$K$12),bb2wang($B$6,$K$12,C743,$H$8,$H$9,I743,$H$10,$H$11,$K$10,$K$11,$H$13),E742)," ")</f>
        <v xml:space="preserve"> </v>
      </c>
      <c r="F743" s="269" t="str">
        <f t="shared" si="419"/>
        <v/>
      </c>
      <c r="G743" s="269" t="str">
        <f t="shared" si="420"/>
        <v/>
      </c>
      <c r="H743" s="270"/>
      <c r="I743" s="269" t="str">
        <f t="shared" si="421"/>
        <v/>
      </c>
      <c r="J743" s="269">
        <f t="shared" si="414"/>
        <v>100</v>
      </c>
      <c r="K743" s="317" t="str">
        <f t="shared" si="422"/>
        <v/>
      </c>
      <c r="L743" s="318" t="str">
        <f t="shared" si="423"/>
        <v/>
      </c>
      <c r="M743" s="318" t="str">
        <f t="shared" si="424"/>
        <v/>
      </c>
      <c r="N743" s="269" t="str">
        <f t="shared" si="425"/>
        <v/>
      </c>
      <c r="O743" s="269" t="str">
        <f t="shared" si="437"/>
        <v/>
      </c>
      <c r="P743" s="316"/>
      <c r="Q743" s="269"/>
      <c r="R743" s="338" t="str">
        <f>IF(H743&gt;0,rate1(1,$L$52,$L$51,$L$54,L743,$L$53,$L$50,P743),"")</f>
        <v/>
      </c>
      <c r="S743" s="318"/>
      <c r="T743" s="318"/>
      <c r="U743" s="269"/>
      <c r="V743" s="341"/>
      <c r="W743" s="269"/>
      <c r="X743" s="269"/>
      <c r="Y743" s="269"/>
      <c r="Z743" s="349" t="str">
        <f>IF(H743&gt;0,rate1(1,$L$52,$L$51,$L$54,U743,$L$53,$L$50,Y743),"")</f>
        <v/>
      </c>
      <c r="AA743" s="341" t="str">
        <f t="shared" si="426"/>
        <v/>
      </c>
      <c r="AB743" s="341" t="str">
        <f t="shared" si="427"/>
        <v/>
      </c>
      <c r="AC743" s="269" t="str">
        <f t="shared" si="415"/>
        <v/>
      </c>
      <c r="AD743" s="269" t="str">
        <f t="shared" si="428"/>
        <v/>
      </c>
      <c r="AE743" s="269" t="str">
        <f t="shared" si="429"/>
        <v/>
      </c>
      <c r="AF743" s="269" t="str">
        <f t="shared" si="430"/>
        <v/>
      </c>
      <c r="AG743" s="269" t="str">
        <f t="shared" si="431"/>
        <v/>
      </c>
      <c r="AH743" s="269" t="str">
        <f t="shared" si="432"/>
        <v/>
      </c>
      <c r="AI743" s="269" t="str">
        <f t="shared" si="433"/>
        <v/>
      </c>
      <c r="AJ743" s="269" t="str">
        <f t="shared" si="434"/>
        <v/>
      </c>
      <c r="AK743" s="366" t="str">
        <f t="shared" si="435"/>
        <v/>
      </c>
      <c r="AL743" s="134" t="str">
        <f t="shared" si="436"/>
        <v/>
      </c>
      <c r="AM743" s="5" t="e" cm="1">
        <f t="array" ref="AM743">Balance($B$8,$B$11,$B$12,$H$7,B743,AK743,AL743)</f>
        <v>#VALUE!</v>
      </c>
      <c r="AN743" s="5" t="e" cm="1">
        <f t="array" ref="AN743">getStorageByWaterLevel(B742)</f>
        <v>#VALUE!</v>
      </c>
    </row>
    <row r="744" spans="2:40" x14ac:dyDescent="0.25">
      <c r="B744" s="269" t="str">
        <f t="shared" si="416"/>
        <v/>
      </c>
      <c r="C744" s="269" t="str">
        <f t="shared" si="417"/>
        <v/>
      </c>
      <c r="D744" s="269" t="str">
        <f t="shared" si="418"/>
        <v/>
      </c>
      <c r="E744" s="269" t="str">
        <f>IF(H744&gt;0,IF(AND(C744&lt;$B$6,C744&gt;$K$12),bb2wang($B$6,$K$12,C744,$H$8,$H$9,I744,$H$10,$H$11,$K$10,$K$11,$H$13),E743)," ")</f>
        <v xml:space="preserve"> </v>
      </c>
      <c r="F744" s="269" t="str">
        <f t="shared" si="419"/>
        <v/>
      </c>
      <c r="G744" s="269" t="str">
        <f t="shared" si="420"/>
        <v/>
      </c>
      <c r="H744" s="270"/>
      <c r="I744" s="269" t="str">
        <f t="shared" si="421"/>
        <v/>
      </c>
      <c r="J744" s="269">
        <f t="shared" si="414"/>
        <v>100</v>
      </c>
      <c r="K744" s="317" t="str">
        <f t="shared" si="422"/>
        <v/>
      </c>
      <c r="L744" s="318" t="str">
        <f t="shared" si="423"/>
        <v/>
      </c>
      <c r="M744" s="318" t="str">
        <f t="shared" si="424"/>
        <v/>
      </c>
      <c r="N744" s="269" t="str">
        <f t="shared" si="425"/>
        <v/>
      </c>
      <c r="O744" s="269" t="str">
        <f t="shared" si="437"/>
        <v/>
      </c>
      <c r="P744" s="316"/>
      <c r="Q744" s="269"/>
      <c r="R744" s="338" t="str">
        <f>IF(H744&gt;0,rate1(1,$L$52,$L$51,$L$54,L744,$L$53,$L$50,P744),"")</f>
        <v/>
      </c>
      <c r="S744" s="318"/>
      <c r="T744" s="318"/>
      <c r="U744" s="269"/>
      <c r="V744" s="341"/>
      <c r="W744" s="269"/>
      <c r="X744" s="269"/>
      <c r="Y744" s="269"/>
      <c r="Z744" s="349" t="str">
        <f>IF(H744&gt;0,rate1(1,$L$52,$L$51,$L$54,U744,$L$53,$L$50,Y744),"")</f>
        <v/>
      </c>
      <c r="AA744" s="341" t="str">
        <f t="shared" si="426"/>
        <v/>
      </c>
      <c r="AB744" s="341" t="str">
        <f t="shared" si="427"/>
        <v/>
      </c>
      <c r="AC744" s="269" t="str">
        <f t="shared" si="415"/>
        <v/>
      </c>
      <c r="AD744" s="269" t="str">
        <f t="shared" si="428"/>
        <v/>
      </c>
      <c r="AE744" s="269" t="str">
        <f t="shared" si="429"/>
        <v/>
      </c>
      <c r="AF744" s="269" t="str">
        <f t="shared" si="430"/>
        <v/>
      </c>
      <c r="AG744" s="269" t="str">
        <f t="shared" si="431"/>
        <v/>
      </c>
      <c r="AH744" s="269" t="str">
        <f t="shared" si="432"/>
        <v/>
      </c>
      <c r="AI744" s="269" t="str">
        <f t="shared" si="433"/>
        <v/>
      </c>
      <c r="AJ744" s="269" t="str">
        <f t="shared" si="434"/>
        <v/>
      </c>
      <c r="AK744" s="366" t="str">
        <f t="shared" si="435"/>
        <v/>
      </c>
      <c r="AL744" s="134" t="str">
        <f t="shared" si="436"/>
        <v/>
      </c>
      <c r="AM744" s="5" t="e" cm="1">
        <f t="array" ref="AM744">Balance($B$8,$B$11,$B$12,$H$7,B744,AK744,AL744)</f>
        <v>#VALUE!</v>
      </c>
      <c r="AN744" s="5" t="e" cm="1">
        <f t="array" ref="AN744">getStorageByWaterLevel(B743)</f>
        <v>#VALUE!</v>
      </c>
    </row>
    <row r="745" spans="2:40" x14ac:dyDescent="0.25">
      <c r="B745" s="269" t="str">
        <f t="shared" si="416"/>
        <v/>
      </c>
      <c r="C745" s="269" t="str">
        <f t="shared" si="417"/>
        <v/>
      </c>
      <c r="D745" s="269" t="str">
        <f t="shared" si="418"/>
        <v/>
      </c>
      <c r="E745" s="269" t="str">
        <f>IF(H745&gt;0,IF(AND(C745&lt;$B$6,C745&gt;$K$12),bb2wang($B$6,$K$12,C745,$H$8,$H$9,I745,$H$10,$H$11,$K$10,$K$11,$H$13),E744)," ")</f>
        <v xml:space="preserve"> </v>
      </c>
      <c r="F745" s="269" t="str">
        <f t="shared" si="419"/>
        <v/>
      </c>
      <c r="G745" s="269" t="str">
        <f t="shared" si="420"/>
        <v/>
      </c>
      <c r="H745" s="270"/>
      <c r="I745" s="269" t="str">
        <f t="shared" si="421"/>
        <v/>
      </c>
      <c r="J745" s="269">
        <f t="shared" si="414"/>
        <v>100</v>
      </c>
      <c r="K745" s="317" t="str">
        <f t="shared" si="422"/>
        <v/>
      </c>
      <c r="L745" s="318" t="str">
        <f t="shared" si="423"/>
        <v/>
      </c>
      <c r="M745" s="318" t="str">
        <f t="shared" si="424"/>
        <v/>
      </c>
      <c r="N745" s="269" t="str">
        <f t="shared" si="425"/>
        <v/>
      </c>
      <c r="O745" s="269" t="str">
        <f t="shared" si="437"/>
        <v/>
      </c>
      <c r="P745" s="316"/>
      <c r="Q745" s="269"/>
      <c r="R745" s="338" t="str">
        <f>IF(H745&gt;0,rate1(1,$L$52,$L$51,$L$54,L745,$L$53,$L$50,P745),"")</f>
        <v/>
      </c>
      <c r="S745" s="318"/>
      <c r="T745" s="318"/>
      <c r="U745" s="269"/>
      <c r="V745" s="341"/>
      <c r="W745" s="269"/>
      <c r="X745" s="269"/>
      <c r="Y745" s="269"/>
      <c r="Z745" s="349" t="str">
        <f>IF(H745&gt;0,rate1(1,$L$52,$L$51,$L$54,U745,$L$53,$L$50,Y745),"")</f>
        <v/>
      </c>
      <c r="AA745" s="341" t="str">
        <f t="shared" si="426"/>
        <v/>
      </c>
      <c r="AB745" s="341" t="str">
        <f t="shared" si="427"/>
        <v/>
      </c>
      <c r="AC745" s="269" t="str">
        <f t="shared" si="415"/>
        <v/>
      </c>
      <c r="AD745" s="269" t="str">
        <f t="shared" si="428"/>
        <v/>
      </c>
      <c r="AE745" s="269" t="str">
        <f t="shared" si="429"/>
        <v/>
      </c>
      <c r="AF745" s="269" t="str">
        <f t="shared" si="430"/>
        <v/>
      </c>
      <c r="AG745" s="269" t="str">
        <f t="shared" si="431"/>
        <v/>
      </c>
      <c r="AH745" s="269" t="str">
        <f t="shared" si="432"/>
        <v/>
      </c>
      <c r="AI745" s="269" t="str">
        <f t="shared" si="433"/>
        <v/>
      </c>
      <c r="AJ745" s="269" t="str">
        <f t="shared" si="434"/>
        <v/>
      </c>
      <c r="AK745" s="366" t="str">
        <f t="shared" si="435"/>
        <v/>
      </c>
      <c r="AL745" s="134" t="str">
        <f t="shared" si="436"/>
        <v/>
      </c>
      <c r="AM745" s="5" t="e" cm="1">
        <f t="array" ref="AM745">Balance($B$8,$B$11,$B$12,$H$7,B745,AK745,AL745)</f>
        <v>#VALUE!</v>
      </c>
      <c r="AN745" s="5" t="e" cm="1">
        <f t="array" ref="AN745">getStorageByWaterLevel(B744)</f>
        <v>#VALUE!</v>
      </c>
    </row>
    <row r="746" spans="2:40" x14ac:dyDescent="0.25">
      <c r="B746" s="269" t="str">
        <f t="shared" si="416"/>
        <v/>
      </c>
      <c r="C746" s="269" t="str">
        <f t="shared" si="417"/>
        <v/>
      </c>
      <c r="D746" s="269" t="str">
        <f t="shared" si="418"/>
        <v/>
      </c>
      <c r="E746" s="269" t="str">
        <f>IF(H746&gt;0,IF(AND(C746&lt;$B$6,C746&gt;$K$12),bb2wang($B$6,$K$12,C746,$H$8,$H$9,I746,$H$10,$H$11,$K$10,$K$11,$H$13),E745)," ")</f>
        <v xml:space="preserve"> </v>
      </c>
      <c r="F746" s="269" t="str">
        <f t="shared" si="419"/>
        <v/>
      </c>
      <c r="G746" s="269" t="str">
        <f t="shared" si="420"/>
        <v/>
      </c>
      <c r="H746" s="270"/>
      <c r="I746" s="269" t="str">
        <f t="shared" si="421"/>
        <v/>
      </c>
      <c r="J746" s="269">
        <f t="shared" si="414"/>
        <v>100</v>
      </c>
      <c r="K746" s="317" t="str">
        <f t="shared" si="422"/>
        <v/>
      </c>
      <c r="L746" s="318" t="str">
        <f t="shared" si="423"/>
        <v/>
      </c>
      <c r="M746" s="318" t="str">
        <f t="shared" si="424"/>
        <v/>
      </c>
      <c r="N746" s="269" t="str">
        <f t="shared" si="425"/>
        <v/>
      </c>
      <c r="O746" s="269" t="str">
        <f t="shared" si="437"/>
        <v/>
      </c>
      <c r="P746" s="316"/>
      <c r="Q746" s="269"/>
      <c r="R746" s="338" t="str">
        <f>IF(H746&gt;0,rate1(1,$L$52,$L$51,$L$54,L746,$L$53,$L$50,P746),"")</f>
        <v/>
      </c>
      <c r="S746" s="318"/>
      <c r="T746" s="318"/>
      <c r="U746" s="269"/>
      <c r="V746" s="341"/>
      <c r="W746" s="269"/>
      <c r="X746" s="269"/>
      <c r="Y746" s="269"/>
      <c r="Z746" s="349" t="str">
        <f>IF(H746&gt;0,rate1(1,$L$52,$L$51,$L$54,U746,$L$53,$L$50,Y746),"")</f>
        <v/>
      </c>
      <c r="AA746" s="341" t="str">
        <f t="shared" si="426"/>
        <v/>
      </c>
      <c r="AB746" s="341" t="str">
        <f t="shared" si="427"/>
        <v/>
      </c>
      <c r="AC746" s="269" t="str">
        <f t="shared" si="415"/>
        <v/>
      </c>
      <c r="AD746" s="269" t="str">
        <f t="shared" si="428"/>
        <v/>
      </c>
      <c r="AE746" s="269" t="str">
        <f t="shared" si="429"/>
        <v/>
      </c>
      <c r="AF746" s="269" t="str">
        <f t="shared" si="430"/>
        <v/>
      </c>
      <c r="AG746" s="269" t="str">
        <f t="shared" si="431"/>
        <v/>
      </c>
      <c r="AH746" s="269" t="str">
        <f t="shared" si="432"/>
        <v/>
      </c>
      <c r="AI746" s="269" t="str">
        <f t="shared" si="433"/>
        <v/>
      </c>
      <c r="AJ746" s="269" t="str">
        <f t="shared" si="434"/>
        <v/>
      </c>
      <c r="AK746" s="366" t="str">
        <f t="shared" si="435"/>
        <v/>
      </c>
      <c r="AL746" s="134" t="str">
        <f t="shared" si="436"/>
        <v/>
      </c>
      <c r="AM746" s="5" t="e" cm="1">
        <f t="array" ref="AM746">Balance($B$8,$B$11,$B$12,$H$7,B746,AK746,AL746)</f>
        <v>#VALUE!</v>
      </c>
      <c r="AN746" s="5" t="e" cm="1">
        <f t="array" ref="AN746">getStorageByWaterLevel(B745)</f>
        <v>#VALUE!</v>
      </c>
    </row>
    <row r="747" spans="2:40" x14ac:dyDescent="0.25">
      <c r="B747" s="269" t="str">
        <f t="shared" si="416"/>
        <v/>
      </c>
      <c r="C747" s="269" t="str">
        <f t="shared" si="417"/>
        <v/>
      </c>
      <c r="D747" s="269" t="str">
        <f t="shared" si="418"/>
        <v/>
      </c>
      <c r="E747" s="269" t="str">
        <f>IF(H747&gt;0,IF(AND(C747&lt;$B$6,C747&gt;$K$12),bb2wang($B$6,$K$12,C747,$H$8,$H$9,I747,$H$10,$H$11,$K$10,$K$11,$H$13),E746)," ")</f>
        <v xml:space="preserve"> </v>
      </c>
      <c r="F747" s="269" t="str">
        <f t="shared" si="419"/>
        <v/>
      </c>
      <c r="G747" s="269" t="str">
        <f t="shared" si="420"/>
        <v/>
      </c>
      <c r="H747" s="270"/>
      <c r="I747" s="269" t="str">
        <f t="shared" si="421"/>
        <v/>
      </c>
      <c r="J747" s="269">
        <f t="shared" si="414"/>
        <v>100</v>
      </c>
      <c r="K747" s="317" t="str">
        <f t="shared" si="422"/>
        <v/>
      </c>
      <c r="L747" s="318" t="str">
        <f t="shared" si="423"/>
        <v/>
      </c>
      <c r="M747" s="318" t="str">
        <f t="shared" si="424"/>
        <v/>
      </c>
      <c r="N747" s="269" t="str">
        <f t="shared" si="425"/>
        <v/>
      </c>
      <c r="O747" s="269" t="str">
        <f t="shared" si="437"/>
        <v/>
      </c>
      <c r="P747" s="316"/>
      <c r="Q747" s="269"/>
      <c r="R747" s="338" t="str">
        <f>IF(H747&gt;0,rate1(1,$L$52,$L$51,$L$54,L747,$L$53,$L$50,P747),"")</f>
        <v/>
      </c>
      <c r="S747" s="318"/>
      <c r="T747" s="318"/>
      <c r="U747" s="269"/>
      <c r="V747" s="341"/>
      <c r="W747" s="269"/>
      <c r="X747" s="269"/>
      <c r="Y747" s="269"/>
      <c r="Z747" s="349" t="str">
        <f>IF(H747&gt;0,rate1(1,$L$52,$L$51,$L$54,U747,$L$53,$L$50,Y747),"")</f>
        <v/>
      </c>
      <c r="AA747" s="341" t="str">
        <f t="shared" si="426"/>
        <v/>
      </c>
      <c r="AB747" s="341" t="str">
        <f t="shared" si="427"/>
        <v/>
      </c>
      <c r="AC747" s="269" t="str">
        <f t="shared" si="415"/>
        <v/>
      </c>
      <c r="AD747" s="269" t="str">
        <f t="shared" si="428"/>
        <v/>
      </c>
      <c r="AE747" s="269" t="str">
        <f t="shared" si="429"/>
        <v/>
      </c>
      <c r="AF747" s="269" t="str">
        <f t="shared" si="430"/>
        <v/>
      </c>
      <c r="AG747" s="269" t="str">
        <f t="shared" si="431"/>
        <v/>
      </c>
      <c r="AH747" s="269" t="str">
        <f t="shared" si="432"/>
        <v/>
      </c>
      <c r="AI747" s="269" t="str">
        <f t="shared" si="433"/>
        <v/>
      </c>
      <c r="AJ747" s="269" t="str">
        <f t="shared" si="434"/>
        <v/>
      </c>
      <c r="AK747" s="366" t="str">
        <f t="shared" si="435"/>
        <v/>
      </c>
      <c r="AL747" s="134" t="str">
        <f t="shared" si="436"/>
        <v/>
      </c>
      <c r="AM747" s="5" t="e" cm="1">
        <f t="array" ref="AM747">Balance($B$8,$B$11,$B$12,$H$7,B747,AK747,AL747)</f>
        <v>#VALUE!</v>
      </c>
      <c r="AN747" s="5" t="e" cm="1">
        <f t="array" ref="AN747">getStorageByWaterLevel(B746)</f>
        <v>#VALUE!</v>
      </c>
    </row>
    <row r="748" spans="2:40" x14ac:dyDescent="0.25">
      <c r="B748" s="269" t="str">
        <f t="shared" si="416"/>
        <v/>
      </c>
      <c r="C748" s="269" t="str">
        <f t="shared" si="417"/>
        <v/>
      </c>
      <c r="D748" s="269" t="str">
        <f t="shared" si="418"/>
        <v/>
      </c>
      <c r="E748" s="269" t="str">
        <f>IF(H748&gt;0,IF(AND(C748&lt;$B$6,C748&gt;$K$12),bb2wang($B$6,$K$12,C748,$H$8,$H$9,I748,$H$10,$H$11,$K$10,$K$11,$H$13),E747)," ")</f>
        <v xml:space="preserve"> </v>
      </c>
      <c r="F748" s="269" t="str">
        <f t="shared" si="419"/>
        <v/>
      </c>
      <c r="G748" s="269" t="str">
        <f t="shared" si="420"/>
        <v/>
      </c>
      <c r="H748" s="270"/>
      <c r="I748" s="269" t="str">
        <f t="shared" si="421"/>
        <v/>
      </c>
      <c r="J748" s="269">
        <f t="shared" si="414"/>
        <v>100</v>
      </c>
      <c r="K748" s="317" t="str">
        <f t="shared" si="422"/>
        <v/>
      </c>
      <c r="L748" s="318" t="str">
        <f t="shared" si="423"/>
        <v/>
      </c>
      <c r="M748" s="318" t="str">
        <f t="shared" si="424"/>
        <v/>
      </c>
      <c r="N748" s="269" t="str">
        <f t="shared" si="425"/>
        <v/>
      </c>
      <c r="O748" s="269" t="str">
        <f t="shared" si="437"/>
        <v/>
      </c>
      <c r="P748" s="316"/>
      <c r="Q748" s="269"/>
      <c r="R748" s="338" t="str">
        <f>IF(H748&gt;0,rate1(1,$L$52,$L$51,$L$54,L748,$L$53,$L$50,P748),"")</f>
        <v/>
      </c>
      <c r="S748" s="318"/>
      <c r="T748" s="318"/>
      <c r="U748" s="269"/>
      <c r="V748" s="341"/>
      <c r="W748" s="269"/>
      <c r="X748" s="269"/>
      <c r="Y748" s="269"/>
      <c r="Z748" s="349" t="str">
        <f>IF(H748&gt;0,rate1(1,$L$52,$L$51,$L$54,U748,$L$53,$L$50,Y748),"")</f>
        <v/>
      </c>
      <c r="AA748" s="341" t="str">
        <f t="shared" si="426"/>
        <v/>
      </c>
      <c r="AB748" s="341" t="str">
        <f t="shared" si="427"/>
        <v/>
      </c>
      <c r="AC748" s="269" t="str">
        <f t="shared" si="415"/>
        <v/>
      </c>
      <c r="AD748" s="269" t="str">
        <f t="shared" si="428"/>
        <v/>
      </c>
      <c r="AE748" s="269" t="str">
        <f t="shared" si="429"/>
        <v/>
      </c>
      <c r="AF748" s="269" t="str">
        <f t="shared" si="430"/>
        <v/>
      </c>
      <c r="AG748" s="269" t="str">
        <f t="shared" si="431"/>
        <v/>
      </c>
      <c r="AH748" s="269" t="str">
        <f t="shared" si="432"/>
        <v/>
      </c>
      <c r="AI748" s="269" t="str">
        <f t="shared" si="433"/>
        <v/>
      </c>
      <c r="AJ748" s="269" t="str">
        <f t="shared" si="434"/>
        <v/>
      </c>
      <c r="AK748" s="366" t="str">
        <f t="shared" si="435"/>
        <v/>
      </c>
      <c r="AL748" s="134" t="str">
        <f t="shared" si="436"/>
        <v/>
      </c>
      <c r="AM748" s="5" t="e" cm="1">
        <f t="array" ref="AM748">Balance($B$8,$B$11,$B$12,$H$7,B748,AK748,AL748)</f>
        <v>#VALUE!</v>
      </c>
      <c r="AN748" s="5" t="e" cm="1">
        <f t="array" ref="AN748">getStorageByWaterLevel(B747)</f>
        <v>#VALUE!</v>
      </c>
    </row>
    <row r="749" spans="2:40" x14ac:dyDescent="0.25">
      <c r="B749" s="269" t="str">
        <f t="shared" si="416"/>
        <v/>
      </c>
      <c r="C749" s="269" t="str">
        <f t="shared" si="417"/>
        <v/>
      </c>
      <c r="D749" s="269" t="str">
        <f t="shared" si="418"/>
        <v/>
      </c>
      <c r="E749" s="269" t="str">
        <f>IF(H749&gt;0,IF(AND(C749&lt;$B$6,C749&gt;$K$12),bb2wang($B$6,$K$12,C749,$H$8,$H$9,I749,$H$10,$H$11,$K$10,$K$11,$H$13),E748)," ")</f>
        <v xml:space="preserve"> </v>
      </c>
      <c r="F749" s="269" t="str">
        <f t="shared" si="419"/>
        <v/>
      </c>
      <c r="G749" s="269" t="str">
        <f t="shared" si="420"/>
        <v/>
      </c>
      <c r="H749" s="270"/>
      <c r="I749" s="269" t="str">
        <f t="shared" si="421"/>
        <v/>
      </c>
      <c r="J749" s="269">
        <f t="shared" si="414"/>
        <v>100</v>
      </c>
      <c r="K749" s="317" t="str">
        <f t="shared" si="422"/>
        <v/>
      </c>
      <c r="L749" s="318" t="str">
        <f t="shared" si="423"/>
        <v/>
      </c>
      <c r="M749" s="318" t="str">
        <f t="shared" si="424"/>
        <v/>
      </c>
      <c r="N749" s="269" t="str">
        <f t="shared" si="425"/>
        <v/>
      </c>
      <c r="O749" s="269" t="str">
        <f t="shared" si="437"/>
        <v/>
      </c>
      <c r="P749" s="316"/>
      <c r="Q749" s="269"/>
      <c r="R749" s="338" t="str">
        <f>IF(H749&gt;0,rate1(1,$L$52,$L$51,$L$54,L749,$L$53,$L$50,P749),"")</f>
        <v/>
      </c>
      <c r="S749" s="318"/>
      <c r="T749" s="318"/>
      <c r="U749" s="269"/>
      <c r="V749" s="341"/>
      <c r="W749" s="269"/>
      <c r="X749" s="269"/>
      <c r="Y749" s="269"/>
      <c r="Z749" s="349" t="str">
        <f>IF(H749&gt;0,rate1(1,$L$52,$L$51,$L$54,U749,$L$53,$L$50,Y749),"")</f>
        <v/>
      </c>
      <c r="AA749" s="341" t="str">
        <f t="shared" si="426"/>
        <v/>
      </c>
      <c r="AB749" s="341" t="str">
        <f t="shared" si="427"/>
        <v/>
      </c>
      <c r="AC749" s="269" t="str">
        <f t="shared" si="415"/>
        <v/>
      </c>
      <c r="AD749" s="269" t="str">
        <f t="shared" si="428"/>
        <v/>
      </c>
      <c r="AE749" s="269" t="str">
        <f t="shared" si="429"/>
        <v/>
      </c>
      <c r="AF749" s="269" t="str">
        <f t="shared" si="430"/>
        <v/>
      </c>
      <c r="AG749" s="269" t="str">
        <f t="shared" si="431"/>
        <v/>
      </c>
      <c r="AH749" s="269" t="str">
        <f t="shared" si="432"/>
        <v/>
      </c>
      <c r="AI749" s="269" t="str">
        <f t="shared" si="433"/>
        <v/>
      </c>
      <c r="AJ749" s="269" t="str">
        <f t="shared" si="434"/>
        <v/>
      </c>
      <c r="AK749" s="366" t="str">
        <f t="shared" si="435"/>
        <v/>
      </c>
      <c r="AL749" s="134" t="str">
        <f t="shared" si="436"/>
        <v/>
      </c>
      <c r="AM749" s="5" t="e" cm="1">
        <f t="array" ref="AM749">Balance($B$8,$B$11,$B$12,$H$7,B749,AK749,AL749)</f>
        <v>#VALUE!</v>
      </c>
      <c r="AN749" s="5" t="e" cm="1">
        <f t="array" ref="AN749">getStorageByWaterLevel(B748)</f>
        <v>#VALUE!</v>
      </c>
    </row>
    <row r="750" spans="2:40" x14ac:dyDescent="0.25">
      <c r="B750" s="269" t="str">
        <f t="shared" si="416"/>
        <v/>
      </c>
      <c r="C750" s="269" t="str">
        <f t="shared" si="417"/>
        <v/>
      </c>
      <c r="D750" s="269" t="str">
        <f t="shared" si="418"/>
        <v/>
      </c>
      <c r="E750" s="269" t="str">
        <f>IF(H750&gt;0,IF(AND(C750&lt;$B$6,C750&gt;$K$12),bb2wang($B$6,$K$12,C750,$H$8,$H$9,I750,$H$10,$H$11,$K$10,$K$11,$H$13),E749)," ")</f>
        <v xml:space="preserve"> </v>
      </c>
      <c r="F750" s="269" t="str">
        <f t="shared" si="419"/>
        <v/>
      </c>
      <c r="G750" s="269" t="str">
        <f t="shared" si="420"/>
        <v/>
      </c>
      <c r="H750" s="270"/>
      <c r="I750" s="269" t="str">
        <f t="shared" si="421"/>
        <v/>
      </c>
      <c r="J750" s="269">
        <f t="shared" si="414"/>
        <v>100</v>
      </c>
      <c r="K750" s="317" t="str">
        <f t="shared" si="422"/>
        <v/>
      </c>
      <c r="L750" s="318" t="str">
        <f t="shared" si="423"/>
        <v/>
      </c>
      <c r="M750" s="318" t="str">
        <f t="shared" si="424"/>
        <v/>
      </c>
      <c r="N750" s="269" t="str">
        <f t="shared" si="425"/>
        <v/>
      </c>
      <c r="O750" s="269" t="str">
        <f t="shared" si="437"/>
        <v/>
      </c>
      <c r="P750" s="316"/>
      <c r="Q750" s="269"/>
      <c r="R750" s="338" t="str">
        <f>IF(H750&gt;0,rate1(1,$L$52,$L$51,$L$54,L750,$L$53,$L$50,P750),"")</f>
        <v/>
      </c>
      <c r="S750" s="318"/>
      <c r="T750" s="318"/>
      <c r="U750" s="269"/>
      <c r="V750" s="341"/>
      <c r="W750" s="269"/>
      <c r="X750" s="269"/>
      <c r="Y750" s="269"/>
      <c r="Z750" s="349" t="str">
        <f>IF(H750&gt;0,rate1(1,$L$52,$L$51,$L$54,U750,$L$53,$L$50,Y750),"")</f>
        <v/>
      </c>
      <c r="AA750" s="341" t="str">
        <f t="shared" si="426"/>
        <v/>
      </c>
      <c r="AB750" s="341" t="str">
        <f t="shared" si="427"/>
        <v/>
      </c>
      <c r="AC750" s="269" t="str">
        <f t="shared" si="415"/>
        <v/>
      </c>
      <c r="AD750" s="269" t="str">
        <f t="shared" si="428"/>
        <v/>
      </c>
      <c r="AE750" s="269" t="str">
        <f t="shared" si="429"/>
        <v/>
      </c>
      <c r="AF750" s="269" t="str">
        <f t="shared" si="430"/>
        <v/>
      </c>
      <c r="AG750" s="269" t="str">
        <f t="shared" si="431"/>
        <v/>
      </c>
      <c r="AH750" s="269" t="str">
        <f t="shared" si="432"/>
        <v/>
      </c>
      <c r="AI750" s="269" t="str">
        <f t="shared" si="433"/>
        <v/>
      </c>
      <c r="AJ750" s="269" t="str">
        <f t="shared" si="434"/>
        <v/>
      </c>
      <c r="AK750" s="366" t="str">
        <f t="shared" si="435"/>
        <v/>
      </c>
      <c r="AL750" s="134" t="str">
        <f t="shared" si="436"/>
        <v/>
      </c>
      <c r="AM750" s="5" t="e" cm="1">
        <f t="array" ref="AM750">Balance($B$8,$B$11,$B$12,$H$7,B750,AK750,AL750)</f>
        <v>#VALUE!</v>
      </c>
      <c r="AN750" s="5" t="e" cm="1">
        <f t="array" ref="AN750">getStorageByWaterLevel(B749)</f>
        <v>#VALUE!</v>
      </c>
    </row>
    <row r="751" spans="2:40" x14ac:dyDescent="0.25">
      <c r="B751" s="269" t="str">
        <f t="shared" si="416"/>
        <v/>
      </c>
      <c r="C751" s="269" t="str">
        <f t="shared" si="417"/>
        <v/>
      </c>
      <c r="D751" s="269" t="str">
        <f t="shared" si="418"/>
        <v/>
      </c>
      <c r="E751" s="269" t="str">
        <f>IF(H751&gt;0,IF(AND(C751&lt;$B$6,C751&gt;$K$12),bb2wang($B$6,$K$12,C751,$H$8,$H$9,I751,$H$10,$H$11,$K$10,$K$11,$H$13),E750)," ")</f>
        <v xml:space="preserve"> </v>
      </c>
      <c r="F751" s="269" t="str">
        <f t="shared" si="419"/>
        <v/>
      </c>
      <c r="G751" s="269" t="str">
        <f t="shared" si="420"/>
        <v/>
      </c>
      <c r="H751" s="270"/>
      <c r="I751" s="269" t="str">
        <f t="shared" si="421"/>
        <v/>
      </c>
      <c r="J751" s="269">
        <f t="shared" si="414"/>
        <v>100</v>
      </c>
      <c r="K751" s="317" t="str">
        <f t="shared" si="422"/>
        <v/>
      </c>
      <c r="L751" s="318" t="str">
        <f t="shared" si="423"/>
        <v/>
      </c>
      <c r="M751" s="318" t="str">
        <f t="shared" si="424"/>
        <v/>
      </c>
      <c r="N751" s="269" t="str">
        <f t="shared" si="425"/>
        <v/>
      </c>
      <c r="O751" s="269" t="str">
        <f t="shared" si="437"/>
        <v/>
      </c>
      <c r="P751" s="316"/>
      <c r="Q751" s="269"/>
      <c r="R751" s="338" t="str">
        <f>IF(H751&gt;0,rate1(1,$L$52,$L$51,$L$54,L751,$L$53,$L$50,P751),"")</f>
        <v/>
      </c>
      <c r="S751" s="318"/>
      <c r="T751" s="318"/>
      <c r="U751" s="269"/>
      <c r="V751" s="341"/>
      <c r="W751" s="269"/>
      <c r="X751" s="269"/>
      <c r="Y751" s="269"/>
      <c r="Z751" s="349" t="str">
        <f>IF(H751&gt;0,rate1(1,$L$52,$L$51,$L$54,U751,$L$53,$L$50,Y751),"")</f>
        <v/>
      </c>
      <c r="AA751" s="341" t="str">
        <f t="shared" si="426"/>
        <v/>
      </c>
      <c r="AB751" s="341" t="str">
        <f t="shared" si="427"/>
        <v/>
      </c>
      <c r="AC751" s="269" t="str">
        <f t="shared" si="415"/>
        <v/>
      </c>
      <c r="AD751" s="269" t="str">
        <f t="shared" si="428"/>
        <v/>
      </c>
      <c r="AE751" s="269" t="str">
        <f t="shared" si="429"/>
        <v/>
      </c>
      <c r="AF751" s="269" t="str">
        <f t="shared" si="430"/>
        <v/>
      </c>
      <c r="AG751" s="269" t="str">
        <f t="shared" si="431"/>
        <v/>
      </c>
      <c r="AH751" s="269" t="str">
        <f t="shared" si="432"/>
        <v/>
      </c>
      <c r="AI751" s="269" t="str">
        <f t="shared" si="433"/>
        <v/>
      </c>
      <c r="AJ751" s="269" t="str">
        <f t="shared" si="434"/>
        <v/>
      </c>
      <c r="AK751" s="366" t="str">
        <f t="shared" si="435"/>
        <v/>
      </c>
      <c r="AL751" s="134" t="str">
        <f t="shared" si="436"/>
        <v/>
      </c>
      <c r="AM751" s="5" t="e" cm="1">
        <f t="array" ref="AM751">Balance($B$8,$B$11,$B$12,$H$7,B751,AK751,AL751)</f>
        <v>#VALUE!</v>
      </c>
      <c r="AN751" s="5" t="e" cm="1">
        <f t="array" ref="AN751">getStorageByWaterLevel(B750)</f>
        <v>#VALUE!</v>
      </c>
    </row>
    <row r="752" spans="2:40" x14ac:dyDescent="0.25">
      <c r="B752" s="269" t="str">
        <f t="shared" si="416"/>
        <v/>
      </c>
      <c r="C752" s="269" t="str">
        <f t="shared" si="417"/>
        <v/>
      </c>
      <c r="D752" s="269" t="str">
        <f t="shared" si="418"/>
        <v/>
      </c>
      <c r="E752" s="269" t="str">
        <f>IF(H752&gt;0,IF(AND(C752&lt;$B$6,C752&gt;$K$12),bb2wang($B$6,$K$12,C752,$H$8,$H$9,I752,$H$10,$H$11,$K$10,$K$11,$H$13),E751)," ")</f>
        <v xml:space="preserve"> </v>
      </c>
      <c r="F752" s="269" t="str">
        <f t="shared" si="419"/>
        <v/>
      </c>
      <c r="G752" s="269" t="str">
        <f t="shared" si="420"/>
        <v/>
      </c>
      <c r="H752" s="270"/>
      <c r="I752" s="269" t="str">
        <f t="shared" si="421"/>
        <v/>
      </c>
      <c r="J752" s="269">
        <f t="shared" si="414"/>
        <v>100</v>
      </c>
      <c r="K752" s="317" t="str">
        <f t="shared" si="422"/>
        <v/>
      </c>
      <c r="L752" s="318" t="str">
        <f t="shared" si="423"/>
        <v/>
      </c>
      <c r="M752" s="318" t="str">
        <f t="shared" si="424"/>
        <v/>
      </c>
      <c r="N752" s="269" t="str">
        <f t="shared" si="425"/>
        <v/>
      </c>
      <c r="O752" s="269" t="str">
        <f t="shared" si="437"/>
        <v/>
      </c>
      <c r="P752" s="316"/>
      <c r="Q752" s="269"/>
      <c r="R752" s="338" t="str">
        <f>IF(H752&gt;0,rate1(1,$L$52,$L$51,$L$54,L752,$L$53,$L$50,P752),"")</f>
        <v/>
      </c>
      <c r="S752" s="318"/>
      <c r="T752" s="318"/>
      <c r="U752" s="269"/>
      <c r="V752" s="341"/>
      <c r="W752" s="269"/>
      <c r="X752" s="269"/>
      <c r="Y752" s="269"/>
      <c r="Z752" s="349" t="str">
        <f>IF(H752&gt;0,rate1(1,$L$52,$L$51,$L$54,U752,$L$53,$L$50,Y752),"")</f>
        <v/>
      </c>
      <c r="AA752" s="341" t="str">
        <f t="shared" si="426"/>
        <v/>
      </c>
      <c r="AB752" s="341" t="str">
        <f t="shared" si="427"/>
        <v/>
      </c>
      <c r="AC752" s="269" t="str">
        <f t="shared" si="415"/>
        <v/>
      </c>
      <c r="AD752" s="269" t="str">
        <f t="shared" si="428"/>
        <v/>
      </c>
      <c r="AE752" s="269" t="str">
        <f t="shared" si="429"/>
        <v/>
      </c>
      <c r="AF752" s="269" t="str">
        <f t="shared" si="430"/>
        <v/>
      </c>
      <c r="AG752" s="269" t="str">
        <f t="shared" si="431"/>
        <v/>
      </c>
      <c r="AH752" s="269" t="str">
        <f t="shared" si="432"/>
        <v/>
      </c>
      <c r="AI752" s="269" t="str">
        <f t="shared" si="433"/>
        <v/>
      </c>
      <c r="AJ752" s="269" t="str">
        <f t="shared" si="434"/>
        <v/>
      </c>
      <c r="AK752" s="366" t="str">
        <f t="shared" si="435"/>
        <v/>
      </c>
      <c r="AL752" s="134" t="str">
        <f t="shared" si="436"/>
        <v/>
      </c>
      <c r="AM752" s="5" t="e" cm="1">
        <f t="array" ref="AM752">Balance($B$8,$B$11,$B$12,$H$7,B752,AK752,AL752)</f>
        <v>#VALUE!</v>
      </c>
      <c r="AN752" s="5" t="e" cm="1">
        <f t="array" ref="AN752">getStorageByWaterLevel(B751)</f>
        <v>#VALUE!</v>
      </c>
    </row>
    <row r="753" spans="2:40" x14ac:dyDescent="0.25">
      <c r="B753" s="269" t="str">
        <f t="shared" si="416"/>
        <v/>
      </c>
      <c r="C753" s="269" t="str">
        <f t="shared" si="417"/>
        <v/>
      </c>
      <c r="D753" s="269" t="str">
        <f t="shared" si="418"/>
        <v/>
      </c>
      <c r="E753" s="269" t="str">
        <f>IF(H753&gt;0,IF(AND(C753&lt;$B$6,C753&gt;$K$12),bb2wang($B$6,$K$12,C753,$H$8,$H$9,I753,$H$10,$H$11,$K$10,$K$11,$H$13),E752)," ")</f>
        <v xml:space="preserve"> </v>
      </c>
      <c r="F753" s="269" t="str">
        <f t="shared" si="419"/>
        <v/>
      </c>
      <c r="G753" s="269" t="str">
        <f t="shared" si="420"/>
        <v/>
      </c>
      <c r="H753" s="270"/>
      <c r="I753" s="269" t="str">
        <f t="shared" si="421"/>
        <v/>
      </c>
      <c r="J753" s="269">
        <f t="shared" si="414"/>
        <v>100</v>
      </c>
      <c r="K753" s="317" t="str">
        <f t="shared" si="422"/>
        <v/>
      </c>
      <c r="L753" s="318" t="str">
        <f t="shared" si="423"/>
        <v/>
      </c>
      <c r="M753" s="318" t="str">
        <f t="shared" si="424"/>
        <v/>
      </c>
      <c r="N753" s="269" t="str">
        <f t="shared" si="425"/>
        <v/>
      </c>
      <c r="O753" s="269" t="str">
        <f t="shared" si="437"/>
        <v/>
      </c>
      <c r="P753" s="316"/>
      <c r="Q753" s="269"/>
      <c r="R753" s="338" t="str">
        <f>IF(H753&gt;0,rate1(1,$L$52,$L$51,$L$54,L753,$L$53,$L$50,P753),"")</f>
        <v/>
      </c>
      <c r="S753" s="318"/>
      <c r="T753" s="318"/>
      <c r="U753" s="269"/>
      <c r="V753" s="341"/>
      <c r="W753" s="269"/>
      <c r="X753" s="269"/>
      <c r="Y753" s="269"/>
      <c r="Z753" s="349" t="str">
        <f>IF(H753&gt;0,rate1(1,$L$52,$L$51,$L$54,U753,$L$53,$L$50,Y753),"")</f>
        <v/>
      </c>
      <c r="AA753" s="341" t="str">
        <f t="shared" si="426"/>
        <v/>
      </c>
      <c r="AB753" s="341" t="str">
        <f t="shared" si="427"/>
        <v/>
      </c>
      <c r="AC753" s="269" t="str">
        <f t="shared" si="415"/>
        <v/>
      </c>
      <c r="AD753" s="269" t="str">
        <f t="shared" si="428"/>
        <v/>
      </c>
      <c r="AE753" s="269" t="str">
        <f t="shared" si="429"/>
        <v/>
      </c>
      <c r="AF753" s="269" t="str">
        <f t="shared" si="430"/>
        <v/>
      </c>
      <c r="AG753" s="269" t="str">
        <f t="shared" si="431"/>
        <v/>
      </c>
      <c r="AH753" s="269" t="str">
        <f t="shared" si="432"/>
        <v/>
      </c>
      <c r="AI753" s="269" t="str">
        <f t="shared" si="433"/>
        <v/>
      </c>
      <c r="AJ753" s="269" t="str">
        <f t="shared" si="434"/>
        <v/>
      </c>
      <c r="AK753" s="366" t="str">
        <f t="shared" si="435"/>
        <v/>
      </c>
      <c r="AL753" s="134" t="str">
        <f t="shared" si="436"/>
        <v/>
      </c>
      <c r="AM753" s="5" t="e" cm="1">
        <f t="array" ref="AM753">Balance($B$8,$B$11,$B$12,$H$7,B753,AK753,AL753)</f>
        <v>#VALUE!</v>
      </c>
      <c r="AN753" s="5" t="e" cm="1">
        <f t="array" ref="AN753">getStorageByWaterLevel(B752)</f>
        <v>#VALUE!</v>
      </c>
    </row>
    <row r="754" spans="2:40" x14ac:dyDescent="0.25">
      <c r="B754" s="269" t="str">
        <f t="shared" si="416"/>
        <v/>
      </c>
      <c r="C754" s="269" t="str">
        <f t="shared" si="417"/>
        <v/>
      </c>
      <c r="D754" s="269" t="str">
        <f t="shared" si="418"/>
        <v/>
      </c>
      <c r="E754" s="269" t="str">
        <f>IF(H754&gt;0,IF(AND(C754&lt;$B$6,C754&gt;$K$12),bb2wang($B$6,$K$12,C754,$H$8,$H$9,I754,$H$10,$H$11,$K$10,$K$11,$H$13),E753)," ")</f>
        <v xml:space="preserve"> </v>
      </c>
      <c r="F754" s="269" t="str">
        <f t="shared" si="419"/>
        <v/>
      </c>
      <c r="G754" s="269" t="str">
        <f t="shared" si="420"/>
        <v/>
      </c>
      <c r="H754" s="270"/>
      <c r="I754" s="269" t="str">
        <f t="shared" si="421"/>
        <v/>
      </c>
      <c r="J754" s="269">
        <f t="shared" si="414"/>
        <v>100</v>
      </c>
      <c r="K754" s="317" t="str">
        <f t="shared" si="422"/>
        <v/>
      </c>
      <c r="L754" s="318" t="str">
        <f t="shared" si="423"/>
        <v/>
      </c>
      <c r="M754" s="318" t="str">
        <f t="shared" si="424"/>
        <v/>
      </c>
      <c r="N754" s="269" t="str">
        <f t="shared" si="425"/>
        <v/>
      </c>
      <c r="O754" s="269" t="str">
        <f t="shared" si="437"/>
        <v/>
      </c>
      <c r="P754" s="316"/>
      <c r="Q754" s="269"/>
      <c r="R754" s="338" t="str">
        <f>IF(H754&gt;0,rate1(1,$L$52,$L$51,$L$54,L754,$L$53,$L$50,P754),"")</f>
        <v/>
      </c>
      <c r="S754" s="318"/>
      <c r="T754" s="318"/>
      <c r="U754" s="269"/>
      <c r="V754" s="341"/>
      <c r="W754" s="269"/>
      <c r="X754" s="269"/>
      <c r="Y754" s="269"/>
      <c r="Z754" s="349" t="str">
        <f>IF(H754&gt;0,rate1(1,$L$52,$L$51,$L$54,U754,$L$53,$L$50,Y754),"")</f>
        <v/>
      </c>
      <c r="AA754" s="341" t="str">
        <f t="shared" si="426"/>
        <v/>
      </c>
      <c r="AB754" s="341" t="str">
        <f t="shared" si="427"/>
        <v/>
      </c>
      <c r="AC754" s="269" t="str">
        <f t="shared" si="415"/>
        <v/>
      </c>
      <c r="AD754" s="269" t="str">
        <f t="shared" si="428"/>
        <v/>
      </c>
      <c r="AE754" s="269" t="str">
        <f t="shared" si="429"/>
        <v/>
      </c>
      <c r="AF754" s="269" t="str">
        <f t="shared" si="430"/>
        <v/>
      </c>
      <c r="AG754" s="269" t="str">
        <f t="shared" si="431"/>
        <v/>
      </c>
      <c r="AH754" s="269" t="str">
        <f t="shared" si="432"/>
        <v/>
      </c>
      <c r="AI754" s="269" t="str">
        <f t="shared" si="433"/>
        <v/>
      </c>
      <c r="AJ754" s="269" t="str">
        <f t="shared" si="434"/>
        <v/>
      </c>
      <c r="AK754" s="366" t="str">
        <f t="shared" si="435"/>
        <v/>
      </c>
      <c r="AL754" s="134" t="str">
        <f t="shared" si="436"/>
        <v/>
      </c>
      <c r="AM754" s="5" t="e" cm="1">
        <f t="array" ref="AM754">Balance($B$8,$B$11,$B$12,$H$7,B754,AK754,AL754)</f>
        <v>#VALUE!</v>
      </c>
      <c r="AN754" s="5" t="e" cm="1">
        <f t="array" ref="AN754">getStorageByWaterLevel(B753)</f>
        <v>#VALUE!</v>
      </c>
    </row>
    <row r="755" spans="2:40" x14ac:dyDescent="0.25">
      <c r="B755" s="269" t="str">
        <f t="shared" si="416"/>
        <v/>
      </c>
      <c r="C755" s="269" t="str">
        <f t="shared" si="417"/>
        <v/>
      </c>
      <c r="D755" s="269" t="str">
        <f t="shared" si="418"/>
        <v/>
      </c>
      <c r="E755" s="269" t="str">
        <f>IF(H755&gt;0,IF(AND(C755&lt;$B$6,C755&gt;$K$12),bb2wang($B$6,$K$12,C755,$H$8,$H$9,I755,$H$10,$H$11,$K$10,$K$11,$H$13),E754)," ")</f>
        <v xml:space="preserve"> </v>
      </c>
      <c r="F755" s="269" t="str">
        <f t="shared" si="419"/>
        <v/>
      </c>
      <c r="G755" s="269" t="str">
        <f t="shared" si="420"/>
        <v/>
      </c>
      <c r="H755" s="270"/>
      <c r="I755" s="269" t="str">
        <f t="shared" si="421"/>
        <v/>
      </c>
      <c r="J755" s="269">
        <f t="shared" si="414"/>
        <v>100</v>
      </c>
      <c r="K755" s="317" t="str">
        <f t="shared" si="422"/>
        <v/>
      </c>
      <c r="L755" s="318" t="str">
        <f t="shared" si="423"/>
        <v/>
      </c>
      <c r="M755" s="318" t="str">
        <f t="shared" si="424"/>
        <v/>
      </c>
      <c r="N755" s="269" t="str">
        <f t="shared" si="425"/>
        <v/>
      </c>
      <c r="O755" s="269" t="str">
        <f t="shared" si="437"/>
        <v/>
      </c>
      <c r="P755" s="316"/>
      <c r="Q755" s="269"/>
      <c r="R755" s="338" t="str">
        <f>IF(H755&gt;0,rate1(1,$L$52,$L$51,$L$54,L755,$L$53,$L$50,P755),"")</f>
        <v/>
      </c>
      <c r="S755" s="318"/>
      <c r="T755" s="318"/>
      <c r="U755" s="269"/>
      <c r="V755" s="341"/>
      <c r="W755" s="269"/>
      <c r="X755" s="269"/>
      <c r="Y755" s="269"/>
      <c r="Z755" s="349" t="str">
        <f>IF(H755&gt;0,rate1(1,$L$52,$L$51,$L$54,U755,$L$53,$L$50,Y755),"")</f>
        <v/>
      </c>
      <c r="AA755" s="341" t="str">
        <f t="shared" si="426"/>
        <v/>
      </c>
      <c r="AB755" s="341" t="str">
        <f t="shared" si="427"/>
        <v/>
      </c>
      <c r="AC755" s="269" t="str">
        <f t="shared" si="415"/>
        <v/>
      </c>
      <c r="AD755" s="269" t="str">
        <f t="shared" si="428"/>
        <v/>
      </c>
      <c r="AE755" s="269" t="str">
        <f t="shared" si="429"/>
        <v/>
      </c>
      <c r="AF755" s="269" t="str">
        <f t="shared" si="430"/>
        <v/>
      </c>
      <c r="AG755" s="269" t="str">
        <f t="shared" si="431"/>
        <v/>
      </c>
      <c r="AH755" s="269" t="str">
        <f t="shared" si="432"/>
        <v/>
      </c>
      <c r="AI755" s="269" t="str">
        <f t="shared" si="433"/>
        <v/>
      </c>
      <c r="AJ755" s="269" t="str">
        <f t="shared" si="434"/>
        <v/>
      </c>
      <c r="AK755" s="366" t="str">
        <f t="shared" si="435"/>
        <v/>
      </c>
      <c r="AL755" s="134" t="str">
        <f t="shared" si="436"/>
        <v/>
      </c>
      <c r="AM755" s="5" t="e" cm="1">
        <f t="array" ref="AM755">Balance($B$8,$B$11,$B$12,$H$7,B755,AK755,AL755)</f>
        <v>#VALUE!</v>
      </c>
      <c r="AN755" s="5" t="e" cm="1">
        <f t="array" ref="AN755">getStorageByWaterLevel(B754)</f>
        <v>#VALUE!</v>
      </c>
    </row>
    <row r="756" spans="2:40" x14ac:dyDescent="0.25">
      <c r="B756" s="269" t="str">
        <f t="shared" si="416"/>
        <v/>
      </c>
      <c r="C756" s="269" t="str">
        <f t="shared" si="417"/>
        <v/>
      </c>
      <c r="D756" s="269" t="str">
        <f t="shared" si="418"/>
        <v/>
      </c>
      <c r="E756" s="269" t="str">
        <f>IF(H756&gt;0,IF(AND(C756&lt;$B$6,C756&gt;$K$12),bb2wang($B$6,$K$12,C756,$H$8,$H$9,I756,$H$10,$H$11,$K$10,$K$11,$H$13),E755)," ")</f>
        <v xml:space="preserve"> </v>
      </c>
      <c r="F756" s="269" t="str">
        <f t="shared" si="419"/>
        <v/>
      </c>
      <c r="G756" s="269" t="str">
        <f t="shared" si="420"/>
        <v/>
      </c>
      <c r="H756" s="270"/>
      <c r="I756" s="269" t="str">
        <f t="shared" si="421"/>
        <v/>
      </c>
      <c r="J756" s="269">
        <f t="shared" si="414"/>
        <v>100</v>
      </c>
      <c r="K756" s="317" t="str">
        <f t="shared" si="422"/>
        <v/>
      </c>
      <c r="L756" s="318" t="str">
        <f t="shared" si="423"/>
        <v/>
      </c>
      <c r="M756" s="318" t="str">
        <f t="shared" si="424"/>
        <v/>
      </c>
      <c r="N756" s="269" t="str">
        <f t="shared" si="425"/>
        <v/>
      </c>
      <c r="O756" s="269" t="str">
        <f t="shared" si="437"/>
        <v/>
      </c>
      <c r="P756" s="316"/>
      <c r="Q756" s="269"/>
      <c r="R756" s="338" t="str">
        <f>IF(H756&gt;0,rate1(1,$L$52,$L$51,$L$54,L756,$L$53,$L$50,P756),"")</f>
        <v/>
      </c>
      <c r="S756" s="318"/>
      <c r="T756" s="318"/>
      <c r="U756" s="269"/>
      <c r="V756" s="341"/>
      <c r="W756" s="269"/>
      <c r="X756" s="269"/>
      <c r="Y756" s="269"/>
      <c r="Z756" s="349" t="str">
        <f>IF(H756&gt;0,rate1(1,$L$52,$L$51,$L$54,U756,$L$53,$L$50,Y756),"")</f>
        <v/>
      </c>
      <c r="AA756" s="341" t="str">
        <f t="shared" si="426"/>
        <v/>
      </c>
      <c r="AB756" s="341" t="str">
        <f t="shared" si="427"/>
        <v/>
      </c>
      <c r="AC756" s="269" t="str">
        <f t="shared" si="415"/>
        <v/>
      </c>
      <c r="AD756" s="269" t="str">
        <f t="shared" si="428"/>
        <v/>
      </c>
      <c r="AE756" s="269" t="str">
        <f t="shared" si="429"/>
        <v/>
      </c>
      <c r="AF756" s="269" t="str">
        <f t="shared" si="430"/>
        <v/>
      </c>
      <c r="AG756" s="269" t="str">
        <f t="shared" si="431"/>
        <v/>
      </c>
      <c r="AH756" s="269" t="str">
        <f t="shared" si="432"/>
        <v/>
      </c>
      <c r="AI756" s="269" t="str">
        <f t="shared" si="433"/>
        <v/>
      </c>
      <c r="AJ756" s="269" t="str">
        <f t="shared" si="434"/>
        <v/>
      </c>
      <c r="AK756" s="366" t="str">
        <f t="shared" si="435"/>
        <v/>
      </c>
      <c r="AL756" s="134" t="str">
        <f t="shared" si="436"/>
        <v/>
      </c>
      <c r="AM756" s="5" t="e" cm="1">
        <f t="array" ref="AM756">Balance($B$8,$B$11,$B$12,$H$7,B756,AK756,AL756)</f>
        <v>#VALUE!</v>
      </c>
      <c r="AN756" s="5" t="e" cm="1">
        <f t="array" ref="AN756">getStorageByWaterLevel(B755)</f>
        <v>#VALUE!</v>
      </c>
    </row>
    <row r="757" spans="2:40" x14ac:dyDescent="0.25">
      <c r="B757" s="269" t="str">
        <f t="shared" si="416"/>
        <v/>
      </c>
      <c r="C757" s="269" t="str">
        <f t="shared" si="417"/>
        <v/>
      </c>
      <c r="D757" s="269" t="str">
        <f t="shared" si="418"/>
        <v/>
      </c>
      <c r="E757" s="269" t="str">
        <f>IF(H757&gt;0,IF(AND(C757&lt;$B$6,C757&gt;$K$12),bb2wang($B$6,$K$12,C757,$H$8,$H$9,I757,$H$10,$H$11,$K$10,$K$11,$H$13),E756)," ")</f>
        <v xml:space="preserve"> </v>
      </c>
      <c r="F757" s="269" t="str">
        <f t="shared" si="419"/>
        <v/>
      </c>
      <c r="G757" s="269" t="str">
        <f t="shared" si="420"/>
        <v/>
      </c>
      <c r="H757" s="270"/>
      <c r="I757" s="269" t="str">
        <f t="shared" si="421"/>
        <v/>
      </c>
      <c r="J757" s="269">
        <f t="shared" si="414"/>
        <v>100</v>
      </c>
      <c r="K757" s="317" t="str">
        <f t="shared" si="422"/>
        <v/>
      </c>
      <c r="L757" s="318" t="str">
        <f t="shared" si="423"/>
        <v/>
      </c>
      <c r="M757" s="318" t="str">
        <f t="shared" si="424"/>
        <v/>
      </c>
      <c r="N757" s="269" t="str">
        <f t="shared" si="425"/>
        <v/>
      </c>
      <c r="O757" s="269" t="str">
        <f t="shared" si="437"/>
        <v/>
      </c>
      <c r="P757" s="316"/>
      <c r="Q757" s="269"/>
      <c r="R757" s="338" t="str">
        <f>IF(H757&gt;0,rate1(1,$L$52,$L$51,$L$54,L757,$L$53,$L$50,P757),"")</f>
        <v/>
      </c>
      <c r="S757" s="318"/>
      <c r="T757" s="318"/>
      <c r="U757" s="269"/>
      <c r="V757" s="341"/>
      <c r="W757" s="269"/>
      <c r="X757" s="269"/>
      <c r="Y757" s="269"/>
      <c r="Z757" s="349" t="str">
        <f>IF(H757&gt;0,rate1(1,$L$52,$L$51,$L$54,U757,$L$53,$L$50,Y757),"")</f>
        <v/>
      </c>
      <c r="AA757" s="341" t="str">
        <f t="shared" si="426"/>
        <v/>
      </c>
      <c r="AB757" s="341" t="str">
        <f t="shared" si="427"/>
        <v/>
      </c>
      <c r="AC757" s="269" t="str">
        <f t="shared" si="415"/>
        <v/>
      </c>
      <c r="AD757" s="269" t="str">
        <f t="shared" si="428"/>
        <v/>
      </c>
      <c r="AE757" s="269" t="str">
        <f t="shared" si="429"/>
        <v/>
      </c>
      <c r="AF757" s="269" t="str">
        <f t="shared" si="430"/>
        <v/>
      </c>
      <c r="AG757" s="269" t="str">
        <f t="shared" si="431"/>
        <v/>
      </c>
      <c r="AH757" s="269" t="str">
        <f t="shared" si="432"/>
        <v/>
      </c>
      <c r="AI757" s="269" t="str">
        <f t="shared" si="433"/>
        <v/>
      </c>
      <c r="AJ757" s="269" t="str">
        <f t="shared" si="434"/>
        <v/>
      </c>
      <c r="AK757" s="366" t="str">
        <f t="shared" si="435"/>
        <v/>
      </c>
      <c r="AL757" s="134" t="str">
        <f t="shared" si="436"/>
        <v/>
      </c>
      <c r="AM757" s="5" t="e" cm="1">
        <f t="array" ref="AM757">Balance($B$8,$B$11,$B$12,$H$7,B757,AK757,AL757)</f>
        <v>#VALUE!</v>
      </c>
      <c r="AN757" s="5" t="e" cm="1">
        <f t="array" ref="AN757">getStorageByWaterLevel(B756)</f>
        <v>#VALUE!</v>
      </c>
    </row>
    <row r="758" spans="2:40" x14ac:dyDescent="0.25">
      <c r="B758" s="269" t="str">
        <f t="shared" si="416"/>
        <v/>
      </c>
      <c r="C758" s="269" t="str">
        <f t="shared" si="417"/>
        <v/>
      </c>
      <c r="D758" s="269" t="str">
        <f t="shared" si="418"/>
        <v/>
      </c>
      <c r="E758" s="269" t="str">
        <f>IF(H758&gt;0,IF(AND(C758&lt;$B$6,C758&gt;$K$12),bb2wang($B$6,$K$12,C758,$H$8,$H$9,I758,$H$10,$H$11,$K$10,$K$11,$H$13),E757)," ")</f>
        <v xml:space="preserve"> </v>
      </c>
      <c r="F758" s="269" t="str">
        <f t="shared" si="419"/>
        <v/>
      </c>
      <c r="G758" s="269" t="str">
        <f t="shared" si="420"/>
        <v/>
      </c>
      <c r="H758" s="270"/>
      <c r="I758" s="269" t="str">
        <f t="shared" si="421"/>
        <v/>
      </c>
      <c r="J758" s="269">
        <f t="shared" si="414"/>
        <v>100</v>
      </c>
      <c r="K758" s="317" t="str">
        <f t="shared" si="422"/>
        <v/>
      </c>
      <c r="L758" s="318" t="str">
        <f t="shared" si="423"/>
        <v/>
      </c>
      <c r="M758" s="318" t="str">
        <f t="shared" si="424"/>
        <v/>
      </c>
      <c r="N758" s="269" t="str">
        <f t="shared" si="425"/>
        <v/>
      </c>
      <c r="O758" s="269" t="str">
        <f t="shared" si="437"/>
        <v/>
      </c>
      <c r="P758" s="316"/>
      <c r="Q758" s="269"/>
      <c r="R758" s="338" t="str">
        <f>IF(H758&gt;0,rate1(1,$L$52,$L$51,$L$54,L758,$L$53,$L$50,P758),"")</f>
        <v/>
      </c>
      <c r="S758" s="318"/>
      <c r="T758" s="318"/>
      <c r="U758" s="269"/>
      <c r="V758" s="341"/>
      <c r="W758" s="269"/>
      <c r="X758" s="269"/>
      <c r="Y758" s="269"/>
      <c r="Z758" s="349" t="str">
        <f>IF(H758&gt;0,rate1(1,$L$52,$L$51,$L$54,U758,$L$53,$L$50,Y758),"")</f>
        <v/>
      </c>
      <c r="AA758" s="341" t="str">
        <f t="shared" si="426"/>
        <v/>
      </c>
      <c r="AB758" s="341" t="str">
        <f t="shared" si="427"/>
        <v/>
      </c>
      <c r="AC758" s="269" t="str">
        <f t="shared" si="415"/>
        <v/>
      </c>
      <c r="AD758" s="269" t="str">
        <f t="shared" si="428"/>
        <v/>
      </c>
      <c r="AE758" s="269" t="str">
        <f t="shared" si="429"/>
        <v/>
      </c>
      <c r="AF758" s="269" t="str">
        <f t="shared" si="430"/>
        <v/>
      </c>
      <c r="AG758" s="269" t="str">
        <f t="shared" si="431"/>
        <v/>
      </c>
      <c r="AH758" s="269" t="str">
        <f t="shared" si="432"/>
        <v/>
      </c>
      <c r="AI758" s="269" t="str">
        <f t="shared" si="433"/>
        <v/>
      </c>
      <c r="AJ758" s="269" t="str">
        <f t="shared" si="434"/>
        <v/>
      </c>
      <c r="AK758" s="366" t="str">
        <f t="shared" si="435"/>
        <v/>
      </c>
      <c r="AL758" s="134" t="str">
        <f t="shared" si="436"/>
        <v/>
      </c>
      <c r="AM758" s="5" t="e" cm="1">
        <f t="array" ref="AM758">Balance($B$8,$B$11,$B$12,$H$7,B758,AK758,AL758)</f>
        <v>#VALUE!</v>
      </c>
      <c r="AN758" s="5" t="e" cm="1">
        <f t="array" ref="AN758">getStorageByWaterLevel(B757)</f>
        <v>#VALUE!</v>
      </c>
    </row>
    <row r="759" spans="2:40" x14ac:dyDescent="0.25">
      <c r="B759" s="269" t="str">
        <f t="shared" si="416"/>
        <v/>
      </c>
      <c r="C759" s="269" t="str">
        <f t="shared" si="417"/>
        <v/>
      </c>
      <c r="D759" s="269" t="str">
        <f t="shared" si="418"/>
        <v/>
      </c>
      <c r="E759" s="269" t="str">
        <f>IF(H759&gt;0,IF(AND(C759&lt;$B$6,C759&gt;$K$12),bb2wang($B$6,$K$12,C759,$H$8,$H$9,I759,$H$10,$H$11,$K$10,$K$11,$H$13),E758)," ")</f>
        <v xml:space="preserve"> </v>
      </c>
      <c r="F759" s="269" t="str">
        <f t="shared" si="419"/>
        <v/>
      </c>
      <c r="G759" s="269" t="str">
        <f t="shared" si="420"/>
        <v/>
      </c>
      <c r="H759" s="270"/>
      <c r="I759" s="269" t="str">
        <f t="shared" si="421"/>
        <v/>
      </c>
      <c r="J759" s="269">
        <f t="shared" si="414"/>
        <v>100</v>
      </c>
      <c r="K759" s="317" t="str">
        <f t="shared" si="422"/>
        <v/>
      </c>
      <c r="L759" s="318" t="str">
        <f t="shared" si="423"/>
        <v/>
      </c>
      <c r="M759" s="318" t="str">
        <f t="shared" si="424"/>
        <v/>
      </c>
      <c r="N759" s="269" t="str">
        <f t="shared" si="425"/>
        <v/>
      </c>
      <c r="O759" s="269" t="str">
        <f t="shared" si="437"/>
        <v/>
      </c>
      <c r="P759" s="316"/>
      <c r="Q759" s="269"/>
      <c r="R759" s="338" t="str">
        <f>IF(H759&gt;0,rate1(1,$L$52,$L$51,$L$54,L759,$L$53,$L$50,P759),"")</f>
        <v/>
      </c>
      <c r="S759" s="318"/>
      <c r="T759" s="318"/>
      <c r="U759" s="269"/>
      <c r="V759" s="341"/>
      <c r="W759" s="269"/>
      <c r="X759" s="269"/>
      <c r="Y759" s="269"/>
      <c r="Z759" s="349" t="str">
        <f>IF(H759&gt;0,rate1(1,$L$52,$L$51,$L$54,U759,$L$53,$L$50,Y759),"")</f>
        <v/>
      </c>
      <c r="AA759" s="341" t="str">
        <f t="shared" si="426"/>
        <v/>
      </c>
      <c r="AB759" s="341" t="str">
        <f t="shared" si="427"/>
        <v/>
      </c>
      <c r="AC759" s="269" t="str">
        <f t="shared" si="415"/>
        <v/>
      </c>
      <c r="AD759" s="269" t="str">
        <f t="shared" si="428"/>
        <v/>
      </c>
      <c r="AE759" s="269" t="str">
        <f t="shared" si="429"/>
        <v/>
      </c>
      <c r="AF759" s="269" t="str">
        <f t="shared" si="430"/>
        <v/>
      </c>
      <c r="AG759" s="269" t="str">
        <f t="shared" si="431"/>
        <v/>
      </c>
      <c r="AH759" s="269" t="str">
        <f t="shared" si="432"/>
        <v/>
      </c>
      <c r="AI759" s="269" t="str">
        <f t="shared" si="433"/>
        <v/>
      </c>
      <c r="AJ759" s="269" t="str">
        <f t="shared" si="434"/>
        <v/>
      </c>
      <c r="AK759" s="366" t="str">
        <f t="shared" si="435"/>
        <v/>
      </c>
      <c r="AL759" s="134" t="str">
        <f t="shared" si="436"/>
        <v/>
      </c>
      <c r="AM759" s="5" t="e" cm="1">
        <f t="array" ref="AM759">Balance($B$8,$B$11,$B$12,$H$7,B759,AK759,AL759)</f>
        <v>#VALUE!</v>
      </c>
      <c r="AN759" s="5" t="e" cm="1">
        <f t="array" ref="AN759">getStorageByWaterLevel(B758)</f>
        <v>#VALUE!</v>
      </c>
    </row>
    <row r="760" spans="2:40" x14ac:dyDescent="0.25">
      <c r="B760" s="269" t="str">
        <f t="shared" si="416"/>
        <v/>
      </c>
      <c r="C760" s="269" t="str">
        <f t="shared" si="417"/>
        <v/>
      </c>
      <c r="D760" s="269" t="str">
        <f t="shared" si="418"/>
        <v/>
      </c>
      <c r="E760" s="269" t="str">
        <f>IF(H760&gt;0,IF(AND(C760&lt;$B$6,C760&gt;$K$12),bb2wang($B$6,$K$12,C760,$H$8,$H$9,I760,$H$10,$H$11,$K$10,$K$11,$H$13),E759)," ")</f>
        <v xml:space="preserve"> </v>
      </c>
      <c r="F760" s="269" t="str">
        <f t="shared" si="419"/>
        <v/>
      </c>
      <c r="G760" s="269" t="str">
        <f t="shared" si="420"/>
        <v/>
      </c>
      <c r="H760" s="270"/>
      <c r="I760" s="269" t="str">
        <f t="shared" si="421"/>
        <v/>
      </c>
      <c r="J760" s="269">
        <f t="shared" si="414"/>
        <v>100</v>
      </c>
      <c r="K760" s="317" t="str">
        <f t="shared" si="422"/>
        <v/>
      </c>
      <c r="L760" s="318" t="str">
        <f t="shared" si="423"/>
        <v/>
      </c>
      <c r="M760" s="318" t="str">
        <f t="shared" si="424"/>
        <v/>
      </c>
      <c r="N760" s="269" t="str">
        <f t="shared" si="425"/>
        <v/>
      </c>
      <c r="O760" s="269" t="str">
        <f t="shared" si="437"/>
        <v/>
      </c>
      <c r="P760" s="316"/>
      <c r="Q760" s="269"/>
      <c r="R760" s="338" t="str">
        <f>IF(H760&gt;0,rate1(1,$L$52,$L$51,$L$54,L760,$L$53,$L$50,P760),"")</f>
        <v/>
      </c>
      <c r="S760" s="318"/>
      <c r="T760" s="318"/>
      <c r="U760" s="269"/>
      <c r="V760" s="341"/>
      <c r="W760" s="269"/>
      <c r="X760" s="269"/>
      <c r="Y760" s="269"/>
      <c r="Z760" s="349" t="str">
        <f>IF(H760&gt;0,rate1(1,$L$52,$L$51,$L$54,U760,$L$53,$L$50,Y760),"")</f>
        <v/>
      </c>
      <c r="AA760" s="341" t="str">
        <f t="shared" si="426"/>
        <v/>
      </c>
      <c r="AB760" s="341" t="str">
        <f t="shared" si="427"/>
        <v/>
      </c>
      <c r="AC760" s="269" t="str">
        <f t="shared" si="415"/>
        <v/>
      </c>
      <c r="AD760" s="269" t="str">
        <f t="shared" si="428"/>
        <v/>
      </c>
      <c r="AE760" s="269" t="str">
        <f t="shared" si="429"/>
        <v/>
      </c>
      <c r="AF760" s="269" t="str">
        <f t="shared" si="430"/>
        <v/>
      </c>
      <c r="AG760" s="269" t="str">
        <f t="shared" si="431"/>
        <v/>
      </c>
      <c r="AH760" s="269" t="str">
        <f t="shared" si="432"/>
        <v/>
      </c>
      <c r="AI760" s="269" t="str">
        <f t="shared" si="433"/>
        <v/>
      </c>
      <c r="AJ760" s="269" t="str">
        <f t="shared" si="434"/>
        <v/>
      </c>
      <c r="AK760" s="366" t="str">
        <f t="shared" si="435"/>
        <v/>
      </c>
      <c r="AL760" s="134" t="str">
        <f t="shared" si="436"/>
        <v/>
      </c>
      <c r="AM760" s="5" t="e" cm="1">
        <f t="array" ref="AM760">Balance($B$8,$B$11,$B$12,$H$7,B760,AK760,AL760)</f>
        <v>#VALUE!</v>
      </c>
      <c r="AN760" s="5" t="e" cm="1">
        <f t="array" ref="AN760">getStorageByWaterLevel(B759)</f>
        <v>#VALUE!</v>
      </c>
    </row>
    <row r="761" spans="2:40" x14ac:dyDescent="0.25">
      <c r="B761" s="269" t="str">
        <f t="shared" si="416"/>
        <v/>
      </c>
      <c r="C761" s="269" t="str">
        <f t="shared" si="417"/>
        <v/>
      </c>
      <c r="D761" s="269" t="str">
        <f t="shared" si="418"/>
        <v/>
      </c>
      <c r="E761" s="269" t="str">
        <f>IF(H761&gt;0,IF(AND(C761&lt;$B$6,C761&gt;$K$12),bb2wang($B$6,$K$12,C761,$H$8,$H$9,I761,$H$10,$H$11,$K$10,$K$11,$H$13),E760)," ")</f>
        <v xml:space="preserve"> </v>
      </c>
      <c r="F761" s="269" t="str">
        <f t="shared" si="419"/>
        <v/>
      </c>
      <c r="G761" s="269" t="str">
        <f t="shared" si="420"/>
        <v/>
      </c>
      <c r="H761" s="270"/>
      <c r="I761" s="269" t="str">
        <f t="shared" si="421"/>
        <v/>
      </c>
      <c r="J761" s="269">
        <f t="shared" si="414"/>
        <v>100</v>
      </c>
      <c r="K761" s="317" t="str">
        <f t="shared" si="422"/>
        <v/>
      </c>
      <c r="L761" s="318" t="str">
        <f t="shared" si="423"/>
        <v/>
      </c>
      <c r="M761" s="318" t="str">
        <f t="shared" si="424"/>
        <v/>
      </c>
      <c r="N761" s="269" t="str">
        <f t="shared" si="425"/>
        <v/>
      </c>
      <c r="O761" s="269" t="str">
        <f t="shared" si="437"/>
        <v/>
      </c>
      <c r="P761" s="316"/>
      <c r="Q761" s="269"/>
      <c r="R761" s="338" t="str">
        <f>IF(H761&gt;0,rate1(1,$L$52,$L$51,$L$54,L761,$L$53,$L$50,P761),"")</f>
        <v/>
      </c>
      <c r="S761" s="318"/>
      <c r="T761" s="318"/>
      <c r="U761" s="269"/>
      <c r="V761" s="341"/>
      <c r="W761" s="269"/>
      <c r="X761" s="269"/>
      <c r="Y761" s="269"/>
      <c r="Z761" s="349" t="str">
        <f>IF(H761&gt;0,rate1(1,$L$52,$L$51,$L$54,U761,$L$53,$L$50,Y761),"")</f>
        <v/>
      </c>
      <c r="AA761" s="341" t="str">
        <f t="shared" si="426"/>
        <v/>
      </c>
      <c r="AB761" s="341" t="str">
        <f t="shared" si="427"/>
        <v/>
      </c>
      <c r="AC761" s="269" t="str">
        <f t="shared" si="415"/>
        <v/>
      </c>
      <c r="AD761" s="269" t="str">
        <f t="shared" si="428"/>
        <v/>
      </c>
      <c r="AE761" s="269" t="str">
        <f t="shared" si="429"/>
        <v/>
      </c>
      <c r="AF761" s="269" t="str">
        <f t="shared" si="430"/>
        <v/>
      </c>
      <c r="AG761" s="269" t="str">
        <f t="shared" si="431"/>
        <v/>
      </c>
      <c r="AH761" s="269" t="str">
        <f t="shared" si="432"/>
        <v/>
      </c>
      <c r="AI761" s="269" t="str">
        <f t="shared" si="433"/>
        <v/>
      </c>
      <c r="AJ761" s="269" t="str">
        <f t="shared" si="434"/>
        <v/>
      </c>
      <c r="AK761" s="366" t="str">
        <f t="shared" si="435"/>
        <v/>
      </c>
      <c r="AL761" s="134" t="str">
        <f t="shared" si="436"/>
        <v/>
      </c>
      <c r="AM761" s="5" t="e" cm="1">
        <f t="array" ref="AM761">Balance($B$8,$B$11,$B$12,$H$7,B761,AK761,AL761)</f>
        <v>#VALUE!</v>
      </c>
      <c r="AN761" s="5" t="e" cm="1">
        <f t="array" ref="AN761">getStorageByWaterLevel(B760)</f>
        <v>#VALUE!</v>
      </c>
    </row>
    <row r="762" spans="2:40" x14ac:dyDescent="0.25">
      <c r="B762" s="269" t="str">
        <f t="shared" si="416"/>
        <v/>
      </c>
      <c r="C762" s="269" t="str">
        <f t="shared" si="417"/>
        <v/>
      </c>
      <c r="D762" s="269" t="str">
        <f t="shared" si="418"/>
        <v/>
      </c>
      <c r="E762" s="269" t="str">
        <f>IF(H762&gt;0,IF(AND(C762&lt;$B$6,C762&gt;$K$12),bb2wang($B$6,$K$12,C762,$H$8,$H$9,I762,$H$10,$H$11,$K$10,$K$11,$H$13),E761)," ")</f>
        <v xml:space="preserve"> </v>
      </c>
      <c r="F762" s="269" t="str">
        <f t="shared" si="419"/>
        <v/>
      </c>
      <c r="G762" s="269" t="str">
        <f t="shared" si="420"/>
        <v/>
      </c>
      <c r="H762" s="270"/>
      <c r="I762" s="269" t="str">
        <f t="shared" si="421"/>
        <v/>
      </c>
      <c r="J762" s="269">
        <f t="shared" si="414"/>
        <v>100</v>
      </c>
      <c r="K762" s="317" t="str">
        <f t="shared" si="422"/>
        <v/>
      </c>
      <c r="L762" s="318" t="str">
        <f t="shared" si="423"/>
        <v/>
      </c>
      <c r="M762" s="318" t="str">
        <f t="shared" si="424"/>
        <v/>
      </c>
      <c r="N762" s="269" t="str">
        <f t="shared" si="425"/>
        <v/>
      </c>
      <c r="O762" s="269" t="str">
        <f t="shared" si="437"/>
        <v/>
      </c>
      <c r="P762" s="316"/>
      <c r="Q762" s="269"/>
      <c r="R762" s="338" t="str">
        <f>IF(H762&gt;0,rate1(1,$L$52,$L$51,$L$54,L762,$L$53,$L$50,P762),"")</f>
        <v/>
      </c>
      <c r="S762" s="318"/>
      <c r="T762" s="318"/>
      <c r="U762" s="269"/>
      <c r="V762" s="341"/>
      <c r="W762" s="269"/>
      <c r="X762" s="269"/>
      <c r="Y762" s="269"/>
      <c r="Z762" s="349" t="str">
        <f>IF(H762&gt;0,rate1(1,$L$52,$L$51,$L$54,U762,$L$53,$L$50,Y762),"")</f>
        <v/>
      </c>
      <c r="AA762" s="341" t="str">
        <f t="shared" si="426"/>
        <v/>
      </c>
      <c r="AB762" s="341" t="str">
        <f t="shared" si="427"/>
        <v/>
      </c>
      <c r="AC762" s="269" t="str">
        <f t="shared" si="415"/>
        <v/>
      </c>
      <c r="AD762" s="269" t="str">
        <f t="shared" si="428"/>
        <v/>
      </c>
      <c r="AE762" s="269" t="str">
        <f t="shared" si="429"/>
        <v/>
      </c>
      <c r="AF762" s="269" t="str">
        <f t="shared" si="430"/>
        <v/>
      </c>
      <c r="AG762" s="269" t="str">
        <f t="shared" si="431"/>
        <v/>
      </c>
      <c r="AH762" s="269" t="str">
        <f t="shared" si="432"/>
        <v/>
      </c>
      <c r="AI762" s="269" t="str">
        <f t="shared" si="433"/>
        <v/>
      </c>
      <c r="AJ762" s="269" t="str">
        <f t="shared" si="434"/>
        <v/>
      </c>
      <c r="AK762" s="366" t="str">
        <f t="shared" si="435"/>
        <v/>
      </c>
      <c r="AL762" s="134" t="str">
        <f t="shared" si="436"/>
        <v/>
      </c>
      <c r="AM762" s="5" t="e" cm="1">
        <f t="array" ref="AM762">Balance($B$8,$B$11,$B$12,$H$7,B762,AK762,AL762)</f>
        <v>#VALUE!</v>
      </c>
      <c r="AN762" s="5" t="e" cm="1">
        <f t="array" ref="AN762">getStorageByWaterLevel(B761)</f>
        <v>#VALUE!</v>
      </c>
    </row>
    <row r="763" spans="2:40" x14ac:dyDescent="0.25">
      <c r="B763" s="269" t="str">
        <f t="shared" si="416"/>
        <v/>
      </c>
      <c r="C763" s="269" t="str">
        <f t="shared" si="417"/>
        <v/>
      </c>
      <c r="D763" s="269" t="str">
        <f t="shared" si="418"/>
        <v/>
      </c>
      <c r="E763" s="269" t="str">
        <f>IF(H763&gt;0,IF(AND(C763&lt;$B$6,C763&gt;$K$12),bb2wang($B$6,$K$12,C763,$H$8,$H$9,I763,$H$10,$H$11,$K$10,$K$11,$H$13),E762)," ")</f>
        <v xml:space="preserve"> </v>
      </c>
      <c r="F763" s="269" t="str">
        <f t="shared" si="419"/>
        <v/>
      </c>
      <c r="G763" s="269" t="str">
        <f t="shared" si="420"/>
        <v/>
      </c>
      <c r="H763" s="270"/>
      <c r="I763" s="269" t="str">
        <f t="shared" si="421"/>
        <v/>
      </c>
      <c r="J763" s="269">
        <f t="shared" si="414"/>
        <v>100</v>
      </c>
      <c r="K763" s="317" t="str">
        <f t="shared" si="422"/>
        <v/>
      </c>
      <c r="L763" s="318" t="str">
        <f t="shared" si="423"/>
        <v/>
      </c>
      <c r="M763" s="318" t="str">
        <f t="shared" si="424"/>
        <v/>
      </c>
      <c r="N763" s="269" t="str">
        <f t="shared" si="425"/>
        <v/>
      </c>
      <c r="O763" s="269" t="str">
        <f t="shared" si="437"/>
        <v/>
      </c>
      <c r="P763" s="316"/>
      <c r="Q763" s="269"/>
      <c r="R763" s="338" t="str">
        <f>IF(H763&gt;0,rate1(1,$L$52,$L$51,$L$54,L763,$L$53,$L$50,P763),"")</f>
        <v/>
      </c>
      <c r="S763" s="318"/>
      <c r="T763" s="318"/>
      <c r="U763" s="269"/>
      <c r="V763" s="341"/>
      <c r="W763" s="269"/>
      <c r="X763" s="269"/>
      <c r="Y763" s="269"/>
      <c r="Z763" s="349" t="str">
        <f>IF(H763&gt;0,rate1(1,$L$52,$L$51,$L$54,U763,$L$53,$L$50,Y763),"")</f>
        <v/>
      </c>
      <c r="AA763" s="341" t="str">
        <f t="shared" si="426"/>
        <v/>
      </c>
      <c r="AB763" s="341" t="str">
        <f t="shared" si="427"/>
        <v/>
      </c>
      <c r="AC763" s="269" t="str">
        <f t="shared" si="415"/>
        <v/>
      </c>
      <c r="AD763" s="269" t="str">
        <f t="shared" si="428"/>
        <v/>
      </c>
      <c r="AE763" s="269" t="str">
        <f t="shared" si="429"/>
        <v/>
      </c>
      <c r="AF763" s="269" t="str">
        <f t="shared" si="430"/>
        <v/>
      </c>
      <c r="AG763" s="269" t="str">
        <f t="shared" si="431"/>
        <v/>
      </c>
      <c r="AH763" s="269" t="str">
        <f t="shared" si="432"/>
        <v/>
      </c>
      <c r="AI763" s="269" t="str">
        <f t="shared" si="433"/>
        <v/>
      </c>
      <c r="AJ763" s="269" t="str">
        <f t="shared" si="434"/>
        <v/>
      </c>
      <c r="AK763" s="366" t="str">
        <f t="shared" si="435"/>
        <v/>
      </c>
      <c r="AL763" s="134" t="str">
        <f t="shared" si="436"/>
        <v/>
      </c>
      <c r="AM763" s="5" t="e" cm="1">
        <f t="array" ref="AM763">Balance($B$8,$B$11,$B$12,$H$7,B763,AK763,AL763)</f>
        <v>#VALUE!</v>
      </c>
      <c r="AN763" s="5" t="e" cm="1">
        <f t="array" ref="AN763">getStorageByWaterLevel(B762)</f>
        <v>#VALUE!</v>
      </c>
    </row>
    <row r="764" spans="2:40" x14ac:dyDescent="0.25">
      <c r="B764" s="269" t="str">
        <f t="shared" si="416"/>
        <v/>
      </c>
      <c r="C764" s="269" t="str">
        <f t="shared" si="417"/>
        <v/>
      </c>
      <c r="D764" s="269" t="str">
        <f t="shared" si="418"/>
        <v/>
      </c>
      <c r="E764" s="269" t="str">
        <f>IF(H764&gt;0,IF(AND(C764&lt;$B$6,C764&gt;$K$12),bb2wang($B$6,$K$12,C764,$H$8,$H$9,I764,$H$10,$H$11,$K$10,$K$11,$H$13),E763)," ")</f>
        <v xml:space="preserve"> </v>
      </c>
      <c r="F764" s="269" t="str">
        <f t="shared" si="419"/>
        <v/>
      </c>
      <c r="G764" s="269" t="str">
        <f t="shared" si="420"/>
        <v/>
      </c>
      <c r="H764" s="270"/>
      <c r="I764" s="269" t="str">
        <f t="shared" si="421"/>
        <v/>
      </c>
      <c r="J764" s="269">
        <f t="shared" si="414"/>
        <v>100</v>
      </c>
      <c r="K764" s="317" t="str">
        <f t="shared" si="422"/>
        <v/>
      </c>
      <c r="L764" s="318" t="str">
        <f t="shared" si="423"/>
        <v/>
      </c>
      <c r="M764" s="318" t="str">
        <f t="shared" si="424"/>
        <v/>
      </c>
      <c r="N764" s="269" t="str">
        <f t="shared" si="425"/>
        <v/>
      </c>
      <c r="O764" s="269" t="str">
        <f t="shared" si="437"/>
        <v/>
      </c>
      <c r="P764" s="316"/>
      <c r="Q764" s="269"/>
      <c r="R764" s="338" t="str">
        <f>IF(H764&gt;0,rate1(1,$L$52,$L$51,$L$54,L764,$L$53,$L$50,P764),"")</f>
        <v/>
      </c>
      <c r="S764" s="318"/>
      <c r="T764" s="318"/>
      <c r="U764" s="269"/>
      <c r="V764" s="341"/>
      <c r="W764" s="269"/>
      <c r="X764" s="269"/>
      <c r="Y764" s="269"/>
      <c r="Z764" s="349" t="str">
        <f>IF(H764&gt;0,rate1(1,$L$52,$L$51,$L$54,U764,$L$53,$L$50,Y764),"")</f>
        <v/>
      </c>
      <c r="AA764" s="341" t="str">
        <f t="shared" si="426"/>
        <v/>
      </c>
      <c r="AB764" s="341" t="str">
        <f t="shared" si="427"/>
        <v/>
      </c>
      <c r="AC764" s="269" t="str">
        <f t="shared" si="415"/>
        <v/>
      </c>
      <c r="AD764" s="269" t="str">
        <f t="shared" si="428"/>
        <v/>
      </c>
      <c r="AE764" s="269" t="str">
        <f t="shared" si="429"/>
        <v/>
      </c>
      <c r="AF764" s="269" t="str">
        <f t="shared" si="430"/>
        <v/>
      </c>
      <c r="AG764" s="269" t="str">
        <f t="shared" si="431"/>
        <v/>
      </c>
      <c r="AH764" s="269" t="str">
        <f t="shared" si="432"/>
        <v/>
      </c>
      <c r="AI764" s="269" t="str">
        <f t="shared" si="433"/>
        <v/>
      </c>
      <c r="AJ764" s="269" t="str">
        <f t="shared" si="434"/>
        <v/>
      </c>
      <c r="AK764" s="366" t="str">
        <f t="shared" si="435"/>
        <v/>
      </c>
      <c r="AL764" s="134" t="str">
        <f t="shared" si="436"/>
        <v/>
      </c>
      <c r="AM764" s="5" t="e" cm="1">
        <f t="array" ref="AM764">Balance($B$8,$B$11,$B$12,$H$7,B764,AK764,AL764)</f>
        <v>#VALUE!</v>
      </c>
      <c r="AN764" s="5" t="e" cm="1">
        <f t="array" ref="AN764">getStorageByWaterLevel(B763)</f>
        <v>#VALUE!</v>
      </c>
    </row>
    <row r="765" spans="2:40" x14ac:dyDescent="0.25">
      <c r="B765" s="269" t="str">
        <f t="shared" si="416"/>
        <v/>
      </c>
      <c r="C765" s="269" t="str">
        <f t="shared" si="417"/>
        <v/>
      </c>
      <c r="D765" s="269" t="str">
        <f t="shared" si="418"/>
        <v/>
      </c>
      <c r="E765" s="269" t="str">
        <f>IF(H765&gt;0,IF(AND(C765&lt;$B$6,C765&gt;$K$12),bb2wang($B$6,$K$12,C765,$H$8,$H$9,I765,$H$10,$H$11,$K$10,$K$11,$H$13),E764)," ")</f>
        <v xml:space="preserve"> </v>
      </c>
      <c r="F765" s="269" t="str">
        <f t="shared" si="419"/>
        <v/>
      </c>
      <c r="G765" s="269" t="str">
        <f t="shared" si="420"/>
        <v/>
      </c>
      <c r="H765" s="270"/>
      <c r="I765" s="269" t="str">
        <f t="shared" si="421"/>
        <v/>
      </c>
      <c r="J765" s="269">
        <f t="shared" si="414"/>
        <v>100</v>
      </c>
      <c r="K765" s="317" t="str">
        <f t="shared" si="422"/>
        <v/>
      </c>
      <c r="L765" s="318" t="str">
        <f t="shared" si="423"/>
        <v/>
      </c>
      <c r="M765" s="318" t="str">
        <f t="shared" si="424"/>
        <v/>
      </c>
      <c r="N765" s="269" t="str">
        <f t="shared" si="425"/>
        <v/>
      </c>
      <c r="O765" s="269" t="str">
        <f t="shared" si="437"/>
        <v/>
      </c>
      <c r="P765" s="316"/>
      <c r="Q765" s="269"/>
      <c r="R765" s="338" t="str">
        <f>IF(H765&gt;0,rate1(1,$L$52,$L$51,$L$54,L765,$L$53,$L$50,P765),"")</f>
        <v/>
      </c>
      <c r="S765" s="318"/>
      <c r="T765" s="318"/>
      <c r="U765" s="269"/>
      <c r="V765" s="341"/>
      <c r="W765" s="269"/>
      <c r="X765" s="269"/>
      <c r="Y765" s="269"/>
      <c r="Z765" s="349" t="str">
        <f>IF(H765&gt;0,rate1(1,$L$52,$L$51,$L$54,U765,$L$53,$L$50,Y765),"")</f>
        <v/>
      </c>
      <c r="AA765" s="341" t="str">
        <f t="shared" si="426"/>
        <v/>
      </c>
      <c r="AB765" s="341" t="str">
        <f t="shared" si="427"/>
        <v/>
      </c>
      <c r="AC765" s="269" t="str">
        <f t="shared" si="415"/>
        <v/>
      </c>
      <c r="AD765" s="269" t="str">
        <f t="shared" si="428"/>
        <v/>
      </c>
      <c r="AE765" s="269" t="str">
        <f t="shared" si="429"/>
        <v/>
      </c>
      <c r="AF765" s="269" t="str">
        <f t="shared" si="430"/>
        <v/>
      </c>
      <c r="AG765" s="269" t="str">
        <f t="shared" si="431"/>
        <v/>
      </c>
      <c r="AH765" s="269" t="str">
        <f t="shared" si="432"/>
        <v/>
      </c>
      <c r="AI765" s="269" t="str">
        <f t="shared" si="433"/>
        <v/>
      </c>
      <c r="AJ765" s="269" t="str">
        <f t="shared" si="434"/>
        <v/>
      </c>
      <c r="AK765" s="366" t="str">
        <f t="shared" si="435"/>
        <v/>
      </c>
      <c r="AL765" s="134" t="str">
        <f t="shared" si="436"/>
        <v/>
      </c>
      <c r="AM765" s="5" t="e" cm="1">
        <f t="array" ref="AM765">Balance($B$8,$B$11,$B$12,$H$7,B765,AK765,AL765)</f>
        <v>#VALUE!</v>
      </c>
      <c r="AN765" s="5" t="e" cm="1">
        <f t="array" ref="AN765">getStorageByWaterLevel(B764)</f>
        <v>#VALUE!</v>
      </c>
    </row>
    <row r="766" spans="2:40" x14ac:dyDescent="0.25">
      <c r="B766" s="269" t="str">
        <f t="shared" si="416"/>
        <v/>
      </c>
      <c r="C766" s="269" t="str">
        <f t="shared" si="417"/>
        <v/>
      </c>
      <c r="D766" s="269" t="str">
        <f t="shared" si="418"/>
        <v/>
      </c>
      <c r="E766" s="269" t="str">
        <f>IF(H766&gt;0,IF(AND(C766&lt;$B$6,C766&gt;$K$12),bb2wang($B$6,$K$12,C766,$H$8,$H$9,I766,$H$10,$H$11,$K$10,$K$11,$H$13),E765)," ")</f>
        <v xml:space="preserve"> </v>
      </c>
      <c r="F766" s="269" t="str">
        <f t="shared" si="419"/>
        <v/>
      </c>
      <c r="G766" s="269" t="str">
        <f t="shared" si="420"/>
        <v/>
      </c>
      <c r="H766" s="270"/>
      <c r="I766" s="269" t="str">
        <f t="shared" si="421"/>
        <v/>
      </c>
      <c r="J766" s="269">
        <f t="shared" ref="J766:J829" si="438">$B$7</f>
        <v>100</v>
      </c>
      <c r="K766" s="317" t="str">
        <f t="shared" si="422"/>
        <v/>
      </c>
      <c r="L766" s="318" t="str">
        <f t="shared" si="423"/>
        <v/>
      </c>
      <c r="M766" s="318" t="str">
        <f t="shared" si="424"/>
        <v/>
      </c>
      <c r="N766" s="269" t="str">
        <f t="shared" si="425"/>
        <v/>
      </c>
      <c r="O766" s="269" t="str">
        <f t="shared" si="437"/>
        <v/>
      </c>
      <c r="P766" s="316"/>
      <c r="Q766" s="269"/>
      <c r="R766" s="338" t="str">
        <f>IF(H766&gt;0,rate1(1,$L$52,$L$51,$L$54,L766,$L$53,$L$50,P766),"")</f>
        <v/>
      </c>
      <c r="S766" s="318"/>
      <c r="T766" s="318"/>
      <c r="U766" s="269"/>
      <c r="V766" s="341"/>
      <c r="W766" s="269"/>
      <c r="X766" s="269"/>
      <c r="Y766" s="269"/>
      <c r="Z766" s="349" t="str">
        <f>IF(H766&gt;0,rate1(1,$L$52,$L$51,$L$54,U766,$L$53,$L$50,Y766),"")</f>
        <v/>
      </c>
      <c r="AA766" s="341" t="str">
        <f t="shared" si="426"/>
        <v/>
      </c>
      <c r="AB766" s="341" t="str">
        <f t="shared" si="427"/>
        <v/>
      </c>
      <c r="AC766" s="269" t="str">
        <f t="shared" si="415"/>
        <v/>
      </c>
      <c r="AD766" s="269" t="str">
        <f t="shared" si="428"/>
        <v/>
      </c>
      <c r="AE766" s="269" t="str">
        <f t="shared" si="429"/>
        <v/>
      </c>
      <c r="AF766" s="269" t="str">
        <f t="shared" si="430"/>
        <v/>
      </c>
      <c r="AG766" s="269" t="str">
        <f t="shared" si="431"/>
        <v/>
      </c>
      <c r="AH766" s="269" t="str">
        <f t="shared" si="432"/>
        <v/>
      </c>
      <c r="AI766" s="269" t="str">
        <f t="shared" si="433"/>
        <v/>
      </c>
      <c r="AJ766" s="269" t="str">
        <f t="shared" si="434"/>
        <v/>
      </c>
      <c r="AK766" s="366" t="str">
        <f t="shared" si="435"/>
        <v/>
      </c>
      <c r="AL766" s="134" t="str">
        <f t="shared" si="436"/>
        <v/>
      </c>
      <c r="AM766" s="5" t="e" cm="1">
        <f t="array" ref="AM766">Balance($B$8,$B$11,$B$12,$H$7,B766,AK766,AL766)</f>
        <v>#VALUE!</v>
      </c>
      <c r="AN766" s="5" t="e" cm="1">
        <f t="array" ref="AN766">getStorageByWaterLevel(B765)</f>
        <v>#VALUE!</v>
      </c>
    </row>
    <row r="767" spans="2:40" x14ac:dyDescent="0.25">
      <c r="B767" s="269" t="str">
        <f t="shared" si="416"/>
        <v/>
      </c>
      <c r="C767" s="269" t="str">
        <f t="shared" si="417"/>
        <v/>
      </c>
      <c r="D767" s="269" t="str">
        <f t="shared" si="418"/>
        <v/>
      </c>
      <c r="E767" s="269" t="str">
        <f>IF(H767&gt;0,IF(AND(C767&lt;$B$6,C767&gt;$K$12),bb2wang($B$6,$K$12,C767,$H$8,$H$9,I767,$H$10,$H$11,$K$10,$K$11,$H$13),E766)," ")</f>
        <v xml:space="preserve"> </v>
      </c>
      <c r="F767" s="269" t="str">
        <f t="shared" si="419"/>
        <v/>
      </c>
      <c r="G767" s="269" t="str">
        <f t="shared" si="420"/>
        <v/>
      </c>
      <c r="H767" s="270"/>
      <c r="I767" s="269" t="str">
        <f t="shared" si="421"/>
        <v/>
      </c>
      <c r="J767" s="269">
        <f t="shared" si="438"/>
        <v>100</v>
      </c>
      <c r="K767" s="317" t="str">
        <f t="shared" si="422"/>
        <v/>
      </c>
      <c r="L767" s="318" t="str">
        <f t="shared" si="423"/>
        <v/>
      </c>
      <c r="M767" s="318" t="str">
        <f t="shared" si="424"/>
        <v/>
      </c>
      <c r="N767" s="269" t="str">
        <f t="shared" si="425"/>
        <v/>
      </c>
      <c r="O767" s="269" t="str">
        <f t="shared" si="437"/>
        <v/>
      </c>
      <c r="P767" s="316"/>
      <c r="Q767" s="269"/>
      <c r="R767" s="338" t="str">
        <f>IF(H767&gt;0,rate1(1,$L$52,$L$51,$L$54,L767,$L$53,$L$50,P767),"")</f>
        <v/>
      </c>
      <c r="S767" s="318"/>
      <c r="T767" s="318"/>
      <c r="U767" s="269"/>
      <c r="V767" s="341"/>
      <c r="W767" s="269"/>
      <c r="X767" s="269"/>
      <c r="Y767" s="269"/>
      <c r="Z767" s="349" t="str">
        <f>IF(H767&gt;0,rate1(1,$L$52,$L$51,$L$54,U767,$L$53,$L$50,Y767),"")</f>
        <v/>
      </c>
      <c r="AA767" s="341" t="str">
        <f t="shared" si="426"/>
        <v/>
      </c>
      <c r="AB767" s="341" t="str">
        <f t="shared" si="427"/>
        <v/>
      </c>
      <c r="AC767" s="269" t="str">
        <f t="shared" ref="AC767:AC830" si="439">IF(H767&gt;0,delta_z(N767,S767,H767,AE766,AB767),"")</f>
        <v/>
      </c>
      <c r="AD767" s="269" t="str">
        <f t="shared" si="428"/>
        <v/>
      </c>
      <c r="AE767" s="269" t="str">
        <f t="shared" si="429"/>
        <v/>
      </c>
      <c r="AF767" s="269" t="str">
        <f t="shared" si="430"/>
        <v/>
      </c>
      <c r="AG767" s="269" t="str">
        <f t="shared" si="431"/>
        <v/>
      </c>
      <c r="AH767" s="269" t="str">
        <f t="shared" si="432"/>
        <v/>
      </c>
      <c r="AI767" s="269" t="str">
        <f t="shared" si="433"/>
        <v/>
      </c>
      <c r="AJ767" s="269" t="str">
        <f t="shared" si="434"/>
        <v/>
      </c>
      <c r="AK767" s="366" t="str">
        <f t="shared" si="435"/>
        <v/>
      </c>
      <c r="AL767" s="134" t="str">
        <f t="shared" si="436"/>
        <v/>
      </c>
      <c r="AM767" s="5" t="e" cm="1">
        <f t="array" ref="AM767">Balance($B$8,$B$11,$B$12,$H$7,B767,AK767,AL767)</f>
        <v>#VALUE!</v>
      </c>
      <c r="AN767" s="5" t="e" cm="1">
        <f t="array" ref="AN767">getStorageByWaterLevel(B766)</f>
        <v>#VALUE!</v>
      </c>
    </row>
    <row r="768" spans="2:40" x14ac:dyDescent="0.25">
      <c r="B768" s="269" t="str">
        <f t="shared" ref="B768:B831" si="440">IF(H768&gt;0,AF767,"")</f>
        <v/>
      </c>
      <c r="C768" s="269" t="str">
        <f t="shared" ref="C768:C831" si="441">IF(H768&gt;0,AG767,"")</f>
        <v/>
      </c>
      <c r="D768" s="269" t="str">
        <f t="shared" ref="D768:D831" si="442">IF(H768&gt;0,AH767,"")</f>
        <v/>
      </c>
      <c r="E768" s="269" t="str">
        <f>IF(H768&gt;0,IF(AND(C768&lt;$B$6,C768&gt;$K$12),bb2wang($B$6,$K$12,C768,$H$8,$H$9,I768,$H$10,$H$11,$K$10,$K$11,$H$13),E767)," ")</f>
        <v xml:space="preserve"> </v>
      </c>
      <c r="F768" s="269" t="str">
        <f t="shared" ref="F768:F831" si="443">IF(H768&gt;0,(E768+E767)/2,"")</f>
        <v/>
      </c>
      <c r="G768" s="269" t="str">
        <f t="shared" ref="G768:G831" si="444">IF(H768&gt;0,F768*$S$53*$C$55*(B768-C768+N768)^1.5,"")</f>
        <v/>
      </c>
      <c r="H768" s="270"/>
      <c r="I768" s="269" t="str">
        <f t="shared" ref="I768:I831" si="445">IF(H768&gt;0,(B768-C768)*B$19,"")</f>
        <v/>
      </c>
      <c r="J768" s="269">
        <f t="shared" si="438"/>
        <v>100</v>
      </c>
      <c r="K768" s="317" t="str">
        <f t="shared" ref="K768:K831" si="446">IF(H768&gt;0,IF((1-S767-0.015)&gt;0,1,-1),"")</f>
        <v/>
      </c>
      <c r="L768" s="318" t="str">
        <f t="shared" ref="L768:L831" si="447">IF(H768&gt;0,D768+K768*H768,"")</f>
        <v/>
      </c>
      <c r="M768" s="318" t="str">
        <f t="shared" ref="M768:M831" si="448">IF(H768&gt;0,(D768+L768)/2,"")</f>
        <v/>
      </c>
      <c r="N768" s="269" t="str">
        <f t="shared" ref="N768:N831" si="449">IF(H768&gt;0,2*($P$53*M768/$S$52/$S$51)^2-(B768-C768)*2,"")</f>
        <v/>
      </c>
      <c r="O768" s="269" t="str">
        <f t="shared" si="437"/>
        <v/>
      </c>
      <c r="P768" s="316"/>
      <c r="Q768" s="269"/>
      <c r="R768" s="338" t="str">
        <f>IF(H768&gt;0,rate1(1,$L$52,$L$51,$L$54,L768,$L$53,$L$50,P768),"")</f>
        <v/>
      </c>
      <c r="S768" s="318"/>
      <c r="T768" s="318"/>
      <c r="U768" s="269"/>
      <c r="V768" s="341"/>
      <c r="W768" s="269"/>
      <c r="X768" s="269"/>
      <c r="Y768" s="269"/>
      <c r="Z768" s="349" t="str">
        <f>IF(H768&gt;0,rate1(1,$L$52,$L$51,$L$54,U768,$L$53,$L$50,Y768),"")</f>
        <v/>
      </c>
      <c r="AA768" s="341" t="str">
        <f t="shared" ref="AA768:AA831" si="450">IF(H768&gt;0,X768/O768/Z768,"")</f>
        <v/>
      </c>
      <c r="AB768" s="341" t="str">
        <f t="shared" ref="AB768:AB831" si="451">IF(H768&gt;0,W768/(1-AA768),"")</f>
        <v/>
      </c>
      <c r="AC768" s="269" t="str">
        <f t="shared" si="439"/>
        <v/>
      </c>
      <c r="AD768" s="269" t="str">
        <f t="shared" ref="AD768:AD831" si="452">IF(H768&gt;0,H768/AC768*K768,"")</f>
        <v/>
      </c>
      <c r="AE768" s="269" t="str">
        <f t="shared" ref="AE768:AE831" si="453">IF(H768&gt;0,(AD768-AD767)/(AC768+AC767)*2,"")</f>
        <v/>
      </c>
      <c r="AF768" s="269" t="str">
        <f t="shared" ref="AF768:AF831" si="454">IF(H768&gt;0,B768-(AC768-N768),"")</f>
        <v/>
      </c>
      <c r="AG768" s="269" t="str">
        <f t="shared" ref="AG768:AG831" si="455">IF(H768&gt;0,C768-AC768,"")</f>
        <v/>
      </c>
      <c r="AH768" s="269" t="str">
        <f t="shared" ref="AH768:AH831" si="456">IF(H768&gt;0,$S$54*$S$53*$C$55*SQRT(AF768-AG768),"")</f>
        <v/>
      </c>
      <c r="AI768" s="269" t="str">
        <f t="shared" ref="AI768:AI831" si="457">IF(H768&gt;0,AC768/R768*1000000,"")</f>
        <v/>
      </c>
      <c r="AJ768" s="269" t="str">
        <f t="shared" ref="AJ768:AJ831" si="458">IF(H768&gt;0,AJ767+AI768/3600,"")</f>
        <v/>
      </c>
      <c r="AK768" s="366" t="str">
        <f t="shared" ref="AK768:AK831" si="459">IF(H768&gt;0,AK767+AI767*G767/1000000,"")</f>
        <v/>
      </c>
      <c r="AL768" s="134" t="str">
        <f t="shared" ref="AL768:AL831" si="460">IF(H768&gt;0,AL767+AI767*J767/1000000,"")</f>
        <v/>
      </c>
      <c r="AM768" s="5" t="e" cm="1">
        <f t="array" ref="AM768">Balance($B$8,$B$11,$B$12,$H$7,B768,AK768,AL768)</f>
        <v>#VALUE!</v>
      </c>
      <c r="AN768" s="5" t="e" cm="1">
        <f t="array" ref="AN768">getStorageByWaterLevel(B767)</f>
        <v>#VALUE!</v>
      </c>
    </row>
    <row r="769" spans="2:40" x14ac:dyDescent="0.25">
      <c r="B769" s="269" t="str">
        <f t="shared" si="440"/>
        <v/>
      </c>
      <c r="C769" s="269" t="str">
        <f t="shared" si="441"/>
        <v/>
      </c>
      <c r="D769" s="269" t="str">
        <f t="shared" si="442"/>
        <v/>
      </c>
      <c r="E769" s="269" t="str">
        <f>IF(H769&gt;0,IF(AND(C769&lt;$B$6,C769&gt;$K$12),bb2wang($B$6,$K$12,C769,$H$8,$H$9,I769,$H$10,$H$11,$K$10,$K$11,$H$13),E768)," ")</f>
        <v xml:space="preserve"> </v>
      </c>
      <c r="F769" s="269" t="str">
        <f t="shared" si="443"/>
        <v/>
      </c>
      <c r="G769" s="269" t="str">
        <f t="shared" si="444"/>
        <v/>
      </c>
      <c r="H769" s="270"/>
      <c r="I769" s="269" t="str">
        <f t="shared" si="445"/>
        <v/>
      </c>
      <c r="J769" s="269">
        <f t="shared" si="438"/>
        <v>100</v>
      </c>
      <c r="K769" s="317" t="str">
        <f t="shared" si="446"/>
        <v/>
      </c>
      <c r="L769" s="318" t="str">
        <f t="shared" si="447"/>
        <v/>
      </c>
      <c r="M769" s="318" t="str">
        <f t="shared" si="448"/>
        <v/>
      </c>
      <c r="N769" s="269" t="str">
        <f t="shared" si="449"/>
        <v/>
      </c>
      <c r="O769" s="269" t="str">
        <f t="shared" si="437"/>
        <v/>
      </c>
      <c r="P769" s="316"/>
      <c r="Q769" s="269"/>
      <c r="R769" s="338" t="str">
        <f>IF(H769&gt;0,rate1(1,$L$52,$L$51,$L$54,L769,$L$53,$L$50,P769),"")</f>
        <v/>
      </c>
      <c r="S769" s="318"/>
      <c r="T769" s="318"/>
      <c r="U769" s="269"/>
      <c r="V769" s="341"/>
      <c r="W769" s="269"/>
      <c r="X769" s="269"/>
      <c r="Y769" s="269"/>
      <c r="Z769" s="349" t="str">
        <f>IF(H769&gt;0,rate1(1,$L$52,$L$51,$L$54,U769,$L$53,$L$50,Y769),"")</f>
        <v/>
      </c>
      <c r="AA769" s="341" t="str">
        <f t="shared" si="450"/>
        <v/>
      </c>
      <c r="AB769" s="341" t="str">
        <f t="shared" si="451"/>
        <v/>
      </c>
      <c r="AC769" s="269" t="str">
        <f t="shared" si="439"/>
        <v/>
      </c>
      <c r="AD769" s="269" t="str">
        <f t="shared" si="452"/>
        <v/>
      </c>
      <c r="AE769" s="269" t="str">
        <f t="shared" si="453"/>
        <v/>
      </c>
      <c r="AF769" s="269" t="str">
        <f t="shared" si="454"/>
        <v/>
      </c>
      <c r="AG769" s="269" t="str">
        <f t="shared" si="455"/>
        <v/>
      </c>
      <c r="AH769" s="269" t="str">
        <f t="shared" si="456"/>
        <v/>
      </c>
      <c r="AI769" s="269" t="str">
        <f t="shared" si="457"/>
        <v/>
      </c>
      <c r="AJ769" s="269" t="str">
        <f t="shared" si="458"/>
        <v/>
      </c>
      <c r="AK769" s="366" t="str">
        <f t="shared" si="459"/>
        <v/>
      </c>
      <c r="AL769" s="134" t="str">
        <f t="shared" si="460"/>
        <v/>
      </c>
      <c r="AM769" s="5" t="e" cm="1">
        <f t="array" ref="AM769">Balance($B$8,$B$11,$B$12,$H$7,B769,AK769,AL769)</f>
        <v>#VALUE!</v>
      </c>
      <c r="AN769" s="5" t="e" cm="1">
        <f t="array" ref="AN769">getStorageByWaterLevel(B768)</f>
        <v>#VALUE!</v>
      </c>
    </row>
    <row r="770" spans="2:40" x14ac:dyDescent="0.25">
      <c r="B770" s="269" t="str">
        <f t="shared" si="440"/>
        <v/>
      </c>
      <c r="C770" s="269" t="str">
        <f t="shared" si="441"/>
        <v/>
      </c>
      <c r="D770" s="269" t="str">
        <f t="shared" si="442"/>
        <v/>
      </c>
      <c r="E770" s="269" t="str">
        <f>IF(H770&gt;0,IF(AND(C770&lt;$B$6,C770&gt;$K$12),bb2wang($B$6,$K$12,C770,$H$8,$H$9,I770,$H$10,$H$11,$K$10,$K$11,$H$13),E769)," ")</f>
        <v xml:space="preserve"> </v>
      </c>
      <c r="F770" s="269" t="str">
        <f t="shared" si="443"/>
        <v/>
      </c>
      <c r="G770" s="269" t="str">
        <f t="shared" si="444"/>
        <v/>
      </c>
      <c r="H770" s="270"/>
      <c r="I770" s="269" t="str">
        <f t="shared" si="445"/>
        <v/>
      </c>
      <c r="J770" s="269">
        <f t="shared" si="438"/>
        <v>100</v>
      </c>
      <c r="K770" s="317" t="str">
        <f t="shared" si="446"/>
        <v/>
      </c>
      <c r="L770" s="318" t="str">
        <f t="shared" si="447"/>
        <v/>
      </c>
      <c r="M770" s="318" t="str">
        <f t="shared" si="448"/>
        <v/>
      </c>
      <c r="N770" s="269" t="str">
        <f t="shared" si="449"/>
        <v/>
      </c>
      <c r="O770" s="269" t="str">
        <f t="shared" ref="O770:O833" si="461">IF(H770&gt;0,WH(B770,$F$51,$F$52,$F$53),"")</f>
        <v/>
      </c>
      <c r="P770" s="316"/>
      <c r="Q770" s="269"/>
      <c r="R770" s="338" t="str">
        <f>IF(H770&gt;0,rate1(1,$L$52,$L$51,$L$54,L770,$L$53,$L$50,P770),"")</f>
        <v/>
      </c>
      <c r="S770" s="318"/>
      <c r="T770" s="318"/>
      <c r="U770" s="269"/>
      <c r="V770" s="341"/>
      <c r="W770" s="269"/>
      <c r="X770" s="269"/>
      <c r="Y770" s="269"/>
      <c r="Z770" s="349" t="str">
        <f>IF(H770&gt;0,rate1(1,$L$52,$L$51,$L$54,U770,$L$53,$L$50,Y770),"")</f>
        <v/>
      </c>
      <c r="AA770" s="341" t="str">
        <f t="shared" si="450"/>
        <v/>
      </c>
      <c r="AB770" s="341" t="str">
        <f t="shared" si="451"/>
        <v/>
      </c>
      <c r="AC770" s="269" t="str">
        <f t="shared" si="439"/>
        <v/>
      </c>
      <c r="AD770" s="269" t="str">
        <f t="shared" si="452"/>
        <v/>
      </c>
      <c r="AE770" s="269" t="str">
        <f t="shared" si="453"/>
        <v/>
      </c>
      <c r="AF770" s="269" t="str">
        <f t="shared" si="454"/>
        <v/>
      </c>
      <c r="AG770" s="269" t="str">
        <f t="shared" si="455"/>
        <v/>
      </c>
      <c r="AH770" s="269" t="str">
        <f t="shared" si="456"/>
        <v/>
      </c>
      <c r="AI770" s="269" t="str">
        <f t="shared" si="457"/>
        <v/>
      </c>
      <c r="AJ770" s="269" t="str">
        <f t="shared" si="458"/>
        <v/>
      </c>
      <c r="AK770" s="366" t="str">
        <f t="shared" si="459"/>
        <v/>
      </c>
      <c r="AL770" s="134" t="str">
        <f t="shared" si="460"/>
        <v/>
      </c>
      <c r="AM770" s="5" t="e" cm="1">
        <f t="array" ref="AM770">Balance($B$8,$B$11,$B$12,$H$7,B770,AK770,AL770)</f>
        <v>#VALUE!</v>
      </c>
      <c r="AN770" s="5" t="e" cm="1">
        <f t="array" ref="AN770">getStorageByWaterLevel(B769)</f>
        <v>#VALUE!</v>
      </c>
    </row>
    <row r="771" spans="2:40" x14ac:dyDescent="0.25">
      <c r="B771" s="269" t="str">
        <f t="shared" si="440"/>
        <v/>
      </c>
      <c r="C771" s="269" t="str">
        <f t="shared" si="441"/>
        <v/>
      </c>
      <c r="D771" s="269" t="str">
        <f t="shared" si="442"/>
        <v/>
      </c>
      <c r="E771" s="269" t="str">
        <f>IF(H771&gt;0,IF(AND(C771&lt;$B$6,C771&gt;$K$12),bb2wang($B$6,$K$12,C771,$H$8,$H$9,I771,$H$10,$H$11,$K$10,$K$11,$H$13),E770)," ")</f>
        <v xml:space="preserve"> </v>
      </c>
      <c r="F771" s="269" t="str">
        <f t="shared" si="443"/>
        <v/>
      </c>
      <c r="G771" s="269" t="str">
        <f t="shared" si="444"/>
        <v/>
      </c>
      <c r="H771" s="270"/>
      <c r="I771" s="269" t="str">
        <f t="shared" si="445"/>
        <v/>
      </c>
      <c r="J771" s="269">
        <f t="shared" si="438"/>
        <v>100</v>
      </c>
      <c r="K771" s="317" t="str">
        <f t="shared" si="446"/>
        <v/>
      </c>
      <c r="L771" s="318" t="str">
        <f t="shared" si="447"/>
        <v/>
      </c>
      <c r="M771" s="318" t="str">
        <f t="shared" si="448"/>
        <v/>
      </c>
      <c r="N771" s="269" t="str">
        <f t="shared" si="449"/>
        <v/>
      </c>
      <c r="O771" s="269" t="str">
        <f t="shared" si="461"/>
        <v/>
      </c>
      <c r="P771" s="316"/>
      <c r="Q771" s="269"/>
      <c r="R771" s="338" t="str">
        <f>IF(H771&gt;0,rate1(1,$L$52,$L$51,$L$54,L771,$L$53,$L$50,P771),"")</f>
        <v/>
      </c>
      <c r="S771" s="318"/>
      <c r="T771" s="318"/>
      <c r="U771" s="269"/>
      <c r="V771" s="341"/>
      <c r="W771" s="269"/>
      <c r="X771" s="269"/>
      <c r="Y771" s="269"/>
      <c r="Z771" s="349" t="str">
        <f>IF(H771&gt;0,rate1(1,$L$52,$L$51,$L$54,U771,$L$53,$L$50,Y771),"")</f>
        <v/>
      </c>
      <c r="AA771" s="341" t="str">
        <f t="shared" si="450"/>
        <v/>
      </c>
      <c r="AB771" s="341" t="str">
        <f t="shared" si="451"/>
        <v/>
      </c>
      <c r="AC771" s="269" t="str">
        <f t="shared" si="439"/>
        <v/>
      </c>
      <c r="AD771" s="269" t="str">
        <f t="shared" si="452"/>
        <v/>
      </c>
      <c r="AE771" s="269" t="str">
        <f t="shared" si="453"/>
        <v/>
      </c>
      <c r="AF771" s="269" t="str">
        <f t="shared" si="454"/>
        <v/>
      </c>
      <c r="AG771" s="269" t="str">
        <f t="shared" si="455"/>
        <v/>
      </c>
      <c r="AH771" s="269" t="str">
        <f t="shared" si="456"/>
        <v/>
      </c>
      <c r="AI771" s="269" t="str">
        <f t="shared" si="457"/>
        <v/>
      </c>
      <c r="AJ771" s="269" t="str">
        <f t="shared" si="458"/>
        <v/>
      </c>
      <c r="AK771" s="366" t="str">
        <f t="shared" si="459"/>
        <v/>
      </c>
      <c r="AL771" s="134" t="str">
        <f t="shared" si="460"/>
        <v/>
      </c>
      <c r="AM771" s="5" t="e" cm="1">
        <f t="array" ref="AM771">Balance($B$8,$B$11,$B$12,$H$7,B771,AK771,AL771)</f>
        <v>#VALUE!</v>
      </c>
      <c r="AN771" s="5" t="e" cm="1">
        <f t="array" ref="AN771">getStorageByWaterLevel(B770)</f>
        <v>#VALUE!</v>
      </c>
    </row>
    <row r="772" spans="2:40" x14ac:dyDescent="0.25">
      <c r="B772" s="269" t="str">
        <f t="shared" si="440"/>
        <v/>
      </c>
      <c r="C772" s="269" t="str">
        <f t="shared" si="441"/>
        <v/>
      </c>
      <c r="D772" s="269" t="str">
        <f t="shared" si="442"/>
        <v/>
      </c>
      <c r="E772" s="269" t="str">
        <f>IF(H772&gt;0,IF(AND(C772&lt;$B$6,C772&gt;$K$12),bb2wang($B$6,$K$12,C772,$H$8,$H$9,I772,$H$10,$H$11,$K$10,$K$11,$H$13),E771)," ")</f>
        <v xml:space="preserve"> </v>
      </c>
      <c r="F772" s="269" t="str">
        <f t="shared" si="443"/>
        <v/>
      </c>
      <c r="G772" s="269" t="str">
        <f t="shared" si="444"/>
        <v/>
      </c>
      <c r="H772" s="270"/>
      <c r="I772" s="269" t="str">
        <f t="shared" si="445"/>
        <v/>
      </c>
      <c r="J772" s="269">
        <f t="shared" si="438"/>
        <v>100</v>
      </c>
      <c r="K772" s="317" t="str">
        <f t="shared" si="446"/>
        <v/>
      </c>
      <c r="L772" s="318" t="str">
        <f t="shared" si="447"/>
        <v/>
      </c>
      <c r="M772" s="318" t="str">
        <f t="shared" si="448"/>
        <v/>
      </c>
      <c r="N772" s="269" t="str">
        <f t="shared" si="449"/>
        <v/>
      </c>
      <c r="O772" s="269" t="str">
        <f t="shared" si="461"/>
        <v/>
      </c>
      <c r="P772" s="316"/>
      <c r="Q772" s="269"/>
      <c r="R772" s="338" t="str">
        <f>IF(H772&gt;0,rate1(1,$L$52,$L$51,$L$54,L772,$L$53,$L$50,P772),"")</f>
        <v/>
      </c>
      <c r="S772" s="318"/>
      <c r="T772" s="318"/>
      <c r="U772" s="269"/>
      <c r="V772" s="341"/>
      <c r="W772" s="269"/>
      <c r="X772" s="269"/>
      <c r="Y772" s="269"/>
      <c r="Z772" s="349" t="str">
        <f>IF(H772&gt;0,rate1(1,$L$52,$L$51,$L$54,U772,$L$53,$L$50,Y772),"")</f>
        <v/>
      </c>
      <c r="AA772" s="341" t="str">
        <f t="shared" si="450"/>
        <v/>
      </c>
      <c r="AB772" s="341" t="str">
        <f t="shared" si="451"/>
        <v/>
      </c>
      <c r="AC772" s="269" t="str">
        <f t="shared" si="439"/>
        <v/>
      </c>
      <c r="AD772" s="269" t="str">
        <f t="shared" si="452"/>
        <v/>
      </c>
      <c r="AE772" s="269" t="str">
        <f t="shared" si="453"/>
        <v/>
      </c>
      <c r="AF772" s="269" t="str">
        <f t="shared" si="454"/>
        <v/>
      </c>
      <c r="AG772" s="269" t="str">
        <f t="shared" si="455"/>
        <v/>
      </c>
      <c r="AH772" s="269" t="str">
        <f t="shared" si="456"/>
        <v/>
      </c>
      <c r="AI772" s="269" t="str">
        <f t="shared" si="457"/>
        <v/>
      </c>
      <c r="AJ772" s="269" t="str">
        <f t="shared" si="458"/>
        <v/>
      </c>
      <c r="AK772" s="366" t="str">
        <f t="shared" si="459"/>
        <v/>
      </c>
      <c r="AL772" s="134" t="str">
        <f t="shared" si="460"/>
        <v/>
      </c>
      <c r="AM772" s="5" t="e" cm="1">
        <f t="array" ref="AM772">Balance($B$8,$B$11,$B$12,$H$7,B772,AK772,AL772)</f>
        <v>#VALUE!</v>
      </c>
      <c r="AN772" s="5" t="e" cm="1">
        <f t="array" ref="AN772">getStorageByWaterLevel(B771)</f>
        <v>#VALUE!</v>
      </c>
    </row>
    <row r="773" spans="2:40" x14ac:dyDescent="0.25">
      <c r="B773" s="269" t="str">
        <f t="shared" si="440"/>
        <v/>
      </c>
      <c r="C773" s="269" t="str">
        <f t="shared" si="441"/>
        <v/>
      </c>
      <c r="D773" s="269" t="str">
        <f t="shared" si="442"/>
        <v/>
      </c>
      <c r="E773" s="269" t="str">
        <f>IF(H773&gt;0,IF(AND(C773&lt;$B$6,C773&gt;$K$12),bb2wang($B$6,$K$12,C773,$H$8,$H$9,I773,$H$10,$H$11,$K$10,$K$11,$H$13),E772)," ")</f>
        <v xml:space="preserve"> </v>
      </c>
      <c r="F773" s="269" t="str">
        <f t="shared" si="443"/>
        <v/>
      </c>
      <c r="G773" s="269" t="str">
        <f t="shared" si="444"/>
        <v/>
      </c>
      <c r="H773" s="270"/>
      <c r="I773" s="269" t="str">
        <f t="shared" si="445"/>
        <v/>
      </c>
      <c r="J773" s="269">
        <f t="shared" si="438"/>
        <v>100</v>
      </c>
      <c r="K773" s="317" t="str">
        <f t="shared" si="446"/>
        <v/>
      </c>
      <c r="L773" s="318" t="str">
        <f t="shared" si="447"/>
        <v/>
      </c>
      <c r="M773" s="318" t="str">
        <f t="shared" si="448"/>
        <v/>
      </c>
      <c r="N773" s="269" t="str">
        <f t="shared" si="449"/>
        <v/>
      </c>
      <c r="O773" s="269" t="str">
        <f t="shared" si="461"/>
        <v/>
      </c>
      <c r="P773" s="316"/>
      <c r="Q773" s="269"/>
      <c r="R773" s="338" t="str">
        <f>IF(H773&gt;0,rate1(1,$L$52,$L$51,$L$54,L773,$L$53,$L$50,P773),"")</f>
        <v/>
      </c>
      <c r="S773" s="318"/>
      <c r="T773" s="318"/>
      <c r="U773" s="269"/>
      <c r="V773" s="341"/>
      <c r="W773" s="269"/>
      <c r="X773" s="269"/>
      <c r="Y773" s="269"/>
      <c r="Z773" s="349" t="str">
        <f>IF(H773&gt;0,rate1(1,$L$52,$L$51,$L$54,U773,$L$53,$L$50,Y773),"")</f>
        <v/>
      </c>
      <c r="AA773" s="341" t="str">
        <f t="shared" si="450"/>
        <v/>
      </c>
      <c r="AB773" s="341" t="str">
        <f t="shared" si="451"/>
        <v/>
      </c>
      <c r="AC773" s="269" t="str">
        <f t="shared" si="439"/>
        <v/>
      </c>
      <c r="AD773" s="269" t="str">
        <f t="shared" si="452"/>
        <v/>
      </c>
      <c r="AE773" s="269" t="str">
        <f t="shared" si="453"/>
        <v/>
      </c>
      <c r="AF773" s="269" t="str">
        <f t="shared" si="454"/>
        <v/>
      </c>
      <c r="AG773" s="269" t="str">
        <f t="shared" si="455"/>
        <v/>
      </c>
      <c r="AH773" s="269" t="str">
        <f t="shared" si="456"/>
        <v/>
      </c>
      <c r="AI773" s="269" t="str">
        <f t="shared" si="457"/>
        <v/>
      </c>
      <c r="AJ773" s="269" t="str">
        <f t="shared" si="458"/>
        <v/>
      </c>
      <c r="AK773" s="366" t="str">
        <f t="shared" si="459"/>
        <v/>
      </c>
      <c r="AL773" s="134" t="str">
        <f t="shared" si="460"/>
        <v/>
      </c>
      <c r="AM773" s="5" t="e" cm="1">
        <f t="array" ref="AM773">Balance($B$8,$B$11,$B$12,$H$7,B773,AK773,AL773)</f>
        <v>#VALUE!</v>
      </c>
      <c r="AN773" s="5" t="e" cm="1">
        <f t="array" ref="AN773">getStorageByWaterLevel(B772)</f>
        <v>#VALUE!</v>
      </c>
    </row>
    <row r="774" spans="2:40" x14ac:dyDescent="0.25">
      <c r="B774" s="269" t="str">
        <f t="shared" si="440"/>
        <v/>
      </c>
      <c r="C774" s="269" t="str">
        <f t="shared" si="441"/>
        <v/>
      </c>
      <c r="D774" s="269" t="str">
        <f t="shared" si="442"/>
        <v/>
      </c>
      <c r="E774" s="269" t="str">
        <f>IF(H774&gt;0,IF(AND(C774&lt;$B$6,C774&gt;$K$12),bb2wang($B$6,$K$12,C774,$H$8,$H$9,I774,$H$10,$H$11,$K$10,$K$11,$H$13),E773)," ")</f>
        <v xml:space="preserve"> </v>
      </c>
      <c r="F774" s="269" t="str">
        <f t="shared" si="443"/>
        <v/>
      </c>
      <c r="G774" s="269" t="str">
        <f t="shared" si="444"/>
        <v/>
      </c>
      <c r="H774" s="270"/>
      <c r="I774" s="269" t="str">
        <f t="shared" si="445"/>
        <v/>
      </c>
      <c r="J774" s="269">
        <f t="shared" si="438"/>
        <v>100</v>
      </c>
      <c r="K774" s="317" t="str">
        <f t="shared" si="446"/>
        <v/>
      </c>
      <c r="L774" s="318" t="str">
        <f t="shared" si="447"/>
        <v/>
      </c>
      <c r="M774" s="318" t="str">
        <f t="shared" si="448"/>
        <v/>
      </c>
      <c r="N774" s="269" t="str">
        <f t="shared" si="449"/>
        <v/>
      </c>
      <c r="O774" s="269" t="str">
        <f t="shared" si="461"/>
        <v/>
      </c>
      <c r="P774" s="316"/>
      <c r="Q774" s="269"/>
      <c r="R774" s="338" t="str">
        <f>IF(H774&gt;0,rate1(1,$L$52,$L$51,$L$54,L774,$L$53,$L$50,P774),"")</f>
        <v/>
      </c>
      <c r="S774" s="318"/>
      <c r="T774" s="318"/>
      <c r="U774" s="269"/>
      <c r="V774" s="341"/>
      <c r="W774" s="269"/>
      <c r="X774" s="269"/>
      <c r="Y774" s="269"/>
      <c r="Z774" s="349" t="str">
        <f>IF(H774&gt;0,rate1(1,$L$52,$L$51,$L$54,U774,$L$53,$L$50,Y774),"")</f>
        <v/>
      </c>
      <c r="AA774" s="341" t="str">
        <f t="shared" si="450"/>
        <v/>
      </c>
      <c r="AB774" s="341" t="str">
        <f t="shared" si="451"/>
        <v/>
      </c>
      <c r="AC774" s="269" t="str">
        <f t="shared" si="439"/>
        <v/>
      </c>
      <c r="AD774" s="269" t="str">
        <f t="shared" si="452"/>
        <v/>
      </c>
      <c r="AE774" s="269" t="str">
        <f t="shared" si="453"/>
        <v/>
      </c>
      <c r="AF774" s="269" t="str">
        <f t="shared" si="454"/>
        <v/>
      </c>
      <c r="AG774" s="269" t="str">
        <f t="shared" si="455"/>
        <v/>
      </c>
      <c r="AH774" s="269" t="str">
        <f t="shared" si="456"/>
        <v/>
      </c>
      <c r="AI774" s="269" t="str">
        <f t="shared" si="457"/>
        <v/>
      </c>
      <c r="AJ774" s="269" t="str">
        <f t="shared" si="458"/>
        <v/>
      </c>
      <c r="AK774" s="366" t="str">
        <f t="shared" si="459"/>
        <v/>
      </c>
      <c r="AL774" s="134" t="str">
        <f t="shared" si="460"/>
        <v/>
      </c>
      <c r="AM774" s="5" t="e" cm="1">
        <f t="array" ref="AM774">Balance($B$8,$B$11,$B$12,$H$7,B774,AK774,AL774)</f>
        <v>#VALUE!</v>
      </c>
      <c r="AN774" s="5" t="e" cm="1">
        <f t="array" ref="AN774">getStorageByWaterLevel(B773)</f>
        <v>#VALUE!</v>
      </c>
    </row>
    <row r="775" spans="2:40" x14ac:dyDescent="0.25">
      <c r="B775" s="269" t="str">
        <f t="shared" si="440"/>
        <v/>
      </c>
      <c r="C775" s="269" t="str">
        <f t="shared" si="441"/>
        <v/>
      </c>
      <c r="D775" s="269" t="str">
        <f t="shared" si="442"/>
        <v/>
      </c>
      <c r="E775" s="269" t="str">
        <f>IF(H775&gt;0,IF(AND(C775&lt;$B$6,C775&gt;$K$12),bb2wang($B$6,$K$12,C775,$H$8,$H$9,I775,$H$10,$H$11,$K$10,$K$11,$H$13),E774)," ")</f>
        <v xml:space="preserve"> </v>
      </c>
      <c r="F775" s="269" t="str">
        <f t="shared" si="443"/>
        <v/>
      </c>
      <c r="G775" s="269" t="str">
        <f t="shared" si="444"/>
        <v/>
      </c>
      <c r="H775" s="270"/>
      <c r="I775" s="269" t="str">
        <f t="shared" si="445"/>
        <v/>
      </c>
      <c r="J775" s="269">
        <f t="shared" si="438"/>
        <v>100</v>
      </c>
      <c r="K775" s="317" t="str">
        <f t="shared" si="446"/>
        <v/>
      </c>
      <c r="L775" s="318" t="str">
        <f t="shared" si="447"/>
        <v/>
      </c>
      <c r="M775" s="318" t="str">
        <f t="shared" si="448"/>
        <v/>
      </c>
      <c r="N775" s="269" t="str">
        <f t="shared" si="449"/>
        <v/>
      </c>
      <c r="O775" s="269" t="str">
        <f t="shared" si="461"/>
        <v/>
      </c>
      <c r="P775" s="316"/>
      <c r="Q775" s="269"/>
      <c r="R775" s="338" t="str">
        <f>IF(H775&gt;0,rate1(1,$L$52,$L$51,$L$54,L775,$L$53,$L$50,P775),"")</f>
        <v/>
      </c>
      <c r="S775" s="318"/>
      <c r="T775" s="318"/>
      <c r="U775" s="269"/>
      <c r="V775" s="341"/>
      <c r="W775" s="269"/>
      <c r="X775" s="269"/>
      <c r="Y775" s="269"/>
      <c r="Z775" s="349" t="str">
        <f>IF(H775&gt;0,rate1(1,$L$52,$L$51,$L$54,U775,$L$53,$L$50,Y775),"")</f>
        <v/>
      </c>
      <c r="AA775" s="341" t="str">
        <f t="shared" si="450"/>
        <v/>
      </c>
      <c r="AB775" s="341" t="str">
        <f t="shared" si="451"/>
        <v/>
      </c>
      <c r="AC775" s="269" t="str">
        <f t="shared" si="439"/>
        <v/>
      </c>
      <c r="AD775" s="269" t="str">
        <f t="shared" si="452"/>
        <v/>
      </c>
      <c r="AE775" s="269" t="str">
        <f t="shared" si="453"/>
        <v/>
      </c>
      <c r="AF775" s="269" t="str">
        <f t="shared" si="454"/>
        <v/>
      </c>
      <c r="AG775" s="269" t="str">
        <f t="shared" si="455"/>
        <v/>
      </c>
      <c r="AH775" s="269" t="str">
        <f t="shared" si="456"/>
        <v/>
      </c>
      <c r="AI775" s="269" t="str">
        <f t="shared" si="457"/>
        <v/>
      </c>
      <c r="AJ775" s="269" t="str">
        <f t="shared" si="458"/>
        <v/>
      </c>
      <c r="AK775" s="366" t="str">
        <f t="shared" si="459"/>
        <v/>
      </c>
      <c r="AL775" s="134" t="str">
        <f t="shared" si="460"/>
        <v/>
      </c>
      <c r="AM775" s="5" t="e" cm="1">
        <f t="array" ref="AM775">Balance($B$8,$B$11,$B$12,$H$7,B775,AK775,AL775)</f>
        <v>#VALUE!</v>
      </c>
      <c r="AN775" s="5" t="e" cm="1">
        <f t="array" ref="AN775">getStorageByWaterLevel(B774)</f>
        <v>#VALUE!</v>
      </c>
    </row>
    <row r="776" spans="2:40" x14ac:dyDescent="0.25">
      <c r="B776" s="269" t="str">
        <f t="shared" si="440"/>
        <v/>
      </c>
      <c r="C776" s="269" t="str">
        <f t="shared" si="441"/>
        <v/>
      </c>
      <c r="D776" s="269" t="str">
        <f t="shared" si="442"/>
        <v/>
      </c>
      <c r="E776" s="269" t="str">
        <f>IF(H776&gt;0,IF(AND(C776&lt;$B$6,C776&gt;$K$12),bb2wang($B$6,$K$12,C776,$H$8,$H$9,I776,$H$10,$H$11,$K$10,$K$11,$H$13),E775)," ")</f>
        <v xml:space="preserve"> </v>
      </c>
      <c r="F776" s="269" t="str">
        <f t="shared" si="443"/>
        <v/>
      </c>
      <c r="G776" s="269" t="str">
        <f t="shared" si="444"/>
        <v/>
      </c>
      <c r="H776" s="270"/>
      <c r="I776" s="269" t="str">
        <f t="shared" si="445"/>
        <v/>
      </c>
      <c r="J776" s="269">
        <f t="shared" si="438"/>
        <v>100</v>
      </c>
      <c r="K776" s="317" t="str">
        <f t="shared" si="446"/>
        <v/>
      </c>
      <c r="L776" s="318" t="str">
        <f t="shared" si="447"/>
        <v/>
      </c>
      <c r="M776" s="318" t="str">
        <f t="shared" si="448"/>
        <v/>
      </c>
      <c r="N776" s="269" t="str">
        <f t="shared" si="449"/>
        <v/>
      </c>
      <c r="O776" s="269" t="str">
        <f t="shared" si="461"/>
        <v/>
      </c>
      <c r="P776" s="316"/>
      <c r="Q776" s="269"/>
      <c r="R776" s="338" t="str">
        <f>IF(H776&gt;0,rate1(1,$L$52,$L$51,$L$54,L776,$L$53,$L$50,P776),"")</f>
        <v/>
      </c>
      <c r="S776" s="318"/>
      <c r="T776" s="318"/>
      <c r="U776" s="269"/>
      <c r="V776" s="341"/>
      <c r="W776" s="269"/>
      <c r="X776" s="269"/>
      <c r="Y776" s="269"/>
      <c r="Z776" s="349" t="str">
        <f>IF(H776&gt;0,rate1(1,$L$52,$L$51,$L$54,U776,$L$53,$L$50,Y776),"")</f>
        <v/>
      </c>
      <c r="AA776" s="341" t="str">
        <f t="shared" si="450"/>
        <v/>
      </c>
      <c r="AB776" s="341" t="str">
        <f t="shared" si="451"/>
        <v/>
      </c>
      <c r="AC776" s="269" t="str">
        <f t="shared" si="439"/>
        <v/>
      </c>
      <c r="AD776" s="269" t="str">
        <f t="shared" si="452"/>
        <v/>
      </c>
      <c r="AE776" s="269" t="str">
        <f t="shared" si="453"/>
        <v/>
      </c>
      <c r="AF776" s="269" t="str">
        <f t="shared" si="454"/>
        <v/>
      </c>
      <c r="AG776" s="269" t="str">
        <f t="shared" si="455"/>
        <v/>
      </c>
      <c r="AH776" s="269" t="str">
        <f t="shared" si="456"/>
        <v/>
      </c>
      <c r="AI776" s="269" t="str">
        <f t="shared" si="457"/>
        <v/>
      </c>
      <c r="AJ776" s="269" t="str">
        <f t="shared" si="458"/>
        <v/>
      </c>
      <c r="AK776" s="366" t="str">
        <f t="shared" si="459"/>
        <v/>
      </c>
      <c r="AL776" s="134" t="str">
        <f t="shared" si="460"/>
        <v/>
      </c>
      <c r="AM776" s="5" t="e" cm="1">
        <f t="array" ref="AM776">Balance($B$8,$B$11,$B$12,$H$7,B776,AK776,AL776)</f>
        <v>#VALUE!</v>
      </c>
      <c r="AN776" s="5" t="e" cm="1">
        <f t="array" ref="AN776">getStorageByWaterLevel(B775)</f>
        <v>#VALUE!</v>
      </c>
    </row>
    <row r="777" spans="2:40" x14ac:dyDescent="0.25">
      <c r="B777" s="269" t="str">
        <f t="shared" si="440"/>
        <v/>
      </c>
      <c r="C777" s="269" t="str">
        <f t="shared" si="441"/>
        <v/>
      </c>
      <c r="D777" s="269" t="str">
        <f t="shared" si="442"/>
        <v/>
      </c>
      <c r="E777" s="269" t="str">
        <f>IF(H777&gt;0,IF(AND(C777&lt;$B$6,C777&gt;$K$12),bb2wang($B$6,$K$12,C777,$H$8,$H$9,I777,$H$10,$H$11,$K$10,$K$11,$H$13),E776)," ")</f>
        <v xml:space="preserve"> </v>
      </c>
      <c r="F777" s="269" t="str">
        <f t="shared" si="443"/>
        <v/>
      </c>
      <c r="G777" s="269" t="str">
        <f t="shared" si="444"/>
        <v/>
      </c>
      <c r="H777" s="270"/>
      <c r="I777" s="269" t="str">
        <f t="shared" si="445"/>
        <v/>
      </c>
      <c r="J777" s="269">
        <f t="shared" si="438"/>
        <v>100</v>
      </c>
      <c r="K777" s="317" t="str">
        <f t="shared" si="446"/>
        <v/>
      </c>
      <c r="L777" s="318" t="str">
        <f t="shared" si="447"/>
        <v/>
      </c>
      <c r="M777" s="318" t="str">
        <f t="shared" si="448"/>
        <v/>
      </c>
      <c r="N777" s="269" t="str">
        <f t="shared" si="449"/>
        <v/>
      </c>
      <c r="O777" s="269" t="str">
        <f t="shared" si="461"/>
        <v/>
      </c>
      <c r="P777" s="316"/>
      <c r="Q777" s="269"/>
      <c r="R777" s="338" t="str">
        <f>IF(H777&gt;0,rate1(1,$L$52,$L$51,$L$54,L777,$L$53,$L$50,P777),"")</f>
        <v/>
      </c>
      <c r="S777" s="318"/>
      <c r="T777" s="318"/>
      <c r="U777" s="269"/>
      <c r="V777" s="341"/>
      <c r="W777" s="269"/>
      <c r="X777" s="269"/>
      <c r="Y777" s="269"/>
      <c r="Z777" s="349" t="str">
        <f>IF(H777&gt;0,rate1(1,$L$52,$L$51,$L$54,U777,$L$53,$L$50,Y777),"")</f>
        <v/>
      </c>
      <c r="AA777" s="341" t="str">
        <f t="shared" si="450"/>
        <v/>
      </c>
      <c r="AB777" s="341" t="str">
        <f t="shared" si="451"/>
        <v/>
      </c>
      <c r="AC777" s="269" t="str">
        <f t="shared" si="439"/>
        <v/>
      </c>
      <c r="AD777" s="269" t="str">
        <f t="shared" si="452"/>
        <v/>
      </c>
      <c r="AE777" s="269" t="str">
        <f t="shared" si="453"/>
        <v/>
      </c>
      <c r="AF777" s="269" t="str">
        <f t="shared" si="454"/>
        <v/>
      </c>
      <c r="AG777" s="269" t="str">
        <f t="shared" si="455"/>
        <v/>
      </c>
      <c r="AH777" s="269" t="str">
        <f t="shared" si="456"/>
        <v/>
      </c>
      <c r="AI777" s="269" t="str">
        <f t="shared" si="457"/>
        <v/>
      </c>
      <c r="AJ777" s="269" t="str">
        <f t="shared" si="458"/>
        <v/>
      </c>
      <c r="AK777" s="366" t="str">
        <f t="shared" si="459"/>
        <v/>
      </c>
      <c r="AL777" s="134" t="str">
        <f t="shared" si="460"/>
        <v/>
      </c>
      <c r="AM777" s="5" t="e" cm="1">
        <f t="array" ref="AM777">Balance($B$8,$B$11,$B$12,$H$7,B777,AK777,AL777)</f>
        <v>#VALUE!</v>
      </c>
      <c r="AN777" s="5" t="e" cm="1">
        <f t="array" ref="AN777">getStorageByWaterLevel(B776)</f>
        <v>#VALUE!</v>
      </c>
    </row>
    <row r="778" spans="2:40" x14ac:dyDescent="0.25">
      <c r="B778" s="269" t="str">
        <f t="shared" si="440"/>
        <v/>
      </c>
      <c r="C778" s="269" t="str">
        <f t="shared" si="441"/>
        <v/>
      </c>
      <c r="D778" s="269" t="str">
        <f t="shared" si="442"/>
        <v/>
      </c>
      <c r="E778" s="269" t="str">
        <f>IF(H778&gt;0,IF(AND(C778&lt;$B$6,C778&gt;$K$12),bb2wang($B$6,$K$12,C778,$H$8,$H$9,I778,$H$10,$H$11,$K$10,$K$11,$H$13),E777)," ")</f>
        <v xml:space="preserve"> </v>
      </c>
      <c r="F778" s="269" t="str">
        <f t="shared" si="443"/>
        <v/>
      </c>
      <c r="G778" s="269" t="str">
        <f t="shared" si="444"/>
        <v/>
      </c>
      <c r="H778" s="270"/>
      <c r="I778" s="269" t="str">
        <f t="shared" si="445"/>
        <v/>
      </c>
      <c r="J778" s="269">
        <f t="shared" si="438"/>
        <v>100</v>
      </c>
      <c r="K778" s="317" t="str">
        <f t="shared" si="446"/>
        <v/>
      </c>
      <c r="L778" s="318" t="str">
        <f t="shared" si="447"/>
        <v/>
      </c>
      <c r="M778" s="318" t="str">
        <f t="shared" si="448"/>
        <v/>
      </c>
      <c r="N778" s="269" t="str">
        <f t="shared" si="449"/>
        <v/>
      </c>
      <c r="O778" s="269" t="str">
        <f t="shared" si="461"/>
        <v/>
      </c>
      <c r="P778" s="316"/>
      <c r="Q778" s="269"/>
      <c r="R778" s="338" t="str">
        <f>IF(H778&gt;0,rate1(1,$L$52,$L$51,$L$54,L778,$L$53,$L$50,P778),"")</f>
        <v/>
      </c>
      <c r="S778" s="318"/>
      <c r="T778" s="318"/>
      <c r="U778" s="269"/>
      <c r="V778" s="341"/>
      <c r="W778" s="269"/>
      <c r="X778" s="269"/>
      <c r="Y778" s="269"/>
      <c r="Z778" s="349" t="str">
        <f>IF(H778&gt;0,rate1(1,$L$52,$L$51,$L$54,U778,$L$53,$L$50,Y778),"")</f>
        <v/>
      </c>
      <c r="AA778" s="341" t="str">
        <f t="shared" si="450"/>
        <v/>
      </c>
      <c r="AB778" s="341" t="str">
        <f t="shared" si="451"/>
        <v/>
      </c>
      <c r="AC778" s="269" t="str">
        <f t="shared" si="439"/>
        <v/>
      </c>
      <c r="AD778" s="269" t="str">
        <f t="shared" si="452"/>
        <v/>
      </c>
      <c r="AE778" s="269" t="str">
        <f t="shared" si="453"/>
        <v/>
      </c>
      <c r="AF778" s="269" t="str">
        <f t="shared" si="454"/>
        <v/>
      </c>
      <c r="AG778" s="269" t="str">
        <f t="shared" si="455"/>
        <v/>
      </c>
      <c r="AH778" s="269" t="str">
        <f t="shared" si="456"/>
        <v/>
      </c>
      <c r="AI778" s="269" t="str">
        <f t="shared" si="457"/>
        <v/>
      </c>
      <c r="AJ778" s="269" t="str">
        <f t="shared" si="458"/>
        <v/>
      </c>
      <c r="AK778" s="366" t="str">
        <f t="shared" si="459"/>
        <v/>
      </c>
      <c r="AL778" s="134" t="str">
        <f t="shared" si="460"/>
        <v/>
      </c>
      <c r="AM778" s="5" t="e" cm="1">
        <f t="array" ref="AM778">Balance($B$8,$B$11,$B$12,$H$7,B778,AK778,AL778)</f>
        <v>#VALUE!</v>
      </c>
      <c r="AN778" s="5" t="e" cm="1">
        <f t="array" ref="AN778">getStorageByWaterLevel(B777)</f>
        <v>#VALUE!</v>
      </c>
    </row>
    <row r="779" spans="2:40" x14ac:dyDescent="0.25">
      <c r="B779" s="269" t="str">
        <f t="shared" si="440"/>
        <v/>
      </c>
      <c r="C779" s="269" t="str">
        <f t="shared" si="441"/>
        <v/>
      </c>
      <c r="D779" s="269" t="str">
        <f t="shared" si="442"/>
        <v/>
      </c>
      <c r="E779" s="269" t="str">
        <f>IF(H779&gt;0,IF(AND(C779&lt;$B$6,C779&gt;$K$12),bb2wang($B$6,$K$12,C779,$H$8,$H$9,I779,$H$10,$H$11,$K$10,$K$11,$H$13),E778)," ")</f>
        <v xml:space="preserve"> </v>
      </c>
      <c r="F779" s="269" t="str">
        <f t="shared" si="443"/>
        <v/>
      </c>
      <c r="G779" s="269" t="str">
        <f t="shared" si="444"/>
        <v/>
      </c>
      <c r="H779" s="270"/>
      <c r="I779" s="269" t="str">
        <f t="shared" si="445"/>
        <v/>
      </c>
      <c r="J779" s="269">
        <f t="shared" si="438"/>
        <v>100</v>
      </c>
      <c r="K779" s="317" t="str">
        <f t="shared" si="446"/>
        <v/>
      </c>
      <c r="L779" s="318" t="str">
        <f t="shared" si="447"/>
        <v/>
      </c>
      <c r="M779" s="318" t="str">
        <f t="shared" si="448"/>
        <v/>
      </c>
      <c r="N779" s="269" t="str">
        <f t="shared" si="449"/>
        <v/>
      </c>
      <c r="O779" s="269" t="str">
        <f t="shared" si="461"/>
        <v/>
      </c>
      <c r="P779" s="316"/>
      <c r="Q779" s="269"/>
      <c r="R779" s="338" t="str">
        <f>IF(H779&gt;0,rate1(1,$L$52,$L$51,$L$54,L779,$L$53,$L$50,P779),"")</f>
        <v/>
      </c>
      <c r="S779" s="318"/>
      <c r="T779" s="318"/>
      <c r="U779" s="269"/>
      <c r="V779" s="341"/>
      <c r="W779" s="269"/>
      <c r="X779" s="269"/>
      <c r="Y779" s="269"/>
      <c r="Z779" s="349" t="str">
        <f>IF(H779&gt;0,rate1(1,$L$52,$L$51,$L$54,U779,$L$53,$L$50,Y779),"")</f>
        <v/>
      </c>
      <c r="AA779" s="341" t="str">
        <f t="shared" si="450"/>
        <v/>
      </c>
      <c r="AB779" s="341" t="str">
        <f t="shared" si="451"/>
        <v/>
      </c>
      <c r="AC779" s="269" t="str">
        <f t="shared" si="439"/>
        <v/>
      </c>
      <c r="AD779" s="269" t="str">
        <f t="shared" si="452"/>
        <v/>
      </c>
      <c r="AE779" s="269" t="str">
        <f t="shared" si="453"/>
        <v/>
      </c>
      <c r="AF779" s="269" t="str">
        <f t="shared" si="454"/>
        <v/>
      </c>
      <c r="AG779" s="269" t="str">
        <f t="shared" si="455"/>
        <v/>
      </c>
      <c r="AH779" s="269" t="str">
        <f t="shared" si="456"/>
        <v/>
      </c>
      <c r="AI779" s="269" t="str">
        <f t="shared" si="457"/>
        <v/>
      </c>
      <c r="AJ779" s="269" t="str">
        <f t="shared" si="458"/>
        <v/>
      </c>
      <c r="AK779" s="366" t="str">
        <f t="shared" si="459"/>
        <v/>
      </c>
      <c r="AL779" s="134" t="str">
        <f t="shared" si="460"/>
        <v/>
      </c>
      <c r="AM779" s="5" t="e" cm="1">
        <f t="array" ref="AM779">Balance($B$8,$B$11,$B$12,$H$7,B779,AK779,AL779)</f>
        <v>#VALUE!</v>
      </c>
      <c r="AN779" s="5" t="e" cm="1">
        <f t="array" ref="AN779">getStorageByWaterLevel(B778)</f>
        <v>#VALUE!</v>
      </c>
    </row>
    <row r="780" spans="2:40" x14ac:dyDescent="0.25">
      <c r="B780" s="269" t="str">
        <f t="shared" si="440"/>
        <v/>
      </c>
      <c r="C780" s="269" t="str">
        <f t="shared" si="441"/>
        <v/>
      </c>
      <c r="D780" s="269" t="str">
        <f t="shared" si="442"/>
        <v/>
      </c>
      <c r="E780" s="269" t="str">
        <f>IF(H780&gt;0,IF(AND(C780&lt;$B$6,C780&gt;$K$12),bb2wang($B$6,$K$12,C780,$H$8,$H$9,I780,$H$10,$H$11,$K$10,$K$11,$H$13),E779)," ")</f>
        <v xml:space="preserve"> </v>
      </c>
      <c r="F780" s="269" t="str">
        <f t="shared" si="443"/>
        <v/>
      </c>
      <c r="G780" s="269" t="str">
        <f t="shared" si="444"/>
        <v/>
      </c>
      <c r="H780" s="270"/>
      <c r="I780" s="269" t="str">
        <f t="shared" si="445"/>
        <v/>
      </c>
      <c r="J780" s="269">
        <f t="shared" si="438"/>
        <v>100</v>
      </c>
      <c r="K780" s="317" t="str">
        <f t="shared" si="446"/>
        <v/>
      </c>
      <c r="L780" s="318" t="str">
        <f t="shared" si="447"/>
        <v/>
      </c>
      <c r="M780" s="318" t="str">
        <f t="shared" si="448"/>
        <v/>
      </c>
      <c r="N780" s="269" t="str">
        <f t="shared" si="449"/>
        <v/>
      </c>
      <c r="O780" s="269" t="str">
        <f t="shared" si="461"/>
        <v/>
      </c>
      <c r="P780" s="316"/>
      <c r="Q780" s="269"/>
      <c r="R780" s="338" t="str">
        <f>IF(H780&gt;0,rate1(1,$L$52,$L$51,$L$54,L780,$L$53,$L$50,P780),"")</f>
        <v/>
      </c>
      <c r="S780" s="318"/>
      <c r="T780" s="318"/>
      <c r="U780" s="269"/>
      <c r="V780" s="341"/>
      <c r="W780" s="269"/>
      <c r="X780" s="269"/>
      <c r="Y780" s="269"/>
      <c r="Z780" s="349" t="str">
        <f>IF(H780&gt;0,rate1(1,$L$52,$L$51,$L$54,U780,$L$53,$L$50,Y780),"")</f>
        <v/>
      </c>
      <c r="AA780" s="341" t="str">
        <f t="shared" si="450"/>
        <v/>
      </c>
      <c r="AB780" s="341" t="str">
        <f t="shared" si="451"/>
        <v/>
      </c>
      <c r="AC780" s="269" t="str">
        <f t="shared" si="439"/>
        <v/>
      </c>
      <c r="AD780" s="269" t="str">
        <f t="shared" si="452"/>
        <v/>
      </c>
      <c r="AE780" s="269" t="str">
        <f t="shared" si="453"/>
        <v/>
      </c>
      <c r="AF780" s="269" t="str">
        <f t="shared" si="454"/>
        <v/>
      </c>
      <c r="AG780" s="269" t="str">
        <f t="shared" si="455"/>
        <v/>
      </c>
      <c r="AH780" s="269" t="str">
        <f t="shared" si="456"/>
        <v/>
      </c>
      <c r="AI780" s="269" t="str">
        <f t="shared" si="457"/>
        <v/>
      </c>
      <c r="AJ780" s="269" t="str">
        <f t="shared" si="458"/>
        <v/>
      </c>
      <c r="AK780" s="366" t="str">
        <f t="shared" si="459"/>
        <v/>
      </c>
      <c r="AL780" s="134" t="str">
        <f t="shared" si="460"/>
        <v/>
      </c>
      <c r="AM780" s="5" t="e" cm="1">
        <f t="array" ref="AM780">Balance($B$8,$B$11,$B$12,$H$7,B780,AK780,AL780)</f>
        <v>#VALUE!</v>
      </c>
      <c r="AN780" s="5" t="e" cm="1">
        <f t="array" ref="AN780">getStorageByWaterLevel(B779)</f>
        <v>#VALUE!</v>
      </c>
    </row>
    <row r="781" spans="2:40" x14ac:dyDescent="0.25">
      <c r="B781" s="269" t="str">
        <f t="shared" si="440"/>
        <v/>
      </c>
      <c r="C781" s="269" t="str">
        <f t="shared" si="441"/>
        <v/>
      </c>
      <c r="D781" s="269" t="str">
        <f t="shared" si="442"/>
        <v/>
      </c>
      <c r="E781" s="269" t="str">
        <f>IF(H781&gt;0,IF(AND(C781&lt;$B$6,C781&gt;$K$12),bb2wang($B$6,$K$12,C781,$H$8,$H$9,I781,$H$10,$H$11,$K$10,$K$11,$H$13),E780)," ")</f>
        <v xml:space="preserve"> </v>
      </c>
      <c r="F781" s="269" t="str">
        <f t="shared" si="443"/>
        <v/>
      </c>
      <c r="G781" s="269" t="str">
        <f t="shared" si="444"/>
        <v/>
      </c>
      <c r="H781" s="270"/>
      <c r="I781" s="269" t="str">
        <f t="shared" si="445"/>
        <v/>
      </c>
      <c r="J781" s="269">
        <f t="shared" si="438"/>
        <v>100</v>
      </c>
      <c r="K781" s="317" t="str">
        <f t="shared" si="446"/>
        <v/>
      </c>
      <c r="L781" s="318" t="str">
        <f t="shared" si="447"/>
        <v/>
      </c>
      <c r="M781" s="318" t="str">
        <f t="shared" si="448"/>
        <v/>
      </c>
      <c r="N781" s="269" t="str">
        <f t="shared" si="449"/>
        <v/>
      </c>
      <c r="O781" s="269" t="str">
        <f t="shared" si="461"/>
        <v/>
      </c>
      <c r="P781" s="316"/>
      <c r="Q781" s="269"/>
      <c r="R781" s="338" t="str">
        <f>IF(H781&gt;0,rate1(1,$L$52,$L$51,$L$54,L781,$L$53,$L$50,P781),"")</f>
        <v/>
      </c>
      <c r="S781" s="318"/>
      <c r="T781" s="318"/>
      <c r="U781" s="269"/>
      <c r="V781" s="341"/>
      <c r="W781" s="269"/>
      <c r="X781" s="269"/>
      <c r="Y781" s="269"/>
      <c r="Z781" s="349" t="str">
        <f>IF(H781&gt;0,rate1(1,$L$52,$L$51,$L$54,U781,$L$53,$L$50,Y781),"")</f>
        <v/>
      </c>
      <c r="AA781" s="341" t="str">
        <f t="shared" si="450"/>
        <v/>
      </c>
      <c r="AB781" s="341" t="str">
        <f t="shared" si="451"/>
        <v/>
      </c>
      <c r="AC781" s="269" t="str">
        <f t="shared" si="439"/>
        <v/>
      </c>
      <c r="AD781" s="269" t="str">
        <f t="shared" si="452"/>
        <v/>
      </c>
      <c r="AE781" s="269" t="str">
        <f t="shared" si="453"/>
        <v/>
      </c>
      <c r="AF781" s="269" t="str">
        <f t="shared" si="454"/>
        <v/>
      </c>
      <c r="AG781" s="269" t="str">
        <f t="shared" si="455"/>
        <v/>
      </c>
      <c r="AH781" s="269" t="str">
        <f t="shared" si="456"/>
        <v/>
      </c>
      <c r="AI781" s="269" t="str">
        <f t="shared" si="457"/>
        <v/>
      </c>
      <c r="AJ781" s="269" t="str">
        <f t="shared" si="458"/>
        <v/>
      </c>
      <c r="AK781" s="366" t="str">
        <f t="shared" si="459"/>
        <v/>
      </c>
      <c r="AL781" s="134" t="str">
        <f t="shared" si="460"/>
        <v/>
      </c>
      <c r="AM781" s="5" t="e" cm="1">
        <f t="array" ref="AM781">Balance($B$8,$B$11,$B$12,$H$7,B781,AK781,AL781)</f>
        <v>#VALUE!</v>
      </c>
      <c r="AN781" s="5" t="e" cm="1">
        <f t="array" ref="AN781">getStorageByWaterLevel(B780)</f>
        <v>#VALUE!</v>
      </c>
    </row>
    <row r="782" spans="2:40" x14ac:dyDescent="0.25">
      <c r="B782" s="269" t="str">
        <f t="shared" si="440"/>
        <v/>
      </c>
      <c r="C782" s="269" t="str">
        <f t="shared" si="441"/>
        <v/>
      </c>
      <c r="D782" s="269" t="str">
        <f t="shared" si="442"/>
        <v/>
      </c>
      <c r="E782" s="269" t="str">
        <f>IF(H782&gt;0,IF(AND(C782&lt;$B$6,C782&gt;$K$12),bb2wang($B$6,$K$12,C782,$H$8,$H$9,I782,$H$10,$H$11,$K$10,$K$11,$H$13),E781)," ")</f>
        <v xml:space="preserve"> </v>
      </c>
      <c r="F782" s="269" t="str">
        <f t="shared" si="443"/>
        <v/>
      </c>
      <c r="G782" s="269" t="str">
        <f t="shared" si="444"/>
        <v/>
      </c>
      <c r="H782" s="270"/>
      <c r="I782" s="269" t="str">
        <f t="shared" si="445"/>
        <v/>
      </c>
      <c r="J782" s="269">
        <f t="shared" si="438"/>
        <v>100</v>
      </c>
      <c r="K782" s="317" t="str">
        <f t="shared" si="446"/>
        <v/>
      </c>
      <c r="L782" s="318" t="str">
        <f t="shared" si="447"/>
        <v/>
      </c>
      <c r="M782" s="318" t="str">
        <f t="shared" si="448"/>
        <v/>
      </c>
      <c r="N782" s="269" t="str">
        <f t="shared" si="449"/>
        <v/>
      </c>
      <c r="O782" s="269" t="str">
        <f t="shared" si="461"/>
        <v/>
      </c>
      <c r="P782" s="316"/>
      <c r="Q782" s="269"/>
      <c r="R782" s="338" t="str">
        <f>IF(H782&gt;0,rate1(1,$L$52,$L$51,$L$54,L782,$L$53,$L$50,P782),"")</f>
        <v/>
      </c>
      <c r="S782" s="318"/>
      <c r="T782" s="318"/>
      <c r="U782" s="269"/>
      <c r="V782" s="341"/>
      <c r="W782" s="269"/>
      <c r="X782" s="269"/>
      <c r="Y782" s="269"/>
      <c r="Z782" s="349" t="str">
        <f>IF(H782&gt;0,rate1(1,$L$52,$L$51,$L$54,U782,$L$53,$L$50,Y782),"")</f>
        <v/>
      </c>
      <c r="AA782" s="341" t="str">
        <f t="shared" si="450"/>
        <v/>
      </c>
      <c r="AB782" s="341" t="str">
        <f t="shared" si="451"/>
        <v/>
      </c>
      <c r="AC782" s="269" t="str">
        <f t="shared" si="439"/>
        <v/>
      </c>
      <c r="AD782" s="269" t="str">
        <f t="shared" si="452"/>
        <v/>
      </c>
      <c r="AE782" s="269" t="str">
        <f t="shared" si="453"/>
        <v/>
      </c>
      <c r="AF782" s="269" t="str">
        <f t="shared" si="454"/>
        <v/>
      </c>
      <c r="AG782" s="269" t="str">
        <f t="shared" si="455"/>
        <v/>
      </c>
      <c r="AH782" s="269" t="str">
        <f t="shared" si="456"/>
        <v/>
      </c>
      <c r="AI782" s="269" t="str">
        <f t="shared" si="457"/>
        <v/>
      </c>
      <c r="AJ782" s="269" t="str">
        <f t="shared" si="458"/>
        <v/>
      </c>
      <c r="AK782" s="366" t="str">
        <f t="shared" si="459"/>
        <v/>
      </c>
      <c r="AL782" s="134" t="str">
        <f t="shared" si="460"/>
        <v/>
      </c>
      <c r="AM782" s="5" t="e" cm="1">
        <f t="array" ref="AM782">Balance($B$8,$B$11,$B$12,$H$7,B782,AK782,AL782)</f>
        <v>#VALUE!</v>
      </c>
      <c r="AN782" s="5" t="e" cm="1">
        <f t="array" ref="AN782">getStorageByWaterLevel(B781)</f>
        <v>#VALUE!</v>
      </c>
    </row>
    <row r="783" spans="2:40" x14ac:dyDescent="0.25">
      <c r="B783" s="269" t="str">
        <f t="shared" si="440"/>
        <v/>
      </c>
      <c r="C783" s="269" t="str">
        <f t="shared" si="441"/>
        <v/>
      </c>
      <c r="D783" s="269" t="str">
        <f t="shared" si="442"/>
        <v/>
      </c>
      <c r="E783" s="269" t="str">
        <f>IF(H783&gt;0,IF(AND(C783&lt;$B$6,C783&gt;$K$12),bb2wang($B$6,$K$12,C783,$H$8,$H$9,I783,$H$10,$H$11,$K$10,$K$11,$H$13),E782)," ")</f>
        <v xml:space="preserve"> </v>
      </c>
      <c r="F783" s="269" t="str">
        <f t="shared" si="443"/>
        <v/>
      </c>
      <c r="G783" s="269" t="str">
        <f t="shared" si="444"/>
        <v/>
      </c>
      <c r="H783" s="270"/>
      <c r="I783" s="269" t="str">
        <f t="shared" si="445"/>
        <v/>
      </c>
      <c r="J783" s="269">
        <f t="shared" si="438"/>
        <v>100</v>
      </c>
      <c r="K783" s="317" t="str">
        <f t="shared" si="446"/>
        <v/>
      </c>
      <c r="L783" s="318" t="str">
        <f t="shared" si="447"/>
        <v/>
      </c>
      <c r="M783" s="318" t="str">
        <f t="shared" si="448"/>
        <v/>
      </c>
      <c r="N783" s="269" t="str">
        <f t="shared" si="449"/>
        <v/>
      </c>
      <c r="O783" s="269" t="str">
        <f t="shared" si="461"/>
        <v/>
      </c>
      <c r="P783" s="316"/>
      <c r="Q783" s="269"/>
      <c r="R783" s="338" t="str">
        <f>IF(H783&gt;0,rate1(1,$L$52,$L$51,$L$54,L783,$L$53,$L$50,P783),"")</f>
        <v/>
      </c>
      <c r="S783" s="318"/>
      <c r="T783" s="318"/>
      <c r="U783" s="269"/>
      <c r="V783" s="341"/>
      <c r="W783" s="269"/>
      <c r="X783" s="269"/>
      <c r="Y783" s="269"/>
      <c r="Z783" s="349" t="str">
        <f>IF(H783&gt;0,rate1(1,$L$52,$L$51,$L$54,U783,$L$53,$L$50,Y783),"")</f>
        <v/>
      </c>
      <c r="AA783" s="341" t="str">
        <f t="shared" si="450"/>
        <v/>
      </c>
      <c r="AB783" s="341" t="str">
        <f t="shared" si="451"/>
        <v/>
      </c>
      <c r="AC783" s="269" t="str">
        <f t="shared" si="439"/>
        <v/>
      </c>
      <c r="AD783" s="269" t="str">
        <f t="shared" si="452"/>
        <v/>
      </c>
      <c r="AE783" s="269" t="str">
        <f t="shared" si="453"/>
        <v/>
      </c>
      <c r="AF783" s="269" t="str">
        <f t="shared" si="454"/>
        <v/>
      </c>
      <c r="AG783" s="269" t="str">
        <f t="shared" si="455"/>
        <v/>
      </c>
      <c r="AH783" s="269" t="str">
        <f t="shared" si="456"/>
        <v/>
      </c>
      <c r="AI783" s="269" t="str">
        <f t="shared" si="457"/>
        <v/>
      </c>
      <c r="AJ783" s="269" t="str">
        <f t="shared" si="458"/>
        <v/>
      </c>
      <c r="AK783" s="366" t="str">
        <f t="shared" si="459"/>
        <v/>
      </c>
      <c r="AL783" s="134" t="str">
        <f t="shared" si="460"/>
        <v/>
      </c>
      <c r="AM783" s="5" t="e" cm="1">
        <f t="array" ref="AM783">Balance($B$8,$B$11,$B$12,$H$7,B783,AK783,AL783)</f>
        <v>#VALUE!</v>
      </c>
      <c r="AN783" s="5" t="e" cm="1">
        <f t="array" ref="AN783">getStorageByWaterLevel(B782)</f>
        <v>#VALUE!</v>
      </c>
    </row>
    <row r="784" spans="2:40" x14ac:dyDescent="0.25">
      <c r="B784" s="269" t="str">
        <f t="shared" si="440"/>
        <v/>
      </c>
      <c r="C784" s="269" t="str">
        <f t="shared" si="441"/>
        <v/>
      </c>
      <c r="D784" s="269" t="str">
        <f t="shared" si="442"/>
        <v/>
      </c>
      <c r="E784" s="269" t="str">
        <f>IF(H784&gt;0,IF(AND(C784&lt;$B$6,C784&gt;$K$12),bb2wang($B$6,$K$12,C784,$H$8,$H$9,I784,$H$10,$H$11,$K$10,$K$11,$H$13),E783)," ")</f>
        <v xml:space="preserve"> </v>
      </c>
      <c r="F784" s="269" t="str">
        <f t="shared" si="443"/>
        <v/>
      </c>
      <c r="G784" s="269" t="str">
        <f t="shared" si="444"/>
        <v/>
      </c>
      <c r="H784" s="270"/>
      <c r="I784" s="269" t="str">
        <f t="shared" si="445"/>
        <v/>
      </c>
      <c r="J784" s="269">
        <f t="shared" si="438"/>
        <v>100</v>
      </c>
      <c r="K784" s="317" t="str">
        <f t="shared" si="446"/>
        <v/>
      </c>
      <c r="L784" s="318" t="str">
        <f t="shared" si="447"/>
        <v/>
      </c>
      <c r="M784" s="318" t="str">
        <f t="shared" si="448"/>
        <v/>
      </c>
      <c r="N784" s="269" t="str">
        <f t="shared" si="449"/>
        <v/>
      </c>
      <c r="O784" s="269" t="str">
        <f t="shared" si="461"/>
        <v/>
      </c>
      <c r="P784" s="316"/>
      <c r="Q784" s="269"/>
      <c r="R784" s="338" t="str">
        <f>IF(H784&gt;0,rate1(1,$L$52,$L$51,$L$54,L784,$L$53,$L$50,P784),"")</f>
        <v/>
      </c>
      <c r="S784" s="318"/>
      <c r="T784" s="318"/>
      <c r="U784" s="269"/>
      <c r="V784" s="341"/>
      <c r="W784" s="269"/>
      <c r="X784" s="269"/>
      <c r="Y784" s="269"/>
      <c r="Z784" s="349" t="str">
        <f>IF(H784&gt;0,rate1(1,$L$52,$L$51,$L$54,U784,$L$53,$L$50,Y784),"")</f>
        <v/>
      </c>
      <c r="AA784" s="341" t="str">
        <f t="shared" si="450"/>
        <v/>
      </c>
      <c r="AB784" s="341" t="str">
        <f t="shared" si="451"/>
        <v/>
      </c>
      <c r="AC784" s="269" t="str">
        <f t="shared" si="439"/>
        <v/>
      </c>
      <c r="AD784" s="269" t="str">
        <f t="shared" si="452"/>
        <v/>
      </c>
      <c r="AE784" s="269" t="str">
        <f t="shared" si="453"/>
        <v/>
      </c>
      <c r="AF784" s="269" t="str">
        <f t="shared" si="454"/>
        <v/>
      </c>
      <c r="AG784" s="269" t="str">
        <f t="shared" si="455"/>
        <v/>
      </c>
      <c r="AH784" s="269" t="str">
        <f t="shared" si="456"/>
        <v/>
      </c>
      <c r="AI784" s="269" t="str">
        <f t="shared" si="457"/>
        <v/>
      </c>
      <c r="AJ784" s="269" t="str">
        <f t="shared" si="458"/>
        <v/>
      </c>
      <c r="AK784" s="366" t="str">
        <f t="shared" si="459"/>
        <v/>
      </c>
      <c r="AL784" s="134" t="str">
        <f t="shared" si="460"/>
        <v/>
      </c>
      <c r="AM784" s="5" t="e" cm="1">
        <f t="array" ref="AM784">Balance($B$8,$B$11,$B$12,$H$7,B784,AK784,AL784)</f>
        <v>#VALUE!</v>
      </c>
      <c r="AN784" s="5" t="e" cm="1">
        <f t="array" ref="AN784">getStorageByWaterLevel(B783)</f>
        <v>#VALUE!</v>
      </c>
    </row>
    <row r="785" spans="2:40" x14ac:dyDescent="0.25">
      <c r="B785" s="269" t="str">
        <f t="shared" si="440"/>
        <v/>
      </c>
      <c r="C785" s="269" t="str">
        <f t="shared" si="441"/>
        <v/>
      </c>
      <c r="D785" s="269" t="str">
        <f t="shared" si="442"/>
        <v/>
      </c>
      <c r="E785" s="269" t="str">
        <f>IF(H785&gt;0,IF(AND(C785&lt;$B$6,C785&gt;$K$12),bb2wang($B$6,$K$12,C785,$H$8,$H$9,I785,$H$10,$H$11,$K$10,$K$11,$H$13),E784)," ")</f>
        <v xml:space="preserve"> </v>
      </c>
      <c r="F785" s="269" t="str">
        <f t="shared" si="443"/>
        <v/>
      </c>
      <c r="G785" s="269" t="str">
        <f t="shared" si="444"/>
        <v/>
      </c>
      <c r="H785" s="270"/>
      <c r="I785" s="269" t="str">
        <f t="shared" si="445"/>
        <v/>
      </c>
      <c r="J785" s="269">
        <f t="shared" si="438"/>
        <v>100</v>
      </c>
      <c r="K785" s="317" t="str">
        <f t="shared" si="446"/>
        <v/>
      </c>
      <c r="L785" s="318" t="str">
        <f t="shared" si="447"/>
        <v/>
      </c>
      <c r="M785" s="318" t="str">
        <f t="shared" si="448"/>
        <v/>
      </c>
      <c r="N785" s="269" t="str">
        <f t="shared" si="449"/>
        <v/>
      </c>
      <c r="O785" s="269" t="str">
        <f t="shared" si="461"/>
        <v/>
      </c>
      <c r="P785" s="316"/>
      <c r="Q785" s="269"/>
      <c r="R785" s="338" t="str">
        <f>IF(H785&gt;0,rate1(1,$L$52,$L$51,$L$54,L785,$L$53,$L$50,P785),"")</f>
        <v/>
      </c>
      <c r="S785" s="318"/>
      <c r="T785" s="318"/>
      <c r="U785" s="269"/>
      <c r="V785" s="341"/>
      <c r="W785" s="269"/>
      <c r="X785" s="269"/>
      <c r="Y785" s="269"/>
      <c r="Z785" s="349" t="str">
        <f>IF(H785&gt;0,rate1(1,$L$52,$L$51,$L$54,U785,$L$53,$L$50,Y785),"")</f>
        <v/>
      </c>
      <c r="AA785" s="341" t="str">
        <f t="shared" si="450"/>
        <v/>
      </c>
      <c r="AB785" s="341" t="str">
        <f t="shared" si="451"/>
        <v/>
      </c>
      <c r="AC785" s="269" t="str">
        <f t="shared" si="439"/>
        <v/>
      </c>
      <c r="AD785" s="269" t="str">
        <f t="shared" si="452"/>
        <v/>
      </c>
      <c r="AE785" s="269" t="str">
        <f t="shared" si="453"/>
        <v/>
      </c>
      <c r="AF785" s="269" t="str">
        <f t="shared" si="454"/>
        <v/>
      </c>
      <c r="AG785" s="269" t="str">
        <f t="shared" si="455"/>
        <v/>
      </c>
      <c r="AH785" s="269" t="str">
        <f t="shared" si="456"/>
        <v/>
      </c>
      <c r="AI785" s="269" t="str">
        <f t="shared" si="457"/>
        <v/>
      </c>
      <c r="AJ785" s="269" t="str">
        <f t="shared" si="458"/>
        <v/>
      </c>
      <c r="AK785" s="366" t="str">
        <f t="shared" si="459"/>
        <v/>
      </c>
      <c r="AL785" s="134" t="str">
        <f t="shared" si="460"/>
        <v/>
      </c>
      <c r="AM785" s="5" t="e" cm="1">
        <f t="array" ref="AM785">Balance($B$8,$B$11,$B$12,$H$7,B785,AK785,AL785)</f>
        <v>#VALUE!</v>
      </c>
      <c r="AN785" s="5" t="e" cm="1">
        <f t="array" ref="AN785">getStorageByWaterLevel(B784)</f>
        <v>#VALUE!</v>
      </c>
    </row>
    <row r="786" spans="2:40" x14ac:dyDescent="0.25">
      <c r="B786" s="269" t="str">
        <f t="shared" si="440"/>
        <v/>
      </c>
      <c r="C786" s="269" t="str">
        <f t="shared" si="441"/>
        <v/>
      </c>
      <c r="D786" s="269" t="str">
        <f t="shared" si="442"/>
        <v/>
      </c>
      <c r="E786" s="269" t="str">
        <f>IF(H786&gt;0,IF(AND(C786&lt;$B$6,C786&gt;$K$12),bb2wang($B$6,$K$12,C786,$H$8,$H$9,I786,$H$10,$H$11,$K$10,$K$11,$H$13),E785)," ")</f>
        <v xml:space="preserve"> </v>
      </c>
      <c r="F786" s="269" t="str">
        <f t="shared" si="443"/>
        <v/>
      </c>
      <c r="G786" s="269" t="str">
        <f t="shared" si="444"/>
        <v/>
      </c>
      <c r="H786" s="270"/>
      <c r="I786" s="269" t="str">
        <f t="shared" si="445"/>
        <v/>
      </c>
      <c r="J786" s="269">
        <f t="shared" si="438"/>
        <v>100</v>
      </c>
      <c r="K786" s="317" t="str">
        <f t="shared" si="446"/>
        <v/>
      </c>
      <c r="L786" s="318" t="str">
        <f t="shared" si="447"/>
        <v/>
      </c>
      <c r="M786" s="318" t="str">
        <f t="shared" si="448"/>
        <v/>
      </c>
      <c r="N786" s="269" t="str">
        <f t="shared" si="449"/>
        <v/>
      </c>
      <c r="O786" s="269" t="str">
        <f t="shared" si="461"/>
        <v/>
      </c>
      <c r="P786" s="316"/>
      <c r="Q786" s="269"/>
      <c r="R786" s="338" t="str">
        <f>IF(H786&gt;0,rate1(1,$L$52,$L$51,$L$54,L786,$L$53,$L$50,P786),"")</f>
        <v/>
      </c>
      <c r="S786" s="318"/>
      <c r="T786" s="318"/>
      <c r="U786" s="269"/>
      <c r="V786" s="341"/>
      <c r="W786" s="269"/>
      <c r="X786" s="269"/>
      <c r="Y786" s="269"/>
      <c r="Z786" s="349" t="str">
        <f>IF(H786&gt;0,rate1(1,$L$52,$L$51,$L$54,U786,$L$53,$L$50,Y786),"")</f>
        <v/>
      </c>
      <c r="AA786" s="341" t="str">
        <f t="shared" si="450"/>
        <v/>
      </c>
      <c r="AB786" s="341" t="str">
        <f t="shared" si="451"/>
        <v/>
      </c>
      <c r="AC786" s="269" t="str">
        <f t="shared" si="439"/>
        <v/>
      </c>
      <c r="AD786" s="269" t="str">
        <f t="shared" si="452"/>
        <v/>
      </c>
      <c r="AE786" s="269" t="str">
        <f t="shared" si="453"/>
        <v/>
      </c>
      <c r="AF786" s="269" t="str">
        <f t="shared" si="454"/>
        <v/>
      </c>
      <c r="AG786" s="269" t="str">
        <f t="shared" si="455"/>
        <v/>
      </c>
      <c r="AH786" s="269" t="str">
        <f t="shared" si="456"/>
        <v/>
      </c>
      <c r="AI786" s="269" t="str">
        <f t="shared" si="457"/>
        <v/>
      </c>
      <c r="AJ786" s="269" t="str">
        <f t="shared" si="458"/>
        <v/>
      </c>
      <c r="AK786" s="366" t="str">
        <f t="shared" si="459"/>
        <v/>
      </c>
      <c r="AL786" s="134" t="str">
        <f t="shared" si="460"/>
        <v/>
      </c>
      <c r="AM786" s="5" t="e" cm="1">
        <f t="array" ref="AM786">Balance($B$8,$B$11,$B$12,$H$7,B786,AK786,AL786)</f>
        <v>#VALUE!</v>
      </c>
      <c r="AN786" s="5" t="e" cm="1">
        <f t="array" ref="AN786">getStorageByWaterLevel(B785)</f>
        <v>#VALUE!</v>
      </c>
    </row>
    <row r="787" spans="2:40" x14ac:dyDescent="0.25">
      <c r="B787" s="269" t="str">
        <f t="shared" si="440"/>
        <v/>
      </c>
      <c r="C787" s="269" t="str">
        <f t="shared" si="441"/>
        <v/>
      </c>
      <c r="D787" s="269" t="str">
        <f t="shared" si="442"/>
        <v/>
      </c>
      <c r="E787" s="269" t="str">
        <f>IF(H787&gt;0,IF(AND(C787&lt;$B$6,C787&gt;$K$12),bb2wang($B$6,$K$12,C787,$H$8,$H$9,I787,$H$10,$H$11,$K$10,$K$11,$H$13),E786)," ")</f>
        <v xml:space="preserve"> </v>
      </c>
      <c r="F787" s="269" t="str">
        <f t="shared" si="443"/>
        <v/>
      </c>
      <c r="G787" s="269" t="str">
        <f t="shared" si="444"/>
        <v/>
      </c>
      <c r="H787" s="270"/>
      <c r="I787" s="269" t="str">
        <f t="shared" si="445"/>
        <v/>
      </c>
      <c r="J787" s="269">
        <f t="shared" si="438"/>
        <v>100</v>
      </c>
      <c r="K787" s="317" t="str">
        <f t="shared" si="446"/>
        <v/>
      </c>
      <c r="L787" s="318" t="str">
        <f t="shared" si="447"/>
        <v/>
      </c>
      <c r="M787" s="318" t="str">
        <f t="shared" si="448"/>
        <v/>
      </c>
      <c r="N787" s="269" t="str">
        <f t="shared" si="449"/>
        <v/>
      </c>
      <c r="O787" s="269" t="str">
        <f t="shared" si="461"/>
        <v/>
      </c>
      <c r="P787" s="316"/>
      <c r="Q787" s="269"/>
      <c r="R787" s="338" t="str">
        <f>IF(H787&gt;0,rate1(1,$L$52,$L$51,$L$54,L787,$L$53,$L$50,P787),"")</f>
        <v/>
      </c>
      <c r="S787" s="318"/>
      <c r="T787" s="318"/>
      <c r="U787" s="269"/>
      <c r="V787" s="341"/>
      <c r="W787" s="269"/>
      <c r="X787" s="269"/>
      <c r="Y787" s="269"/>
      <c r="Z787" s="349" t="str">
        <f>IF(H787&gt;0,rate1(1,$L$52,$L$51,$L$54,U787,$L$53,$L$50,Y787),"")</f>
        <v/>
      </c>
      <c r="AA787" s="341" t="str">
        <f t="shared" si="450"/>
        <v/>
      </c>
      <c r="AB787" s="341" t="str">
        <f t="shared" si="451"/>
        <v/>
      </c>
      <c r="AC787" s="269" t="str">
        <f t="shared" si="439"/>
        <v/>
      </c>
      <c r="AD787" s="269" t="str">
        <f t="shared" si="452"/>
        <v/>
      </c>
      <c r="AE787" s="269" t="str">
        <f t="shared" si="453"/>
        <v/>
      </c>
      <c r="AF787" s="269" t="str">
        <f t="shared" si="454"/>
        <v/>
      </c>
      <c r="AG787" s="269" t="str">
        <f t="shared" si="455"/>
        <v/>
      </c>
      <c r="AH787" s="269" t="str">
        <f t="shared" si="456"/>
        <v/>
      </c>
      <c r="AI787" s="269" t="str">
        <f t="shared" si="457"/>
        <v/>
      </c>
      <c r="AJ787" s="269" t="str">
        <f t="shared" si="458"/>
        <v/>
      </c>
      <c r="AK787" s="366" t="str">
        <f t="shared" si="459"/>
        <v/>
      </c>
      <c r="AL787" s="134" t="str">
        <f t="shared" si="460"/>
        <v/>
      </c>
      <c r="AM787" s="5" t="e" cm="1">
        <f t="array" ref="AM787">Balance($B$8,$B$11,$B$12,$H$7,B787,AK787,AL787)</f>
        <v>#VALUE!</v>
      </c>
      <c r="AN787" s="5" t="e" cm="1">
        <f t="array" ref="AN787">getStorageByWaterLevel(B786)</f>
        <v>#VALUE!</v>
      </c>
    </row>
    <row r="788" spans="2:40" x14ac:dyDescent="0.25">
      <c r="B788" s="269" t="str">
        <f t="shared" si="440"/>
        <v/>
      </c>
      <c r="C788" s="269" t="str">
        <f t="shared" si="441"/>
        <v/>
      </c>
      <c r="D788" s="269" t="str">
        <f t="shared" si="442"/>
        <v/>
      </c>
      <c r="E788" s="269" t="str">
        <f>IF(H788&gt;0,IF(AND(C788&lt;$B$6,C788&gt;$K$12),bb2wang($B$6,$K$12,C788,$H$8,$H$9,I788,$H$10,$H$11,$K$10,$K$11,$H$13),E787)," ")</f>
        <v xml:space="preserve"> </v>
      </c>
      <c r="F788" s="269" t="str">
        <f t="shared" si="443"/>
        <v/>
      </c>
      <c r="G788" s="269" t="str">
        <f t="shared" si="444"/>
        <v/>
      </c>
      <c r="H788" s="270"/>
      <c r="I788" s="269" t="str">
        <f t="shared" si="445"/>
        <v/>
      </c>
      <c r="J788" s="269">
        <f t="shared" si="438"/>
        <v>100</v>
      </c>
      <c r="K788" s="317" t="str">
        <f t="shared" si="446"/>
        <v/>
      </c>
      <c r="L788" s="318" t="str">
        <f t="shared" si="447"/>
        <v/>
      </c>
      <c r="M788" s="318" t="str">
        <f t="shared" si="448"/>
        <v/>
      </c>
      <c r="N788" s="269" t="str">
        <f t="shared" si="449"/>
        <v/>
      </c>
      <c r="O788" s="269" t="str">
        <f t="shared" si="461"/>
        <v/>
      </c>
      <c r="P788" s="316"/>
      <c r="Q788" s="269"/>
      <c r="R788" s="338" t="str">
        <f>IF(H788&gt;0,rate1(1,$L$52,$L$51,$L$54,L788,$L$53,$L$50,P788),"")</f>
        <v/>
      </c>
      <c r="S788" s="318"/>
      <c r="T788" s="318"/>
      <c r="U788" s="269"/>
      <c r="V788" s="341"/>
      <c r="W788" s="269"/>
      <c r="X788" s="269"/>
      <c r="Y788" s="269"/>
      <c r="Z788" s="349" t="str">
        <f>IF(H788&gt;0,rate1(1,$L$52,$L$51,$L$54,U788,$L$53,$L$50,Y788),"")</f>
        <v/>
      </c>
      <c r="AA788" s="341" t="str">
        <f t="shared" si="450"/>
        <v/>
      </c>
      <c r="AB788" s="341" t="str">
        <f t="shared" si="451"/>
        <v/>
      </c>
      <c r="AC788" s="269" t="str">
        <f t="shared" si="439"/>
        <v/>
      </c>
      <c r="AD788" s="269" t="str">
        <f t="shared" si="452"/>
        <v/>
      </c>
      <c r="AE788" s="269" t="str">
        <f t="shared" si="453"/>
        <v/>
      </c>
      <c r="AF788" s="269" t="str">
        <f t="shared" si="454"/>
        <v/>
      </c>
      <c r="AG788" s="269" t="str">
        <f t="shared" si="455"/>
        <v/>
      </c>
      <c r="AH788" s="269" t="str">
        <f t="shared" si="456"/>
        <v/>
      </c>
      <c r="AI788" s="269" t="str">
        <f t="shared" si="457"/>
        <v/>
      </c>
      <c r="AJ788" s="269" t="str">
        <f t="shared" si="458"/>
        <v/>
      </c>
      <c r="AK788" s="366" t="str">
        <f t="shared" si="459"/>
        <v/>
      </c>
      <c r="AL788" s="134" t="str">
        <f t="shared" si="460"/>
        <v/>
      </c>
      <c r="AM788" s="5" t="e" cm="1">
        <f t="array" ref="AM788">Balance($B$8,$B$11,$B$12,$H$7,B788,AK788,AL788)</f>
        <v>#VALUE!</v>
      </c>
      <c r="AN788" s="5" t="e" cm="1">
        <f t="array" ref="AN788">getStorageByWaterLevel(B787)</f>
        <v>#VALUE!</v>
      </c>
    </row>
    <row r="789" spans="2:40" x14ac:dyDescent="0.25">
      <c r="B789" s="269" t="str">
        <f t="shared" si="440"/>
        <v/>
      </c>
      <c r="C789" s="269" t="str">
        <f t="shared" si="441"/>
        <v/>
      </c>
      <c r="D789" s="269" t="str">
        <f t="shared" si="442"/>
        <v/>
      </c>
      <c r="E789" s="269" t="str">
        <f>IF(H789&gt;0,IF(AND(C789&lt;$B$6,C789&gt;$K$12),bb2wang($B$6,$K$12,C789,$H$8,$H$9,I789,$H$10,$H$11,$K$10,$K$11,$H$13),E788)," ")</f>
        <v xml:space="preserve"> </v>
      </c>
      <c r="F789" s="269" t="str">
        <f t="shared" si="443"/>
        <v/>
      </c>
      <c r="G789" s="269" t="str">
        <f t="shared" si="444"/>
        <v/>
      </c>
      <c r="H789" s="270"/>
      <c r="I789" s="269" t="str">
        <f t="shared" si="445"/>
        <v/>
      </c>
      <c r="J789" s="269">
        <f t="shared" si="438"/>
        <v>100</v>
      </c>
      <c r="K789" s="317" t="str">
        <f t="shared" si="446"/>
        <v/>
      </c>
      <c r="L789" s="318" t="str">
        <f t="shared" si="447"/>
        <v/>
      </c>
      <c r="M789" s="318" t="str">
        <f t="shared" si="448"/>
        <v/>
      </c>
      <c r="N789" s="269" t="str">
        <f t="shared" si="449"/>
        <v/>
      </c>
      <c r="O789" s="269" t="str">
        <f t="shared" si="461"/>
        <v/>
      </c>
      <c r="P789" s="316"/>
      <c r="Q789" s="269"/>
      <c r="R789" s="338" t="str">
        <f>IF(H789&gt;0,rate1(1,$L$52,$L$51,$L$54,L789,$L$53,$L$50,P789),"")</f>
        <v/>
      </c>
      <c r="S789" s="318"/>
      <c r="T789" s="318"/>
      <c r="U789" s="269"/>
      <c r="V789" s="341"/>
      <c r="W789" s="269"/>
      <c r="X789" s="269"/>
      <c r="Y789" s="269"/>
      <c r="Z789" s="349" t="str">
        <f>IF(H789&gt;0,rate1(1,$L$52,$L$51,$L$54,U789,$L$53,$L$50,Y789),"")</f>
        <v/>
      </c>
      <c r="AA789" s="341" t="str">
        <f t="shared" si="450"/>
        <v/>
      </c>
      <c r="AB789" s="341" t="str">
        <f t="shared" si="451"/>
        <v/>
      </c>
      <c r="AC789" s="269" t="str">
        <f t="shared" si="439"/>
        <v/>
      </c>
      <c r="AD789" s="269" t="str">
        <f t="shared" si="452"/>
        <v/>
      </c>
      <c r="AE789" s="269" t="str">
        <f t="shared" si="453"/>
        <v/>
      </c>
      <c r="AF789" s="269" t="str">
        <f t="shared" si="454"/>
        <v/>
      </c>
      <c r="AG789" s="269" t="str">
        <f t="shared" si="455"/>
        <v/>
      </c>
      <c r="AH789" s="269" t="str">
        <f t="shared" si="456"/>
        <v/>
      </c>
      <c r="AI789" s="269" t="str">
        <f t="shared" si="457"/>
        <v/>
      </c>
      <c r="AJ789" s="269" t="str">
        <f t="shared" si="458"/>
        <v/>
      </c>
      <c r="AK789" s="366" t="str">
        <f t="shared" si="459"/>
        <v/>
      </c>
      <c r="AL789" s="134" t="str">
        <f t="shared" si="460"/>
        <v/>
      </c>
      <c r="AM789" s="5" t="e" cm="1">
        <f t="array" ref="AM789">Balance($B$8,$B$11,$B$12,$H$7,B789,AK789,AL789)</f>
        <v>#VALUE!</v>
      </c>
      <c r="AN789" s="5" t="e" cm="1">
        <f t="array" ref="AN789">getStorageByWaterLevel(B788)</f>
        <v>#VALUE!</v>
      </c>
    </row>
    <row r="790" spans="2:40" x14ac:dyDescent="0.25">
      <c r="B790" s="269" t="str">
        <f t="shared" si="440"/>
        <v/>
      </c>
      <c r="C790" s="269" t="str">
        <f t="shared" si="441"/>
        <v/>
      </c>
      <c r="D790" s="269" t="str">
        <f t="shared" si="442"/>
        <v/>
      </c>
      <c r="E790" s="269" t="str">
        <f>IF(H790&gt;0,IF(AND(C790&lt;$B$6,C790&gt;$K$12),bb2wang($B$6,$K$12,C790,$H$8,$H$9,I790,$H$10,$H$11,$K$10,$K$11,$H$13),E789)," ")</f>
        <v xml:space="preserve"> </v>
      </c>
      <c r="F790" s="269" t="str">
        <f t="shared" si="443"/>
        <v/>
      </c>
      <c r="G790" s="269" t="str">
        <f t="shared" si="444"/>
        <v/>
      </c>
      <c r="H790" s="270"/>
      <c r="I790" s="269" t="str">
        <f t="shared" si="445"/>
        <v/>
      </c>
      <c r="J790" s="269">
        <f t="shared" si="438"/>
        <v>100</v>
      </c>
      <c r="K790" s="317" t="str">
        <f t="shared" si="446"/>
        <v/>
      </c>
      <c r="L790" s="318" t="str">
        <f t="shared" si="447"/>
        <v/>
      </c>
      <c r="M790" s="318" t="str">
        <f t="shared" si="448"/>
        <v/>
      </c>
      <c r="N790" s="269" t="str">
        <f t="shared" si="449"/>
        <v/>
      </c>
      <c r="O790" s="269" t="str">
        <f t="shared" si="461"/>
        <v/>
      </c>
      <c r="P790" s="316"/>
      <c r="Q790" s="269"/>
      <c r="R790" s="338" t="str">
        <f>IF(H790&gt;0,rate1(1,$L$52,$L$51,$L$54,L790,$L$53,$L$50,P790),"")</f>
        <v/>
      </c>
      <c r="S790" s="318"/>
      <c r="T790" s="318"/>
      <c r="U790" s="269"/>
      <c r="V790" s="341"/>
      <c r="W790" s="269"/>
      <c r="X790" s="269"/>
      <c r="Y790" s="269"/>
      <c r="Z790" s="349" t="str">
        <f>IF(H790&gt;0,rate1(1,$L$52,$L$51,$L$54,U790,$L$53,$L$50,Y790),"")</f>
        <v/>
      </c>
      <c r="AA790" s="341" t="str">
        <f t="shared" si="450"/>
        <v/>
      </c>
      <c r="AB790" s="341" t="str">
        <f t="shared" si="451"/>
        <v/>
      </c>
      <c r="AC790" s="269" t="str">
        <f t="shared" si="439"/>
        <v/>
      </c>
      <c r="AD790" s="269" t="str">
        <f t="shared" si="452"/>
        <v/>
      </c>
      <c r="AE790" s="269" t="str">
        <f t="shared" si="453"/>
        <v/>
      </c>
      <c r="AF790" s="269" t="str">
        <f t="shared" si="454"/>
        <v/>
      </c>
      <c r="AG790" s="269" t="str">
        <f t="shared" si="455"/>
        <v/>
      </c>
      <c r="AH790" s="269" t="str">
        <f t="shared" si="456"/>
        <v/>
      </c>
      <c r="AI790" s="269" t="str">
        <f t="shared" si="457"/>
        <v/>
      </c>
      <c r="AJ790" s="269" t="str">
        <f t="shared" si="458"/>
        <v/>
      </c>
      <c r="AK790" s="366" t="str">
        <f t="shared" si="459"/>
        <v/>
      </c>
      <c r="AL790" s="134" t="str">
        <f t="shared" si="460"/>
        <v/>
      </c>
      <c r="AM790" s="5" t="e" cm="1">
        <f t="array" ref="AM790">Balance($B$8,$B$11,$B$12,$H$7,B790,AK790,AL790)</f>
        <v>#VALUE!</v>
      </c>
      <c r="AN790" s="5" t="e" cm="1">
        <f t="array" ref="AN790">getStorageByWaterLevel(B789)</f>
        <v>#VALUE!</v>
      </c>
    </row>
    <row r="791" spans="2:40" x14ac:dyDescent="0.25">
      <c r="B791" s="269" t="str">
        <f t="shared" si="440"/>
        <v/>
      </c>
      <c r="C791" s="269" t="str">
        <f t="shared" si="441"/>
        <v/>
      </c>
      <c r="D791" s="269" t="str">
        <f t="shared" si="442"/>
        <v/>
      </c>
      <c r="E791" s="269" t="str">
        <f>IF(H791&gt;0,IF(AND(C791&lt;$B$6,C791&gt;$K$12),bb2wang($B$6,$K$12,C791,$H$8,$H$9,I791,$H$10,$H$11,$K$10,$K$11,$H$13),E790)," ")</f>
        <v xml:space="preserve"> </v>
      </c>
      <c r="F791" s="269" t="str">
        <f t="shared" si="443"/>
        <v/>
      </c>
      <c r="G791" s="269" t="str">
        <f t="shared" si="444"/>
        <v/>
      </c>
      <c r="H791" s="270"/>
      <c r="I791" s="269" t="str">
        <f t="shared" si="445"/>
        <v/>
      </c>
      <c r="J791" s="269">
        <f t="shared" si="438"/>
        <v>100</v>
      </c>
      <c r="K791" s="317" t="str">
        <f t="shared" si="446"/>
        <v/>
      </c>
      <c r="L791" s="318" t="str">
        <f t="shared" si="447"/>
        <v/>
      </c>
      <c r="M791" s="318" t="str">
        <f t="shared" si="448"/>
        <v/>
      </c>
      <c r="N791" s="269" t="str">
        <f t="shared" si="449"/>
        <v/>
      </c>
      <c r="O791" s="269" t="str">
        <f t="shared" si="461"/>
        <v/>
      </c>
      <c r="P791" s="316"/>
      <c r="Q791" s="269"/>
      <c r="R791" s="338" t="str">
        <f>IF(H791&gt;0,rate1(1,$L$52,$L$51,$L$54,L791,$L$53,$L$50,P791),"")</f>
        <v/>
      </c>
      <c r="S791" s="318"/>
      <c r="T791" s="318"/>
      <c r="U791" s="269"/>
      <c r="V791" s="341"/>
      <c r="W791" s="269"/>
      <c r="X791" s="269"/>
      <c r="Y791" s="269"/>
      <c r="Z791" s="349" t="str">
        <f>IF(H791&gt;0,rate1(1,$L$52,$L$51,$L$54,U791,$L$53,$L$50,Y791),"")</f>
        <v/>
      </c>
      <c r="AA791" s="341" t="str">
        <f t="shared" si="450"/>
        <v/>
      </c>
      <c r="AB791" s="341" t="str">
        <f t="shared" si="451"/>
        <v/>
      </c>
      <c r="AC791" s="269" t="str">
        <f t="shared" si="439"/>
        <v/>
      </c>
      <c r="AD791" s="269" t="str">
        <f t="shared" si="452"/>
        <v/>
      </c>
      <c r="AE791" s="269" t="str">
        <f t="shared" si="453"/>
        <v/>
      </c>
      <c r="AF791" s="269" t="str">
        <f t="shared" si="454"/>
        <v/>
      </c>
      <c r="AG791" s="269" t="str">
        <f t="shared" si="455"/>
        <v/>
      </c>
      <c r="AH791" s="269" t="str">
        <f t="shared" si="456"/>
        <v/>
      </c>
      <c r="AI791" s="269" t="str">
        <f t="shared" si="457"/>
        <v/>
      </c>
      <c r="AJ791" s="269" t="str">
        <f t="shared" si="458"/>
        <v/>
      </c>
      <c r="AK791" s="366" t="str">
        <f t="shared" si="459"/>
        <v/>
      </c>
      <c r="AL791" s="134" t="str">
        <f t="shared" si="460"/>
        <v/>
      </c>
      <c r="AM791" s="5" t="e" cm="1">
        <f t="array" ref="AM791">Balance($B$8,$B$11,$B$12,$H$7,B791,AK791,AL791)</f>
        <v>#VALUE!</v>
      </c>
      <c r="AN791" s="5" t="e" cm="1">
        <f t="array" ref="AN791">getStorageByWaterLevel(B790)</f>
        <v>#VALUE!</v>
      </c>
    </row>
    <row r="792" spans="2:40" x14ac:dyDescent="0.25">
      <c r="B792" s="269" t="str">
        <f t="shared" si="440"/>
        <v/>
      </c>
      <c r="C792" s="269" t="str">
        <f t="shared" si="441"/>
        <v/>
      </c>
      <c r="D792" s="269" t="str">
        <f t="shared" si="442"/>
        <v/>
      </c>
      <c r="E792" s="269" t="str">
        <f>IF(H792&gt;0,IF(AND(C792&lt;$B$6,C792&gt;$K$12),bb2wang($B$6,$K$12,C792,$H$8,$H$9,I792,$H$10,$H$11,$K$10,$K$11,$H$13),E791)," ")</f>
        <v xml:space="preserve"> </v>
      </c>
      <c r="F792" s="269" t="str">
        <f t="shared" si="443"/>
        <v/>
      </c>
      <c r="G792" s="269" t="str">
        <f t="shared" si="444"/>
        <v/>
      </c>
      <c r="H792" s="270"/>
      <c r="I792" s="269" t="str">
        <f t="shared" si="445"/>
        <v/>
      </c>
      <c r="J792" s="269">
        <f t="shared" si="438"/>
        <v>100</v>
      </c>
      <c r="K792" s="317" t="str">
        <f t="shared" si="446"/>
        <v/>
      </c>
      <c r="L792" s="318" t="str">
        <f t="shared" si="447"/>
        <v/>
      </c>
      <c r="M792" s="318" t="str">
        <f t="shared" si="448"/>
        <v/>
      </c>
      <c r="N792" s="269" t="str">
        <f t="shared" si="449"/>
        <v/>
      </c>
      <c r="O792" s="269" t="str">
        <f t="shared" si="461"/>
        <v/>
      </c>
      <c r="P792" s="316"/>
      <c r="Q792" s="269"/>
      <c r="R792" s="338" t="str">
        <f>IF(H792&gt;0,rate1(1,$L$52,$L$51,$L$54,L792,$L$53,$L$50,P792),"")</f>
        <v/>
      </c>
      <c r="S792" s="318"/>
      <c r="T792" s="318"/>
      <c r="U792" s="269"/>
      <c r="V792" s="341"/>
      <c r="W792" s="269"/>
      <c r="X792" s="269"/>
      <c r="Y792" s="269"/>
      <c r="Z792" s="349" t="str">
        <f>IF(H792&gt;0,rate1(1,$L$52,$L$51,$L$54,U792,$L$53,$L$50,Y792),"")</f>
        <v/>
      </c>
      <c r="AA792" s="341" t="str">
        <f t="shared" si="450"/>
        <v/>
      </c>
      <c r="AB792" s="341" t="str">
        <f t="shared" si="451"/>
        <v/>
      </c>
      <c r="AC792" s="269" t="str">
        <f t="shared" si="439"/>
        <v/>
      </c>
      <c r="AD792" s="269" t="str">
        <f t="shared" si="452"/>
        <v/>
      </c>
      <c r="AE792" s="269" t="str">
        <f t="shared" si="453"/>
        <v/>
      </c>
      <c r="AF792" s="269" t="str">
        <f t="shared" si="454"/>
        <v/>
      </c>
      <c r="AG792" s="269" t="str">
        <f t="shared" si="455"/>
        <v/>
      </c>
      <c r="AH792" s="269" t="str">
        <f t="shared" si="456"/>
        <v/>
      </c>
      <c r="AI792" s="269" t="str">
        <f t="shared" si="457"/>
        <v/>
      </c>
      <c r="AJ792" s="269" t="str">
        <f t="shared" si="458"/>
        <v/>
      </c>
      <c r="AK792" s="366" t="str">
        <f t="shared" si="459"/>
        <v/>
      </c>
      <c r="AL792" s="134" t="str">
        <f t="shared" si="460"/>
        <v/>
      </c>
      <c r="AM792" s="5" t="e" cm="1">
        <f t="array" ref="AM792">Balance($B$8,$B$11,$B$12,$H$7,B792,AK792,AL792)</f>
        <v>#VALUE!</v>
      </c>
      <c r="AN792" s="5" t="e" cm="1">
        <f t="array" ref="AN792">getStorageByWaterLevel(B791)</f>
        <v>#VALUE!</v>
      </c>
    </row>
    <row r="793" spans="2:40" x14ac:dyDescent="0.25">
      <c r="B793" s="269" t="str">
        <f t="shared" si="440"/>
        <v/>
      </c>
      <c r="C793" s="269" t="str">
        <f t="shared" si="441"/>
        <v/>
      </c>
      <c r="D793" s="269" t="str">
        <f t="shared" si="442"/>
        <v/>
      </c>
      <c r="E793" s="269" t="str">
        <f>IF(H793&gt;0,IF(AND(C793&lt;$B$6,C793&gt;$K$12),bb2wang($B$6,$K$12,C793,$H$8,$H$9,I793,$H$10,$H$11,$K$10,$K$11,$H$13),E792)," ")</f>
        <v xml:space="preserve"> </v>
      </c>
      <c r="F793" s="269" t="str">
        <f t="shared" si="443"/>
        <v/>
      </c>
      <c r="G793" s="269" t="str">
        <f t="shared" si="444"/>
        <v/>
      </c>
      <c r="H793" s="270"/>
      <c r="I793" s="269" t="str">
        <f t="shared" si="445"/>
        <v/>
      </c>
      <c r="J793" s="269">
        <f t="shared" si="438"/>
        <v>100</v>
      </c>
      <c r="K793" s="317" t="str">
        <f t="shared" si="446"/>
        <v/>
      </c>
      <c r="L793" s="318" t="str">
        <f t="shared" si="447"/>
        <v/>
      </c>
      <c r="M793" s="318" t="str">
        <f t="shared" si="448"/>
        <v/>
      </c>
      <c r="N793" s="269" t="str">
        <f t="shared" si="449"/>
        <v/>
      </c>
      <c r="O793" s="269" t="str">
        <f t="shared" si="461"/>
        <v/>
      </c>
      <c r="P793" s="316"/>
      <c r="Q793" s="269"/>
      <c r="R793" s="338" t="str">
        <f>IF(H793&gt;0,rate1(1,$L$52,$L$51,$L$54,L793,$L$53,$L$50,P793),"")</f>
        <v/>
      </c>
      <c r="S793" s="318"/>
      <c r="T793" s="318"/>
      <c r="U793" s="269"/>
      <c r="V793" s="341"/>
      <c r="W793" s="269"/>
      <c r="X793" s="269"/>
      <c r="Y793" s="269"/>
      <c r="Z793" s="349" t="str">
        <f>IF(H793&gt;0,rate1(1,$L$52,$L$51,$L$54,U793,$L$53,$L$50,Y793),"")</f>
        <v/>
      </c>
      <c r="AA793" s="341" t="str">
        <f t="shared" si="450"/>
        <v/>
      </c>
      <c r="AB793" s="341" t="str">
        <f t="shared" si="451"/>
        <v/>
      </c>
      <c r="AC793" s="269" t="str">
        <f t="shared" si="439"/>
        <v/>
      </c>
      <c r="AD793" s="269" t="str">
        <f t="shared" si="452"/>
        <v/>
      </c>
      <c r="AE793" s="269" t="str">
        <f t="shared" si="453"/>
        <v/>
      </c>
      <c r="AF793" s="269" t="str">
        <f t="shared" si="454"/>
        <v/>
      </c>
      <c r="AG793" s="269" t="str">
        <f t="shared" si="455"/>
        <v/>
      </c>
      <c r="AH793" s="269" t="str">
        <f t="shared" si="456"/>
        <v/>
      </c>
      <c r="AI793" s="269" t="str">
        <f t="shared" si="457"/>
        <v/>
      </c>
      <c r="AJ793" s="269" t="str">
        <f t="shared" si="458"/>
        <v/>
      </c>
      <c r="AK793" s="366" t="str">
        <f t="shared" si="459"/>
        <v/>
      </c>
      <c r="AL793" s="134" t="str">
        <f t="shared" si="460"/>
        <v/>
      </c>
      <c r="AM793" s="5" t="e" cm="1">
        <f t="array" ref="AM793">Balance($B$8,$B$11,$B$12,$H$7,B793,AK793,AL793)</f>
        <v>#VALUE!</v>
      </c>
      <c r="AN793" s="5" t="e" cm="1">
        <f t="array" ref="AN793">getStorageByWaterLevel(B792)</f>
        <v>#VALUE!</v>
      </c>
    </row>
    <row r="794" spans="2:40" x14ac:dyDescent="0.25">
      <c r="B794" s="269" t="str">
        <f t="shared" si="440"/>
        <v/>
      </c>
      <c r="C794" s="269" t="str">
        <f t="shared" si="441"/>
        <v/>
      </c>
      <c r="D794" s="269" t="str">
        <f t="shared" si="442"/>
        <v/>
      </c>
      <c r="E794" s="269" t="str">
        <f>IF(H794&gt;0,IF(AND(C794&lt;$B$6,C794&gt;$K$12),bb2wang($B$6,$K$12,C794,$H$8,$H$9,I794,$H$10,$H$11,$K$10,$K$11,$H$13),E793)," ")</f>
        <v xml:space="preserve"> </v>
      </c>
      <c r="F794" s="269" t="str">
        <f t="shared" si="443"/>
        <v/>
      </c>
      <c r="G794" s="269" t="str">
        <f t="shared" si="444"/>
        <v/>
      </c>
      <c r="H794" s="270"/>
      <c r="I794" s="269" t="str">
        <f t="shared" si="445"/>
        <v/>
      </c>
      <c r="J794" s="269">
        <f t="shared" si="438"/>
        <v>100</v>
      </c>
      <c r="K794" s="317" t="str">
        <f t="shared" si="446"/>
        <v/>
      </c>
      <c r="L794" s="318" t="str">
        <f t="shared" si="447"/>
        <v/>
      </c>
      <c r="M794" s="318" t="str">
        <f t="shared" si="448"/>
        <v/>
      </c>
      <c r="N794" s="269" t="str">
        <f t="shared" si="449"/>
        <v/>
      </c>
      <c r="O794" s="269" t="str">
        <f t="shared" si="461"/>
        <v/>
      </c>
      <c r="P794" s="316"/>
      <c r="Q794" s="269"/>
      <c r="R794" s="338" t="str">
        <f>IF(H794&gt;0,rate1(1,$L$52,$L$51,$L$54,L794,$L$53,$L$50,P794),"")</f>
        <v/>
      </c>
      <c r="S794" s="318"/>
      <c r="T794" s="318"/>
      <c r="U794" s="269"/>
      <c r="V794" s="341"/>
      <c r="W794" s="269"/>
      <c r="X794" s="269"/>
      <c r="Y794" s="269"/>
      <c r="Z794" s="349" t="str">
        <f>IF(H794&gt;0,rate1(1,$L$52,$L$51,$L$54,U794,$L$53,$L$50,Y794),"")</f>
        <v/>
      </c>
      <c r="AA794" s="341" t="str">
        <f t="shared" si="450"/>
        <v/>
      </c>
      <c r="AB794" s="341" t="str">
        <f t="shared" si="451"/>
        <v/>
      </c>
      <c r="AC794" s="269" t="str">
        <f t="shared" si="439"/>
        <v/>
      </c>
      <c r="AD794" s="269" t="str">
        <f t="shared" si="452"/>
        <v/>
      </c>
      <c r="AE794" s="269" t="str">
        <f t="shared" si="453"/>
        <v/>
      </c>
      <c r="AF794" s="269" t="str">
        <f t="shared" si="454"/>
        <v/>
      </c>
      <c r="AG794" s="269" t="str">
        <f t="shared" si="455"/>
        <v/>
      </c>
      <c r="AH794" s="269" t="str">
        <f t="shared" si="456"/>
        <v/>
      </c>
      <c r="AI794" s="269" t="str">
        <f t="shared" si="457"/>
        <v/>
      </c>
      <c r="AJ794" s="269" t="str">
        <f t="shared" si="458"/>
        <v/>
      </c>
      <c r="AK794" s="366" t="str">
        <f t="shared" si="459"/>
        <v/>
      </c>
      <c r="AL794" s="134" t="str">
        <f t="shared" si="460"/>
        <v/>
      </c>
      <c r="AM794" s="5" t="e" cm="1">
        <f t="array" ref="AM794">Balance($B$8,$B$11,$B$12,$H$7,B794,AK794,AL794)</f>
        <v>#VALUE!</v>
      </c>
      <c r="AN794" s="5" t="e" cm="1">
        <f t="array" ref="AN794">getStorageByWaterLevel(B793)</f>
        <v>#VALUE!</v>
      </c>
    </row>
    <row r="795" spans="2:40" x14ac:dyDescent="0.25">
      <c r="B795" s="269" t="str">
        <f t="shared" si="440"/>
        <v/>
      </c>
      <c r="C795" s="269" t="str">
        <f t="shared" si="441"/>
        <v/>
      </c>
      <c r="D795" s="269" t="str">
        <f t="shared" si="442"/>
        <v/>
      </c>
      <c r="E795" s="269" t="str">
        <f>IF(H795&gt;0,IF(AND(C795&lt;$B$6,C795&gt;$K$12),bb2wang($B$6,$K$12,C795,$H$8,$H$9,I795,$H$10,$H$11,$K$10,$K$11,$H$13),E794)," ")</f>
        <v xml:space="preserve"> </v>
      </c>
      <c r="F795" s="269" t="str">
        <f t="shared" si="443"/>
        <v/>
      </c>
      <c r="G795" s="269" t="str">
        <f t="shared" si="444"/>
        <v/>
      </c>
      <c r="H795" s="270"/>
      <c r="I795" s="269" t="str">
        <f t="shared" si="445"/>
        <v/>
      </c>
      <c r="J795" s="269">
        <f t="shared" si="438"/>
        <v>100</v>
      </c>
      <c r="K795" s="317" t="str">
        <f t="shared" si="446"/>
        <v/>
      </c>
      <c r="L795" s="318" t="str">
        <f t="shared" si="447"/>
        <v/>
      </c>
      <c r="M795" s="318" t="str">
        <f t="shared" si="448"/>
        <v/>
      </c>
      <c r="N795" s="269" t="str">
        <f t="shared" si="449"/>
        <v/>
      </c>
      <c r="O795" s="269" t="str">
        <f t="shared" si="461"/>
        <v/>
      </c>
      <c r="P795" s="316"/>
      <c r="Q795" s="269"/>
      <c r="R795" s="338" t="str">
        <f>IF(H795&gt;0,rate1(1,$L$52,$L$51,$L$54,L795,$L$53,$L$50,P795),"")</f>
        <v/>
      </c>
      <c r="S795" s="318"/>
      <c r="T795" s="318"/>
      <c r="U795" s="269"/>
      <c r="V795" s="341"/>
      <c r="W795" s="269"/>
      <c r="X795" s="269"/>
      <c r="Y795" s="269"/>
      <c r="Z795" s="349" t="str">
        <f>IF(H795&gt;0,rate1(1,$L$52,$L$51,$L$54,U795,$L$53,$L$50,Y795),"")</f>
        <v/>
      </c>
      <c r="AA795" s="341" t="str">
        <f t="shared" si="450"/>
        <v/>
      </c>
      <c r="AB795" s="341" t="str">
        <f t="shared" si="451"/>
        <v/>
      </c>
      <c r="AC795" s="269" t="str">
        <f t="shared" si="439"/>
        <v/>
      </c>
      <c r="AD795" s="269" t="str">
        <f t="shared" si="452"/>
        <v/>
      </c>
      <c r="AE795" s="269" t="str">
        <f t="shared" si="453"/>
        <v/>
      </c>
      <c r="AF795" s="269" t="str">
        <f t="shared" si="454"/>
        <v/>
      </c>
      <c r="AG795" s="269" t="str">
        <f t="shared" si="455"/>
        <v/>
      </c>
      <c r="AH795" s="269" t="str">
        <f t="shared" si="456"/>
        <v/>
      </c>
      <c r="AI795" s="269" t="str">
        <f t="shared" si="457"/>
        <v/>
      </c>
      <c r="AJ795" s="269" t="str">
        <f t="shared" si="458"/>
        <v/>
      </c>
      <c r="AK795" s="366" t="str">
        <f t="shared" si="459"/>
        <v/>
      </c>
      <c r="AL795" s="134" t="str">
        <f t="shared" si="460"/>
        <v/>
      </c>
      <c r="AM795" s="5" t="e" cm="1">
        <f t="array" ref="AM795">Balance($B$8,$B$11,$B$12,$H$7,B795,AK795,AL795)</f>
        <v>#VALUE!</v>
      </c>
      <c r="AN795" s="5" t="e" cm="1">
        <f t="array" ref="AN795">getStorageByWaterLevel(B794)</f>
        <v>#VALUE!</v>
      </c>
    </row>
    <row r="796" spans="2:40" x14ac:dyDescent="0.25">
      <c r="B796" s="269" t="str">
        <f t="shared" si="440"/>
        <v/>
      </c>
      <c r="C796" s="269" t="str">
        <f t="shared" si="441"/>
        <v/>
      </c>
      <c r="D796" s="269" t="str">
        <f t="shared" si="442"/>
        <v/>
      </c>
      <c r="E796" s="269" t="str">
        <f>IF(H796&gt;0,IF(AND(C796&lt;$B$6,C796&gt;$K$12),bb2wang($B$6,$K$12,C796,$H$8,$H$9,I796,$H$10,$H$11,$K$10,$K$11,$H$13),E795)," ")</f>
        <v xml:space="preserve"> </v>
      </c>
      <c r="F796" s="269" t="str">
        <f t="shared" si="443"/>
        <v/>
      </c>
      <c r="G796" s="269" t="str">
        <f t="shared" si="444"/>
        <v/>
      </c>
      <c r="H796" s="270"/>
      <c r="I796" s="269" t="str">
        <f t="shared" si="445"/>
        <v/>
      </c>
      <c r="J796" s="269">
        <f t="shared" si="438"/>
        <v>100</v>
      </c>
      <c r="K796" s="317" t="str">
        <f t="shared" si="446"/>
        <v/>
      </c>
      <c r="L796" s="318" t="str">
        <f t="shared" si="447"/>
        <v/>
      </c>
      <c r="M796" s="318" t="str">
        <f t="shared" si="448"/>
        <v/>
      </c>
      <c r="N796" s="269" t="str">
        <f t="shared" si="449"/>
        <v/>
      </c>
      <c r="O796" s="269" t="str">
        <f t="shared" si="461"/>
        <v/>
      </c>
      <c r="P796" s="316"/>
      <c r="Q796" s="269"/>
      <c r="R796" s="338" t="str">
        <f>IF(H796&gt;0,rate1(1,$L$52,$L$51,$L$54,L796,$L$53,$L$50,P796),"")</f>
        <v/>
      </c>
      <c r="S796" s="318"/>
      <c r="T796" s="318"/>
      <c r="U796" s="269"/>
      <c r="V796" s="341"/>
      <c r="W796" s="269"/>
      <c r="X796" s="269"/>
      <c r="Y796" s="269"/>
      <c r="Z796" s="349" t="str">
        <f>IF(H796&gt;0,rate1(1,$L$52,$L$51,$L$54,U796,$L$53,$L$50,Y796),"")</f>
        <v/>
      </c>
      <c r="AA796" s="341" t="str">
        <f t="shared" si="450"/>
        <v/>
      </c>
      <c r="AB796" s="341" t="str">
        <f t="shared" si="451"/>
        <v/>
      </c>
      <c r="AC796" s="269" t="str">
        <f t="shared" si="439"/>
        <v/>
      </c>
      <c r="AD796" s="269" t="str">
        <f t="shared" si="452"/>
        <v/>
      </c>
      <c r="AE796" s="269" t="str">
        <f t="shared" si="453"/>
        <v/>
      </c>
      <c r="AF796" s="269" t="str">
        <f t="shared" si="454"/>
        <v/>
      </c>
      <c r="AG796" s="269" t="str">
        <f t="shared" si="455"/>
        <v/>
      </c>
      <c r="AH796" s="269" t="str">
        <f t="shared" si="456"/>
        <v/>
      </c>
      <c r="AI796" s="269" t="str">
        <f t="shared" si="457"/>
        <v/>
      </c>
      <c r="AJ796" s="269" t="str">
        <f t="shared" si="458"/>
        <v/>
      </c>
      <c r="AK796" s="366" t="str">
        <f t="shared" si="459"/>
        <v/>
      </c>
      <c r="AL796" s="134" t="str">
        <f t="shared" si="460"/>
        <v/>
      </c>
      <c r="AM796" s="5" t="e" cm="1">
        <f t="array" ref="AM796">Balance($B$8,$B$11,$B$12,$H$7,B796,AK796,AL796)</f>
        <v>#VALUE!</v>
      </c>
      <c r="AN796" s="5" t="e" cm="1">
        <f t="array" ref="AN796">getStorageByWaterLevel(B795)</f>
        <v>#VALUE!</v>
      </c>
    </row>
    <row r="797" spans="2:40" x14ac:dyDescent="0.25">
      <c r="B797" s="269" t="str">
        <f t="shared" si="440"/>
        <v/>
      </c>
      <c r="C797" s="269" t="str">
        <f t="shared" si="441"/>
        <v/>
      </c>
      <c r="D797" s="269" t="str">
        <f t="shared" si="442"/>
        <v/>
      </c>
      <c r="E797" s="269" t="str">
        <f>IF(H797&gt;0,IF(AND(C797&lt;$B$6,C797&gt;$K$12),bb2wang($B$6,$K$12,C797,$H$8,$H$9,I797,$H$10,$H$11,$K$10,$K$11,$H$13),E796)," ")</f>
        <v xml:space="preserve"> </v>
      </c>
      <c r="F797" s="269" t="str">
        <f t="shared" si="443"/>
        <v/>
      </c>
      <c r="G797" s="269" t="str">
        <f t="shared" si="444"/>
        <v/>
      </c>
      <c r="H797" s="270"/>
      <c r="I797" s="269" t="str">
        <f t="shared" si="445"/>
        <v/>
      </c>
      <c r="J797" s="269">
        <f t="shared" si="438"/>
        <v>100</v>
      </c>
      <c r="K797" s="317" t="str">
        <f t="shared" si="446"/>
        <v/>
      </c>
      <c r="L797" s="318" t="str">
        <f t="shared" si="447"/>
        <v/>
      </c>
      <c r="M797" s="318" t="str">
        <f t="shared" si="448"/>
        <v/>
      </c>
      <c r="N797" s="269" t="str">
        <f t="shared" si="449"/>
        <v/>
      </c>
      <c r="O797" s="269" t="str">
        <f t="shared" si="461"/>
        <v/>
      </c>
      <c r="P797" s="316"/>
      <c r="Q797" s="269"/>
      <c r="R797" s="338" t="str">
        <f>IF(H797&gt;0,rate1(1,$L$52,$L$51,$L$54,L797,$L$53,$L$50,P797),"")</f>
        <v/>
      </c>
      <c r="S797" s="318"/>
      <c r="T797" s="318"/>
      <c r="U797" s="269"/>
      <c r="V797" s="341"/>
      <c r="W797" s="269"/>
      <c r="X797" s="269"/>
      <c r="Y797" s="269"/>
      <c r="Z797" s="349" t="str">
        <f>IF(H797&gt;0,rate1(1,$L$52,$L$51,$L$54,U797,$L$53,$L$50,Y797),"")</f>
        <v/>
      </c>
      <c r="AA797" s="341" t="str">
        <f t="shared" si="450"/>
        <v/>
      </c>
      <c r="AB797" s="341" t="str">
        <f t="shared" si="451"/>
        <v/>
      </c>
      <c r="AC797" s="269" t="str">
        <f t="shared" si="439"/>
        <v/>
      </c>
      <c r="AD797" s="269" t="str">
        <f t="shared" si="452"/>
        <v/>
      </c>
      <c r="AE797" s="269" t="str">
        <f t="shared" si="453"/>
        <v/>
      </c>
      <c r="AF797" s="269" t="str">
        <f t="shared" si="454"/>
        <v/>
      </c>
      <c r="AG797" s="269" t="str">
        <f t="shared" si="455"/>
        <v/>
      </c>
      <c r="AH797" s="269" t="str">
        <f t="shared" si="456"/>
        <v/>
      </c>
      <c r="AI797" s="269" t="str">
        <f t="shared" si="457"/>
        <v/>
      </c>
      <c r="AJ797" s="269" t="str">
        <f t="shared" si="458"/>
        <v/>
      </c>
      <c r="AK797" s="366" t="str">
        <f t="shared" si="459"/>
        <v/>
      </c>
      <c r="AL797" s="134" t="str">
        <f t="shared" si="460"/>
        <v/>
      </c>
      <c r="AM797" s="5" t="e" cm="1">
        <f t="array" ref="AM797">Balance($B$8,$B$11,$B$12,$H$7,B797,AK797,AL797)</f>
        <v>#VALUE!</v>
      </c>
      <c r="AN797" s="5" t="e" cm="1">
        <f t="array" ref="AN797">getStorageByWaterLevel(B796)</f>
        <v>#VALUE!</v>
      </c>
    </row>
    <row r="798" spans="2:40" x14ac:dyDescent="0.25">
      <c r="B798" s="269" t="str">
        <f t="shared" si="440"/>
        <v/>
      </c>
      <c r="C798" s="269" t="str">
        <f t="shared" si="441"/>
        <v/>
      </c>
      <c r="D798" s="269" t="str">
        <f t="shared" si="442"/>
        <v/>
      </c>
      <c r="E798" s="269" t="str">
        <f>IF(H798&gt;0,IF(AND(C798&lt;$B$6,C798&gt;$K$12),bb2wang($B$6,$K$12,C798,$H$8,$H$9,I798,$H$10,$H$11,$K$10,$K$11,$H$13),E797)," ")</f>
        <v xml:space="preserve"> </v>
      </c>
      <c r="F798" s="269" t="str">
        <f t="shared" si="443"/>
        <v/>
      </c>
      <c r="G798" s="269" t="str">
        <f t="shared" si="444"/>
        <v/>
      </c>
      <c r="H798" s="270"/>
      <c r="I798" s="269" t="str">
        <f t="shared" si="445"/>
        <v/>
      </c>
      <c r="J798" s="269">
        <f t="shared" si="438"/>
        <v>100</v>
      </c>
      <c r="K798" s="317" t="str">
        <f t="shared" si="446"/>
        <v/>
      </c>
      <c r="L798" s="318" t="str">
        <f t="shared" si="447"/>
        <v/>
      </c>
      <c r="M798" s="318" t="str">
        <f t="shared" si="448"/>
        <v/>
      </c>
      <c r="N798" s="269" t="str">
        <f t="shared" si="449"/>
        <v/>
      </c>
      <c r="O798" s="269" t="str">
        <f t="shared" si="461"/>
        <v/>
      </c>
      <c r="P798" s="316"/>
      <c r="Q798" s="269"/>
      <c r="R798" s="338" t="str">
        <f>IF(H798&gt;0,rate1(1,$L$52,$L$51,$L$54,L798,$L$53,$L$50,P798),"")</f>
        <v/>
      </c>
      <c r="S798" s="318"/>
      <c r="T798" s="318"/>
      <c r="U798" s="269"/>
      <c r="V798" s="341"/>
      <c r="W798" s="269"/>
      <c r="X798" s="269"/>
      <c r="Y798" s="269"/>
      <c r="Z798" s="349" t="str">
        <f>IF(H798&gt;0,rate1(1,$L$52,$L$51,$L$54,U798,$L$53,$L$50,Y798),"")</f>
        <v/>
      </c>
      <c r="AA798" s="341" t="str">
        <f t="shared" si="450"/>
        <v/>
      </c>
      <c r="AB798" s="341" t="str">
        <f t="shared" si="451"/>
        <v/>
      </c>
      <c r="AC798" s="269" t="str">
        <f t="shared" si="439"/>
        <v/>
      </c>
      <c r="AD798" s="269" t="str">
        <f t="shared" si="452"/>
        <v/>
      </c>
      <c r="AE798" s="269" t="str">
        <f t="shared" si="453"/>
        <v/>
      </c>
      <c r="AF798" s="269" t="str">
        <f t="shared" si="454"/>
        <v/>
      </c>
      <c r="AG798" s="269" t="str">
        <f t="shared" si="455"/>
        <v/>
      </c>
      <c r="AH798" s="269" t="str">
        <f t="shared" si="456"/>
        <v/>
      </c>
      <c r="AI798" s="269" t="str">
        <f t="shared" si="457"/>
        <v/>
      </c>
      <c r="AJ798" s="269" t="str">
        <f t="shared" si="458"/>
        <v/>
      </c>
      <c r="AK798" s="366" t="str">
        <f t="shared" si="459"/>
        <v/>
      </c>
      <c r="AL798" s="134" t="str">
        <f t="shared" si="460"/>
        <v/>
      </c>
      <c r="AM798" s="5" t="e" cm="1">
        <f t="array" ref="AM798">Balance($B$8,$B$11,$B$12,$H$7,B798,AK798,AL798)</f>
        <v>#VALUE!</v>
      </c>
      <c r="AN798" s="5" t="e" cm="1">
        <f t="array" ref="AN798">getStorageByWaterLevel(B797)</f>
        <v>#VALUE!</v>
      </c>
    </row>
    <row r="799" spans="2:40" x14ac:dyDescent="0.25">
      <c r="B799" s="269" t="str">
        <f t="shared" si="440"/>
        <v/>
      </c>
      <c r="C799" s="269" t="str">
        <f t="shared" si="441"/>
        <v/>
      </c>
      <c r="D799" s="269" t="str">
        <f t="shared" si="442"/>
        <v/>
      </c>
      <c r="E799" s="269" t="str">
        <f>IF(H799&gt;0,IF(AND(C799&lt;$B$6,C799&gt;$K$12),bb2wang($B$6,$K$12,C799,$H$8,$H$9,I799,$H$10,$H$11,$K$10,$K$11,$H$13),E798)," ")</f>
        <v xml:space="preserve"> </v>
      </c>
      <c r="F799" s="269" t="str">
        <f t="shared" si="443"/>
        <v/>
      </c>
      <c r="G799" s="269" t="str">
        <f t="shared" si="444"/>
        <v/>
      </c>
      <c r="H799" s="270"/>
      <c r="I799" s="269" t="str">
        <f t="shared" si="445"/>
        <v/>
      </c>
      <c r="J799" s="269">
        <f t="shared" si="438"/>
        <v>100</v>
      </c>
      <c r="K799" s="317" t="str">
        <f t="shared" si="446"/>
        <v/>
      </c>
      <c r="L799" s="318" t="str">
        <f t="shared" si="447"/>
        <v/>
      </c>
      <c r="M799" s="318" t="str">
        <f t="shared" si="448"/>
        <v/>
      </c>
      <c r="N799" s="269" t="str">
        <f t="shared" si="449"/>
        <v/>
      </c>
      <c r="O799" s="269" t="str">
        <f t="shared" si="461"/>
        <v/>
      </c>
      <c r="P799" s="316"/>
      <c r="Q799" s="269"/>
      <c r="R799" s="338" t="str">
        <f>IF(H799&gt;0,rate1(1,$L$52,$L$51,$L$54,L799,$L$53,$L$50,P799),"")</f>
        <v/>
      </c>
      <c r="S799" s="318"/>
      <c r="T799" s="318"/>
      <c r="U799" s="269"/>
      <c r="V799" s="341"/>
      <c r="W799" s="269"/>
      <c r="X799" s="269"/>
      <c r="Y799" s="269"/>
      <c r="Z799" s="349" t="str">
        <f>IF(H799&gt;0,rate1(1,$L$52,$L$51,$L$54,U799,$L$53,$L$50,Y799),"")</f>
        <v/>
      </c>
      <c r="AA799" s="341" t="str">
        <f t="shared" si="450"/>
        <v/>
      </c>
      <c r="AB799" s="341" t="str">
        <f t="shared" si="451"/>
        <v/>
      </c>
      <c r="AC799" s="269" t="str">
        <f t="shared" si="439"/>
        <v/>
      </c>
      <c r="AD799" s="269" t="str">
        <f t="shared" si="452"/>
        <v/>
      </c>
      <c r="AE799" s="269" t="str">
        <f t="shared" si="453"/>
        <v/>
      </c>
      <c r="AF799" s="269" t="str">
        <f t="shared" si="454"/>
        <v/>
      </c>
      <c r="AG799" s="269" t="str">
        <f t="shared" si="455"/>
        <v/>
      </c>
      <c r="AH799" s="269" t="str">
        <f t="shared" si="456"/>
        <v/>
      </c>
      <c r="AI799" s="269" t="str">
        <f t="shared" si="457"/>
        <v/>
      </c>
      <c r="AJ799" s="269" t="str">
        <f t="shared" si="458"/>
        <v/>
      </c>
      <c r="AK799" s="366" t="str">
        <f t="shared" si="459"/>
        <v/>
      </c>
      <c r="AL799" s="134" t="str">
        <f t="shared" si="460"/>
        <v/>
      </c>
      <c r="AM799" s="5" t="e" cm="1">
        <f t="array" ref="AM799">Balance($B$8,$B$11,$B$12,$H$7,B799,AK799,AL799)</f>
        <v>#VALUE!</v>
      </c>
      <c r="AN799" s="5" t="e" cm="1">
        <f t="array" ref="AN799">getStorageByWaterLevel(B798)</f>
        <v>#VALUE!</v>
      </c>
    </row>
    <row r="800" spans="2:40" x14ac:dyDescent="0.25">
      <c r="B800" s="269" t="str">
        <f t="shared" si="440"/>
        <v/>
      </c>
      <c r="C800" s="269" t="str">
        <f t="shared" si="441"/>
        <v/>
      </c>
      <c r="D800" s="269" t="str">
        <f t="shared" si="442"/>
        <v/>
      </c>
      <c r="E800" s="269" t="str">
        <f>IF(H800&gt;0,IF(AND(C800&lt;$B$6,C800&gt;$K$12),bb2wang($B$6,$K$12,C800,$H$8,$H$9,I800,$H$10,$H$11,$K$10,$K$11,$H$13),E799)," ")</f>
        <v xml:space="preserve"> </v>
      </c>
      <c r="F800" s="269" t="str">
        <f t="shared" si="443"/>
        <v/>
      </c>
      <c r="G800" s="269" t="str">
        <f t="shared" si="444"/>
        <v/>
      </c>
      <c r="H800" s="270"/>
      <c r="I800" s="269" t="str">
        <f t="shared" si="445"/>
        <v/>
      </c>
      <c r="J800" s="269">
        <f t="shared" si="438"/>
        <v>100</v>
      </c>
      <c r="K800" s="317" t="str">
        <f t="shared" si="446"/>
        <v/>
      </c>
      <c r="L800" s="318" t="str">
        <f t="shared" si="447"/>
        <v/>
      </c>
      <c r="M800" s="318" t="str">
        <f t="shared" si="448"/>
        <v/>
      </c>
      <c r="N800" s="269" t="str">
        <f t="shared" si="449"/>
        <v/>
      </c>
      <c r="O800" s="269" t="str">
        <f t="shared" si="461"/>
        <v/>
      </c>
      <c r="P800" s="316"/>
      <c r="Q800" s="269"/>
      <c r="R800" s="338" t="str">
        <f>IF(H800&gt;0,rate1(1,$L$52,$L$51,$L$54,L800,$L$53,$L$50,P800),"")</f>
        <v/>
      </c>
      <c r="S800" s="318"/>
      <c r="T800" s="318"/>
      <c r="U800" s="269"/>
      <c r="V800" s="341"/>
      <c r="W800" s="269"/>
      <c r="X800" s="269"/>
      <c r="Y800" s="269"/>
      <c r="Z800" s="349" t="str">
        <f>IF(H800&gt;0,rate1(1,$L$52,$L$51,$L$54,U800,$L$53,$L$50,Y800),"")</f>
        <v/>
      </c>
      <c r="AA800" s="341" t="str">
        <f t="shared" si="450"/>
        <v/>
      </c>
      <c r="AB800" s="341" t="str">
        <f t="shared" si="451"/>
        <v/>
      </c>
      <c r="AC800" s="269" t="str">
        <f t="shared" si="439"/>
        <v/>
      </c>
      <c r="AD800" s="269" t="str">
        <f t="shared" si="452"/>
        <v/>
      </c>
      <c r="AE800" s="269" t="str">
        <f t="shared" si="453"/>
        <v/>
      </c>
      <c r="AF800" s="269" t="str">
        <f t="shared" si="454"/>
        <v/>
      </c>
      <c r="AG800" s="269" t="str">
        <f t="shared" si="455"/>
        <v/>
      </c>
      <c r="AH800" s="269" t="str">
        <f t="shared" si="456"/>
        <v/>
      </c>
      <c r="AI800" s="269" t="str">
        <f t="shared" si="457"/>
        <v/>
      </c>
      <c r="AJ800" s="269" t="str">
        <f t="shared" si="458"/>
        <v/>
      </c>
      <c r="AK800" s="366" t="str">
        <f t="shared" si="459"/>
        <v/>
      </c>
      <c r="AL800" s="134" t="str">
        <f t="shared" si="460"/>
        <v/>
      </c>
      <c r="AM800" s="5" t="e" cm="1">
        <f t="array" ref="AM800">Balance($B$8,$B$11,$B$12,$H$7,B800,AK800,AL800)</f>
        <v>#VALUE!</v>
      </c>
      <c r="AN800" s="5" t="e" cm="1">
        <f t="array" ref="AN800">getStorageByWaterLevel(B799)</f>
        <v>#VALUE!</v>
      </c>
    </row>
    <row r="801" spans="2:40" x14ac:dyDescent="0.25">
      <c r="B801" s="269" t="str">
        <f t="shared" si="440"/>
        <v/>
      </c>
      <c r="C801" s="269" t="str">
        <f t="shared" si="441"/>
        <v/>
      </c>
      <c r="D801" s="269" t="str">
        <f t="shared" si="442"/>
        <v/>
      </c>
      <c r="E801" s="269" t="str">
        <f>IF(H801&gt;0,IF(AND(C801&lt;$B$6,C801&gt;$K$12),bb2wang($B$6,$K$12,C801,$H$8,$H$9,I801,$H$10,$H$11,$K$10,$K$11,$H$13),E800)," ")</f>
        <v xml:space="preserve"> </v>
      </c>
      <c r="F801" s="269" t="str">
        <f t="shared" si="443"/>
        <v/>
      </c>
      <c r="G801" s="269" t="str">
        <f t="shared" si="444"/>
        <v/>
      </c>
      <c r="H801" s="270"/>
      <c r="I801" s="269" t="str">
        <f t="shared" si="445"/>
        <v/>
      </c>
      <c r="J801" s="269">
        <f t="shared" si="438"/>
        <v>100</v>
      </c>
      <c r="K801" s="317" t="str">
        <f t="shared" si="446"/>
        <v/>
      </c>
      <c r="L801" s="318" t="str">
        <f t="shared" si="447"/>
        <v/>
      </c>
      <c r="M801" s="318" t="str">
        <f t="shared" si="448"/>
        <v/>
      </c>
      <c r="N801" s="269" t="str">
        <f t="shared" si="449"/>
        <v/>
      </c>
      <c r="O801" s="269" t="str">
        <f t="shared" si="461"/>
        <v/>
      </c>
      <c r="P801" s="316"/>
      <c r="Q801" s="269"/>
      <c r="R801" s="338" t="str">
        <f>IF(H801&gt;0,rate1(1,$L$52,$L$51,$L$54,L801,$L$53,$L$50,P801),"")</f>
        <v/>
      </c>
      <c r="S801" s="318"/>
      <c r="T801" s="318"/>
      <c r="U801" s="269"/>
      <c r="V801" s="341"/>
      <c r="W801" s="269"/>
      <c r="X801" s="269"/>
      <c r="Y801" s="269"/>
      <c r="Z801" s="349" t="str">
        <f>IF(H801&gt;0,rate1(1,$L$52,$L$51,$L$54,U801,$L$53,$L$50,Y801),"")</f>
        <v/>
      </c>
      <c r="AA801" s="341" t="str">
        <f t="shared" si="450"/>
        <v/>
      </c>
      <c r="AB801" s="341" t="str">
        <f t="shared" si="451"/>
        <v/>
      </c>
      <c r="AC801" s="269" t="str">
        <f t="shared" si="439"/>
        <v/>
      </c>
      <c r="AD801" s="269" t="str">
        <f t="shared" si="452"/>
        <v/>
      </c>
      <c r="AE801" s="269" t="str">
        <f t="shared" si="453"/>
        <v/>
      </c>
      <c r="AF801" s="269" t="str">
        <f t="shared" si="454"/>
        <v/>
      </c>
      <c r="AG801" s="269" t="str">
        <f t="shared" si="455"/>
        <v/>
      </c>
      <c r="AH801" s="269" t="str">
        <f t="shared" si="456"/>
        <v/>
      </c>
      <c r="AI801" s="269" t="str">
        <f t="shared" si="457"/>
        <v/>
      </c>
      <c r="AJ801" s="269" t="str">
        <f t="shared" si="458"/>
        <v/>
      </c>
      <c r="AK801" s="366" t="str">
        <f t="shared" si="459"/>
        <v/>
      </c>
      <c r="AL801" s="134" t="str">
        <f t="shared" si="460"/>
        <v/>
      </c>
      <c r="AM801" s="5" t="e" cm="1">
        <f t="array" ref="AM801">Balance($B$8,$B$11,$B$12,$H$7,B801,AK801,AL801)</f>
        <v>#VALUE!</v>
      </c>
      <c r="AN801" s="5" t="e" cm="1">
        <f t="array" ref="AN801">getStorageByWaterLevel(B800)</f>
        <v>#VALUE!</v>
      </c>
    </row>
    <row r="802" spans="2:40" x14ac:dyDescent="0.25">
      <c r="B802" s="269" t="str">
        <f t="shared" si="440"/>
        <v/>
      </c>
      <c r="C802" s="269" t="str">
        <f t="shared" si="441"/>
        <v/>
      </c>
      <c r="D802" s="269" t="str">
        <f t="shared" si="442"/>
        <v/>
      </c>
      <c r="E802" s="269" t="str">
        <f>IF(H802&gt;0,IF(AND(C802&lt;$B$6,C802&gt;$K$12),bb2wang($B$6,$K$12,C802,$H$8,$H$9,I802,$H$10,$H$11,$K$10,$K$11,$H$13),E801)," ")</f>
        <v xml:space="preserve"> </v>
      </c>
      <c r="F802" s="269" t="str">
        <f t="shared" si="443"/>
        <v/>
      </c>
      <c r="G802" s="269" t="str">
        <f t="shared" si="444"/>
        <v/>
      </c>
      <c r="H802" s="270"/>
      <c r="I802" s="269" t="str">
        <f t="shared" si="445"/>
        <v/>
      </c>
      <c r="J802" s="269">
        <f t="shared" si="438"/>
        <v>100</v>
      </c>
      <c r="K802" s="317" t="str">
        <f t="shared" si="446"/>
        <v/>
      </c>
      <c r="L802" s="318" t="str">
        <f t="shared" si="447"/>
        <v/>
      </c>
      <c r="M802" s="318" t="str">
        <f t="shared" si="448"/>
        <v/>
      </c>
      <c r="N802" s="269" t="str">
        <f t="shared" si="449"/>
        <v/>
      </c>
      <c r="O802" s="269" t="str">
        <f t="shared" si="461"/>
        <v/>
      </c>
      <c r="P802" s="316"/>
      <c r="Q802" s="269"/>
      <c r="R802" s="338" t="str">
        <f>IF(H802&gt;0,rate1(1,$L$52,$L$51,$L$54,L802,$L$53,$L$50,P802),"")</f>
        <v/>
      </c>
      <c r="S802" s="318"/>
      <c r="T802" s="318"/>
      <c r="U802" s="269"/>
      <c r="V802" s="341"/>
      <c r="W802" s="269"/>
      <c r="X802" s="269"/>
      <c r="Y802" s="269"/>
      <c r="Z802" s="349" t="str">
        <f>IF(H802&gt;0,rate1(1,$L$52,$L$51,$L$54,U802,$L$53,$L$50,Y802),"")</f>
        <v/>
      </c>
      <c r="AA802" s="341" t="str">
        <f t="shared" si="450"/>
        <v/>
      </c>
      <c r="AB802" s="341" t="str">
        <f t="shared" si="451"/>
        <v/>
      </c>
      <c r="AC802" s="269" t="str">
        <f t="shared" si="439"/>
        <v/>
      </c>
      <c r="AD802" s="269" t="str">
        <f t="shared" si="452"/>
        <v/>
      </c>
      <c r="AE802" s="269" t="str">
        <f t="shared" si="453"/>
        <v/>
      </c>
      <c r="AF802" s="269" t="str">
        <f t="shared" si="454"/>
        <v/>
      </c>
      <c r="AG802" s="269" t="str">
        <f t="shared" si="455"/>
        <v/>
      </c>
      <c r="AH802" s="269" t="str">
        <f t="shared" si="456"/>
        <v/>
      </c>
      <c r="AI802" s="269" t="str">
        <f t="shared" si="457"/>
        <v/>
      </c>
      <c r="AJ802" s="269" t="str">
        <f t="shared" si="458"/>
        <v/>
      </c>
      <c r="AK802" s="366" t="str">
        <f t="shared" si="459"/>
        <v/>
      </c>
      <c r="AL802" s="134" t="str">
        <f t="shared" si="460"/>
        <v/>
      </c>
      <c r="AM802" s="5" t="e" cm="1">
        <f t="array" ref="AM802">Balance($B$8,$B$11,$B$12,$H$7,B802,AK802,AL802)</f>
        <v>#VALUE!</v>
      </c>
      <c r="AN802" s="5" t="e" cm="1">
        <f t="array" ref="AN802">getStorageByWaterLevel(B801)</f>
        <v>#VALUE!</v>
      </c>
    </row>
    <row r="803" spans="2:40" x14ac:dyDescent="0.25">
      <c r="B803" s="269" t="str">
        <f t="shared" si="440"/>
        <v/>
      </c>
      <c r="C803" s="269" t="str">
        <f t="shared" si="441"/>
        <v/>
      </c>
      <c r="D803" s="269" t="str">
        <f t="shared" si="442"/>
        <v/>
      </c>
      <c r="E803" s="269" t="str">
        <f>IF(H803&gt;0,IF(AND(C803&lt;$B$6,C803&gt;$K$12),bb2wang($B$6,$K$12,C803,$H$8,$H$9,I803,$H$10,$H$11,$K$10,$K$11,$H$13),E802)," ")</f>
        <v xml:space="preserve"> </v>
      </c>
      <c r="F803" s="269" t="str">
        <f t="shared" si="443"/>
        <v/>
      </c>
      <c r="G803" s="269" t="str">
        <f t="shared" si="444"/>
        <v/>
      </c>
      <c r="H803" s="270"/>
      <c r="I803" s="269" t="str">
        <f t="shared" si="445"/>
        <v/>
      </c>
      <c r="J803" s="269">
        <f t="shared" si="438"/>
        <v>100</v>
      </c>
      <c r="K803" s="317" t="str">
        <f t="shared" si="446"/>
        <v/>
      </c>
      <c r="L803" s="318" t="str">
        <f t="shared" si="447"/>
        <v/>
      </c>
      <c r="M803" s="318" t="str">
        <f t="shared" si="448"/>
        <v/>
      </c>
      <c r="N803" s="269" t="str">
        <f t="shared" si="449"/>
        <v/>
      </c>
      <c r="O803" s="269" t="str">
        <f t="shared" si="461"/>
        <v/>
      </c>
      <c r="P803" s="316"/>
      <c r="Q803" s="269"/>
      <c r="R803" s="338" t="str">
        <f>IF(H803&gt;0,rate1(1,$L$52,$L$51,$L$54,L803,$L$53,$L$50,P803),"")</f>
        <v/>
      </c>
      <c r="S803" s="318"/>
      <c r="T803" s="318"/>
      <c r="U803" s="269"/>
      <c r="V803" s="341"/>
      <c r="W803" s="269"/>
      <c r="X803" s="269"/>
      <c r="Y803" s="269"/>
      <c r="Z803" s="349" t="str">
        <f>IF(H803&gt;0,rate1(1,$L$52,$L$51,$L$54,U803,$L$53,$L$50,Y803),"")</f>
        <v/>
      </c>
      <c r="AA803" s="341" t="str">
        <f t="shared" si="450"/>
        <v/>
      </c>
      <c r="AB803" s="341" t="str">
        <f t="shared" si="451"/>
        <v/>
      </c>
      <c r="AC803" s="269" t="str">
        <f t="shared" si="439"/>
        <v/>
      </c>
      <c r="AD803" s="269" t="str">
        <f t="shared" si="452"/>
        <v/>
      </c>
      <c r="AE803" s="269" t="str">
        <f t="shared" si="453"/>
        <v/>
      </c>
      <c r="AF803" s="269" t="str">
        <f t="shared" si="454"/>
        <v/>
      </c>
      <c r="AG803" s="269" t="str">
        <f t="shared" si="455"/>
        <v/>
      </c>
      <c r="AH803" s="269" t="str">
        <f t="shared" si="456"/>
        <v/>
      </c>
      <c r="AI803" s="269" t="str">
        <f t="shared" si="457"/>
        <v/>
      </c>
      <c r="AJ803" s="269" t="str">
        <f t="shared" si="458"/>
        <v/>
      </c>
      <c r="AK803" s="366" t="str">
        <f t="shared" si="459"/>
        <v/>
      </c>
      <c r="AL803" s="134" t="str">
        <f t="shared" si="460"/>
        <v/>
      </c>
      <c r="AM803" s="5" t="e" cm="1">
        <f t="array" ref="AM803">Balance($B$8,$B$11,$B$12,$H$7,B803,AK803,AL803)</f>
        <v>#VALUE!</v>
      </c>
      <c r="AN803" s="5" t="e" cm="1">
        <f t="array" ref="AN803">getStorageByWaterLevel(B802)</f>
        <v>#VALUE!</v>
      </c>
    </row>
    <row r="804" spans="2:40" x14ac:dyDescent="0.25">
      <c r="B804" s="269" t="str">
        <f t="shared" si="440"/>
        <v/>
      </c>
      <c r="C804" s="269" t="str">
        <f t="shared" si="441"/>
        <v/>
      </c>
      <c r="D804" s="269" t="str">
        <f t="shared" si="442"/>
        <v/>
      </c>
      <c r="E804" s="269" t="str">
        <f>IF(H804&gt;0,IF(AND(C804&lt;$B$6,C804&gt;$K$12),bb2wang($B$6,$K$12,C804,$H$8,$H$9,I804,$H$10,$H$11,$K$10,$K$11,$H$13),E803)," ")</f>
        <v xml:space="preserve"> </v>
      </c>
      <c r="F804" s="269" t="str">
        <f t="shared" si="443"/>
        <v/>
      </c>
      <c r="G804" s="269" t="str">
        <f t="shared" si="444"/>
        <v/>
      </c>
      <c r="H804" s="270"/>
      <c r="I804" s="269" t="str">
        <f t="shared" si="445"/>
        <v/>
      </c>
      <c r="J804" s="269">
        <f t="shared" si="438"/>
        <v>100</v>
      </c>
      <c r="K804" s="317" t="str">
        <f t="shared" si="446"/>
        <v/>
      </c>
      <c r="L804" s="318" t="str">
        <f t="shared" si="447"/>
        <v/>
      </c>
      <c r="M804" s="318" t="str">
        <f t="shared" si="448"/>
        <v/>
      </c>
      <c r="N804" s="269" t="str">
        <f t="shared" si="449"/>
        <v/>
      </c>
      <c r="O804" s="269" t="str">
        <f t="shared" si="461"/>
        <v/>
      </c>
      <c r="P804" s="316"/>
      <c r="Q804" s="269"/>
      <c r="R804" s="338" t="str">
        <f>IF(H804&gt;0,rate1(1,$L$52,$L$51,$L$54,L804,$L$53,$L$50,P804),"")</f>
        <v/>
      </c>
      <c r="S804" s="318"/>
      <c r="T804" s="318"/>
      <c r="U804" s="269"/>
      <c r="V804" s="341"/>
      <c r="W804" s="269"/>
      <c r="X804" s="269"/>
      <c r="Y804" s="269"/>
      <c r="Z804" s="349" t="str">
        <f>IF(H804&gt;0,rate1(1,$L$52,$L$51,$L$54,U804,$L$53,$L$50,Y804),"")</f>
        <v/>
      </c>
      <c r="AA804" s="341" t="str">
        <f t="shared" si="450"/>
        <v/>
      </c>
      <c r="AB804" s="341" t="str">
        <f t="shared" si="451"/>
        <v/>
      </c>
      <c r="AC804" s="269" t="str">
        <f t="shared" si="439"/>
        <v/>
      </c>
      <c r="AD804" s="269" t="str">
        <f t="shared" si="452"/>
        <v/>
      </c>
      <c r="AE804" s="269" t="str">
        <f t="shared" si="453"/>
        <v/>
      </c>
      <c r="AF804" s="269" t="str">
        <f t="shared" si="454"/>
        <v/>
      </c>
      <c r="AG804" s="269" t="str">
        <f t="shared" si="455"/>
        <v/>
      </c>
      <c r="AH804" s="269" t="str">
        <f t="shared" si="456"/>
        <v/>
      </c>
      <c r="AI804" s="269" t="str">
        <f t="shared" si="457"/>
        <v/>
      </c>
      <c r="AJ804" s="269" t="str">
        <f t="shared" si="458"/>
        <v/>
      </c>
      <c r="AK804" s="366" t="str">
        <f t="shared" si="459"/>
        <v/>
      </c>
      <c r="AL804" s="134" t="str">
        <f t="shared" si="460"/>
        <v/>
      </c>
      <c r="AM804" s="5" t="e" cm="1">
        <f t="array" ref="AM804">Balance($B$8,$B$11,$B$12,$H$7,B804,AK804,AL804)</f>
        <v>#VALUE!</v>
      </c>
      <c r="AN804" s="5" t="e" cm="1">
        <f t="array" ref="AN804">getStorageByWaterLevel(B803)</f>
        <v>#VALUE!</v>
      </c>
    </row>
    <row r="805" spans="2:40" x14ac:dyDescent="0.25">
      <c r="B805" s="269" t="str">
        <f t="shared" si="440"/>
        <v/>
      </c>
      <c r="C805" s="269" t="str">
        <f t="shared" si="441"/>
        <v/>
      </c>
      <c r="D805" s="269" t="str">
        <f t="shared" si="442"/>
        <v/>
      </c>
      <c r="E805" s="269" t="str">
        <f>IF(H805&gt;0,IF(AND(C805&lt;$B$6,C805&gt;$K$12),bb2wang($B$6,$K$12,C805,$H$8,$H$9,I805,$H$10,$H$11,$K$10,$K$11,$H$13),E804)," ")</f>
        <v xml:space="preserve"> </v>
      </c>
      <c r="F805" s="269" t="str">
        <f t="shared" si="443"/>
        <v/>
      </c>
      <c r="G805" s="269" t="str">
        <f t="shared" si="444"/>
        <v/>
      </c>
      <c r="H805" s="270"/>
      <c r="I805" s="269" t="str">
        <f t="shared" si="445"/>
        <v/>
      </c>
      <c r="J805" s="269">
        <f t="shared" si="438"/>
        <v>100</v>
      </c>
      <c r="K805" s="317" t="str">
        <f t="shared" si="446"/>
        <v/>
      </c>
      <c r="L805" s="318" t="str">
        <f t="shared" si="447"/>
        <v/>
      </c>
      <c r="M805" s="318" t="str">
        <f t="shared" si="448"/>
        <v/>
      </c>
      <c r="N805" s="269" t="str">
        <f t="shared" si="449"/>
        <v/>
      </c>
      <c r="O805" s="269" t="str">
        <f t="shared" si="461"/>
        <v/>
      </c>
      <c r="P805" s="316"/>
      <c r="Q805" s="269"/>
      <c r="R805" s="338" t="str">
        <f>IF(H805&gt;0,rate1(1,$L$52,$L$51,$L$54,L805,$L$53,$L$50,P805),"")</f>
        <v/>
      </c>
      <c r="S805" s="318"/>
      <c r="T805" s="318"/>
      <c r="U805" s="269"/>
      <c r="V805" s="341"/>
      <c r="W805" s="269"/>
      <c r="X805" s="269"/>
      <c r="Y805" s="269"/>
      <c r="Z805" s="349" t="str">
        <f>IF(H805&gt;0,rate1(1,$L$52,$L$51,$L$54,U805,$L$53,$L$50,Y805),"")</f>
        <v/>
      </c>
      <c r="AA805" s="341" t="str">
        <f t="shared" si="450"/>
        <v/>
      </c>
      <c r="AB805" s="341" t="str">
        <f t="shared" si="451"/>
        <v/>
      </c>
      <c r="AC805" s="269" t="str">
        <f t="shared" si="439"/>
        <v/>
      </c>
      <c r="AD805" s="269" t="str">
        <f t="shared" si="452"/>
        <v/>
      </c>
      <c r="AE805" s="269" t="str">
        <f t="shared" si="453"/>
        <v/>
      </c>
      <c r="AF805" s="269" t="str">
        <f t="shared" si="454"/>
        <v/>
      </c>
      <c r="AG805" s="269" t="str">
        <f t="shared" si="455"/>
        <v/>
      </c>
      <c r="AH805" s="269" t="str">
        <f t="shared" si="456"/>
        <v/>
      </c>
      <c r="AI805" s="269" t="str">
        <f t="shared" si="457"/>
        <v/>
      </c>
      <c r="AJ805" s="269" t="str">
        <f t="shared" si="458"/>
        <v/>
      </c>
      <c r="AK805" s="366" t="str">
        <f t="shared" si="459"/>
        <v/>
      </c>
      <c r="AL805" s="134" t="str">
        <f t="shared" si="460"/>
        <v/>
      </c>
      <c r="AM805" s="5" t="e" cm="1">
        <f t="array" ref="AM805">Balance($B$8,$B$11,$B$12,$H$7,B805,AK805,AL805)</f>
        <v>#VALUE!</v>
      </c>
      <c r="AN805" s="5" t="e" cm="1">
        <f t="array" ref="AN805">getStorageByWaterLevel(B804)</f>
        <v>#VALUE!</v>
      </c>
    </row>
    <row r="806" spans="2:40" x14ac:dyDescent="0.25">
      <c r="B806" s="269" t="str">
        <f t="shared" si="440"/>
        <v/>
      </c>
      <c r="C806" s="269" t="str">
        <f t="shared" si="441"/>
        <v/>
      </c>
      <c r="D806" s="269" t="str">
        <f t="shared" si="442"/>
        <v/>
      </c>
      <c r="E806" s="269" t="str">
        <f>IF(H806&gt;0,IF(AND(C806&lt;$B$6,C806&gt;$K$12),bb2wang($B$6,$K$12,C806,$H$8,$H$9,I806,$H$10,$H$11,$K$10,$K$11,$H$13),E805)," ")</f>
        <v xml:space="preserve"> </v>
      </c>
      <c r="F806" s="269" t="str">
        <f t="shared" si="443"/>
        <v/>
      </c>
      <c r="G806" s="269" t="str">
        <f t="shared" si="444"/>
        <v/>
      </c>
      <c r="H806" s="270"/>
      <c r="I806" s="269" t="str">
        <f t="shared" si="445"/>
        <v/>
      </c>
      <c r="J806" s="269">
        <f t="shared" si="438"/>
        <v>100</v>
      </c>
      <c r="K806" s="317" t="str">
        <f t="shared" si="446"/>
        <v/>
      </c>
      <c r="L806" s="318" t="str">
        <f t="shared" si="447"/>
        <v/>
      </c>
      <c r="M806" s="318" t="str">
        <f t="shared" si="448"/>
        <v/>
      </c>
      <c r="N806" s="269" t="str">
        <f t="shared" si="449"/>
        <v/>
      </c>
      <c r="O806" s="269" t="str">
        <f t="shared" si="461"/>
        <v/>
      </c>
      <c r="P806" s="316"/>
      <c r="Q806" s="269"/>
      <c r="R806" s="338" t="str">
        <f>IF(H806&gt;0,rate1(1,$L$52,$L$51,$L$54,L806,$L$53,$L$50,P806),"")</f>
        <v/>
      </c>
      <c r="S806" s="318"/>
      <c r="T806" s="318"/>
      <c r="U806" s="269"/>
      <c r="V806" s="341"/>
      <c r="W806" s="269"/>
      <c r="X806" s="269"/>
      <c r="Y806" s="269"/>
      <c r="Z806" s="349" t="str">
        <f>IF(H806&gt;0,rate1(1,$L$52,$L$51,$L$54,U806,$L$53,$L$50,Y806),"")</f>
        <v/>
      </c>
      <c r="AA806" s="341" t="str">
        <f t="shared" si="450"/>
        <v/>
      </c>
      <c r="AB806" s="341" t="str">
        <f t="shared" si="451"/>
        <v/>
      </c>
      <c r="AC806" s="269" t="str">
        <f t="shared" si="439"/>
        <v/>
      </c>
      <c r="AD806" s="269" t="str">
        <f t="shared" si="452"/>
        <v/>
      </c>
      <c r="AE806" s="269" t="str">
        <f t="shared" si="453"/>
        <v/>
      </c>
      <c r="AF806" s="269" t="str">
        <f t="shared" si="454"/>
        <v/>
      </c>
      <c r="AG806" s="269" t="str">
        <f t="shared" si="455"/>
        <v/>
      </c>
      <c r="AH806" s="269" t="str">
        <f t="shared" si="456"/>
        <v/>
      </c>
      <c r="AI806" s="269" t="str">
        <f t="shared" si="457"/>
        <v/>
      </c>
      <c r="AJ806" s="269" t="str">
        <f t="shared" si="458"/>
        <v/>
      </c>
      <c r="AK806" s="366" t="str">
        <f t="shared" si="459"/>
        <v/>
      </c>
      <c r="AL806" s="134" t="str">
        <f t="shared" si="460"/>
        <v/>
      </c>
      <c r="AM806" s="5" t="e" cm="1">
        <f t="array" ref="AM806">Balance($B$8,$B$11,$B$12,$H$7,B806,AK806,AL806)</f>
        <v>#VALUE!</v>
      </c>
      <c r="AN806" s="5" t="e" cm="1">
        <f t="array" ref="AN806">getStorageByWaterLevel(B805)</f>
        <v>#VALUE!</v>
      </c>
    </row>
    <row r="807" spans="2:40" x14ac:dyDescent="0.25">
      <c r="B807" s="269" t="str">
        <f t="shared" si="440"/>
        <v/>
      </c>
      <c r="C807" s="269" t="str">
        <f t="shared" si="441"/>
        <v/>
      </c>
      <c r="D807" s="269" t="str">
        <f t="shared" si="442"/>
        <v/>
      </c>
      <c r="E807" s="269" t="str">
        <f>IF(H807&gt;0,IF(AND(C807&lt;$B$6,C807&gt;$K$12),bb2wang($B$6,$K$12,C807,$H$8,$H$9,I807,$H$10,$H$11,$K$10,$K$11,$H$13),E806)," ")</f>
        <v xml:space="preserve"> </v>
      </c>
      <c r="F807" s="269" t="str">
        <f t="shared" si="443"/>
        <v/>
      </c>
      <c r="G807" s="269" t="str">
        <f t="shared" si="444"/>
        <v/>
      </c>
      <c r="H807" s="270"/>
      <c r="I807" s="269" t="str">
        <f t="shared" si="445"/>
        <v/>
      </c>
      <c r="J807" s="269">
        <f t="shared" si="438"/>
        <v>100</v>
      </c>
      <c r="K807" s="317" t="str">
        <f t="shared" si="446"/>
        <v/>
      </c>
      <c r="L807" s="318" t="str">
        <f t="shared" si="447"/>
        <v/>
      </c>
      <c r="M807" s="318" t="str">
        <f t="shared" si="448"/>
        <v/>
      </c>
      <c r="N807" s="269" t="str">
        <f t="shared" si="449"/>
        <v/>
      </c>
      <c r="O807" s="269" t="str">
        <f t="shared" si="461"/>
        <v/>
      </c>
      <c r="P807" s="316"/>
      <c r="Q807" s="269"/>
      <c r="R807" s="338" t="str">
        <f>IF(H807&gt;0,rate1(1,$L$52,$L$51,$L$54,L807,$L$53,$L$50,P807),"")</f>
        <v/>
      </c>
      <c r="S807" s="318"/>
      <c r="T807" s="318"/>
      <c r="U807" s="269"/>
      <c r="V807" s="341"/>
      <c r="W807" s="269"/>
      <c r="X807" s="269"/>
      <c r="Y807" s="269"/>
      <c r="Z807" s="349" t="str">
        <f>IF(H807&gt;0,rate1(1,$L$52,$L$51,$L$54,U807,$L$53,$L$50,Y807),"")</f>
        <v/>
      </c>
      <c r="AA807" s="341" t="str">
        <f t="shared" si="450"/>
        <v/>
      </c>
      <c r="AB807" s="341" t="str">
        <f t="shared" si="451"/>
        <v/>
      </c>
      <c r="AC807" s="269" t="str">
        <f t="shared" si="439"/>
        <v/>
      </c>
      <c r="AD807" s="269" t="str">
        <f t="shared" si="452"/>
        <v/>
      </c>
      <c r="AE807" s="269" t="str">
        <f t="shared" si="453"/>
        <v/>
      </c>
      <c r="AF807" s="269" t="str">
        <f t="shared" si="454"/>
        <v/>
      </c>
      <c r="AG807" s="269" t="str">
        <f t="shared" si="455"/>
        <v/>
      </c>
      <c r="AH807" s="269" t="str">
        <f t="shared" si="456"/>
        <v/>
      </c>
      <c r="AI807" s="269" t="str">
        <f t="shared" si="457"/>
        <v/>
      </c>
      <c r="AJ807" s="269" t="str">
        <f t="shared" si="458"/>
        <v/>
      </c>
      <c r="AK807" s="366" t="str">
        <f t="shared" si="459"/>
        <v/>
      </c>
      <c r="AL807" s="134" t="str">
        <f t="shared" si="460"/>
        <v/>
      </c>
      <c r="AM807" s="5" t="e" cm="1">
        <f t="array" ref="AM807">Balance($B$8,$B$11,$B$12,$H$7,B807,AK807,AL807)</f>
        <v>#VALUE!</v>
      </c>
      <c r="AN807" s="5" t="e" cm="1">
        <f t="array" ref="AN807">getStorageByWaterLevel(B806)</f>
        <v>#VALUE!</v>
      </c>
    </row>
    <row r="808" spans="2:40" x14ac:dyDescent="0.25">
      <c r="B808" s="269" t="str">
        <f t="shared" si="440"/>
        <v/>
      </c>
      <c r="C808" s="269" t="str">
        <f t="shared" si="441"/>
        <v/>
      </c>
      <c r="D808" s="269" t="str">
        <f t="shared" si="442"/>
        <v/>
      </c>
      <c r="E808" s="269" t="str">
        <f>IF(H808&gt;0,IF(AND(C808&lt;$B$6,C808&gt;$K$12),bb2wang($B$6,$K$12,C808,$H$8,$H$9,I808,$H$10,$H$11,$K$10,$K$11,$H$13),E807)," ")</f>
        <v xml:space="preserve"> </v>
      </c>
      <c r="F808" s="269" t="str">
        <f t="shared" si="443"/>
        <v/>
      </c>
      <c r="G808" s="269" t="str">
        <f t="shared" si="444"/>
        <v/>
      </c>
      <c r="H808" s="270"/>
      <c r="I808" s="269" t="str">
        <f t="shared" si="445"/>
        <v/>
      </c>
      <c r="J808" s="269">
        <f t="shared" si="438"/>
        <v>100</v>
      </c>
      <c r="K808" s="317" t="str">
        <f t="shared" si="446"/>
        <v/>
      </c>
      <c r="L808" s="318" t="str">
        <f t="shared" si="447"/>
        <v/>
      </c>
      <c r="M808" s="318" t="str">
        <f t="shared" si="448"/>
        <v/>
      </c>
      <c r="N808" s="269" t="str">
        <f t="shared" si="449"/>
        <v/>
      </c>
      <c r="O808" s="269" t="str">
        <f t="shared" si="461"/>
        <v/>
      </c>
      <c r="P808" s="316"/>
      <c r="Q808" s="269"/>
      <c r="R808" s="338" t="str">
        <f>IF(H808&gt;0,rate1(1,$L$52,$L$51,$L$54,L808,$L$53,$L$50,P808),"")</f>
        <v/>
      </c>
      <c r="S808" s="318"/>
      <c r="T808" s="318"/>
      <c r="U808" s="269"/>
      <c r="V808" s="341"/>
      <c r="W808" s="269"/>
      <c r="X808" s="269"/>
      <c r="Y808" s="269"/>
      <c r="Z808" s="349" t="str">
        <f>IF(H808&gt;0,rate1(1,$L$52,$L$51,$L$54,U808,$L$53,$L$50,Y808),"")</f>
        <v/>
      </c>
      <c r="AA808" s="341" t="str">
        <f t="shared" si="450"/>
        <v/>
      </c>
      <c r="AB808" s="341" t="str">
        <f t="shared" si="451"/>
        <v/>
      </c>
      <c r="AC808" s="269" t="str">
        <f t="shared" si="439"/>
        <v/>
      </c>
      <c r="AD808" s="269" t="str">
        <f t="shared" si="452"/>
        <v/>
      </c>
      <c r="AE808" s="269" t="str">
        <f t="shared" si="453"/>
        <v/>
      </c>
      <c r="AF808" s="269" t="str">
        <f t="shared" si="454"/>
        <v/>
      </c>
      <c r="AG808" s="269" t="str">
        <f t="shared" si="455"/>
        <v/>
      </c>
      <c r="AH808" s="269" t="str">
        <f t="shared" si="456"/>
        <v/>
      </c>
      <c r="AI808" s="269" t="str">
        <f t="shared" si="457"/>
        <v/>
      </c>
      <c r="AJ808" s="269" t="str">
        <f t="shared" si="458"/>
        <v/>
      </c>
      <c r="AK808" s="366" t="str">
        <f t="shared" si="459"/>
        <v/>
      </c>
      <c r="AL808" s="134" t="str">
        <f t="shared" si="460"/>
        <v/>
      </c>
      <c r="AM808" s="5" t="e" cm="1">
        <f t="array" ref="AM808">Balance($B$8,$B$11,$B$12,$H$7,B808,AK808,AL808)</f>
        <v>#VALUE!</v>
      </c>
      <c r="AN808" s="5" t="e" cm="1">
        <f t="array" ref="AN808">getStorageByWaterLevel(B807)</f>
        <v>#VALUE!</v>
      </c>
    </row>
    <row r="809" spans="2:40" x14ac:dyDescent="0.25">
      <c r="B809" s="269" t="str">
        <f t="shared" si="440"/>
        <v/>
      </c>
      <c r="C809" s="269" t="str">
        <f t="shared" si="441"/>
        <v/>
      </c>
      <c r="D809" s="269" t="str">
        <f t="shared" si="442"/>
        <v/>
      </c>
      <c r="E809" s="269" t="str">
        <f>IF(H809&gt;0,IF(AND(C809&lt;$B$6,C809&gt;$K$12),bb2wang($B$6,$K$12,C809,$H$8,$H$9,I809,$H$10,$H$11,$K$10,$K$11,$H$13),E808)," ")</f>
        <v xml:space="preserve"> </v>
      </c>
      <c r="F809" s="269" t="str">
        <f t="shared" si="443"/>
        <v/>
      </c>
      <c r="G809" s="269" t="str">
        <f t="shared" si="444"/>
        <v/>
      </c>
      <c r="H809" s="270"/>
      <c r="I809" s="269" t="str">
        <f t="shared" si="445"/>
        <v/>
      </c>
      <c r="J809" s="269">
        <f t="shared" si="438"/>
        <v>100</v>
      </c>
      <c r="K809" s="317" t="str">
        <f t="shared" si="446"/>
        <v/>
      </c>
      <c r="L809" s="318" t="str">
        <f t="shared" si="447"/>
        <v/>
      </c>
      <c r="M809" s="318" t="str">
        <f t="shared" si="448"/>
        <v/>
      </c>
      <c r="N809" s="269" t="str">
        <f t="shared" si="449"/>
        <v/>
      </c>
      <c r="O809" s="269" t="str">
        <f t="shared" si="461"/>
        <v/>
      </c>
      <c r="P809" s="316"/>
      <c r="Q809" s="269"/>
      <c r="R809" s="338" t="str">
        <f>IF(H809&gt;0,rate1(1,$L$52,$L$51,$L$54,L809,$L$53,$L$50,P809),"")</f>
        <v/>
      </c>
      <c r="S809" s="318"/>
      <c r="T809" s="318"/>
      <c r="U809" s="269"/>
      <c r="V809" s="341"/>
      <c r="W809" s="269"/>
      <c r="X809" s="269"/>
      <c r="Y809" s="269"/>
      <c r="Z809" s="349" t="str">
        <f>IF(H809&gt;0,rate1(1,$L$52,$L$51,$L$54,U809,$L$53,$L$50,Y809),"")</f>
        <v/>
      </c>
      <c r="AA809" s="341" t="str">
        <f t="shared" si="450"/>
        <v/>
      </c>
      <c r="AB809" s="341" t="str">
        <f t="shared" si="451"/>
        <v/>
      </c>
      <c r="AC809" s="269" t="str">
        <f t="shared" si="439"/>
        <v/>
      </c>
      <c r="AD809" s="269" t="str">
        <f t="shared" si="452"/>
        <v/>
      </c>
      <c r="AE809" s="269" t="str">
        <f t="shared" si="453"/>
        <v/>
      </c>
      <c r="AF809" s="269" t="str">
        <f t="shared" si="454"/>
        <v/>
      </c>
      <c r="AG809" s="269" t="str">
        <f t="shared" si="455"/>
        <v/>
      </c>
      <c r="AH809" s="269" t="str">
        <f t="shared" si="456"/>
        <v/>
      </c>
      <c r="AI809" s="269" t="str">
        <f t="shared" si="457"/>
        <v/>
      </c>
      <c r="AJ809" s="269" t="str">
        <f t="shared" si="458"/>
        <v/>
      </c>
      <c r="AK809" s="366" t="str">
        <f t="shared" si="459"/>
        <v/>
      </c>
      <c r="AL809" s="134" t="str">
        <f t="shared" si="460"/>
        <v/>
      </c>
      <c r="AM809" s="5" t="e" cm="1">
        <f t="array" ref="AM809">Balance($B$8,$B$11,$B$12,$H$7,B809,AK809,AL809)</f>
        <v>#VALUE!</v>
      </c>
      <c r="AN809" s="5" t="e" cm="1">
        <f t="array" ref="AN809">getStorageByWaterLevel(B808)</f>
        <v>#VALUE!</v>
      </c>
    </row>
    <row r="810" spans="2:40" x14ac:dyDescent="0.25">
      <c r="B810" s="269" t="str">
        <f t="shared" si="440"/>
        <v/>
      </c>
      <c r="C810" s="269" t="str">
        <f t="shared" si="441"/>
        <v/>
      </c>
      <c r="D810" s="269" t="str">
        <f t="shared" si="442"/>
        <v/>
      </c>
      <c r="E810" s="269" t="str">
        <f>IF(H810&gt;0,IF(AND(C810&lt;$B$6,C810&gt;$K$12),bb2wang($B$6,$K$12,C810,$H$8,$H$9,I810,$H$10,$H$11,$K$10,$K$11,$H$13),E809)," ")</f>
        <v xml:space="preserve"> </v>
      </c>
      <c r="F810" s="269" t="str">
        <f t="shared" si="443"/>
        <v/>
      </c>
      <c r="G810" s="269" t="str">
        <f t="shared" si="444"/>
        <v/>
      </c>
      <c r="H810" s="270"/>
      <c r="I810" s="269" t="str">
        <f t="shared" si="445"/>
        <v/>
      </c>
      <c r="J810" s="269">
        <f t="shared" si="438"/>
        <v>100</v>
      </c>
      <c r="K810" s="317" t="str">
        <f t="shared" si="446"/>
        <v/>
      </c>
      <c r="L810" s="318" t="str">
        <f t="shared" si="447"/>
        <v/>
      </c>
      <c r="M810" s="318" t="str">
        <f t="shared" si="448"/>
        <v/>
      </c>
      <c r="N810" s="269" t="str">
        <f t="shared" si="449"/>
        <v/>
      </c>
      <c r="O810" s="269" t="str">
        <f t="shared" si="461"/>
        <v/>
      </c>
      <c r="P810" s="316"/>
      <c r="Q810" s="269"/>
      <c r="R810" s="338" t="str">
        <f>IF(H810&gt;0,rate1(1,$L$52,$L$51,$L$54,L810,$L$53,$L$50,P810),"")</f>
        <v/>
      </c>
      <c r="S810" s="318"/>
      <c r="T810" s="318"/>
      <c r="U810" s="269"/>
      <c r="V810" s="341"/>
      <c r="W810" s="269"/>
      <c r="X810" s="269"/>
      <c r="Y810" s="269"/>
      <c r="Z810" s="349" t="str">
        <f>IF(H810&gt;0,rate1(1,$L$52,$L$51,$L$54,U810,$L$53,$L$50,Y810),"")</f>
        <v/>
      </c>
      <c r="AA810" s="341" t="str">
        <f t="shared" si="450"/>
        <v/>
      </c>
      <c r="AB810" s="341" t="str">
        <f t="shared" si="451"/>
        <v/>
      </c>
      <c r="AC810" s="269" t="str">
        <f t="shared" si="439"/>
        <v/>
      </c>
      <c r="AD810" s="269" t="str">
        <f t="shared" si="452"/>
        <v/>
      </c>
      <c r="AE810" s="269" t="str">
        <f t="shared" si="453"/>
        <v/>
      </c>
      <c r="AF810" s="269" t="str">
        <f t="shared" si="454"/>
        <v/>
      </c>
      <c r="AG810" s="269" t="str">
        <f t="shared" si="455"/>
        <v/>
      </c>
      <c r="AH810" s="269" t="str">
        <f t="shared" si="456"/>
        <v/>
      </c>
      <c r="AI810" s="269" t="str">
        <f t="shared" si="457"/>
        <v/>
      </c>
      <c r="AJ810" s="269" t="str">
        <f t="shared" si="458"/>
        <v/>
      </c>
      <c r="AK810" s="366" t="str">
        <f t="shared" si="459"/>
        <v/>
      </c>
      <c r="AL810" s="134" t="str">
        <f t="shared" si="460"/>
        <v/>
      </c>
      <c r="AM810" s="5" t="e" cm="1">
        <f t="array" ref="AM810">Balance($B$8,$B$11,$B$12,$H$7,B810,AK810,AL810)</f>
        <v>#VALUE!</v>
      </c>
      <c r="AN810" s="5" t="e" cm="1">
        <f t="array" ref="AN810">getStorageByWaterLevel(B809)</f>
        <v>#VALUE!</v>
      </c>
    </row>
    <row r="811" spans="2:40" x14ac:dyDescent="0.25">
      <c r="B811" s="269" t="str">
        <f t="shared" si="440"/>
        <v/>
      </c>
      <c r="C811" s="269" t="str">
        <f t="shared" si="441"/>
        <v/>
      </c>
      <c r="D811" s="269" t="str">
        <f t="shared" si="442"/>
        <v/>
      </c>
      <c r="E811" s="269" t="str">
        <f>IF(H811&gt;0,IF(AND(C811&lt;$B$6,C811&gt;$K$12),bb2wang($B$6,$K$12,C811,$H$8,$H$9,I811,$H$10,$H$11,$K$10,$K$11,$H$13),E810)," ")</f>
        <v xml:space="preserve"> </v>
      </c>
      <c r="F811" s="269" t="str">
        <f t="shared" si="443"/>
        <v/>
      </c>
      <c r="G811" s="269" t="str">
        <f t="shared" si="444"/>
        <v/>
      </c>
      <c r="H811" s="270"/>
      <c r="I811" s="269" t="str">
        <f t="shared" si="445"/>
        <v/>
      </c>
      <c r="J811" s="269">
        <f t="shared" si="438"/>
        <v>100</v>
      </c>
      <c r="K811" s="317" t="str">
        <f t="shared" si="446"/>
        <v/>
      </c>
      <c r="L811" s="318" t="str">
        <f t="shared" si="447"/>
        <v/>
      </c>
      <c r="M811" s="318" t="str">
        <f t="shared" si="448"/>
        <v/>
      </c>
      <c r="N811" s="269" t="str">
        <f t="shared" si="449"/>
        <v/>
      </c>
      <c r="O811" s="269" t="str">
        <f t="shared" si="461"/>
        <v/>
      </c>
      <c r="P811" s="316"/>
      <c r="Q811" s="269"/>
      <c r="R811" s="338" t="str">
        <f>IF(H811&gt;0,rate1(1,$L$52,$L$51,$L$54,L811,$L$53,$L$50,P811),"")</f>
        <v/>
      </c>
      <c r="S811" s="318"/>
      <c r="T811" s="318"/>
      <c r="U811" s="269"/>
      <c r="V811" s="341"/>
      <c r="W811" s="269"/>
      <c r="X811" s="269"/>
      <c r="Y811" s="269"/>
      <c r="Z811" s="349" t="str">
        <f>IF(H811&gt;0,rate1(1,$L$52,$L$51,$L$54,U811,$L$53,$L$50,Y811),"")</f>
        <v/>
      </c>
      <c r="AA811" s="341" t="str">
        <f t="shared" si="450"/>
        <v/>
      </c>
      <c r="AB811" s="341" t="str">
        <f t="shared" si="451"/>
        <v/>
      </c>
      <c r="AC811" s="269" t="str">
        <f t="shared" si="439"/>
        <v/>
      </c>
      <c r="AD811" s="269" t="str">
        <f t="shared" si="452"/>
        <v/>
      </c>
      <c r="AE811" s="269" t="str">
        <f t="shared" si="453"/>
        <v/>
      </c>
      <c r="AF811" s="269" t="str">
        <f t="shared" si="454"/>
        <v/>
      </c>
      <c r="AG811" s="269" t="str">
        <f t="shared" si="455"/>
        <v/>
      </c>
      <c r="AH811" s="269" t="str">
        <f t="shared" si="456"/>
        <v/>
      </c>
      <c r="AI811" s="269" t="str">
        <f t="shared" si="457"/>
        <v/>
      </c>
      <c r="AJ811" s="269" t="str">
        <f t="shared" si="458"/>
        <v/>
      </c>
      <c r="AK811" s="366" t="str">
        <f t="shared" si="459"/>
        <v/>
      </c>
      <c r="AL811" s="134" t="str">
        <f t="shared" si="460"/>
        <v/>
      </c>
      <c r="AM811" s="5" t="e" cm="1">
        <f t="array" ref="AM811">Balance($B$8,$B$11,$B$12,$H$7,B811,AK811,AL811)</f>
        <v>#VALUE!</v>
      </c>
      <c r="AN811" s="5" t="e" cm="1">
        <f t="array" ref="AN811">getStorageByWaterLevel(B810)</f>
        <v>#VALUE!</v>
      </c>
    </row>
    <row r="812" spans="2:40" x14ac:dyDescent="0.25">
      <c r="B812" s="269" t="str">
        <f t="shared" si="440"/>
        <v/>
      </c>
      <c r="C812" s="269" t="str">
        <f t="shared" si="441"/>
        <v/>
      </c>
      <c r="D812" s="269" t="str">
        <f t="shared" si="442"/>
        <v/>
      </c>
      <c r="E812" s="269" t="str">
        <f>IF(H812&gt;0,IF(AND(C812&lt;$B$6,C812&gt;$K$12),bb2wang($B$6,$K$12,C812,$H$8,$H$9,I812,$H$10,$H$11,$K$10,$K$11,$H$13),E811)," ")</f>
        <v xml:space="preserve"> </v>
      </c>
      <c r="F812" s="269" t="str">
        <f t="shared" si="443"/>
        <v/>
      </c>
      <c r="G812" s="269" t="str">
        <f t="shared" si="444"/>
        <v/>
      </c>
      <c r="H812" s="270"/>
      <c r="I812" s="269" t="str">
        <f t="shared" si="445"/>
        <v/>
      </c>
      <c r="J812" s="269">
        <f t="shared" si="438"/>
        <v>100</v>
      </c>
      <c r="K812" s="317" t="str">
        <f t="shared" si="446"/>
        <v/>
      </c>
      <c r="L812" s="318" t="str">
        <f t="shared" si="447"/>
        <v/>
      </c>
      <c r="M812" s="318" t="str">
        <f t="shared" si="448"/>
        <v/>
      </c>
      <c r="N812" s="269" t="str">
        <f t="shared" si="449"/>
        <v/>
      </c>
      <c r="O812" s="269" t="str">
        <f t="shared" si="461"/>
        <v/>
      </c>
      <c r="P812" s="316"/>
      <c r="Q812" s="269"/>
      <c r="R812" s="338" t="str">
        <f>IF(H812&gt;0,rate1(1,$L$52,$L$51,$L$54,L812,$L$53,$L$50,P812),"")</f>
        <v/>
      </c>
      <c r="S812" s="318"/>
      <c r="T812" s="318"/>
      <c r="U812" s="269"/>
      <c r="V812" s="341"/>
      <c r="W812" s="269"/>
      <c r="X812" s="269"/>
      <c r="Y812" s="269"/>
      <c r="Z812" s="349" t="str">
        <f>IF(H812&gt;0,rate1(1,$L$52,$L$51,$L$54,U812,$L$53,$L$50,Y812),"")</f>
        <v/>
      </c>
      <c r="AA812" s="341" t="str">
        <f t="shared" si="450"/>
        <v/>
      </c>
      <c r="AB812" s="341" t="str">
        <f t="shared" si="451"/>
        <v/>
      </c>
      <c r="AC812" s="269" t="str">
        <f t="shared" si="439"/>
        <v/>
      </c>
      <c r="AD812" s="269" t="str">
        <f t="shared" si="452"/>
        <v/>
      </c>
      <c r="AE812" s="269" t="str">
        <f t="shared" si="453"/>
        <v/>
      </c>
      <c r="AF812" s="269" t="str">
        <f t="shared" si="454"/>
        <v/>
      </c>
      <c r="AG812" s="269" t="str">
        <f t="shared" si="455"/>
        <v/>
      </c>
      <c r="AH812" s="269" t="str">
        <f t="shared" si="456"/>
        <v/>
      </c>
      <c r="AI812" s="269" t="str">
        <f t="shared" si="457"/>
        <v/>
      </c>
      <c r="AJ812" s="269" t="str">
        <f t="shared" si="458"/>
        <v/>
      </c>
      <c r="AK812" s="366" t="str">
        <f t="shared" si="459"/>
        <v/>
      </c>
      <c r="AL812" s="134" t="str">
        <f t="shared" si="460"/>
        <v/>
      </c>
      <c r="AM812" s="5" t="e" cm="1">
        <f t="array" ref="AM812">Balance($B$8,$B$11,$B$12,$H$7,B812,AK812,AL812)</f>
        <v>#VALUE!</v>
      </c>
      <c r="AN812" s="5" t="e" cm="1">
        <f t="array" ref="AN812">getStorageByWaterLevel(B811)</f>
        <v>#VALUE!</v>
      </c>
    </row>
    <row r="813" spans="2:40" x14ac:dyDescent="0.25">
      <c r="B813" s="269" t="str">
        <f t="shared" si="440"/>
        <v/>
      </c>
      <c r="C813" s="269" t="str">
        <f t="shared" si="441"/>
        <v/>
      </c>
      <c r="D813" s="269" t="str">
        <f t="shared" si="442"/>
        <v/>
      </c>
      <c r="E813" s="269" t="str">
        <f>IF(H813&gt;0,IF(AND(C813&lt;$B$6,C813&gt;$K$12),bb2wang($B$6,$K$12,C813,$H$8,$H$9,I813,$H$10,$H$11,$K$10,$K$11,$H$13),E812)," ")</f>
        <v xml:space="preserve"> </v>
      </c>
      <c r="F813" s="269" t="str">
        <f t="shared" si="443"/>
        <v/>
      </c>
      <c r="G813" s="269" t="str">
        <f t="shared" si="444"/>
        <v/>
      </c>
      <c r="H813" s="270"/>
      <c r="I813" s="269" t="str">
        <f t="shared" si="445"/>
        <v/>
      </c>
      <c r="J813" s="269">
        <f t="shared" si="438"/>
        <v>100</v>
      </c>
      <c r="K813" s="317" t="str">
        <f t="shared" si="446"/>
        <v/>
      </c>
      <c r="L813" s="318" t="str">
        <f t="shared" si="447"/>
        <v/>
      </c>
      <c r="M813" s="318" t="str">
        <f t="shared" si="448"/>
        <v/>
      </c>
      <c r="N813" s="269" t="str">
        <f t="shared" si="449"/>
        <v/>
      </c>
      <c r="O813" s="269" t="str">
        <f t="shared" si="461"/>
        <v/>
      </c>
      <c r="P813" s="316"/>
      <c r="Q813" s="269"/>
      <c r="R813" s="338" t="str">
        <f>IF(H813&gt;0,rate1(1,$L$52,$L$51,$L$54,L813,$L$53,$L$50,P813),"")</f>
        <v/>
      </c>
      <c r="S813" s="318"/>
      <c r="T813" s="318"/>
      <c r="U813" s="269"/>
      <c r="V813" s="341"/>
      <c r="W813" s="269"/>
      <c r="X813" s="269"/>
      <c r="Y813" s="269"/>
      <c r="Z813" s="349" t="str">
        <f>IF(H813&gt;0,rate1(1,$L$52,$L$51,$L$54,U813,$L$53,$L$50,Y813),"")</f>
        <v/>
      </c>
      <c r="AA813" s="341" t="str">
        <f t="shared" si="450"/>
        <v/>
      </c>
      <c r="AB813" s="341" t="str">
        <f t="shared" si="451"/>
        <v/>
      </c>
      <c r="AC813" s="269" t="str">
        <f t="shared" si="439"/>
        <v/>
      </c>
      <c r="AD813" s="269" t="str">
        <f t="shared" si="452"/>
        <v/>
      </c>
      <c r="AE813" s="269" t="str">
        <f t="shared" si="453"/>
        <v/>
      </c>
      <c r="AF813" s="269" t="str">
        <f t="shared" si="454"/>
        <v/>
      </c>
      <c r="AG813" s="269" t="str">
        <f t="shared" si="455"/>
        <v/>
      </c>
      <c r="AH813" s="269" t="str">
        <f t="shared" si="456"/>
        <v/>
      </c>
      <c r="AI813" s="269" t="str">
        <f t="shared" si="457"/>
        <v/>
      </c>
      <c r="AJ813" s="269" t="str">
        <f t="shared" si="458"/>
        <v/>
      </c>
      <c r="AK813" s="366" t="str">
        <f t="shared" si="459"/>
        <v/>
      </c>
      <c r="AL813" s="134" t="str">
        <f t="shared" si="460"/>
        <v/>
      </c>
      <c r="AM813" s="5" t="e" cm="1">
        <f t="array" ref="AM813">Balance($B$8,$B$11,$B$12,$H$7,B813,AK813,AL813)</f>
        <v>#VALUE!</v>
      </c>
      <c r="AN813" s="5" t="e" cm="1">
        <f t="array" ref="AN813">getStorageByWaterLevel(B812)</f>
        <v>#VALUE!</v>
      </c>
    </row>
    <row r="814" spans="2:40" x14ac:dyDescent="0.25">
      <c r="B814" s="269" t="str">
        <f t="shared" si="440"/>
        <v/>
      </c>
      <c r="C814" s="269" t="str">
        <f t="shared" si="441"/>
        <v/>
      </c>
      <c r="D814" s="269" t="str">
        <f t="shared" si="442"/>
        <v/>
      </c>
      <c r="E814" s="269" t="str">
        <f>IF(H814&gt;0,IF(AND(C814&lt;$B$6,C814&gt;$K$12),bb2wang($B$6,$K$12,C814,$H$8,$H$9,I814,$H$10,$H$11,$K$10,$K$11,$H$13),E813)," ")</f>
        <v xml:space="preserve"> </v>
      </c>
      <c r="F814" s="269" t="str">
        <f t="shared" si="443"/>
        <v/>
      </c>
      <c r="G814" s="269" t="str">
        <f t="shared" si="444"/>
        <v/>
      </c>
      <c r="H814" s="270"/>
      <c r="I814" s="269" t="str">
        <f t="shared" si="445"/>
        <v/>
      </c>
      <c r="J814" s="269">
        <f t="shared" si="438"/>
        <v>100</v>
      </c>
      <c r="K814" s="317" t="str">
        <f t="shared" si="446"/>
        <v/>
      </c>
      <c r="L814" s="318" t="str">
        <f t="shared" si="447"/>
        <v/>
      </c>
      <c r="M814" s="318" t="str">
        <f t="shared" si="448"/>
        <v/>
      </c>
      <c r="N814" s="269" t="str">
        <f t="shared" si="449"/>
        <v/>
      </c>
      <c r="O814" s="269" t="str">
        <f t="shared" si="461"/>
        <v/>
      </c>
      <c r="P814" s="316"/>
      <c r="Q814" s="269"/>
      <c r="R814" s="338" t="str">
        <f>IF(H814&gt;0,rate1(1,$L$52,$L$51,$L$54,L814,$L$53,$L$50,P814),"")</f>
        <v/>
      </c>
      <c r="S814" s="318"/>
      <c r="T814" s="318"/>
      <c r="U814" s="269"/>
      <c r="V814" s="341"/>
      <c r="W814" s="269"/>
      <c r="X814" s="269"/>
      <c r="Y814" s="269"/>
      <c r="Z814" s="349" t="str">
        <f>IF(H814&gt;0,rate1(1,$L$52,$L$51,$L$54,U814,$L$53,$L$50,Y814),"")</f>
        <v/>
      </c>
      <c r="AA814" s="341" t="str">
        <f t="shared" si="450"/>
        <v/>
      </c>
      <c r="AB814" s="341" t="str">
        <f t="shared" si="451"/>
        <v/>
      </c>
      <c r="AC814" s="269" t="str">
        <f t="shared" si="439"/>
        <v/>
      </c>
      <c r="AD814" s="269" t="str">
        <f t="shared" si="452"/>
        <v/>
      </c>
      <c r="AE814" s="269" t="str">
        <f t="shared" si="453"/>
        <v/>
      </c>
      <c r="AF814" s="269" t="str">
        <f t="shared" si="454"/>
        <v/>
      </c>
      <c r="AG814" s="269" t="str">
        <f t="shared" si="455"/>
        <v/>
      </c>
      <c r="AH814" s="269" t="str">
        <f t="shared" si="456"/>
        <v/>
      </c>
      <c r="AI814" s="269" t="str">
        <f t="shared" si="457"/>
        <v/>
      </c>
      <c r="AJ814" s="269" t="str">
        <f t="shared" si="458"/>
        <v/>
      </c>
      <c r="AK814" s="366" t="str">
        <f t="shared" si="459"/>
        <v/>
      </c>
      <c r="AL814" s="134" t="str">
        <f t="shared" si="460"/>
        <v/>
      </c>
      <c r="AM814" s="5" t="e" cm="1">
        <f t="array" ref="AM814">Balance($B$8,$B$11,$B$12,$H$7,B814,AK814,AL814)</f>
        <v>#VALUE!</v>
      </c>
      <c r="AN814" s="5" t="e" cm="1">
        <f t="array" ref="AN814">getStorageByWaterLevel(B813)</f>
        <v>#VALUE!</v>
      </c>
    </row>
    <row r="815" spans="2:40" x14ac:dyDescent="0.25">
      <c r="B815" s="269" t="str">
        <f t="shared" si="440"/>
        <v/>
      </c>
      <c r="C815" s="269" t="str">
        <f t="shared" si="441"/>
        <v/>
      </c>
      <c r="D815" s="269" t="str">
        <f t="shared" si="442"/>
        <v/>
      </c>
      <c r="E815" s="269" t="str">
        <f>IF(H815&gt;0,IF(AND(C815&lt;$B$6,C815&gt;$K$12),bb2wang($B$6,$K$12,C815,$H$8,$H$9,I815,$H$10,$H$11,$K$10,$K$11,$H$13),E814)," ")</f>
        <v xml:space="preserve"> </v>
      </c>
      <c r="F815" s="269" t="str">
        <f t="shared" si="443"/>
        <v/>
      </c>
      <c r="G815" s="269" t="str">
        <f t="shared" si="444"/>
        <v/>
      </c>
      <c r="H815" s="270"/>
      <c r="I815" s="269" t="str">
        <f t="shared" si="445"/>
        <v/>
      </c>
      <c r="J815" s="269">
        <f t="shared" si="438"/>
        <v>100</v>
      </c>
      <c r="K815" s="317" t="str">
        <f t="shared" si="446"/>
        <v/>
      </c>
      <c r="L815" s="318" t="str">
        <f t="shared" si="447"/>
        <v/>
      </c>
      <c r="M815" s="318" t="str">
        <f t="shared" si="448"/>
        <v/>
      </c>
      <c r="N815" s="269" t="str">
        <f t="shared" si="449"/>
        <v/>
      </c>
      <c r="O815" s="269" t="str">
        <f t="shared" si="461"/>
        <v/>
      </c>
      <c r="P815" s="316"/>
      <c r="Q815" s="269"/>
      <c r="R815" s="338" t="str">
        <f>IF(H815&gt;0,rate1(1,$L$52,$L$51,$L$54,L815,$L$53,$L$50,P815),"")</f>
        <v/>
      </c>
      <c r="S815" s="318"/>
      <c r="T815" s="318"/>
      <c r="U815" s="269"/>
      <c r="V815" s="341"/>
      <c r="W815" s="269"/>
      <c r="X815" s="269"/>
      <c r="Y815" s="269"/>
      <c r="Z815" s="349" t="str">
        <f>IF(H815&gt;0,rate1(1,$L$52,$L$51,$L$54,U815,$L$53,$L$50,Y815),"")</f>
        <v/>
      </c>
      <c r="AA815" s="341" t="str">
        <f t="shared" si="450"/>
        <v/>
      </c>
      <c r="AB815" s="341" t="str">
        <f t="shared" si="451"/>
        <v/>
      </c>
      <c r="AC815" s="269" t="str">
        <f t="shared" si="439"/>
        <v/>
      </c>
      <c r="AD815" s="269" t="str">
        <f t="shared" si="452"/>
        <v/>
      </c>
      <c r="AE815" s="269" t="str">
        <f t="shared" si="453"/>
        <v/>
      </c>
      <c r="AF815" s="269" t="str">
        <f t="shared" si="454"/>
        <v/>
      </c>
      <c r="AG815" s="269" t="str">
        <f t="shared" si="455"/>
        <v/>
      </c>
      <c r="AH815" s="269" t="str">
        <f t="shared" si="456"/>
        <v/>
      </c>
      <c r="AI815" s="269" t="str">
        <f t="shared" si="457"/>
        <v/>
      </c>
      <c r="AJ815" s="269" t="str">
        <f t="shared" si="458"/>
        <v/>
      </c>
      <c r="AK815" s="366" t="str">
        <f t="shared" si="459"/>
        <v/>
      </c>
      <c r="AL815" s="134" t="str">
        <f t="shared" si="460"/>
        <v/>
      </c>
      <c r="AM815" s="5" t="e" cm="1">
        <f t="array" ref="AM815">Balance($B$8,$B$11,$B$12,$H$7,B815,AK815,AL815)</f>
        <v>#VALUE!</v>
      </c>
      <c r="AN815" s="5" t="e" cm="1">
        <f t="array" ref="AN815">getStorageByWaterLevel(B814)</f>
        <v>#VALUE!</v>
      </c>
    </row>
    <row r="816" spans="2:40" x14ac:dyDescent="0.25">
      <c r="B816" s="269" t="str">
        <f t="shared" si="440"/>
        <v/>
      </c>
      <c r="C816" s="269" t="str">
        <f t="shared" si="441"/>
        <v/>
      </c>
      <c r="D816" s="269" t="str">
        <f t="shared" si="442"/>
        <v/>
      </c>
      <c r="E816" s="269" t="str">
        <f>IF(H816&gt;0,IF(AND(C816&lt;$B$6,C816&gt;$K$12),bb2wang($B$6,$K$12,C816,$H$8,$H$9,I816,$H$10,$H$11,$K$10,$K$11,$H$13),E815)," ")</f>
        <v xml:space="preserve"> </v>
      </c>
      <c r="F816" s="269" t="str">
        <f t="shared" si="443"/>
        <v/>
      </c>
      <c r="G816" s="269" t="str">
        <f t="shared" si="444"/>
        <v/>
      </c>
      <c r="H816" s="270"/>
      <c r="I816" s="269" t="str">
        <f t="shared" si="445"/>
        <v/>
      </c>
      <c r="J816" s="269">
        <f t="shared" si="438"/>
        <v>100</v>
      </c>
      <c r="K816" s="317" t="str">
        <f t="shared" si="446"/>
        <v/>
      </c>
      <c r="L816" s="318" t="str">
        <f t="shared" si="447"/>
        <v/>
      </c>
      <c r="M816" s="318" t="str">
        <f t="shared" si="448"/>
        <v/>
      </c>
      <c r="N816" s="269" t="str">
        <f t="shared" si="449"/>
        <v/>
      </c>
      <c r="O816" s="269" t="str">
        <f t="shared" si="461"/>
        <v/>
      </c>
      <c r="P816" s="316"/>
      <c r="Q816" s="269"/>
      <c r="R816" s="338" t="str">
        <f>IF(H816&gt;0,rate1(1,$L$52,$L$51,$L$54,L816,$L$53,$L$50,P816),"")</f>
        <v/>
      </c>
      <c r="S816" s="318"/>
      <c r="T816" s="318"/>
      <c r="U816" s="269"/>
      <c r="V816" s="341"/>
      <c r="W816" s="269"/>
      <c r="X816" s="269"/>
      <c r="Y816" s="269"/>
      <c r="Z816" s="349" t="str">
        <f>IF(H816&gt;0,rate1(1,$L$52,$L$51,$L$54,U816,$L$53,$L$50,Y816),"")</f>
        <v/>
      </c>
      <c r="AA816" s="341" t="str">
        <f t="shared" si="450"/>
        <v/>
      </c>
      <c r="AB816" s="341" t="str">
        <f t="shared" si="451"/>
        <v/>
      </c>
      <c r="AC816" s="269" t="str">
        <f t="shared" si="439"/>
        <v/>
      </c>
      <c r="AD816" s="269" t="str">
        <f t="shared" si="452"/>
        <v/>
      </c>
      <c r="AE816" s="269" t="str">
        <f t="shared" si="453"/>
        <v/>
      </c>
      <c r="AF816" s="269" t="str">
        <f t="shared" si="454"/>
        <v/>
      </c>
      <c r="AG816" s="269" t="str">
        <f t="shared" si="455"/>
        <v/>
      </c>
      <c r="AH816" s="269" t="str">
        <f t="shared" si="456"/>
        <v/>
      </c>
      <c r="AI816" s="269" t="str">
        <f t="shared" si="457"/>
        <v/>
      </c>
      <c r="AJ816" s="269" t="str">
        <f t="shared" si="458"/>
        <v/>
      </c>
      <c r="AK816" s="366" t="str">
        <f t="shared" si="459"/>
        <v/>
      </c>
      <c r="AL816" s="134" t="str">
        <f t="shared" si="460"/>
        <v/>
      </c>
      <c r="AM816" s="5" t="e" cm="1">
        <f t="array" ref="AM816">Balance($B$8,$B$11,$B$12,$H$7,B816,AK816,AL816)</f>
        <v>#VALUE!</v>
      </c>
      <c r="AN816" s="5" t="e" cm="1">
        <f t="array" ref="AN816">getStorageByWaterLevel(B815)</f>
        <v>#VALUE!</v>
      </c>
    </row>
    <row r="817" spans="2:40" x14ac:dyDescent="0.25">
      <c r="B817" s="269" t="str">
        <f t="shared" si="440"/>
        <v/>
      </c>
      <c r="C817" s="269" t="str">
        <f t="shared" si="441"/>
        <v/>
      </c>
      <c r="D817" s="269" t="str">
        <f t="shared" si="442"/>
        <v/>
      </c>
      <c r="E817" s="269" t="str">
        <f>IF(H817&gt;0,IF(AND(C817&lt;$B$6,C817&gt;$K$12),bb2wang($B$6,$K$12,C817,$H$8,$H$9,I817,$H$10,$H$11,$K$10,$K$11,$H$13),E816)," ")</f>
        <v xml:space="preserve"> </v>
      </c>
      <c r="F817" s="269" t="str">
        <f t="shared" si="443"/>
        <v/>
      </c>
      <c r="G817" s="269" t="str">
        <f t="shared" si="444"/>
        <v/>
      </c>
      <c r="H817" s="270"/>
      <c r="I817" s="269" t="str">
        <f t="shared" si="445"/>
        <v/>
      </c>
      <c r="J817" s="269">
        <f t="shared" si="438"/>
        <v>100</v>
      </c>
      <c r="K817" s="317" t="str">
        <f t="shared" si="446"/>
        <v/>
      </c>
      <c r="L817" s="318" t="str">
        <f t="shared" si="447"/>
        <v/>
      </c>
      <c r="M817" s="318" t="str">
        <f t="shared" si="448"/>
        <v/>
      </c>
      <c r="N817" s="269" t="str">
        <f t="shared" si="449"/>
        <v/>
      </c>
      <c r="O817" s="269" t="str">
        <f t="shared" si="461"/>
        <v/>
      </c>
      <c r="P817" s="316"/>
      <c r="Q817" s="269"/>
      <c r="R817" s="338" t="str">
        <f>IF(H817&gt;0,rate1(1,$L$52,$L$51,$L$54,L817,$L$53,$L$50,P817),"")</f>
        <v/>
      </c>
      <c r="S817" s="318"/>
      <c r="T817" s="318"/>
      <c r="U817" s="269"/>
      <c r="V817" s="341"/>
      <c r="W817" s="269"/>
      <c r="X817" s="269"/>
      <c r="Y817" s="269"/>
      <c r="Z817" s="349" t="str">
        <f>IF(H817&gt;0,rate1(1,$L$52,$L$51,$L$54,U817,$L$53,$L$50,Y817),"")</f>
        <v/>
      </c>
      <c r="AA817" s="341" t="str">
        <f t="shared" si="450"/>
        <v/>
      </c>
      <c r="AB817" s="341" t="str">
        <f t="shared" si="451"/>
        <v/>
      </c>
      <c r="AC817" s="269" t="str">
        <f t="shared" si="439"/>
        <v/>
      </c>
      <c r="AD817" s="269" t="str">
        <f t="shared" si="452"/>
        <v/>
      </c>
      <c r="AE817" s="269" t="str">
        <f t="shared" si="453"/>
        <v/>
      </c>
      <c r="AF817" s="269" t="str">
        <f t="shared" si="454"/>
        <v/>
      </c>
      <c r="AG817" s="269" t="str">
        <f t="shared" si="455"/>
        <v/>
      </c>
      <c r="AH817" s="269" t="str">
        <f t="shared" si="456"/>
        <v/>
      </c>
      <c r="AI817" s="269" t="str">
        <f t="shared" si="457"/>
        <v/>
      </c>
      <c r="AJ817" s="269" t="str">
        <f t="shared" si="458"/>
        <v/>
      </c>
      <c r="AK817" s="366" t="str">
        <f t="shared" si="459"/>
        <v/>
      </c>
      <c r="AL817" s="134" t="str">
        <f t="shared" si="460"/>
        <v/>
      </c>
      <c r="AM817" s="5" t="e" cm="1">
        <f t="array" ref="AM817">Balance($B$8,$B$11,$B$12,$H$7,B817,AK817,AL817)</f>
        <v>#VALUE!</v>
      </c>
      <c r="AN817" s="5" t="e" cm="1">
        <f t="array" ref="AN817">getStorageByWaterLevel(B816)</f>
        <v>#VALUE!</v>
      </c>
    </row>
    <row r="818" spans="2:40" x14ac:dyDescent="0.25">
      <c r="B818" s="269" t="str">
        <f t="shared" si="440"/>
        <v/>
      </c>
      <c r="C818" s="269" t="str">
        <f t="shared" si="441"/>
        <v/>
      </c>
      <c r="D818" s="269" t="str">
        <f t="shared" si="442"/>
        <v/>
      </c>
      <c r="E818" s="269" t="str">
        <f>IF(H818&gt;0,IF(AND(C818&lt;$B$6,C818&gt;$K$12),bb2wang($B$6,$K$12,C818,$H$8,$H$9,I818,$H$10,$H$11,$K$10,$K$11,$H$13),E817)," ")</f>
        <v xml:space="preserve"> </v>
      </c>
      <c r="F818" s="269" t="str">
        <f t="shared" si="443"/>
        <v/>
      </c>
      <c r="G818" s="269" t="str">
        <f t="shared" si="444"/>
        <v/>
      </c>
      <c r="H818" s="270"/>
      <c r="I818" s="269" t="str">
        <f t="shared" si="445"/>
        <v/>
      </c>
      <c r="J818" s="269">
        <f t="shared" si="438"/>
        <v>100</v>
      </c>
      <c r="K818" s="317" t="str">
        <f t="shared" si="446"/>
        <v/>
      </c>
      <c r="L818" s="318" t="str">
        <f t="shared" si="447"/>
        <v/>
      </c>
      <c r="M818" s="318" t="str">
        <f t="shared" si="448"/>
        <v/>
      </c>
      <c r="N818" s="269" t="str">
        <f t="shared" si="449"/>
        <v/>
      </c>
      <c r="O818" s="269" t="str">
        <f t="shared" si="461"/>
        <v/>
      </c>
      <c r="P818" s="316"/>
      <c r="Q818" s="269"/>
      <c r="R818" s="338" t="str">
        <f>IF(H818&gt;0,rate1(1,$L$52,$L$51,$L$54,L818,$L$53,$L$50,P818),"")</f>
        <v/>
      </c>
      <c r="S818" s="318"/>
      <c r="T818" s="318"/>
      <c r="U818" s="269"/>
      <c r="V818" s="341"/>
      <c r="W818" s="269"/>
      <c r="X818" s="269"/>
      <c r="Y818" s="269"/>
      <c r="Z818" s="349" t="str">
        <f>IF(H818&gt;0,rate1(1,$L$52,$L$51,$L$54,U818,$L$53,$L$50,Y818),"")</f>
        <v/>
      </c>
      <c r="AA818" s="341" t="str">
        <f t="shared" si="450"/>
        <v/>
      </c>
      <c r="AB818" s="341" t="str">
        <f t="shared" si="451"/>
        <v/>
      </c>
      <c r="AC818" s="269" t="str">
        <f t="shared" si="439"/>
        <v/>
      </c>
      <c r="AD818" s="269" t="str">
        <f t="shared" si="452"/>
        <v/>
      </c>
      <c r="AE818" s="269" t="str">
        <f t="shared" si="453"/>
        <v/>
      </c>
      <c r="AF818" s="269" t="str">
        <f t="shared" si="454"/>
        <v/>
      </c>
      <c r="AG818" s="269" t="str">
        <f t="shared" si="455"/>
        <v/>
      </c>
      <c r="AH818" s="269" t="str">
        <f t="shared" si="456"/>
        <v/>
      </c>
      <c r="AI818" s="269" t="str">
        <f t="shared" si="457"/>
        <v/>
      </c>
      <c r="AJ818" s="269" t="str">
        <f t="shared" si="458"/>
        <v/>
      </c>
      <c r="AK818" s="366" t="str">
        <f t="shared" si="459"/>
        <v/>
      </c>
      <c r="AL818" s="134" t="str">
        <f t="shared" si="460"/>
        <v/>
      </c>
      <c r="AM818" s="5" t="e" cm="1">
        <f t="array" ref="AM818">Balance($B$8,$B$11,$B$12,$H$7,B818,AK818,AL818)</f>
        <v>#VALUE!</v>
      </c>
      <c r="AN818" s="5" t="e" cm="1">
        <f t="array" ref="AN818">getStorageByWaterLevel(B817)</f>
        <v>#VALUE!</v>
      </c>
    </row>
    <row r="819" spans="2:40" x14ac:dyDescent="0.25">
      <c r="B819" s="269" t="str">
        <f t="shared" si="440"/>
        <v/>
      </c>
      <c r="C819" s="269" t="str">
        <f t="shared" si="441"/>
        <v/>
      </c>
      <c r="D819" s="269" t="str">
        <f t="shared" si="442"/>
        <v/>
      </c>
      <c r="E819" s="269" t="str">
        <f>IF(H819&gt;0,IF(AND(C819&lt;$B$6,C819&gt;$K$12),bb2wang($B$6,$K$12,C819,$H$8,$H$9,I819,$H$10,$H$11,$K$10,$K$11,$H$13),E818)," ")</f>
        <v xml:space="preserve"> </v>
      </c>
      <c r="F819" s="269" t="str">
        <f t="shared" si="443"/>
        <v/>
      </c>
      <c r="G819" s="269" t="str">
        <f t="shared" si="444"/>
        <v/>
      </c>
      <c r="H819" s="270"/>
      <c r="I819" s="269" t="str">
        <f t="shared" si="445"/>
        <v/>
      </c>
      <c r="J819" s="269">
        <f t="shared" si="438"/>
        <v>100</v>
      </c>
      <c r="K819" s="317" t="str">
        <f t="shared" si="446"/>
        <v/>
      </c>
      <c r="L819" s="318" t="str">
        <f t="shared" si="447"/>
        <v/>
      </c>
      <c r="M819" s="318" t="str">
        <f t="shared" si="448"/>
        <v/>
      </c>
      <c r="N819" s="269" t="str">
        <f t="shared" si="449"/>
        <v/>
      </c>
      <c r="O819" s="269" t="str">
        <f t="shared" si="461"/>
        <v/>
      </c>
      <c r="P819" s="316"/>
      <c r="Q819" s="269"/>
      <c r="R819" s="338" t="str">
        <f>IF(H819&gt;0,rate1(1,$L$52,$L$51,$L$54,L819,$L$53,$L$50,P819),"")</f>
        <v/>
      </c>
      <c r="S819" s="318"/>
      <c r="T819" s="318"/>
      <c r="U819" s="269"/>
      <c r="V819" s="341"/>
      <c r="W819" s="269"/>
      <c r="X819" s="269"/>
      <c r="Y819" s="269"/>
      <c r="Z819" s="349" t="str">
        <f>IF(H819&gt;0,rate1(1,$L$52,$L$51,$L$54,U819,$L$53,$L$50,Y819),"")</f>
        <v/>
      </c>
      <c r="AA819" s="341" t="str">
        <f t="shared" si="450"/>
        <v/>
      </c>
      <c r="AB819" s="341" t="str">
        <f t="shared" si="451"/>
        <v/>
      </c>
      <c r="AC819" s="269" t="str">
        <f t="shared" si="439"/>
        <v/>
      </c>
      <c r="AD819" s="269" t="str">
        <f t="shared" si="452"/>
        <v/>
      </c>
      <c r="AE819" s="269" t="str">
        <f t="shared" si="453"/>
        <v/>
      </c>
      <c r="AF819" s="269" t="str">
        <f t="shared" si="454"/>
        <v/>
      </c>
      <c r="AG819" s="269" t="str">
        <f t="shared" si="455"/>
        <v/>
      </c>
      <c r="AH819" s="269" t="str">
        <f t="shared" si="456"/>
        <v/>
      </c>
      <c r="AI819" s="269" t="str">
        <f t="shared" si="457"/>
        <v/>
      </c>
      <c r="AJ819" s="269" t="str">
        <f t="shared" si="458"/>
        <v/>
      </c>
      <c r="AK819" s="366" t="str">
        <f t="shared" si="459"/>
        <v/>
      </c>
      <c r="AL819" s="134" t="str">
        <f t="shared" si="460"/>
        <v/>
      </c>
      <c r="AM819" s="5" t="e" cm="1">
        <f t="array" ref="AM819">Balance($B$8,$B$11,$B$12,$H$7,B819,AK819,AL819)</f>
        <v>#VALUE!</v>
      </c>
      <c r="AN819" s="5" t="e" cm="1">
        <f t="array" ref="AN819">getStorageByWaterLevel(B818)</f>
        <v>#VALUE!</v>
      </c>
    </row>
    <row r="820" spans="2:40" x14ac:dyDescent="0.25">
      <c r="B820" s="269" t="str">
        <f t="shared" si="440"/>
        <v/>
      </c>
      <c r="C820" s="269" t="str">
        <f t="shared" si="441"/>
        <v/>
      </c>
      <c r="D820" s="269" t="str">
        <f t="shared" si="442"/>
        <v/>
      </c>
      <c r="E820" s="269" t="str">
        <f>IF(H820&gt;0,IF(AND(C820&lt;$B$6,C820&gt;$K$12),bb2wang($B$6,$K$12,C820,$H$8,$H$9,I820,$H$10,$H$11,$K$10,$K$11,$H$13),E819)," ")</f>
        <v xml:space="preserve"> </v>
      </c>
      <c r="F820" s="269" t="str">
        <f t="shared" si="443"/>
        <v/>
      </c>
      <c r="G820" s="269" t="str">
        <f t="shared" si="444"/>
        <v/>
      </c>
      <c r="H820" s="270"/>
      <c r="I820" s="269" t="str">
        <f t="shared" si="445"/>
        <v/>
      </c>
      <c r="J820" s="269">
        <f t="shared" si="438"/>
        <v>100</v>
      </c>
      <c r="K820" s="317" t="str">
        <f t="shared" si="446"/>
        <v/>
      </c>
      <c r="L820" s="318" t="str">
        <f t="shared" si="447"/>
        <v/>
      </c>
      <c r="M820" s="318" t="str">
        <f t="shared" si="448"/>
        <v/>
      </c>
      <c r="N820" s="269" t="str">
        <f t="shared" si="449"/>
        <v/>
      </c>
      <c r="O820" s="269" t="str">
        <f t="shared" si="461"/>
        <v/>
      </c>
      <c r="P820" s="316"/>
      <c r="Q820" s="269"/>
      <c r="R820" s="338" t="str">
        <f>IF(H820&gt;0,rate1(1,$L$52,$L$51,$L$54,L820,$L$53,$L$50,P820),"")</f>
        <v/>
      </c>
      <c r="S820" s="318"/>
      <c r="T820" s="318"/>
      <c r="U820" s="269"/>
      <c r="V820" s="341"/>
      <c r="W820" s="269"/>
      <c r="X820" s="269"/>
      <c r="Y820" s="269"/>
      <c r="Z820" s="349" t="str">
        <f>IF(H820&gt;0,rate1(1,$L$52,$L$51,$L$54,U820,$L$53,$L$50,Y820),"")</f>
        <v/>
      </c>
      <c r="AA820" s="341" t="str">
        <f t="shared" si="450"/>
        <v/>
      </c>
      <c r="AB820" s="341" t="str">
        <f t="shared" si="451"/>
        <v/>
      </c>
      <c r="AC820" s="269" t="str">
        <f t="shared" si="439"/>
        <v/>
      </c>
      <c r="AD820" s="269" t="str">
        <f t="shared" si="452"/>
        <v/>
      </c>
      <c r="AE820" s="269" t="str">
        <f t="shared" si="453"/>
        <v/>
      </c>
      <c r="AF820" s="269" t="str">
        <f t="shared" si="454"/>
        <v/>
      </c>
      <c r="AG820" s="269" t="str">
        <f t="shared" si="455"/>
        <v/>
      </c>
      <c r="AH820" s="269" t="str">
        <f t="shared" si="456"/>
        <v/>
      </c>
      <c r="AI820" s="269" t="str">
        <f t="shared" si="457"/>
        <v/>
      </c>
      <c r="AJ820" s="269" t="str">
        <f t="shared" si="458"/>
        <v/>
      </c>
      <c r="AK820" s="366" t="str">
        <f t="shared" si="459"/>
        <v/>
      </c>
      <c r="AL820" s="134" t="str">
        <f t="shared" si="460"/>
        <v/>
      </c>
      <c r="AM820" s="5" t="e" cm="1">
        <f t="array" ref="AM820">Balance($B$8,$B$11,$B$12,$H$7,B820,AK820,AL820)</f>
        <v>#VALUE!</v>
      </c>
      <c r="AN820" s="5" t="e" cm="1">
        <f t="array" ref="AN820">getStorageByWaterLevel(B819)</f>
        <v>#VALUE!</v>
      </c>
    </row>
    <row r="821" spans="2:40" x14ac:dyDescent="0.25">
      <c r="B821" s="269" t="str">
        <f t="shared" si="440"/>
        <v/>
      </c>
      <c r="C821" s="269" t="str">
        <f t="shared" si="441"/>
        <v/>
      </c>
      <c r="D821" s="269" t="str">
        <f t="shared" si="442"/>
        <v/>
      </c>
      <c r="E821" s="269" t="str">
        <f>IF(H821&gt;0,IF(AND(C821&lt;$B$6,C821&gt;$K$12),bb2wang($B$6,$K$12,C821,$H$8,$H$9,I821,$H$10,$H$11,$K$10,$K$11,$H$13),E820)," ")</f>
        <v xml:space="preserve"> </v>
      </c>
      <c r="F821" s="269" t="str">
        <f t="shared" si="443"/>
        <v/>
      </c>
      <c r="G821" s="269" t="str">
        <f t="shared" si="444"/>
        <v/>
      </c>
      <c r="H821" s="270"/>
      <c r="I821" s="269" t="str">
        <f t="shared" si="445"/>
        <v/>
      </c>
      <c r="J821" s="269">
        <f t="shared" si="438"/>
        <v>100</v>
      </c>
      <c r="K821" s="317" t="str">
        <f t="shared" si="446"/>
        <v/>
      </c>
      <c r="L821" s="318" t="str">
        <f t="shared" si="447"/>
        <v/>
      </c>
      <c r="M821" s="318" t="str">
        <f t="shared" si="448"/>
        <v/>
      </c>
      <c r="N821" s="269" t="str">
        <f t="shared" si="449"/>
        <v/>
      </c>
      <c r="O821" s="269" t="str">
        <f t="shared" si="461"/>
        <v/>
      </c>
      <c r="P821" s="316"/>
      <c r="Q821" s="269"/>
      <c r="R821" s="338" t="str">
        <f>IF(H821&gt;0,rate1(1,$L$52,$L$51,$L$54,L821,$L$53,$L$50,P821),"")</f>
        <v/>
      </c>
      <c r="S821" s="318"/>
      <c r="T821" s="318"/>
      <c r="U821" s="269"/>
      <c r="V821" s="341"/>
      <c r="W821" s="269"/>
      <c r="X821" s="269"/>
      <c r="Y821" s="269"/>
      <c r="Z821" s="349" t="str">
        <f>IF(H821&gt;0,rate1(1,$L$52,$L$51,$L$54,U821,$L$53,$L$50,Y821),"")</f>
        <v/>
      </c>
      <c r="AA821" s="341" t="str">
        <f t="shared" si="450"/>
        <v/>
      </c>
      <c r="AB821" s="341" t="str">
        <f t="shared" si="451"/>
        <v/>
      </c>
      <c r="AC821" s="269" t="str">
        <f t="shared" si="439"/>
        <v/>
      </c>
      <c r="AD821" s="269" t="str">
        <f t="shared" si="452"/>
        <v/>
      </c>
      <c r="AE821" s="269" t="str">
        <f t="shared" si="453"/>
        <v/>
      </c>
      <c r="AF821" s="269" t="str">
        <f t="shared" si="454"/>
        <v/>
      </c>
      <c r="AG821" s="269" t="str">
        <f t="shared" si="455"/>
        <v/>
      </c>
      <c r="AH821" s="269" t="str">
        <f t="shared" si="456"/>
        <v/>
      </c>
      <c r="AI821" s="269" t="str">
        <f t="shared" si="457"/>
        <v/>
      </c>
      <c r="AJ821" s="269" t="str">
        <f t="shared" si="458"/>
        <v/>
      </c>
      <c r="AK821" s="366" t="str">
        <f t="shared" si="459"/>
        <v/>
      </c>
      <c r="AL821" s="134" t="str">
        <f t="shared" si="460"/>
        <v/>
      </c>
      <c r="AM821" s="5" t="e" cm="1">
        <f t="array" ref="AM821">Balance($B$8,$B$11,$B$12,$H$7,B821,AK821,AL821)</f>
        <v>#VALUE!</v>
      </c>
      <c r="AN821" s="5" t="e" cm="1">
        <f t="array" ref="AN821">getStorageByWaterLevel(B820)</f>
        <v>#VALUE!</v>
      </c>
    </row>
    <row r="822" spans="2:40" x14ac:dyDescent="0.25">
      <c r="B822" s="269" t="str">
        <f t="shared" si="440"/>
        <v/>
      </c>
      <c r="C822" s="269" t="str">
        <f t="shared" si="441"/>
        <v/>
      </c>
      <c r="D822" s="269" t="str">
        <f t="shared" si="442"/>
        <v/>
      </c>
      <c r="E822" s="269" t="str">
        <f>IF(H822&gt;0,IF(AND(C822&lt;$B$6,C822&gt;$K$12),bb2wang($B$6,$K$12,C822,$H$8,$H$9,I822,$H$10,$H$11,$K$10,$K$11,$H$13),E821)," ")</f>
        <v xml:space="preserve"> </v>
      </c>
      <c r="F822" s="269" t="str">
        <f t="shared" si="443"/>
        <v/>
      </c>
      <c r="G822" s="269" t="str">
        <f t="shared" si="444"/>
        <v/>
      </c>
      <c r="H822" s="270"/>
      <c r="I822" s="269" t="str">
        <f t="shared" si="445"/>
        <v/>
      </c>
      <c r="J822" s="269">
        <f t="shared" si="438"/>
        <v>100</v>
      </c>
      <c r="K822" s="317" t="str">
        <f t="shared" si="446"/>
        <v/>
      </c>
      <c r="L822" s="318" t="str">
        <f t="shared" si="447"/>
        <v/>
      </c>
      <c r="M822" s="318" t="str">
        <f t="shared" si="448"/>
        <v/>
      </c>
      <c r="N822" s="269" t="str">
        <f t="shared" si="449"/>
        <v/>
      </c>
      <c r="O822" s="269" t="str">
        <f t="shared" si="461"/>
        <v/>
      </c>
      <c r="P822" s="316"/>
      <c r="Q822" s="269"/>
      <c r="R822" s="338" t="str">
        <f>IF(H822&gt;0,rate1(1,$L$52,$L$51,$L$54,L822,$L$53,$L$50,P822),"")</f>
        <v/>
      </c>
      <c r="S822" s="318"/>
      <c r="T822" s="318"/>
      <c r="U822" s="269"/>
      <c r="V822" s="341"/>
      <c r="W822" s="269"/>
      <c r="X822" s="269"/>
      <c r="Y822" s="269"/>
      <c r="Z822" s="349" t="str">
        <f>IF(H822&gt;0,rate1(1,$L$52,$L$51,$L$54,U822,$L$53,$L$50,Y822),"")</f>
        <v/>
      </c>
      <c r="AA822" s="341" t="str">
        <f t="shared" si="450"/>
        <v/>
      </c>
      <c r="AB822" s="341" t="str">
        <f t="shared" si="451"/>
        <v/>
      </c>
      <c r="AC822" s="269" t="str">
        <f t="shared" si="439"/>
        <v/>
      </c>
      <c r="AD822" s="269" t="str">
        <f t="shared" si="452"/>
        <v/>
      </c>
      <c r="AE822" s="269" t="str">
        <f t="shared" si="453"/>
        <v/>
      </c>
      <c r="AF822" s="269" t="str">
        <f t="shared" si="454"/>
        <v/>
      </c>
      <c r="AG822" s="269" t="str">
        <f t="shared" si="455"/>
        <v/>
      </c>
      <c r="AH822" s="269" t="str">
        <f t="shared" si="456"/>
        <v/>
      </c>
      <c r="AI822" s="269" t="str">
        <f t="shared" si="457"/>
        <v/>
      </c>
      <c r="AJ822" s="269" t="str">
        <f t="shared" si="458"/>
        <v/>
      </c>
      <c r="AK822" s="366" t="str">
        <f t="shared" si="459"/>
        <v/>
      </c>
      <c r="AL822" s="134" t="str">
        <f t="shared" si="460"/>
        <v/>
      </c>
      <c r="AM822" s="5" t="e" cm="1">
        <f t="array" ref="AM822">Balance($B$8,$B$11,$B$12,$H$7,B822,AK822,AL822)</f>
        <v>#VALUE!</v>
      </c>
      <c r="AN822" s="5" t="e" cm="1">
        <f t="array" ref="AN822">getStorageByWaterLevel(B821)</f>
        <v>#VALUE!</v>
      </c>
    </row>
    <row r="823" spans="2:40" x14ac:dyDescent="0.25">
      <c r="B823" s="269" t="str">
        <f t="shared" si="440"/>
        <v/>
      </c>
      <c r="C823" s="269" t="str">
        <f t="shared" si="441"/>
        <v/>
      </c>
      <c r="D823" s="269" t="str">
        <f t="shared" si="442"/>
        <v/>
      </c>
      <c r="E823" s="269" t="str">
        <f>IF(H823&gt;0,IF(AND(C823&lt;$B$6,C823&gt;$K$12),bb2wang($B$6,$K$12,C823,$H$8,$H$9,I823,$H$10,$H$11,$K$10,$K$11,$H$13),E822)," ")</f>
        <v xml:space="preserve"> </v>
      </c>
      <c r="F823" s="269" t="str">
        <f t="shared" si="443"/>
        <v/>
      </c>
      <c r="G823" s="269" t="str">
        <f t="shared" si="444"/>
        <v/>
      </c>
      <c r="H823" s="270"/>
      <c r="I823" s="269" t="str">
        <f t="shared" si="445"/>
        <v/>
      </c>
      <c r="J823" s="269">
        <f t="shared" si="438"/>
        <v>100</v>
      </c>
      <c r="K823" s="317" t="str">
        <f t="shared" si="446"/>
        <v/>
      </c>
      <c r="L823" s="318" t="str">
        <f t="shared" si="447"/>
        <v/>
      </c>
      <c r="M823" s="318" t="str">
        <f t="shared" si="448"/>
        <v/>
      </c>
      <c r="N823" s="269" t="str">
        <f t="shared" si="449"/>
        <v/>
      </c>
      <c r="O823" s="269" t="str">
        <f t="shared" si="461"/>
        <v/>
      </c>
      <c r="P823" s="316"/>
      <c r="Q823" s="269"/>
      <c r="R823" s="338" t="str">
        <f>IF(H823&gt;0,rate1(1,$L$52,$L$51,$L$54,L823,$L$53,$L$50,P823),"")</f>
        <v/>
      </c>
      <c r="S823" s="318"/>
      <c r="T823" s="318"/>
      <c r="U823" s="269"/>
      <c r="V823" s="341"/>
      <c r="W823" s="269"/>
      <c r="X823" s="269"/>
      <c r="Y823" s="269"/>
      <c r="Z823" s="349" t="str">
        <f>IF(H823&gt;0,rate1(1,$L$52,$L$51,$L$54,U823,$L$53,$L$50,Y823),"")</f>
        <v/>
      </c>
      <c r="AA823" s="341" t="str">
        <f t="shared" si="450"/>
        <v/>
      </c>
      <c r="AB823" s="341" t="str">
        <f t="shared" si="451"/>
        <v/>
      </c>
      <c r="AC823" s="269" t="str">
        <f t="shared" si="439"/>
        <v/>
      </c>
      <c r="AD823" s="269" t="str">
        <f t="shared" si="452"/>
        <v/>
      </c>
      <c r="AE823" s="269" t="str">
        <f t="shared" si="453"/>
        <v/>
      </c>
      <c r="AF823" s="269" t="str">
        <f t="shared" si="454"/>
        <v/>
      </c>
      <c r="AG823" s="269" t="str">
        <f t="shared" si="455"/>
        <v/>
      </c>
      <c r="AH823" s="269" t="str">
        <f t="shared" si="456"/>
        <v/>
      </c>
      <c r="AI823" s="269" t="str">
        <f t="shared" si="457"/>
        <v/>
      </c>
      <c r="AJ823" s="269" t="str">
        <f t="shared" si="458"/>
        <v/>
      </c>
      <c r="AK823" s="366" t="str">
        <f t="shared" si="459"/>
        <v/>
      </c>
      <c r="AL823" s="134" t="str">
        <f t="shared" si="460"/>
        <v/>
      </c>
      <c r="AM823" s="5" t="e" cm="1">
        <f t="array" ref="AM823">Balance($B$8,$B$11,$B$12,$H$7,B823,AK823,AL823)</f>
        <v>#VALUE!</v>
      </c>
      <c r="AN823" s="5" t="e" cm="1">
        <f t="array" ref="AN823">getStorageByWaterLevel(B822)</f>
        <v>#VALUE!</v>
      </c>
    </row>
    <row r="824" spans="2:40" x14ac:dyDescent="0.25">
      <c r="B824" s="269" t="str">
        <f t="shared" si="440"/>
        <v/>
      </c>
      <c r="C824" s="269" t="str">
        <f t="shared" si="441"/>
        <v/>
      </c>
      <c r="D824" s="269" t="str">
        <f t="shared" si="442"/>
        <v/>
      </c>
      <c r="E824" s="269" t="str">
        <f>IF(H824&gt;0,IF(AND(C824&lt;$B$6,C824&gt;$K$12),bb2wang($B$6,$K$12,C824,$H$8,$H$9,I824,$H$10,$H$11,$K$10,$K$11,$H$13),E823)," ")</f>
        <v xml:space="preserve"> </v>
      </c>
      <c r="F824" s="269" t="str">
        <f t="shared" si="443"/>
        <v/>
      </c>
      <c r="G824" s="269" t="str">
        <f t="shared" si="444"/>
        <v/>
      </c>
      <c r="H824" s="270"/>
      <c r="I824" s="269" t="str">
        <f t="shared" si="445"/>
        <v/>
      </c>
      <c r="J824" s="269">
        <f t="shared" si="438"/>
        <v>100</v>
      </c>
      <c r="K824" s="317" t="str">
        <f t="shared" si="446"/>
        <v/>
      </c>
      <c r="L824" s="318" t="str">
        <f t="shared" si="447"/>
        <v/>
      </c>
      <c r="M824" s="318" t="str">
        <f t="shared" si="448"/>
        <v/>
      </c>
      <c r="N824" s="269" t="str">
        <f t="shared" si="449"/>
        <v/>
      </c>
      <c r="O824" s="269" t="str">
        <f t="shared" si="461"/>
        <v/>
      </c>
      <c r="P824" s="316"/>
      <c r="Q824" s="269"/>
      <c r="R824" s="338" t="str">
        <f>IF(H824&gt;0,rate1(1,$L$52,$L$51,$L$54,L824,$L$53,$L$50,P824),"")</f>
        <v/>
      </c>
      <c r="S824" s="318"/>
      <c r="T824" s="318"/>
      <c r="U824" s="269"/>
      <c r="V824" s="341"/>
      <c r="W824" s="269"/>
      <c r="X824" s="269"/>
      <c r="Y824" s="269"/>
      <c r="Z824" s="349" t="str">
        <f>IF(H824&gt;0,rate1(1,$L$52,$L$51,$L$54,U824,$L$53,$L$50,Y824),"")</f>
        <v/>
      </c>
      <c r="AA824" s="341" t="str">
        <f t="shared" si="450"/>
        <v/>
      </c>
      <c r="AB824" s="341" t="str">
        <f t="shared" si="451"/>
        <v/>
      </c>
      <c r="AC824" s="269" t="str">
        <f t="shared" si="439"/>
        <v/>
      </c>
      <c r="AD824" s="269" t="str">
        <f t="shared" si="452"/>
        <v/>
      </c>
      <c r="AE824" s="269" t="str">
        <f t="shared" si="453"/>
        <v/>
      </c>
      <c r="AF824" s="269" t="str">
        <f t="shared" si="454"/>
        <v/>
      </c>
      <c r="AG824" s="269" t="str">
        <f t="shared" si="455"/>
        <v/>
      </c>
      <c r="AH824" s="269" t="str">
        <f t="shared" si="456"/>
        <v/>
      </c>
      <c r="AI824" s="269" t="str">
        <f t="shared" si="457"/>
        <v/>
      </c>
      <c r="AJ824" s="269" t="str">
        <f t="shared" si="458"/>
        <v/>
      </c>
      <c r="AK824" s="366" t="str">
        <f t="shared" si="459"/>
        <v/>
      </c>
      <c r="AL824" s="134" t="str">
        <f t="shared" si="460"/>
        <v/>
      </c>
      <c r="AM824" s="5" t="e" cm="1">
        <f t="array" ref="AM824">Balance($B$8,$B$11,$B$12,$H$7,B824,AK824,AL824)</f>
        <v>#VALUE!</v>
      </c>
      <c r="AN824" s="5" t="e" cm="1">
        <f t="array" ref="AN824">getStorageByWaterLevel(B823)</f>
        <v>#VALUE!</v>
      </c>
    </row>
    <row r="825" spans="2:40" x14ac:dyDescent="0.25">
      <c r="B825" s="269" t="str">
        <f t="shared" si="440"/>
        <v/>
      </c>
      <c r="C825" s="269" t="str">
        <f t="shared" si="441"/>
        <v/>
      </c>
      <c r="D825" s="269" t="str">
        <f t="shared" si="442"/>
        <v/>
      </c>
      <c r="E825" s="269" t="str">
        <f>IF(H825&gt;0,IF(AND(C825&lt;$B$6,C825&gt;$K$12),bb2wang($B$6,$K$12,C825,$H$8,$H$9,I825,$H$10,$H$11,$K$10,$K$11,$H$13),E824)," ")</f>
        <v xml:space="preserve"> </v>
      </c>
      <c r="F825" s="269" t="str">
        <f t="shared" si="443"/>
        <v/>
      </c>
      <c r="G825" s="269" t="str">
        <f t="shared" si="444"/>
        <v/>
      </c>
      <c r="H825" s="270"/>
      <c r="I825" s="269" t="str">
        <f t="shared" si="445"/>
        <v/>
      </c>
      <c r="J825" s="269">
        <f t="shared" si="438"/>
        <v>100</v>
      </c>
      <c r="K825" s="317" t="str">
        <f t="shared" si="446"/>
        <v/>
      </c>
      <c r="L825" s="318" t="str">
        <f t="shared" si="447"/>
        <v/>
      </c>
      <c r="M825" s="318" t="str">
        <f t="shared" si="448"/>
        <v/>
      </c>
      <c r="N825" s="269" t="str">
        <f t="shared" si="449"/>
        <v/>
      </c>
      <c r="O825" s="269" t="str">
        <f t="shared" si="461"/>
        <v/>
      </c>
      <c r="P825" s="316"/>
      <c r="Q825" s="269"/>
      <c r="R825" s="338" t="str">
        <f>IF(H825&gt;0,rate1(1,$L$52,$L$51,$L$54,L825,$L$53,$L$50,P825),"")</f>
        <v/>
      </c>
      <c r="S825" s="318"/>
      <c r="T825" s="318"/>
      <c r="U825" s="269"/>
      <c r="V825" s="341"/>
      <c r="W825" s="269"/>
      <c r="X825" s="269"/>
      <c r="Y825" s="269"/>
      <c r="Z825" s="349" t="str">
        <f>IF(H825&gt;0,rate1(1,$L$52,$L$51,$L$54,U825,$L$53,$L$50,Y825),"")</f>
        <v/>
      </c>
      <c r="AA825" s="341" t="str">
        <f t="shared" si="450"/>
        <v/>
      </c>
      <c r="AB825" s="341" t="str">
        <f t="shared" si="451"/>
        <v/>
      </c>
      <c r="AC825" s="269" t="str">
        <f t="shared" si="439"/>
        <v/>
      </c>
      <c r="AD825" s="269" t="str">
        <f t="shared" si="452"/>
        <v/>
      </c>
      <c r="AE825" s="269" t="str">
        <f t="shared" si="453"/>
        <v/>
      </c>
      <c r="AF825" s="269" t="str">
        <f t="shared" si="454"/>
        <v/>
      </c>
      <c r="AG825" s="269" t="str">
        <f t="shared" si="455"/>
        <v/>
      </c>
      <c r="AH825" s="269" t="str">
        <f t="shared" si="456"/>
        <v/>
      </c>
      <c r="AI825" s="269" t="str">
        <f t="shared" si="457"/>
        <v/>
      </c>
      <c r="AJ825" s="269" t="str">
        <f t="shared" si="458"/>
        <v/>
      </c>
      <c r="AK825" s="366" t="str">
        <f t="shared" si="459"/>
        <v/>
      </c>
      <c r="AL825" s="134" t="str">
        <f t="shared" si="460"/>
        <v/>
      </c>
      <c r="AM825" s="5" t="e" cm="1">
        <f t="array" ref="AM825">Balance($B$8,$B$11,$B$12,$H$7,B825,AK825,AL825)</f>
        <v>#VALUE!</v>
      </c>
      <c r="AN825" s="5" t="e" cm="1">
        <f t="array" ref="AN825">getStorageByWaterLevel(B824)</f>
        <v>#VALUE!</v>
      </c>
    </row>
    <row r="826" spans="2:40" x14ac:dyDescent="0.25">
      <c r="B826" s="269" t="str">
        <f t="shared" si="440"/>
        <v/>
      </c>
      <c r="C826" s="269" t="str">
        <f t="shared" si="441"/>
        <v/>
      </c>
      <c r="D826" s="269" t="str">
        <f t="shared" si="442"/>
        <v/>
      </c>
      <c r="E826" s="269" t="str">
        <f>IF(H826&gt;0,IF(AND(C826&lt;$B$6,C826&gt;$K$12),bb2wang($B$6,$K$12,C826,$H$8,$H$9,I826,$H$10,$H$11,$K$10,$K$11,$H$13),E825)," ")</f>
        <v xml:space="preserve"> </v>
      </c>
      <c r="F826" s="269" t="str">
        <f t="shared" si="443"/>
        <v/>
      </c>
      <c r="G826" s="269" t="str">
        <f t="shared" si="444"/>
        <v/>
      </c>
      <c r="H826" s="270"/>
      <c r="I826" s="269" t="str">
        <f t="shared" si="445"/>
        <v/>
      </c>
      <c r="J826" s="269">
        <f t="shared" si="438"/>
        <v>100</v>
      </c>
      <c r="K826" s="317" t="str">
        <f t="shared" si="446"/>
        <v/>
      </c>
      <c r="L826" s="318" t="str">
        <f t="shared" si="447"/>
        <v/>
      </c>
      <c r="M826" s="318" t="str">
        <f t="shared" si="448"/>
        <v/>
      </c>
      <c r="N826" s="269" t="str">
        <f t="shared" si="449"/>
        <v/>
      </c>
      <c r="O826" s="269" t="str">
        <f t="shared" si="461"/>
        <v/>
      </c>
      <c r="P826" s="316"/>
      <c r="Q826" s="269"/>
      <c r="R826" s="338" t="str">
        <f>IF(H826&gt;0,rate1(1,$L$52,$L$51,$L$54,L826,$L$53,$L$50,P826),"")</f>
        <v/>
      </c>
      <c r="S826" s="318"/>
      <c r="T826" s="318"/>
      <c r="U826" s="269"/>
      <c r="V826" s="341"/>
      <c r="W826" s="269"/>
      <c r="X826" s="269"/>
      <c r="Y826" s="269"/>
      <c r="Z826" s="349" t="str">
        <f>IF(H826&gt;0,rate1(1,$L$52,$L$51,$L$54,U826,$L$53,$L$50,Y826),"")</f>
        <v/>
      </c>
      <c r="AA826" s="341" t="str">
        <f t="shared" si="450"/>
        <v/>
      </c>
      <c r="AB826" s="341" t="str">
        <f t="shared" si="451"/>
        <v/>
      </c>
      <c r="AC826" s="269" t="str">
        <f t="shared" si="439"/>
        <v/>
      </c>
      <c r="AD826" s="269" t="str">
        <f t="shared" si="452"/>
        <v/>
      </c>
      <c r="AE826" s="269" t="str">
        <f t="shared" si="453"/>
        <v/>
      </c>
      <c r="AF826" s="269" t="str">
        <f t="shared" si="454"/>
        <v/>
      </c>
      <c r="AG826" s="269" t="str">
        <f t="shared" si="455"/>
        <v/>
      </c>
      <c r="AH826" s="269" t="str">
        <f t="shared" si="456"/>
        <v/>
      </c>
      <c r="AI826" s="269" t="str">
        <f t="shared" si="457"/>
        <v/>
      </c>
      <c r="AJ826" s="269" t="str">
        <f t="shared" si="458"/>
        <v/>
      </c>
      <c r="AK826" s="366" t="str">
        <f t="shared" si="459"/>
        <v/>
      </c>
      <c r="AL826" s="134" t="str">
        <f t="shared" si="460"/>
        <v/>
      </c>
      <c r="AM826" s="5" t="e" cm="1">
        <f t="array" ref="AM826">Balance($B$8,$B$11,$B$12,$H$7,B826,AK826,AL826)</f>
        <v>#VALUE!</v>
      </c>
      <c r="AN826" s="5" t="e" cm="1">
        <f t="array" ref="AN826">getStorageByWaterLevel(B825)</f>
        <v>#VALUE!</v>
      </c>
    </row>
    <row r="827" spans="2:40" x14ac:dyDescent="0.25">
      <c r="B827" s="269" t="str">
        <f t="shared" si="440"/>
        <v/>
      </c>
      <c r="C827" s="269" t="str">
        <f t="shared" si="441"/>
        <v/>
      </c>
      <c r="D827" s="269" t="str">
        <f t="shared" si="442"/>
        <v/>
      </c>
      <c r="E827" s="269" t="str">
        <f>IF(H827&gt;0,IF(AND(C827&lt;$B$6,C827&gt;$K$12),bb2wang($B$6,$K$12,C827,$H$8,$H$9,I827,$H$10,$H$11,$K$10,$K$11,$H$13),E826)," ")</f>
        <v xml:space="preserve"> </v>
      </c>
      <c r="F827" s="269" t="str">
        <f t="shared" si="443"/>
        <v/>
      </c>
      <c r="G827" s="269" t="str">
        <f t="shared" si="444"/>
        <v/>
      </c>
      <c r="H827" s="270"/>
      <c r="I827" s="269" t="str">
        <f t="shared" si="445"/>
        <v/>
      </c>
      <c r="J827" s="269">
        <f t="shared" si="438"/>
        <v>100</v>
      </c>
      <c r="K827" s="317" t="str">
        <f t="shared" si="446"/>
        <v/>
      </c>
      <c r="L827" s="318" t="str">
        <f t="shared" si="447"/>
        <v/>
      </c>
      <c r="M827" s="318" t="str">
        <f t="shared" si="448"/>
        <v/>
      </c>
      <c r="N827" s="269" t="str">
        <f t="shared" si="449"/>
        <v/>
      </c>
      <c r="O827" s="269" t="str">
        <f t="shared" si="461"/>
        <v/>
      </c>
      <c r="P827" s="316"/>
      <c r="Q827" s="269"/>
      <c r="R827" s="338" t="str">
        <f>IF(H827&gt;0,rate1(1,$L$52,$L$51,$L$54,L827,$L$53,$L$50,P827),"")</f>
        <v/>
      </c>
      <c r="S827" s="318"/>
      <c r="T827" s="318"/>
      <c r="U827" s="269"/>
      <c r="V827" s="341"/>
      <c r="W827" s="269"/>
      <c r="X827" s="269"/>
      <c r="Y827" s="269"/>
      <c r="Z827" s="349" t="str">
        <f>IF(H827&gt;0,rate1(1,$L$52,$L$51,$L$54,U827,$L$53,$L$50,Y827),"")</f>
        <v/>
      </c>
      <c r="AA827" s="341" t="str">
        <f t="shared" si="450"/>
        <v/>
      </c>
      <c r="AB827" s="341" t="str">
        <f t="shared" si="451"/>
        <v/>
      </c>
      <c r="AC827" s="269" t="str">
        <f t="shared" si="439"/>
        <v/>
      </c>
      <c r="AD827" s="269" t="str">
        <f t="shared" si="452"/>
        <v/>
      </c>
      <c r="AE827" s="269" t="str">
        <f t="shared" si="453"/>
        <v/>
      </c>
      <c r="AF827" s="269" t="str">
        <f t="shared" si="454"/>
        <v/>
      </c>
      <c r="AG827" s="269" t="str">
        <f t="shared" si="455"/>
        <v/>
      </c>
      <c r="AH827" s="269" t="str">
        <f t="shared" si="456"/>
        <v/>
      </c>
      <c r="AI827" s="269" t="str">
        <f t="shared" si="457"/>
        <v/>
      </c>
      <c r="AJ827" s="269" t="str">
        <f t="shared" si="458"/>
        <v/>
      </c>
      <c r="AK827" s="366" t="str">
        <f t="shared" si="459"/>
        <v/>
      </c>
      <c r="AL827" s="134" t="str">
        <f t="shared" si="460"/>
        <v/>
      </c>
      <c r="AM827" s="5" t="e" cm="1">
        <f t="array" ref="AM827">Balance($B$8,$B$11,$B$12,$H$7,B827,AK827,AL827)</f>
        <v>#VALUE!</v>
      </c>
      <c r="AN827" s="5" t="e" cm="1">
        <f t="array" ref="AN827">getStorageByWaterLevel(B826)</f>
        <v>#VALUE!</v>
      </c>
    </row>
    <row r="828" spans="2:40" x14ac:dyDescent="0.25">
      <c r="B828" s="269" t="str">
        <f t="shared" si="440"/>
        <v/>
      </c>
      <c r="C828" s="269" t="str">
        <f t="shared" si="441"/>
        <v/>
      </c>
      <c r="D828" s="269" t="str">
        <f t="shared" si="442"/>
        <v/>
      </c>
      <c r="E828" s="269" t="str">
        <f>IF(H828&gt;0,IF(AND(C828&lt;$B$6,C828&gt;$K$12),bb2wang($B$6,$K$12,C828,$H$8,$H$9,I828,$H$10,$H$11,$K$10,$K$11,$H$13),E827)," ")</f>
        <v xml:space="preserve"> </v>
      </c>
      <c r="F828" s="269" t="str">
        <f t="shared" si="443"/>
        <v/>
      </c>
      <c r="G828" s="269" t="str">
        <f t="shared" si="444"/>
        <v/>
      </c>
      <c r="H828" s="270"/>
      <c r="I828" s="269" t="str">
        <f t="shared" si="445"/>
        <v/>
      </c>
      <c r="J828" s="269">
        <f t="shared" si="438"/>
        <v>100</v>
      </c>
      <c r="K828" s="317" t="str">
        <f t="shared" si="446"/>
        <v/>
      </c>
      <c r="L828" s="318" t="str">
        <f t="shared" si="447"/>
        <v/>
      </c>
      <c r="M828" s="318" t="str">
        <f t="shared" si="448"/>
        <v/>
      </c>
      <c r="N828" s="269" t="str">
        <f t="shared" si="449"/>
        <v/>
      </c>
      <c r="O828" s="269" t="str">
        <f t="shared" si="461"/>
        <v/>
      </c>
      <c r="P828" s="316"/>
      <c r="Q828" s="269"/>
      <c r="R828" s="338" t="str">
        <f>IF(H828&gt;0,rate1(1,$L$52,$L$51,$L$54,L828,$L$53,$L$50,P828),"")</f>
        <v/>
      </c>
      <c r="S828" s="318"/>
      <c r="T828" s="318"/>
      <c r="U828" s="269"/>
      <c r="V828" s="341"/>
      <c r="W828" s="269"/>
      <c r="X828" s="269"/>
      <c r="Y828" s="269"/>
      <c r="Z828" s="349" t="str">
        <f>IF(H828&gt;0,rate1(1,$L$52,$L$51,$L$54,U828,$L$53,$L$50,Y828),"")</f>
        <v/>
      </c>
      <c r="AA828" s="341" t="str">
        <f t="shared" si="450"/>
        <v/>
      </c>
      <c r="AB828" s="341" t="str">
        <f t="shared" si="451"/>
        <v/>
      </c>
      <c r="AC828" s="269" t="str">
        <f t="shared" si="439"/>
        <v/>
      </c>
      <c r="AD828" s="269" t="str">
        <f t="shared" si="452"/>
        <v/>
      </c>
      <c r="AE828" s="269" t="str">
        <f t="shared" si="453"/>
        <v/>
      </c>
      <c r="AF828" s="269" t="str">
        <f t="shared" si="454"/>
        <v/>
      </c>
      <c r="AG828" s="269" t="str">
        <f t="shared" si="455"/>
        <v/>
      </c>
      <c r="AH828" s="269" t="str">
        <f t="shared" si="456"/>
        <v/>
      </c>
      <c r="AI828" s="269" t="str">
        <f t="shared" si="457"/>
        <v/>
      </c>
      <c r="AJ828" s="269" t="str">
        <f t="shared" si="458"/>
        <v/>
      </c>
      <c r="AK828" s="366" t="str">
        <f t="shared" si="459"/>
        <v/>
      </c>
      <c r="AL828" s="134" t="str">
        <f t="shared" si="460"/>
        <v/>
      </c>
      <c r="AM828" s="5" t="e" cm="1">
        <f t="array" ref="AM828">Balance($B$8,$B$11,$B$12,$H$7,B828,AK828,AL828)</f>
        <v>#VALUE!</v>
      </c>
      <c r="AN828" s="5" t="e" cm="1">
        <f t="array" ref="AN828">getStorageByWaterLevel(B827)</f>
        <v>#VALUE!</v>
      </c>
    </row>
    <row r="829" spans="2:40" x14ac:dyDescent="0.25">
      <c r="B829" s="269" t="str">
        <f t="shared" si="440"/>
        <v/>
      </c>
      <c r="C829" s="269" t="str">
        <f t="shared" si="441"/>
        <v/>
      </c>
      <c r="D829" s="269" t="str">
        <f t="shared" si="442"/>
        <v/>
      </c>
      <c r="E829" s="269" t="str">
        <f>IF(H829&gt;0,IF(AND(C829&lt;$B$6,C829&gt;$K$12),bb2wang($B$6,$K$12,C829,$H$8,$H$9,I829,$H$10,$H$11,$K$10,$K$11,$H$13),E828)," ")</f>
        <v xml:space="preserve"> </v>
      </c>
      <c r="F829" s="269" t="str">
        <f t="shared" si="443"/>
        <v/>
      </c>
      <c r="G829" s="269" t="str">
        <f t="shared" si="444"/>
        <v/>
      </c>
      <c r="H829" s="270"/>
      <c r="I829" s="269" t="str">
        <f t="shared" si="445"/>
        <v/>
      </c>
      <c r="J829" s="269">
        <f t="shared" si="438"/>
        <v>100</v>
      </c>
      <c r="K829" s="317" t="str">
        <f t="shared" si="446"/>
        <v/>
      </c>
      <c r="L829" s="318" t="str">
        <f t="shared" si="447"/>
        <v/>
      </c>
      <c r="M829" s="318" t="str">
        <f t="shared" si="448"/>
        <v/>
      </c>
      <c r="N829" s="269" t="str">
        <f t="shared" si="449"/>
        <v/>
      </c>
      <c r="O829" s="269" t="str">
        <f t="shared" si="461"/>
        <v/>
      </c>
      <c r="P829" s="316"/>
      <c r="Q829" s="269"/>
      <c r="R829" s="338" t="str">
        <f>IF(H829&gt;0,rate1(1,$L$52,$L$51,$L$54,L829,$L$53,$L$50,P829),"")</f>
        <v/>
      </c>
      <c r="S829" s="318"/>
      <c r="T829" s="318"/>
      <c r="U829" s="269"/>
      <c r="V829" s="341"/>
      <c r="W829" s="269"/>
      <c r="X829" s="269"/>
      <c r="Y829" s="269"/>
      <c r="Z829" s="349" t="str">
        <f>IF(H829&gt;0,rate1(1,$L$52,$L$51,$L$54,U829,$L$53,$L$50,Y829),"")</f>
        <v/>
      </c>
      <c r="AA829" s="341" t="str">
        <f t="shared" si="450"/>
        <v/>
      </c>
      <c r="AB829" s="341" t="str">
        <f t="shared" si="451"/>
        <v/>
      </c>
      <c r="AC829" s="269" t="str">
        <f t="shared" si="439"/>
        <v/>
      </c>
      <c r="AD829" s="269" t="str">
        <f t="shared" si="452"/>
        <v/>
      </c>
      <c r="AE829" s="269" t="str">
        <f t="shared" si="453"/>
        <v/>
      </c>
      <c r="AF829" s="269" t="str">
        <f t="shared" si="454"/>
        <v/>
      </c>
      <c r="AG829" s="269" t="str">
        <f t="shared" si="455"/>
        <v/>
      </c>
      <c r="AH829" s="269" t="str">
        <f t="shared" si="456"/>
        <v/>
      </c>
      <c r="AI829" s="269" t="str">
        <f t="shared" si="457"/>
        <v/>
      </c>
      <c r="AJ829" s="269" t="str">
        <f t="shared" si="458"/>
        <v/>
      </c>
      <c r="AK829" s="366" t="str">
        <f t="shared" si="459"/>
        <v/>
      </c>
      <c r="AL829" s="134" t="str">
        <f t="shared" si="460"/>
        <v/>
      </c>
      <c r="AM829" s="5" t="e" cm="1">
        <f t="array" ref="AM829">Balance($B$8,$B$11,$B$12,$H$7,B829,AK829,AL829)</f>
        <v>#VALUE!</v>
      </c>
      <c r="AN829" s="5" t="e" cm="1">
        <f t="array" ref="AN829">getStorageByWaterLevel(B828)</f>
        <v>#VALUE!</v>
      </c>
    </row>
    <row r="830" spans="2:40" x14ac:dyDescent="0.25">
      <c r="B830" s="269" t="str">
        <f t="shared" si="440"/>
        <v/>
      </c>
      <c r="C830" s="269" t="str">
        <f t="shared" si="441"/>
        <v/>
      </c>
      <c r="D830" s="269" t="str">
        <f t="shared" si="442"/>
        <v/>
      </c>
      <c r="E830" s="269" t="str">
        <f>IF(H830&gt;0,IF(AND(C830&lt;$B$6,C830&gt;$K$12),bb2wang($B$6,$K$12,C830,$H$8,$H$9,I830,$H$10,$H$11,$K$10,$K$11,$H$13),E829)," ")</f>
        <v xml:space="preserve"> </v>
      </c>
      <c r="F830" s="269" t="str">
        <f t="shared" si="443"/>
        <v/>
      </c>
      <c r="G830" s="269" t="str">
        <f t="shared" si="444"/>
        <v/>
      </c>
      <c r="H830" s="270"/>
      <c r="I830" s="269" t="str">
        <f t="shared" si="445"/>
        <v/>
      </c>
      <c r="J830" s="269">
        <f t="shared" ref="J830:J893" si="462">$B$7</f>
        <v>100</v>
      </c>
      <c r="K830" s="317" t="str">
        <f t="shared" si="446"/>
        <v/>
      </c>
      <c r="L830" s="318" t="str">
        <f t="shared" si="447"/>
        <v/>
      </c>
      <c r="M830" s="318" t="str">
        <f t="shared" si="448"/>
        <v/>
      </c>
      <c r="N830" s="269" t="str">
        <f t="shared" si="449"/>
        <v/>
      </c>
      <c r="O830" s="269" t="str">
        <f t="shared" si="461"/>
        <v/>
      </c>
      <c r="P830" s="316"/>
      <c r="Q830" s="269"/>
      <c r="R830" s="338" t="str">
        <f>IF(H830&gt;0,rate1(1,$L$52,$L$51,$L$54,L830,$L$53,$L$50,P830),"")</f>
        <v/>
      </c>
      <c r="S830" s="318"/>
      <c r="T830" s="318"/>
      <c r="U830" s="269"/>
      <c r="V830" s="341"/>
      <c r="W830" s="269"/>
      <c r="X830" s="269"/>
      <c r="Y830" s="269"/>
      <c r="Z830" s="349" t="str">
        <f>IF(H830&gt;0,rate1(1,$L$52,$L$51,$L$54,U830,$L$53,$L$50,Y830),"")</f>
        <v/>
      </c>
      <c r="AA830" s="341" t="str">
        <f t="shared" si="450"/>
        <v/>
      </c>
      <c r="AB830" s="341" t="str">
        <f t="shared" si="451"/>
        <v/>
      </c>
      <c r="AC830" s="269" t="str">
        <f t="shared" si="439"/>
        <v/>
      </c>
      <c r="AD830" s="269" t="str">
        <f t="shared" si="452"/>
        <v/>
      </c>
      <c r="AE830" s="269" t="str">
        <f t="shared" si="453"/>
        <v/>
      </c>
      <c r="AF830" s="269" t="str">
        <f t="shared" si="454"/>
        <v/>
      </c>
      <c r="AG830" s="269" t="str">
        <f t="shared" si="455"/>
        <v/>
      </c>
      <c r="AH830" s="269" t="str">
        <f t="shared" si="456"/>
        <v/>
      </c>
      <c r="AI830" s="269" t="str">
        <f t="shared" si="457"/>
        <v/>
      </c>
      <c r="AJ830" s="269" t="str">
        <f t="shared" si="458"/>
        <v/>
      </c>
      <c r="AK830" s="366" t="str">
        <f t="shared" si="459"/>
        <v/>
      </c>
      <c r="AL830" s="134" t="str">
        <f t="shared" si="460"/>
        <v/>
      </c>
      <c r="AM830" s="5" t="e" cm="1">
        <f t="array" ref="AM830">Balance($B$8,$B$11,$B$12,$H$7,B830,AK830,AL830)</f>
        <v>#VALUE!</v>
      </c>
      <c r="AN830" s="5" t="e" cm="1">
        <f t="array" ref="AN830">getStorageByWaterLevel(B829)</f>
        <v>#VALUE!</v>
      </c>
    </row>
    <row r="831" spans="2:40" x14ac:dyDescent="0.25">
      <c r="B831" s="269" t="str">
        <f t="shared" si="440"/>
        <v/>
      </c>
      <c r="C831" s="269" t="str">
        <f t="shared" si="441"/>
        <v/>
      </c>
      <c r="D831" s="269" t="str">
        <f t="shared" si="442"/>
        <v/>
      </c>
      <c r="E831" s="269" t="str">
        <f>IF(H831&gt;0,IF(AND(C831&lt;$B$6,C831&gt;$K$12),bb2wang($B$6,$K$12,C831,$H$8,$H$9,I831,$H$10,$H$11,$K$10,$K$11,$H$13),E830)," ")</f>
        <v xml:space="preserve"> </v>
      </c>
      <c r="F831" s="269" t="str">
        <f t="shared" si="443"/>
        <v/>
      </c>
      <c r="G831" s="269" t="str">
        <f t="shared" si="444"/>
        <v/>
      </c>
      <c r="H831" s="270"/>
      <c r="I831" s="269" t="str">
        <f t="shared" si="445"/>
        <v/>
      </c>
      <c r="J831" s="269">
        <f t="shared" si="462"/>
        <v>100</v>
      </c>
      <c r="K831" s="317" t="str">
        <f t="shared" si="446"/>
        <v/>
      </c>
      <c r="L831" s="318" t="str">
        <f t="shared" si="447"/>
        <v/>
      </c>
      <c r="M831" s="318" t="str">
        <f t="shared" si="448"/>
        <v/>
      </c>
      <c r="N831" s="269" t="str">
        <f t="shared" si="449"/>
        <v/>
      </c>
      <c r="O831" s="269" t="str">
        <f t="shared" si="461"/>
        <v/>
      </c>
      <c r="P831" s="316"/>
      <c r="Q831" s="269"/>
      <c r="R831" s="338" t="str">
        <f>IF(H831&gt;0,rate1(1,$L$52,$L$51,$L$54,L831,$L$53,$L$50,P831),"")</f>
        <v/>
      </c>
      <c r="S831" s="318"/>
      <c r="T831" s="318"/>
      <c r="U831" s="269"/>
      <c r="V831" s="341"/>
      <c r="W831" s="269"/>
      <c r="X831" s="269"/>
      <c r="Y831" s="269"/>
      <c r="Z831" s="349" t="str">
        <f>IF(H831&gt;0,rate1(1,$L$52,$L$51,$L$54,U831,$L$53,$L$50,Y831),"")</f>
        <v/>
      </c>
      <c r="AA831" s="341" t="str">
        <f t="shared" si="450"/>
        <v/>
      </c>
      <c r="AB831" s="341" t="str">
        <f t="shared" si="451"/>
        <v/>
      </c>
      <c r="AC831" s="269" t="str">
        <f t="shared" ref="AC831:AC894" si="463">IF(H831&gt;0,delta_z(N831,S831,H831,AE830,AB831),"")</f>
        <v/>
      </c>
      <c r="AD831" s="269" t="str">
        <f t="shared" si="452"/>
        <v/>
      </c>
      <c r="AE831" s="269" t="str">
        <f t="shared" si="453"/>
        <v/>
      </c>
      <c r="AF831" s="269" t="str">
        <f t="shared" si="454"/>
        <v/>
      </c>
      <c r="AG831" s="269" t="str">
        <f t="shared" si="455"/>
        <v/>
      </c>
      <c r="AH831" s="269" t="str">
        <f t="shared" si="456"/>
        <v/>
      </c>
      <c r="AI831" s="269" t="str">
        <f t="shared" si="457"/>
        <v/>
      </c>
      <c r="AJ831" s="269" t="str">
        <f t="shared" si="458"/>
        <v/>
      </c>
      <c r="AK831" s="366" t="str">
        <f t="shared" si="459"/>
        <v/>
      </c>
      <c r="AL831" s="134" t="str">
        <f t="shared" si="460"/>
        <v/>
      </c>
      <c r="AM831" s="5" t="e" cm="1">
        <f t="array" ref="AM831">Balance($B$8,$B$11,$B$12,$H$7,B831,AK831,AL831)</f>
        <v>#VALUE!</v>
      </c>
      <c r="AN831" s="5" t="e" cm="1">
        <f t="array" ref="AN831">getStorageByWaterLevel(B830)</f>
        <v>#VALUE!</v>
      </c>
    </row>
    <row r="832" spans="2:40" x14ac:dyDescent="0.25">
      <c r="B832" s="269" t="str">
        <f t="shared" ref="B832:B895" si="464">IF(H832&gt;0,AF831,"")</f>
        <v/>
      </c>
      <c r="C832" s="269" t="str">
        <f t="shared" ref="C832:C895" si="465">IF(H832&gt;0,AG831,"")</f>
        <v/>
      </c>
      <c r="D832" s="269" t="str">
        <f t="shared" ref="D832:D895" si="466">IF(H832&gt;0,AH831,"")</f>
        <v/>
      </c>
      <c r="E832" s="269" t="str">
        <f>IF(H832&gt;0,IF(AND(C832&lt;$B$6,C832&gt;$K$12),bb2wang($B$6,$K$12,C832,$H$8,$H$9,I832,$H$10,$H$11,$K$10,$K$11,$H$13),E831)," ")</f>
        <v xml:space="preserve"> </v>
      </c>
      <c r="F832" s="269" t="str">
        <f t="shared" ref="F832:F895" si="467">IF(H832&gt;0,(E832+E831)/2,"")</f>
        <v/>
      </c>
      <c r="G832" s="269" t="str">
        <f t="shared" ref="G832:G895" si="468">IF(H832&gt;0,F832*$S$53*$C$55*(B832-C832+N832)^1.5,"")</f>
        <v/>
      </c>
      <c r="H832" s="270"/>
      <c r="I832" s="269" t="str">
        <f t="shared" ref="I832:I895" si="469">IF(H832&gt;0,(B832-C832)*B$19,"")</f>
        <v/>
      </c>
      <c r="J832" s="269">
        <f t="shared" si="462"/>
        <v>100</v>
      </c>
      <c r="K832" s="317" t="str">
        <f t="shared" ref="K832:K895" si="470">IF(H832&gt;0,IF((1-S831-0.015)&gt;0,1,-1),"")</f>
        <v/>
      </c>
      <c r="L832" s="318" t="str">
        <f t="shared" ref="L832:L895" si="471">IF(H832&gt;0,D832+K832*H832,"")</f>
        <v/>
      </c>
      <c r="M832" s="318" t="str">
        <f t="shared" ref="M832:M895" si="472">IF(H832&gt;0,(D832+L832)/2,"")</f>
        <v/>
      </c>
      <c r="N832" s="269" t="str">
        <f t="shared" ref="N832:N895" si="473">IF(H832&gt;0,2*($P$53*M832/$S$52/$S$51)^2-(B832-C832)*2,"")</f>
        <v/>
      </c>
      <c r="O832" s="269" t="str">
        <f t="shared" si="461"/>
        <v/>
      </c>
      <c r="P832" s="316"/>
      <c r="Q832" s="269"/>
      <c r="R832" s="338" t="str">
        <f>IF(H832&gt;0,rate1(1,$L$52,$L$51,$L$54,L832,$L$53,$L$50,P832),"")</f>
        <v/>
      </c>
      <c r="S832" s="318"/>
      <c r="T832" s="318"/>
      <c r="U832" s="269"/>
      <c r="V832" s="341"/>
      <c r="W832" s="269"/>
      <c r="X832" s="269"/>
      <c r="Y832" s="269"/>
      <c r="Z832" s="349" t="str">
        <f>IF(H832&gt;0,rate1(1,$L$52,$L$51,$L$54,U832,$L$53,$L$50,Y832),"")</f>
        <v/>
      </c>
      <c r="AA832" s="341" t="str">
        <f t="shared" ref="AA832:AA895" si="474">IF(H832&gt;0,X832/O832/Z832,"")</f>
        <v/>
      </c>
      <c r="AB832" s="341" t="str">
        <f t="shared" ref="AB832:AB895" si="475">IF(H832&gt;0,W832/(1-AA832),"")</f>
        <v/>
      </c>
      <c r="AC832" s="269" t="str">
        <f t="shared" si="463"/>
        <v/>
      </c>
      <c r="AD832" s="269" t="str">
        <f t="shared" ref="AD832:AD895" si="476">IF(H832&gt;0,H832/AC832*K832,"")</f>
        <v/>
      </c>
      <c r="AE832" s="269" t="str">
        <f t="shared" ref="AE832:AE895" si="477">IF(H832&gt;0,(AD832-AD831)/(AC832+AC831)*2,"")</f>
        <v/>
      </c>
      <c r="AF832" s="269" t="str">
        <f t="shared" ref="AF832:AF895" si="478">IF(H832&gt;0,B832-(AC832-N832),"")</f>
        <v/>
      </c>
      <c r="AG832" s="269" t="str">
        <f t="shared" ref="AG832:AG895" si="479">IF(H832&gt;0,C832-AC832,"")</f>
        <v/>
      </c>
      <c r="AH832" s="269" t="str">
        <f t="shared" ref="AH832:AH895" si="480">IF(H832&gt;0,$S$54*$S$53*$C$55*SQRT(AF832-AG832),"")</f>
        <v/>
      </c>
      <c r="AI832" s="269" t="str">
        <f t="shared" ref="AI832:AI895" si="481">IF(H832&gt;0,AC832/R832*1000000,"")</f>
        <v/>
      </c>
      <c r="AJ832" s="269" t="str">
        <f t="shared" ref="AJ832:AJ895" si="482">IF(H832&gt;0,AJ831+AI832/3600,"")</f>
        <v/>
      </c>
      <c r="AK832" s="366" t="str">
        <f t="shared" ref="AK832:AK895" si="483">IF(H832&gt;0,AK831+AI831*G831/1000000,"")</f>
        <v/>
      </c>
      <c r="AL832" s="134" t="str">
        <f t="shared" ref="AL832:AL895" si="484">IF(H832&gt;0,AL831+AI831*J831/1000000,"")</f>
        <v/>
      </c>
      <c r="AM832" s="5" t="e" cm="1">
        <f t="array" ref="AM832">Balance($B$8,$B$11,$B$12,$H$7,B832,AK832,AL832)</f>
        <v>#VALUE!</v>
      </c>
      <c r="AN832" s="5" t="e" cm="1">
        <f t="array" ref="AN832">getStorageByWaterLevel(B831)</f>
        <v>#VALUE!</v>
      </c>
    </row>
    <row r="833" spans="2:40" x14ac:dyDescent="0.25">
      <c r="B833" s="269" t="str">
        <f t="shared" si="464"/>
        <v/>
      </c>
      <c r="C833" s="269" t="str">
        <f t="shared" si="465"/>
        <v/>
      </c>
      <c r="D833" s="269" t="str">
        <f t="shared" si="466"/>
        <v/>
      </c>
      <c r="E833" s="269" t="str">
        <f>IF(H833&gt;0,IF(AND(C833&lt;$B$6,C833&gt;$K$12),bb2wang($B$6,$K$12,C833,$H$8,$H$9,I833,$H$10,$H$11,$K$10,$K$11,$H$13),E832)," ")</f>
        <v xml:space="preserve"> </v>
      </c>
      <c r="F833" s="269" t="str">
        <f t="shared" si="467"/>
        <v/>
      </c>
      <c r="G833" s="269" t="str">
        <f t="shared" si="468"/>
        <v/>
      </c>
      <c r="H833" s="270"/>
      <c r="I833" s="269" t="str">
        <f t="shared" si="469"/>
        <v/>
      </c>
      <c r="J833" s="269">
        <f t="shared" si="462"/>
        <v>100</v>
      </c>
      <c r="K833" s="317" t="str">
        <f t="shared" si="470"/>
        <v/>
      </c>
      <c r="L833" s="318" t="str">
        <f t="shared" si="471"/>
        <v/>
      </c>
      <c r="M833" s="318" t="str">
        <f t="shared" si="472"/>
        <v/>
      </c>
      <c r="N833" s="269" t="str">
        <f t="shared" si="473"/>
        <v/>
      </c>
      <c r="O833" s="269" t="str">
        <f t="shared" si="461"/>
        <v/>
      </c>
      <c r="P833" s="316"/>
      <c r="Q833" s="269"/>
      <c r="R833" s="338" t="str">
        <f>IF(H833&gt;0,rate1(1,$L$52,$L$51,$L$54,L833,$L$53,$L$50,P833),"")</f>
        <v/>
      </c>
      <c r="S833" s="318"/>
      <c r="T833" s="318"/>
      <c r="U833" s="269"/>
      <c r="V833" s="341"/>
      <c r="W833" s="269"/>
      <c r="X833" s="269"/>
      <c r="Y833" s="269"/>
      <c r="Z833" s="349" t="str">
        <f>IF(H833&gt;0,rate1(1,$L$52,$L$51,$L$54,U833,$L$53,$L$50,Y833),"")</f>
        <v/>
      </c>
      <c r="AA833" s="341" t="str">
        <f t="shared" si="474"/>
        <v/>
      </c>
      <c r="AB833" s="341" t="str">
        <f t="shared" si="475"/>
        <v/>
      </c>
      <c r="AC833" s="269" t="str">
        <f t="shared" si="463"/>
        <v/>
      </c>
      <c r="AD833" s="269" t="str">
        <f t="shared" si="476"/>
        <v/>
      </c>
      <c r="AE833" s="269" t="str">
        <f t="shared" si="477"/>
        <v/>
      </c>
      <c r="AF833" s="269" t="str">
        <f t="shared" si="478"/>
        <v/>
      </c>
      <c r="AG833" s="269" t="str">
        <f t="shared" si="479"/>
        <v/>
      </c>
      <c r="AH833" s="269" t="str">
        <f t="shared" si="480"/>
        <v/>
      </c>
      <c r="AI833" s="269" t="str">
        <f t="shared" si="481"/>
        <v/>
      </c>
      <c r="AJ833" s="269" t="str">
        <f t="shared" si="482"/>
        <v/>
      </c>
      <c r="AK833" s="366" t="str">
        <f t="shared" si="483"/>
        <v/>
      </c>
      <c r="AL833" s="134" t="str">
        <f t="shared" si="484"/>
        <v/>
      </c>
      <c r="AM833" s="5" t="e" cm="1">
        <f t="array" ref="AM833">Balance($B$8,$B$11,$B$12,$H$7,B833,AK833,AL833)</f>
        <v>#VALUE!</v>
      </c>
      <c r="AN833" s="5" t="e" cm="1">
        <f t="array" ref="AN833">getStorageByWaterLevel(B832)</f>
        <v>#VALUE!</v>
      </c>
    </row>
    <row r="834" spans="2:40" x14ac:dyDescent="0.25">
      <c r="B834" s="269" t="str">
        <f t="shared" si="464"/>
        <v/>
      </c>
      <c r="C834" s="269" t="str">
        <f t="shared" si="465"/>
        <v/>
      </c>
      <c r="D834" s="269" t="str">
        <f t="shared" si="466"/>
        <v/>
      </c>
      <c r="E834" s="269" t="str">
        <f>IF(H834&gt;0,IF(AND(C834&lt;$B$6,C834&gt;$K$12),bb2wang($B$6,$K$12,C834,$H$8,$H$9,I834,$H$10,$H$11,$K$10,$K$11,$H$13),E833)," ")</f>
        <v xml:space="preserve"> </v>
      </c>
      <c r="F834" s="269" t="str">
        <f t="shared" si="467"/>
        <v/>
      </c>
      <c r="G834" s="269" t="str">
        <f t="shared" si="468"/>
        <v/>
      </c>
      <c r="H834" s="270"/>
      <c r="I834" s="269" t="str">
        <f t="shared" si="469"/>
        <v/>
      </c>
      <c r="J834" s="269">
        <f t="shared" si="462"/>
        <v>100</v>
      </c>
      <c r="K834" s="317" t="str">
        <f t="shared" si="470"/>
        <v/>
      </c>
      <c r="L834" s="318" t="str">
        <f t="shared" si="471"/>
        <v/>
      </c>
      <c r="M834" s="318" t="str">
        <f t="shared" si="472"/>
        <v/>
      </c>
      <c r="N834" s="269" t="str">
        <f t="shared" si="473"/>
        <v/>
      </c>
      <c r="O834" s="269" t="str">
        <f t="shared" ref="O834:O897" si="485">IF(H834&gt;0,WH(B834,$F$51,$F$52,$F$53),"")</f>
        <v/>
      </c>
      <c r="P834" s="316"/>
      <c r="Q834" s="269"/>
      <c r="R834" s="338" t="str">
        <f>IF(H834&gt;0,rate1(1,$L$52,$L$51,$L$54,L834,$L$53,$L$50,P834),"")</f>
        <v/>
      </c>
      <c r="S834" s="318"/>
      <c r="T834" s="318"/>
      <c r="U834" s="269"/>
      <c r="V834" s="341"/>
      <c r="W834" s="269"/>
      <c r="X834" s="269"/>
      <c r="Y834" s="269"/>
      <c r="Z834" s="349" t="str">
        <f>IF(H834&gt;0,rate1(1,$L$52,$L$51,$L$54,U834,$L$53,$L$50,Y834),"")</f>
        <v/>
      </c>
      <c r="AA834" s="341" t="str">
        <f t="shared" si="474"/>
        <v/>
      </c>
      <c r="AB834" s="341" t="str">
        <f t="shared" si="475"/>
        <v/>
      </c>
      <c r="AC834" s="269" t="str">
        <f t="shared" si="463"/>
        <v/>
      </c>
      <c r="AD834" s="269" t="str">
        <f t="shared" si="476"/>
        <v/>
      </c>
      <c r="AE834" s="269" t="str">
        <f t="shared" si="477"/>
        <v/>
      </c>
      <c r="AF834" s="269" t="str">
        <f t="shared" si="478"/>
        <v/>
      </c>
      <c r="AG834" s="269" t="str">
        <f t="shared" si="479"/>
        <v/>
      </c>
      <c r="AH834" s="269" t="str">
        <f t="shared" si="480"/>
        <v/>
      </c>
      <c r="AI834" s="269" t="str">
        <f t="shared" si="481"/>
        <v/>
      </c>
      <c r="AJ834" s="269" t="str">
        <f t="shared" si="482"/>
        <v/>
      </c>
      <c r="AK834" s="366" t="str">
        <f t="shared" si="483"/>
        <v/>
      </c>
      <c r="AL834" s="134" t="str">
        <f t="shared" si="484"/>
        <v/>
      </c>
      <c r="AM834" s="5" t="e" cm="1">
        <f t="array" ref="AM834">Balance($B$8,$B$11,$B$12,$H$7,B834,AK834,AL834)</f>
        <v>#VALUE!</v>
      </c>
      <c r="AN834" s="5" t="e" cm="1">
        <f t="array" ref="AN834">getStorageByWaterLevel(B833)</f>
        <v>#VALUE!</v>
      </c>
    </row>
    <row r="835" spans="2:40" x14ac:dyDescent="0.25">
      <c r="B835" s="269" t="str">
        <f t="shared" si="464"/>
        <v/>
      </c>
      <c r="C835" s="269" t="str">
        <f t="shared" si="465"/>
        <v/>
      </c>
      <c r="D835" s="269" t="str">
        <f t="shared" si="466"/>
        <v/>
      </c>
      <c r="E835" s="269" t="str">
        <f>IF(H835&gt;0,IF(AND(C835&lt;$B$6,C835&gt;$K$12),bb2wang($B$6,$K$12,C835,$H$8,$H$9,I835,$H$10,$H$11,$K$10,$K$11,$H$13),E834)," ")</f>
        <v xml:space="preserve"> </v>
      </c>
      <c r="F835" s="269" t="str">
        <f t="shared" si="467"/>
        <v/>
      </c>
      <c r="G835" s="269" t="str">
        <f t="shared" si="468"/>
        <v/>
      </c>
      <c r="H835" s="270"/>
      <c r="I835" s="269" t="str">
        <f t="shared" si="469"/>
        <v/>
      </c>
      <c r="J835" s="269">
        <f t="shared" si="462"/>
        <v>100</v>
      </c>
      <c r="K835" s="317" t="str">
        <f t="shared" si="470"/>
        <v/>
      </c>
      <c r="L835" s="318" t="str">
        <f t="shared" si="471"/>
        <v/>
      </c>
      <c r="M835" s="318" t="str">
        <f t="shared" si="472"/>
        <v/>
      </c>
      <c r="N835" s="269" t="str">
        <f t="shared" si="473"/>
        <v/>
      </c>
      <c r="O835" s="269" t="str">
        <f t="shared" si="485"/>
        <v/>
      </c>
      <c r="P835" s="316"/>
      <c r="Q835" s="269"/>
      <c r="R835" s="338" t="str">
        <f>IF(H835&gt;0,rate1(1,$L$52,$L$51,$L$54,L835,$L$53,$L$50,P835),"")</f>
        <v/>
      </c>
      <c r="S835" s="318"/>
      <c r="T835" s="318"/>
      <c r="U835" s="269"/>
      <c r="V835" s="341"/>
      <c r="W835" s="269"/>
      <c r="X835" s="269"/>
      <c r="Y835" s="269"/>
      <c r="Z835" s="349" t="str">
        <f>IF(H835&gt;0,rate1(1,$L$52,$L$51,$L$54,U835,$L$53,$L$50,Y835),"")</f>
        <v/>
      </c>
      <c r="AA835" s="341" t="str">
        <f t="shared" si="474"/>
        <v/>
      </c>
      <c r="AB835" s="341" t="str">
        <f t="shared" si="475"/>
        <v/>
      </c>
      <c r="AC835" s="269" t="str">
        <f t="shared" si="463"/>
        <v/>
      </c>
      <c r="AD835" s="269" t="str">
        <f t="shared" si="476"/>
        <v/>
      </c>
      <c r="AE835" s="269" t="str">
        <f t="shared" si="477"/>
        <v/>
      </c>
      <c r="AF835" s="269" t="str">
        <f t="shared" si="478"/>
        <v/>
      </c>
      <c r="AG835" s="269" t="str">
        <f t="shared" si="479"/>
        <v/>
      </c>
      <c r="AH835" s="269" t="str">
        <f t="shared" si="480"/>
        <v/>
      </c>
      <c r="AI835" s="269" t="str">
        <f t="shared" si="481"/>
        <v/>
      </c>
      <c r="AJ835" s="269" t="str">
        <f t="shared" si="482"/>
        <v/>
      </c>
      <c r="AK835" s="366" t="str">
        <f t="shared" si="483"/>
        <v/>
      </c>
      <c r="AL835" s="134" t="str">
        <f t="shared" si="484"/>
        <v/>
      </c>
      <c r="AM835" s="5" t="e" cm="1">
        <f t="array" ref="AM835">Balance($B$8,$B$11,$B$12,$H$7,B835,AK835,AL835)</f>
        <v>#VALUE!</v>
      </c>
      <c r="AN835" s="5" t="e" cm="1">
        <f t="array" ref="AN835">getStorageByWaterLevel(B834)</f>
        <v>#VALUE!</v>
      </c>
    </row>
    <row r="836" spans="2:40" x14ac:dyDescent="0.25">
      <c r="B836" s="269" t="str">
        <f t="shared" si="464"/>
        <v/>
      </c>
      <c r="C836" s="269" t="str">
        <f t="shared" si="465"/>
        <v/>
      </c>
      <c r="D836" s="269" t="str">
        <f t="shared" si="466"/>
        <v/>
      </c>
      <c r="E836" s="269" t="str">
        <f>IF(H836&gt;0,IF(AND(C836&lt;$B$6,C836&gt;$K$12),bb2wang($B$6,$K$12,C836,$H$8,$H$9,I836,$H$10,$H$11,$K$10,$K$11,$H$13),E835)," ")</f>
        <v xml:space="preserve"> </v>
      </c>
      <c r="F836" s="269" t="str">
        <f t="shared" si="467"/>
        <v/>
      </c>
      <c r="G836" s="269" t="str">
        <f t="shared" si="468"/>
        <v/>
      </c>
      <c r="H836" s="270"/>
      <c r="I836" s="269" t="str">
        <f t="shared" si="469"/>
        <v/>
      </c>
      <c r="J836" s="269">
        <f t="shared" si="462"/>
        <v>100</v>
      </c>
      <c r="K836" s="317" t="str">
        <f t="shared" si="470"/>
        <v/>
      </c>
      <c r="L836" s="318" t="str">
        <f t="shared" si="471"/>
        <v/>
      </c>
      <c r="M836" s="318" t="str">
        <f t="shared" si="472"/>
        <v/>
      </c>
      <c r="N836" s="269" t="str">
        <f t="shared" si="473"/>
        <v/>
      </c>
      <c r="O836" s="269" t="str">
        <f t="shared" si="485"/>
        <v/>
      </c>
      <c r="P836" s="316"/>
      <c r="Q836" s="269"/>
      <c r="R836" s="338" t="str">
        <f>IF(H836&gt;0,rate1(1,$L$52,$L$51,$L$54,L836,$L$53,$L$50,P836),"")</f>
        <v/>
      </c>
      <c r="S836" s="318"/>
      <c r="T836" s="318"/>
      <c r="U836" s="269"/>
      <c r="V836" s="341"/>
      <c r="W836" s="269"/>
      <c r="X836" s="269"/>
      <c r="Y836" s="269"/>
      <c r="Z836" s="349" t="str">
        <f>IF(H836&gt;0,rate1(1,$L$52,$L$51,$L$54,U836,$L$53,$L$50,Y836),"")</f>
        <v/>
      </c>
      <c r="AA836" s="341" t="str">
        <f t="shared" si="474"/>
        <v/>
      </c>
      <c r="AB836" s="341" t="str">
        <f t="shared" si="475"/>
        <v/>
      </c>
      <c r="AC836" s="269" t="str">
        <f t="shared" si="463"/>
        <v/>
      </c>
      <c r="AD836" s="269" t="str">
        <f t="shared" si="476"/>
        <v/>
      </c>
      <c r="AE836" s="269" t="str">
        <f t="shared" si="477"/>
        <v/>
      </c>
      <c r="AF836" s="269" t="str">
        <f t="shared" si="478"/>
        <v/>
      </c>
      <c r="AG836" s="269" t="str">
        <f t="shared" si="479"/>
        <v/>
      </c>
      <c r="AH836" s="269" t="str">
        <f t="shared" si="480"/>
        <v/>
      </c>
      <c r="AI836" s="269" t="str">
        <f t="shared" si="481"/>
        <v/>
      </c>
      <c r="AJ836" s="269" t="str">
        <f t="shared" si="482"/>
        <v/>
      </c>
      <c r="AK836" s="366" t="str">
        <f t="shared" si="483"/>
        <v/>
      </c>
      <c r="AL836" s="134" t="str">
        <f t="shared" si="484"/>
        <v/>
      </c>
      <c r="AM836" s="5" t="e" cm="1">
        <f t="array" ref="AM836">Balance($B$8,$B$11,$B$12,$H$7,B836,AK836,AL836)</f>
        <v>#VALUE!</v>
      </c>
      <c r="AN836" s="5" t="e" cm="1">
        <f t="array" ref="AN836">getStorageByWaterLevel(B835)</f>
        <v>#VALUE!</v>
      </c>
    </row>
    <row r="837" spans="2:40" x14ac:dyDescent="0.25">
      <c r="B837" s="269" t="str">
        <f t="shared" si="464"/>
        <v/>
      </c>
      <c r="C837" s="269" t="str">
        <f t="shared" si="465"/>
        <v/>
      </c>
      <c r="D837" s="269" t="str">
        <f t="shared" si="466"/>
        <v/>
      </c>
      <c r="E837" s="269" t="str">
        <f>IF(H837&gt;0,IF(AND(C837&lt;$B$6,C837&gt;$K$12),bb2wang($B$6,$K$12,C837,$H$8,$H$9,I837,$H$10,$H$11,$K$10,$K$11,$H$13),E836)," ")</f>
        <v xml:space="preserve"> </v>
      </c>
      <c r="F837" s="269" t="str">
        <f t="shared" si="467"/>
        <v/>
      </c>
      <c r="G837" s="269" t="str">
        <f t="shared" si="468"/>
        <v/>
      </c>
      <c r="H837" s="270"/>
      <c r="I837" s="269" t="str">
        <f t="shared" si="469"/>
        <v/>
      </c>
      <c r="J837" s="269">
        <f t="shared" si="462"/>
        <v>100</v>
      </c>
      <c r="K837" s="317" t="str">
        <f t="shared" si="470"/>
        <v/>
      </c>
      <c r="L837" s="318" t="str">
        <f t="shared" si="471"/>
        <v/>
      </c>
      <c r="M837" s="318" t="str">
        <f t="shared" si="472"/>
        <v/>
      </c>
      <c r="N837" s="269" t="str">
        <f t="shared" si="473"/>
        <v/>
      </c>
      <c r="O837" s="269" t="str">
        <f t="shared" si="485"/>
        <v/>
      </c>
      <c r="P837" s="316"/>
      <c r="Q837" s="269"/>
      <c r="R837" s="338" t="str">
        <f>IF(H837&gt;0,rate1(1,$L$52,$L$51,$L$54,L837,$L$53,$L$50,P837),"")</f>
        <v/>
      </c>
      <c r="S837" s="318"/>
      <c r="T837" s="318"/>
      <c r="U837" s="269"/>
      <c r="V837" s="341"/>
      <c r="W837" s="269"/>
      <c r="X837" s="269"/>
      <c r="Y837" s="269"/>
      <c r="Z837" s="349" t="str">
        <f>IF(H837&gt;0,rate1(1,$L$52,$L$51,$L$54,U837,$L$53,$L$50,Y837),"")</f>
        <v/>
      </c>
      <c r="AA837" s="341" t="str">
        <f t="shared" si="474"/>
        <v/>
      </c>
      <c r="AB837" s="341" t="str">
        <f t="shared" si="475"/>
        <v/>
      </c>
      <c r="AC837" s="269" t="str">
        <f t="shared" si="463"/>
        <v/>
      </c>
      <c r="AD837" s="269" t="str">
        <f t="shared" si="476"/>
        <v/>
      </c>
      <c r="AE837" s="269" t="str">
        <f t="shared" si="477"/>
        <v/>
      </c>
      <c r="AF837" s="269" t="str">
        <f t="shared" si="478"/>
        <v/>
      </c>
      <c r="AG837" s="269" t="str">
        <f t="shared" si="479"/>
        <v/>
      </c>
      <c r="AH837" s="269" t="str">
        <f t="shared" si="480"/>
        <v/>
      </c>
      <c r="AI837" s="269" t="str">
        <f t="shared" si="481"/>
        <v/>
      </c>
      <c r="AJ837" s="269" t="str">
        <f t="shared" si="482"/>
        <v/>
      </c>
      <c r="AK837" s="366" t="str">
        <f t="shared" si="483"/>
        <v/>
      </c>
      <c r="AL837" s="134" t="str">
        <f t="shared" si="484"/>
        <v/>
      </c>
      <c r="AM837" s="5" t="e" cm="1">
        <f t="array" ref="AM837">Balance($B$8,$B$11,$B$12,$H$7,B837,AK837,AL837)</f>
        <v>#VALUE!</v>
      </c>
      <c r="AN837" s="5" t="e" cm="1">
        <f t="array" ref="AN837">getStorageByWaterLevel(B836)</f>
        <v>#VALUE!</v>
      </c>
    </row>
    <row r="838" spans="2:40" x14ac:dyDescent="0.25">
      <c r="B838" s="269" t="str">
        <f t="shared" si="464"/>
        <v/>
      </c>
      <c r="C838" s="269" t="str">
        <f t="shared" si="465"/>
        <v/>
      </c>
      <c r="D838" s="269" t="str">
        <f t="shared" si="466"/>
        <v/>
      </c>
      <c r="E838" s="269" t="str">
        <f>IF(H838&gt;0,IF(AND(C838&lt;$B$6,C838&gt;$K$12),bb2wang($B$6,$K$12,C838,$H$8,$H$9,I838,$H$10,$H$11,$K$10,$K$11,$H$13),E837)," ")</f>
        <v xml:space="preserve"> </v>
      </c>
      <c r="F838" s="269" t="str">
        <f t="shared" si="467"/>
        <v/>
      </c>
      <c r="G838" s="269" t="str">
        <f t="shared" si="468"/>
        <v/>
      </c>
      <c r="H838" s="270"/>
      <c r="I838" s="269" t="str">
        <f t="shared" si="469"/>
        <v/>
      </c>
      <c r="J838" s="269">
        <f t="shared" si="462"/>
        <v>100</v>
      </c>
      <c r="K838" s="317" t="str">
        <f t="shared" si="470"/>
        <v/>
      </c>
      <c r="L838" s="318" t="str">
        <f t="shared" si="471"/>
        <v/>
      </c>
      <c r="M838" s="318" t="str">
        <f t="shared" si="472"/>
        <v/>
      </c>
      <c r="N838" s="269" t="str">
        <f t="shared" si="473"/>
        <v/>
      </c>
      <c r="O838" s="269" t="str">
        <f t="shared" si="485"/>
        <v/>
      </c>
      <c r="P838" s="316"/>
      <c r="Q838" s="269"/>
      <c r="R838" s="338" t="str">
        <f>IF(H838&gt;0,rate1(1,$L$52,$L$51,$L$54,L838,$L$53,$L$50,P838),"")</f>
        <v/>
      </c>
      <c r="S838" s="318"/>
      <c r="T838" s="318"/>
      <c r="U838" s="269"/>
      <c r="V838" s="341"/>
      <c r="W838" s="269"/>
      <c r="X838" s="269"/>
      <c r="Y838" s="269"/>
      <c r="Z838" s="349" t="str">
        <f>IF(H838&gt;0,rate1(1,$L$52,$L$51,$L$54,U838,$L$53,$L$50,Y838),"")</f>
        <v/>
      </c>
      <c r="AA838" s="341" t="str">
        <f t="shared" si="474"/>
        <v/>
      </c>
      <c r="AB838" s="341" t="str">
        <f t="shared" si="475"/>
        <v/>
      </c>
      <c r="AC838" s="269" t="str">
        <f t="shared" si="463"/>
        <v/>
      </c>
      <c r="AD838" s="269" t="str">
        <f t="shared" si="476"/>
        <v/>
      </c>
      <c r="AE838" s="269" t="str">
        <f t="shared" si="477"/>
        <v/>
      </c>
      <c r="AF838" s="269" t="str">
        <f t="shared" si="478"/>
        <v/>
      </c>
      <c r="AG838" s="269" t="str">
        <f t="shared" si="479"/>
        <v/>
      </c>
      <c r="AH838" s="269" t="str">
        <f t="shared" si="480"/>
        <v/>
      </c>
      <c r="AI838" s="269" t="str">
        <f t="shared" si="481"/>
        <v/>
      </c>
      <c r="AJ838" s="269" t="str">
        <f t="shared" si="482"/>
        <v/>
      </c>
      <c r="AK838" s="366" t="str">
        <f t="shared" si="483"/>
        <v/>
      </c>
      <c r="AL838" s="134" t="str">
        <f t="shared" si="484"/>
        <v/>
      </c>
      <c r="AM838" s="5" t="e" cm="1">
        <f t="array" ref="AM838">Balance($B$8,$B$11,$B$12,$H$7,B838,AK838,AL838)</f>
        <v>#VALUE!</v>
      </c>
      <c r="AN838" s="5" t="e" cm="1">
        <f t="array" ref="AN838">getStorageByWaterLevel(B837)</f>
        <v>#VALUE!</v>
      </c>
    </row>
    <row r="839" spans="2:40" x14ac:dyDescent="0.25">
      <c r="B839" s="269" t="str">
        <f t="shared" si="464"/>
        <v/>
      </c>
      <c r="C839" s="269" t="str">
        <f t="shared" si="465"/>
        <v/>
      </c>
      <c r="D839" s="269" t="str">
        <f t="shared" si="466"/>
        <v/>
      </c>
      <c r="E839" s="269" t="str">
        <f>IF(H839&gt;0,IF(AND(C839&lt;$B$6,C839&gt;$K$12),bb2wang($B$6,$K$12,C839,$H$8,$H$9,I839,$H$10,$H$11,$K$10,$K$11,$H$13),E838)," ")</f>
        <v xml:space="preserve"> </v>
      </c>
      <c r="F839" s="269" t="str">
        <f t="shared" si="467"/>
        <v/>
      </c>
      <c r="G839" s="269" t="str">
        <f t="shared" si="468"/>
        <v/>
      </c>
      <c r="H839" s="270"/>
      <c r="I839" s="269" t="str">
        <f t="shared" si="469"/>
        <v/>
      </c>
      <c r="J839" s="269">
        <f t="shared" si="462"/>
        <v>100</v>
      </c>
      <c r="K839" s="317" t="str">
        <f t="shared" si="470"/>
        <v/>
      </c>
      <c r="L839" s="318" t="str">
        <f t="shared" si="471"/>
        <v/>
      </c>
      <c r="M839" s="318" t="str">
        <f t="shared" si="472"/>
        <v/>
      </c>
      <c r="N839" s="269" t="str">
        <f t="shared" si="473"/>
        <v/>
      </c>
      <c r="O839" s="269" t="str">
        <f t="shared" si="485"/>
        <v/>
      </c>
      <c r="P839" s="316"/>
      <c r="Q839" s="269"/>
      <c r="R839" s="338" t="str">
        <f>IF(H839&gt;0,rate1(1,$L$52,$L$51,$L$54,L839,$L$53,$L$50,P839),"")</f>
        <v/>
      </c>
      <c r="S839" s="318"/>
      <c r="T839" s="318"/>
      <c r="U839" s="269"/>
      <c r="V839" s="341"/>
      <c r="W839" s="269"/>
      <c r="X839" s="269"/>
      <c r="Y839" s="269"/>
      <c r="Z839" s="349" t="str">
        <f>IF(H839&gt;0,rate1(1,$L$52,$L$51,$L$54,U839,$L$53,$L$50,Y839),"")</f>
        <v/>
      </c>
      <c r="AA839" s="341" t="str">
        <f t="shared" si="474"/>
        <v/>
      </c>
      <c r="AB839" s="341" t="str">
        <f t="shared" si="475"/>
        <v/>
      </c>
      <c r="AC839" s="269" t="str">
        <f t="shared" si="463"/>
        <v/>
      </c>
      <c r="AD839" s="269" t="str">
        <f t="shared" si="476"/>
        <v/>
      </c>
      <c r="AE839" s="269" t="str">
        <f t="shared" si="477"/>
        <v/>
      </c>
      <c r="AF839" s="269" t="str">
        <f t="shared" si="478"/>
        <v/>
      </c>
      <c r="AG839" s="269" t="str">
        <f t="shared" si="479"/>
        <v/>
      </c>
      <c r="AH839" s="269" t="str">
        <f t="shared" si="480"/>
        <v/>
      </c>
      <c r="AI839" s="269" t="str">
        <f t="shared" si="481"/>
        <v/>
      </c>
      <c r="AJ839" s="269" t="str">
        <f t="shared" si="482"/>
        <v/>
      </c>
      <c r="AK839" s="366" t="str">
        <f t="shared" si="483"/>
        <v/>
      </c>
      <c r="AL839" s="134" t="str">
        <f t="shared" si="484"/>
        <v/>
      </c>
      <c r="AM839" s="5" t="e" cm="1">
        <f t="array" ref="AM839">Balance($B$8,$B$11,$B$12,$H$7,B839,AK839,AL839)</f>
        <v>#VALUE!</v>
      </c>
      <c r="AN839" s="5" t="e" cm="1">
        <f t="array" ref="AN839">getStorageByWaterLevel(B838)</f>
        <v>#VALUE!</v>
      </c>
    </row>
    <row r="840" spans="2:40" x14ac:dyDescent="0.25">
      <c r="B840" s="269" t="str">
        <f t="shared" si="464"/>
        <v/>
      </c>
      <c r="C840" s="269" t="str">
        <f t="shared" si="465"/>
        <v/>
      </c>
      <c r="D840" s="269" t="str">
        <f t="shared" si="466"/>
        <v/>
      </c>
      <c r="E840" s="269" t="str">
        <f>IF(H840&gt;0,IF(AND(C840&lt;$B$6,C840&gt;$K$12),bb2wang($B$6,$K$12,C840,$H$8,$H$9,I840,$H$10,$H$11,$K$10,$K$11,$H$13),E839)," ")</f>
        <v xml:space="preserve"> </v>
      </c>
      <c r="F840" s="269" t="str">
        <f t="shared" si="467"/>
        <v/>
      </c>
      <c r="G840" s="269" t="str">
        <f t="shared" si="468"/>
        <v/>
      </c>
      <c r="H840" s="270"/>
      <c r="I840" s="269" t="str">
        <f t="shared" si="469"/>
        <v/>
      </c>
      <c r="J840" s="269">
        <f t="shared" si="462"/>
        <v>100</v>
      </c>
      <c r="K840" s="317" t="str">
        <f t="shared" si="470"/>
        <v/>
      </c>
      <c r="L840" s="318" t="str">
        <f t="shared" si="471"/>
        <v/>
      </c>
      <c r="M840" s="318" t="str">
        <f t="shared" si="472"/>
        <v/>
      </c>
      <c r="N840" s="269" t="str">
        <f t="shared" si="473"/>
        <v/>
      </c>
      <c r="O840" s="269" t="str">
        <f t="shared" si="485"/>
        <v/>
      </c>
      <c r="P840" s="316"/>
      <c r="Q840" s="269"/>
      <c r="R840" s="338" t="str">
        <f>IF(H840&gt;0,rate1(1,$L$52,$L$51,$L$54,L840,$L$53,$L$50,P840),"")</f>
        <v/>
      </c>
      <c r="S840" s="318"/>
      <c r="T840" s="318"/>
      <c r="U840" s="269"/>
      <c r="V840" s="341"/>
      <c r="W840" s="269"/>
      <c r="X840" s="269"/>
      <c r="Y840" s="269"/>
      <c r="Z840" s="349" t="str">
        <f>IF(H840&gt;0,rate1(1,$L$52,$L$51,$L$54,U840,$L$53,$L$50,Y840),"")</f>
        <v/>
      </c>
      <c r="AA840" s="341" t="str">
        <f t="shared" si="474"/>
        <v/>
      </c>
      <c r="AB840" s="341" t="str">
        <f t="shared" si="475"/>
        <v/>
      </c>
      <c r="AC840" s="269" t="str">
        <f t="shared" si="463"/>
        <v/>
      </c>
      <c r="AD840" s="269" t="str">
        <f t="shared" si="476"/>
        <v/>
      </c>
      <c r="AE840" s="269" t="str">
        <f t="shared" si="477"/>
        <v/>
      </c>
      <c r="AF840" s="269" t="str">
        <f t="shared" si="478"/>
        <v/>
      </c>
      <c r="AG840" s="269" t="str">
        <f t="shared" si="479"/>
        <v/>
      </c>
      <c r="AH840" s="269" t="str">
        <f t="shared" si="480"/>
        <v/>
      </c>
      <c r="AI840" s="269" t="str">
        <f t="shared" si="481"/>
        <v/>
      </c>
      <c r="AJ840" s="269" t="str">
        <f t="shared" si="482"/>
        <v/>
      </c>
      <c r="AK840" s="366" t="str">
        <f t="shared" si="483"/>
        <v/>
      </c>
      <c r="AL840" s="134" t="str">
        <f t="shared" si="484"/>
        <v/>
      </c>
      <c r="AM840" s="5" t="e" cm="1">
        <f t="array" ref="AM840">Balance($B$8,$B$11,$B$12,$H$7,B840,AK840,AL840)</f>
        <v>#VALUE!</v>
      </c>
      <c r="AN840" s="5" t="e" cm="1">
        <f t="array" ref="AN840">getStorageByWaterLevel(B839)</f>
        <v>#VALUE!</v>
      </c>
    </row>
    <row r="841" spans="2:40" x14ac:dyDescent="0.25">
      <c r="B841" s="269" t="str">
        <f t="shared" si="464"/>
        <v/>
      </c>
      <c r="C841" s="269" t="str">
        <f t="shared" si="465"/>
        <v/>
      </c>
      <c r="D841" s="269" t="str">
        <f t="shared" si="466"/>
        <v/>
      </c>
      <c r="E841" s="269" t="str">
        <f>IF(H841&gt;0,IF(AND(C841&lt;$B$6,C841&gt;$K$12),bb2wang($B$6,$K$12,C841,$H$8,$H$9,I841,$H$10,$H$11,$K$10,$K$11,$H$13),E840)," ")</f>
        <v xml:space="preserve"> </v>
      </c>
      <c r="F841" s="269" t="str">
        <f t="shared" si="467"/>
        <v/>
      </c>
      <c r="G841" s="269" t="str">
        <f t="shared" si="468"/>
        <v/>
      </c>
      <c r="H841" s="270"/>
      <c r="I841" s="269" t="str">
        <f t="shared" si="469"/>
        <v/>
      </c>
      <c r="J841" s="269">
        <f t="shared" si="462"/>
        <v>100</v>
      </c>
      <c r="K841" s="317" t="str">
        <f t="shared" si="470"/>
        <v/>
      </c>
      <c r="L841" s="318" t="str">
        <f t="shared" si="471"/>
        <v/>
      </c>
      <c r="M841" s="318" t="str">
        <f t="shared" si="472"/>
        <v/>
      </c>
      <c r="N841" s="269" t="str">
        <f t="shared" si="473"/>
        <v/>
      </c>
      <c r="O841" s="269" t="str">
        <f t="shared" si="485"/>
        <v/>
      </c>
      <c r="P841" s="316"/>
      <c r="Q841" s="269"/>
      <c r="R841" s="338" t="str">
        <f>IF(H841&gt;0,rate1(1,$L$52,$L$51,$L$54,L841,$L$53,$L$50,P841),"")</f>
        <v/>
      </c>
      <c r="S841" s="318"/>
      <c r="T841" s="318"/>
      <c r="U841" s="269"/>
      <c r="V841" s="341"/>
      <c r="W841" s="269"/>
      <c r="X841" s="269"/>
      <c r="Y841" s="269"/>
      <c r="Z841" s="349" t="str">
        <f>IF(H841&gt;0,rate1(1,$L$52,$L$51,$L$54,U841,$L$53,$L$50,Y841),"")</f>
        <v/>
      </c>
      <c r="AA841" s="341" t="str">
        <f t="shared" si="474"/>
        <v/>
      </c>
      <c r="AB841" s="341" t="str">
        <f t="shared" si="475"/>
        <v/>
      </c>
      <c r="AC841" s="269" t="str">
        <f t="shared" si="463"/>
        <v/>
      </c>
      <c r="AD841" s="269" t="str">
        <f t="shared" si="476"/>
        <v/>
      </c>
      <c r="AE841" s="269" t="str">
        <f t="shared" si="477"/>
        <v/>
      </c>
      <c r="AF841" s="269" t="str">
        <f t="shared" si="478"/>
        <v/>
      </c>
      <c r="AG841" s="269" t="str">
        <f t="shared" si="479"/>
        <v/>
      </c>
      <c r="AH841" s="269" t="str">
        <f t="shared" si="480"/>
        <v/>
      </c>
      <c r="AI841" s="269" t="str">
        <f t="shared" si="481"/>
        <v/>
      </c>
      <c r="AJ841" s="269" t="str">
        <f t="shared" si="482"/>
        <v/>
      </c>
      <c r="AK841" s="366" t="str">
        <f t="shared" si="483"/>
        <v/>
      </c>
      <c r="AL841" s="134" t="str">
        <f t="shared" si="484"/>
        <v/>
      </c>
      <c r="AM841" s="5" t="e" cm="1">
        <f t="array" ref="AM841">Balance($B$8,$B$11,$B$12,$H$7,B841,AK841,AL841)</f>
        <v>#VALUE!</v>
      </c>
      <c r="AN841" s="5" t="e" cm="1">
        <f t="array" ref="AN841">getStorageByWaterLevel(B840)</f>
        <v>#VALUE!</v>
      </c>
    </row>
    <row r="842" spans="2:40" x14ac:dyDescent="0.25">
      <c r="B842" s="269" t="str">
        <f t="shared" si="464"/>
        <v/>
      </c>
      <c r="C842" s="269" t="str">
        <f t="shared" si="465"/>
        <v/>
      </c>
      <c r="D842" s="269" t="str">
        <f t="shared" si="466"/>
        <v/>
      </c>
      <c r="E842" s="269" t="str">
        <f>IF(H842&gt;0,IF(AND(C842&lt;$B$6,C842&gt;$K$12),bb2wang($B$6,$K$12,C842,$H$8,$H$9,I842,$H$10,$H$11,$K$10,$K$11,$H$13),E841)," ")</f>
        <v xml:space="preserve"> </v>
      </c>
      <c r="F842" s="269" t="str">
        <f t="shared" si="467"/>
        <v/>
      </c>
      <c r="G842" s="269" t="str">
        <f t="shared" si="468"/>
        <v/>
      </c>
      <c r="H842" s="270"/>
      <c r="I842" s="269" t="str">
        <f t="shared" si="469"/>
        <v/>
      </c>
      <c r="J842" s="269">
        <f t="shared" si="462"/>
        <v>100</v>
      </c>
      <c r="K842" s="317" t="str">
        <f t="shared" si="470"/>
        <v/>
      </c>
      <c r="L842" s="318" t="str">
        <f t="shared" si="471"/>
        <v/>
      </c>
      <c r="M842" s="318" t="str">
        <f t="shared" si="472"/>
        <v/>
      </c>
      <c r="N842" s="269" t="str">
        <f t="shared" si="473"/>
        <v/>
      </c>
      <c r="O842" s="269" t="str">
        <f t="shared" si="485"/>
        <v/>
      </c>
      <c r="P842" s="316"/>
      <c r="Q842" s="269"/>
      <c r="R842" s="338" t="str">
        <f>IF(H842&gt;0,rate1(1,$L$52,$L$51,$L$54,L842,$L$53,$L$50,P842),"")</f>
        <v/>
      </c>
      <c r="S842" s="318"/>
      <c r="T842" s="318"/>
      <c r="U842" s="269"/>
      <c r="V842" s="341"/>
      <c r="W842" s="269"/>
      <c r="X842" s="269"/>
      <c r="Y842" s="269"/>
      <c r="Z842" s="349" t="str">
        <f>IF(H842&gt;0,rate1(1,$L$52,$L$51,$L$54,U842,$L$53,$L$50,Y842),"")</f>
        <v/>
      </c>
      <c r="AA842" s="341" t="str">
        <f t="shared" si="474"/>
        <v/>
      </c>
      <c r="AB842" s="341" t="str">
        <f t="shared" si="475"/>
        <v/>
      </c>
      <c r="AC842" s="269" t="str">
        <f t="shared" si="463"/>
        <v/>
      </c>
      <c r="AD842" s="269" t="str">
        <f t="shared" si="476"/>
        <v/>
      </c>
      <c r="AE842" s="269" t="str">
        <f t="shared" si="477"/>
        <v/>
      </c>
      <c r="AF842" s="269" t="str">
        <f t="shared" si="478"/>
        <v/>
      </c>
      <c r="AG842" s="269" t="str">
        <f t="shared" si="479"/>
        <v/>
      </c>
      <c r="AH842" s="269" t="str">
        <f t="shared" si="480"/>
        <v/>
      </c>
      <c r="AI842" s="269" t="str">
        <f t="shared" si="481"/>
        <v/>
      </c>
      <c r="AJ842" s="269" t="str">
        <f t="shared" si="482"/>
        <v/>
      </c>
      <c r="AK842" s="366" t="str">
        <f t="shared" si="483"/>
        <v/>
      </c>
      <c r="AL842" s="134" t="str">
        <f t="shared" si="484"/>
        <v/>
      </c>
      <c r="AM842" s="5" t="e" cm="1">
        <f t="array" ref="AM842">Balance($B$8,$B$11,$B$12,$H$7,B842,AK842,AL842)</f>
        <v>#VALUE!</v>
      </c>
      <c r="AN842" s="5" t="e" cm="1">
        <f t="array" ref="AN842">getStorageByWaterLevel(B841)</f>
        <v>#VALUE!</v>
      </c>
    </row>
    <row r="843" spans="2:40" x14ac:dyDescent="0.25">
      <c r="B843" s="269" t="str">
        <f t="shared" si="464"/>
        <v/>
      </c>
      <c r="C843" s="269" t="str">
        <f t="shared" si="465"/>
        <v/>
      </c>
      <c r="D843" s="269" t="str">
        <f t="shared" si="466"/>
        <v/>
      </c>
      <c r="E843" s="269" t="str">
        <f>IF(H843&gt;0,IF(AND(C843&lt;$B$6,C843&gt;$K$12),bb2wang($B$6,$K$12,C843,$H$8,$H$9,I843,$H$10,$H$11,$K$10,$K$11,$H$13),E842)," ")</f>
        <v xml:space="preserve"> </v>
      </c>
      <c r="F843" s="269" t="str">
        <f t="shared" si="467"/>
        <v/>
      </c>
      <c r="G843" s="269" t="str">
        <f t="shared" si="468"/>
        <v/>
      </c>
      <c r="H843" s="270"/>
      <c r="I843" s="269" t="str">
        <f t="shared" si="469"/>
        <v/>
      </c>
      <c r="J843" s="269">
        <f t="shared" si="462"/>
        <v>100</v>
      </c>
      <c r="K843" s="317" t="str">
        <f t="shared" si="470"/>
        <v/>
      </c>
      <c r="L843" s="318" t="str">
        <f t="shared" si="471"/>
        <v/>
      </c>
      <c r="M843" s="318" t="str">
        <f t="shared" si="472"/>
        <v/>
      </c>
      <c r="N843" s="269" t="str">
        <f t="shared" si="473"/>
        <v/>
      </c>
      <c r="O843" s="269" t="str">
        <f t="shared" si="485"/>
        <v/>
      </c>
      <c r="P843" s="316"/>
      <c r="Q843" s="269"/>
      <c r="R843" s="338" t="str">
        <f>IF(H843&gt;0,rate1(1,$L$52,$L$51,$L$54,L843,$L$53,$L$50,P843),"")</f>
        <v/>
      </c>
      <c r="S843" s="318"/>
      <c r="T843" s="318"/>
      <c r="U843" s="269"/>
      <c r="V843" s="341"/>
      <c r="W843" s="269"/>
      <c r="X843" s="269"/>
      <c r="Y843" s="269"/>
      <c r="Z843" s="349" t="str">
        <f>IF(H843&gt;0,rate1(1,$L$52,$L$51,$L$54,U843,$L$53,$L$50,Y843),"")</f>
        <v/>
      </c>
      <c r="AA843" s="341" t="str">
        <f t="shared" si="474"/>
        <v/>
      </c>
      <c r="AB843" s="341" t="str">
        <f t="shared" si="475"/>
        <v/>
      </c>
      <c r="AC843" s="269" t="str">
        <f t="shared" si="463"/>
        <v/>
      </c>
      <c r="AD843" s="269" t="str">
        <f t="shared" si="476"/>
        <v/>
      </c>
      <c r="AE843" s="269" t="str">
        <f t="shared" si="477"/>
        <v/>
      </c>
      <c r="AF843" s="269" t="str">
        <f t="shared" si="478"/>
        <v/>
      </c>
      <c r="AG843" s="269" t="str">
        <f t="shared" si="479"/>
        <v/>
      </c>
      <c r="AH843" s="269" t="str">
        <f t="shared" si="480"/>
        <v/>
      </c>
      <c r="AI843" s="269" t="str">
        <f t="shared" si="481"/>
        <v/>
      </c>
      <c r="AJ843" s="269" t="str">
        <f t="shared" si="482"/>
        <v/>
      </c>
      <c r="AK843" s="366" t="str">
        <f t="shared" si="483"/>
        <v/>
      </c>
      <c r="AL843" s="134" t="str">
        <f t="shared" si="484"/>
        <v/>
      </c>
      <c r="AM843" s="5" t="e" cm="1">
        <f t="array" ref="AM843">Balance($B$8,$B$11,$B$12,$H$7,B843,AK843,AL843)</f>
        <v>#VALUE!</v>
      </c>
      <c r="AN843" s="5" t="e" cm="1">
        <f t="array" ref="AN843">getStorageByWaterLevel(B842)</f>
        <v>#VALUE!</v>
      </c>
    </row>
    <row r="844" spans="2:40" x14ac:dyDescent="0.25">
      <c r="B844" s="269" t="str">
        <f t="shared" si="464"/>
        <v/>
      </c>
      <c r="C844" s="269" t="str">
        <f t="shared" si="465"/>
        <v/>
      </c>
      <c r="D844" s="269" t="str">
        <f t="shared" si="466"/>
        <v/>
      </c>
      <c r="E844" s="269" t="str">
        <f>IF(H844&gt;0,IF(AND(C844&lt;$B$6,C844&gt;$K$12),bb2wang($B$6,$K$12,C844,$H$8,$H$9,I844,$H$10,$H$11,$K$10,$K$11,$H$13),E843)," ")</f>
        <v xml:space="preserve"> </v>
      </c>
      <c r="F844" s="269" t="str">
        <f t="shared" si="467"/>
        <v/>
      </c>
      <c r="G844" s="269" t="str">
        <f t="shared" si="468"/>
        <v/>
      </c>
      <c r="H844" s="270"/>
      <c r="I844" s="269" t="str">
        <f t="shared" si="469"/>
        <v/>
      </c>
      <c r="J844" s="269">
        <f t="shared" si="462"/>
        <v>100</v>
      </c>
      <c r="K844" s="317" t="str">
        <f t="shared" si="470"/>
        <v/>
      </c>
      <c r="L844" s="318" t="str">
        <f t="shared" si="471"/>
        <v/>
      </c>
      <c r="M844" s="318" t="str">
        <f t="shared" si="472"/>
        <v/>
      </c>
      <c r="N844" s="269" t="str">
        <f t="shared" si="473"/>
        <v/>
      </c>
      <c r="O844" s="269" t="str">
        <f t="shared" si="485"/>
        <v/>
      </c>
      <c r="P844" s="316"/>
      <c r="Q844" s="269"/>
      <c r="R844" s="338" t="str">
        <f>IF(H844&gt;0,rate1(1,$L$52,$L$51,$L$54,L844,$L$53,$L$50,P844),"")</f>
        <v/>
      </c>
      <c r="S844" s="318"/>
      <c r="T844" s="318"/>
      <c r="U844" s="269"/>
      <c r="V844" s="341"/>
      <c r="W844" s="269"/>
      <c r="X844" s="269"/>
      <c r="Y844" s="269"/>
      <c r="Z844" s="349" t="str">
        <f>IF(H844&gt;0,rate1(1,$L$52,$L$51,$L$54,U844,$L$53,$L$50,Y844),"")</f>
        <v/>
      </c>
      <c r="AA844" s="341" t="str">
        <f t="shared" si="474"/>
        <v/>
      </c>
      <c r="AB844" s="341" t="str">
        <f t="shared" si="475"/>
        <v/>
      </c>
      <c r="AC844" s="269" t="str">
        <f t="shared" si="463"/>
        <v/>
      </c>
      <c r="AD844" s="269" t="str">
        <f t="shared" si="476"/>
        <v/>
      </c>
      <c r="AE844" s="269" t="str">
        <f t="shared" si="477"/>
        <v/>
      </c>
      <c r="AF844" s="269" t="str">
        <f t="shared" si="478"/>
        <v/>
      </c>
      <c r="AG844" s="269" t="str">
        <f t="shared" si="479"/>
        <v/>
      </c>
      <c r="AH844" s="269" t="str">
        <f t="shared" si="480"/>
        <v/>
      </c>
      <c r="AI844" s="269" t="str">
        <f t="shared" si="481"/>
        <v/>
      </c>
      <c r="AJ844" s="269" t="str">
        <f t="shared" si="482"/>
        <v/>
      </c>
      <c r="AK844" s="366" t="str">
        <f t="shared" si="483"/>
        <v/>
      </c>
      <c r="AL844" s="134" t="str">
        <f t="shared" si="484"/>
        <v/>
      </c>
      <c r="AM844" s="5" t="e" cm="1">
        <f t="array" ref="AM844">Balance($B$8,$B$11,$B$12,$H$7,B844,AK844,AL844)</f>
        <v>#VALUE!</v>
      </c>
      <c r="AN844" s="5" t="e" cm="1">
        <f t="array" ref="AN844">getStorageByWaterLevel(B843)</f>
        <v>#VALUE!</v>
      </c>
    </row>
    <row r="845" spans="2:40" x14ac:dyDescent="0.25">
      <c r="B845" s="269" t="str">
        <f t="shared" si="464"/>
        <v/>
      </c>
      <c r="C845" s="269" t="str">
        <f t="shared" si="465"/>
        <v/>
      </c>
      <c r="D845" s="269" t="str">
        <f t="shared" si="466"/>
        <v/>
      </c>
      <c r="E845" s="269" t="str">
        <f>IF(H845&gt;0,IF(AND(C845&lt;$B$6,C845&gt;$K$12),bb2wang($B$6,$K$12,C845,$H$8,$H$9,I845,$H$10,$H$11,$K$10,$K$11,$H$13),E844)," ")</f>
        <v xml:space="preserve"> </v>
      </c>
      <c r="F845" s="269" t="str">
        <f t="shared" si="467"/>
        <v/>
      </c>
      <c r="G845" s="269" t="str">
        <f t="shared" si="468"/>
        <v/>
      </c>
      <c r="H845" s="270"/>
      <c r="I845" s="269" t="str">
        <f t="shared" si="469"/>
        <v/>
      </c>
      <c r="J845" s="269">
        <f t="shared" si="462"/>
        <v>100</v>
      </c>
      <c r="K845" s="317" t="str">
        <f t="shared" si="470"/>
        <v/>
      </c>
      <c r="L845" s="318" t="str">
        <f t="shared" si="471"/>
        <v/>
      </c>
      <c r="M845" s="318" t="str">
        <f t="shared" si="472"/>
        <v/>
      </c>
      <c r="N845" s="269" t="str">
        <f t="shared" si="473"/>
        <v/>
      </c>
      <c r="O845" s="269" t="str">
        <f t="shared" si="485"/>
        <v/>
      </c>
      <c r="P845" s="316"/>
      <c r="Q845" s="269"/>
      <c r="R845" s="338" t="str">
        <f>IF(H845&gt;0,rate1(1,$L$52,$L$51,$L$54,L845,$L$53,$L$50,P845),"")</f>
        <v/>
      </c>
      <c r="S845" s="318"/>
      <c r="T845" s="318"/>
      <c r="U845" s="269"/>
      <c r="V845" s="341"/>
      <c r="W845" s="269"/>
      <c r="X845" s="269"/>
      <c r="Y845" s="269"/>
      <c r="Z845" s="349" t="str">
        <f>IF(H845&gt;0,rate1(1,$L$52,$L$51,$L$54,U845,$L$53,$L$50,Y845),"")</f>
        <v/>
      </c>
      <c r="AA845" s="341" t="str">
        <f t="shared" si="474"/>
        <v/>
      </c>
      <c r="AB845" s="341" t="str">
        <f t="shared" si="475"/>
        <v/>
      </c>
      <c r="AC845" s="269" t="str">
        <f t="shared" si="463"/>
        <v/>
      </c>
      <c r="AD845" s="269" t="str">
        <f t="shared" si="476"/>
        <v/>
      </c>
      <c r="AE845" s="269" t="str">
        <f t="shared" si="477"/>
        <v/>
      </c>
      <c r="AF845" s="269" t="str">
        <f t="shared" si="478"/>
        <v/>
      </c>
      <c r="AG845" s="269" t="str">
        <f t="shared" si="479"/>
        <v/>
      </c>
      <c r="AH845" s="269" t="str">
        <f t="shared" si="480"/>
        <v/>
      </c>
      <c r="AI845" s="269" t="str">
        <f t="shared" si="481"/>
        <v/>
      </c>
      <c r="AJ845" s="269" t="str">
        <f t="shared" si="482"/>
        <v/>
      </c>
      <c r="AK845" s="366" t="str">
        <f t="shared" si="483"/>
        <v/>
      </c>
      <c r="AL845" s="134" t="str">
        <f t="shared" si="484"/>
        <v/>
      </c>
      <c r="AM845" s="5" t="e" cm="1">
        <f t="array" ref="AM845">Balance($B$8,$B$11,$B$12,$H$7,B845,AK845,AL845)</f>
        <v>#VALUE!</v>
      </c>
      <c r="AN845" s="5" t="e" cm="1">
        <f t="array" ref="AN845">getStorageByWaterLevel(B844)</f>
        <v>#VALUE!</v>
      </c>
    </row>
    <row r="846" spans="2:40" x14ac:dyDescent="0.25">
      <c r="B846" s="269" t="str">
        <f t="shared" si="464"/>
        <v/>
      </c>
      <c r="C846" s="269" t="str">
        <f t="shared" si="465"/>
        <v/>
      </c>
      <c r="D846" s="269" t="str">
        <f t="shared" si="466"/>
        <v/>
      </c>
      <c r="E846" s="269" t="str">
        <f>IF(H846&gt;0,IF(AND(C846&lt;$B$6,C846&gt;$K$12),bb2wang($B$6,$K$12,C846,$H$8,$H$9,I846,$H$10,$H$11,$K$10,$K$11,$H$13),E845)," ")</f>
        <v xml:space="preserve"> </v>
      </c>
      <c r="F846" s="269" t="str">
        <f t="shared" si="467"/>
        <v/>
      </c>
      <c r="G846" s="269" t="str">
        <f t="shared" si="468"/>
        <v/>
      </c>
      <c r="H846" s="270"/>
      <c r="I846" s="269" t="str">
        <f t="shared" si="469"/>
        <v/>
      </c>
      <c r="J846" s="269">
        <f t="shared" si="462"/>
        <v>100</v>
      </c>
      <c r="K846" s="317" t="str">
        <f t="shared" si="470"/>
        <v/>
      </c>
      <c r="L846" s="318" t="str">
        <f t="shared" si="471"/>
        <v/>
      </c>
      <c r="M846" s="318" t="str">
        <f t="shared" si="472"/>
        <v/>
      </c>
      <c r="N846" s="269" t="str">
        <f t="shared" si="473"/>
        <v/>
      </c>
      <c r="O846" s="269" t="str">
        <f t="shared" si="485"/>
        <v/>
      </c>
      <c r="P846" s="316"/>
      <c r="Q846" s="269"/>
      <c r="R846" s="338" t="str">
        <f>IF(H846&gt;0,rate1(1,$L$52,$L$51,$L$54,L846,$L$53,$L$50,P846),"")</f>
        <v/>
      </c>
      <c r="S846" s="318"/>
      <c r="T846" s="318"/>
      <c r="U846" s="269"/>
      <c r="V846" s="341"/>
      <c r="W846" s="269"/>
      <c r="X846" s="269"/>
      <c r="Y846" s="269"/>
      <c r="Z846" s="349" t="str">
        <f>IF(H846&gt;0,rate1(1,$L$52,$L$51,$L$54,U846,$L$53,$L$50,Y846),"")</f>
        <v/>
      </c>
      <c r="AA846" s="341" t="str">
        <f t="shared" si="474"/>
        <v/>
      </c>
      <c r="AB846" s="341" t="str">
        <f t="shared" si="475"/>
        <v/>
      </c>
      <c r="AC846" s="269" t="str">
        <f t="shared" si="463"/>
        <v/>
      </c>
      <c r="AD846" s="269" t="str">
        <f t="shared" si="476"/>
        <v/>
      </c>
      <c r="AE846" s="269" t="str">
        <f t="shared" si="477"/>
        <v/>
      </c>
      <c r="AF846" s="269" t="str">
        <f t="shared" si="478"/>
        <v/>
      </c>
      <c r="AG846" s="269" t="str">
        <f t="shared" si="479"/>
        <v/>
      </c>
      <c r="AH846" s="269" t="str">
        <f t="shared" si="480"/>
        <v/>
      </c>
      <c r="AI846" s="269" t="str">
        <f t="shared" si="481"/>
        <v/>
      </c>
      <c r="AJ846" s="269" t="str">
        <f t="shared" si="482"/>
        <v/>
      </c>
      <c r="AK846" s="366" t="str">
        <f t="shared" si="483"/>
        <v/>
      </c>
      <c r="AL846" s="134" t="str">
        <f t="shared" si="484"/>
        <v/>
      </c>
      <c r="AM846" s="5" t="e" cm="1">
        <f t="array" ref="AM846">Balance($B$8,$B$11,$B$12,$H$7,B846,AK846,AL846)</f>
        <v>#VALUE!</v>
      </c>
      <c r="AN846" s="5" t="e" cm="1">
        <f t="array" ref="AN846">getStorageByWaterLevel(B845)</f>
        <v>#VALUE!</v>
      </c>
    </row>
    <row r="847" spans="2:40" x14ac:dyDescent="0.25">
      <c r="B847" s="269" t="str">
        <f t="shared" si="464"/>
        <v/>
      </c>
      <c r="C847" s="269" t="str">
        <f t="shared" si="465"/>
        <v/>
      </c>
      <c r="D847" s="269" t="str">
        <f t="shared" si="466"/>
        <v/>
      </c>
      <c r="E847" s="269" t="str">
        <f>IF(H847&gt;0,IF(AND(C847&lt;$B$6,C847&gt;$K$12),bb2wang($B$6,$K$12,C847,$H$8,$H$9,I847,$H$10,$H$11,$K$10,$K$11,$H$13),E846)," ")</f>
        <v xml:space="preserve"> </v>
      </c>
      <c r="F847" s="269" t="str">
        <f t="shared" si="467"/>
        <v/>
      </c>
      <c r="G847" s="269" t="str">
        <f t="shared" si="468"/>
        <v/>
      </c>
      <c r="H847" s="270"/>
      <c r="I847" s="269" t="str">
        <f t="shared" si="469"/>
        <v/>
      </c>
      <c r="J847" s="269">
        <f t="shared" si="462"/>
        <v>100</v>
      </c>
      <c r="K847" s="317" t="str">
        <f t="shared" si="470"/>
        <v/>
      </c>
      <c r="L847" s="318" t="str">
        <f t="shared" si="471"/>
        <v/>
      </c>
      <c r="M847" s="318" t="str">
        <f t="shared" si="472"/>
        <v/>
      </c>
      <c r="N847" s="269" t="str">
        <f t="shared" si="473"/>
        <v/>
      </c>
      <c r="O847" s="269" t="str">
        <f t="shared" si="485"/>
        <v/>
      </c>
      <c r="P847" s="316"/>
      <c r="Q847" s="269"/>
      <c r="R847" s="338" t="str">
        <f>IF(H847&gt;0,rate1(1,$L$52,$L$51,$L$54,L847,$L$53,$L$50,P847),"")</f>
        <v/>
      </c>
      <c r="S847" s="318"/>
      <c r="T847" s="318"/>
      <c r="U847" s="269"/>
      <c r="V847" s="341"/>
      <c r="W847" s="269"/>
      <c r="X847" s="269"/>
      <c r="Y847" s="269"/>
      <c r="Z847" s="349" t="str">
        <f>IF(H847&gt;0,rate1(1,$L$52,$L$51,$L$54,U847,$L$53,$L$50,Y847),"")</f>
        <v/>
      </c>
      <c r="AA847" s="341" t="str">
        <f t="shared" si="474"/>
        <v/>
      </c>
      <c r="AB847" s="341" t="str">
        <f t="shared" si="475"/>
        <v/>
      </c>
      <c r="AC847" s="269" t="str">
        <f t="shared" si="463"/>
        <v/>
      </c>
      <c r="AD847" s="269" t="str">
        <f t="shared" si="476"/>
        <v/>
      </c>
      <c r="AE847" s="269" t="str">
        <f t="shared" si="477"/>
        <v/>
      </c>
      <c r="AF847" s="269" t="str">
        <f t="shared" si="478"/>
        <v/>
      </c>
      <c r="AG847" s="269" t="str">
        <f t="shared" si="479"/>
        <v/>
      </c>
      <c r="AH847" s="269" t="str">
        <f t="shared" si="480"/>
        <v/>
      </c>
      <c r="AI847" s="269" t="str">
        <f t="shared" si="481"/>
        <v/>
      </c>
      <c r="AJ847" s="269" t="str">
        <f t="shared" si="482"/>
        <v/>
      </c>
      <c r="AK847" s="366" t="str">
        <f t="shared" si="483"/>
        <v/>
      </c>
      <c r="AL847" s="134" t="str">
        <f t="shared" si="484"/>
        <v/>
      </c>
      <c r="AM847" s="5" t="e" cm="1">
        <f t="array" ref="AM847">Balance($B$8,$B$11,$B$12,$H$7,B847,AK847,AL847)</f>
        <v>#VALUE!</v>
      </c>
      <c r="AN847" s="5" t="e" cm="1">
        <f t="array" ref="AN847">getStorageByWaterLevel(B846)</f>
        <v>#VALUE!</v>
      </c>
    </row>
    <row r="848" spans="2:40" x14ac:dyDescent="0.25">
      <c r="B848" s="269" t="str">
        <f t="shared" si="464"/>
        <v/>
      </c>
      <c r="C848" s="269" t="str">
        <f t="shared" si="465"/>
        <v/>
      </c>
      <c r="D848" s="269" t="str">
        <f t="shared" si="466"/>
        <v/>
      </c>
      <c r="E848" s="269" t="str">
        <f>IF(H848&gt;0,IF(AND(C848&lt;$B$6,C848&gt;$K$12),bb2wang($B$6,$K$12,C848,$H$8,$H$9,I848,$H$10,$H$11,$K$10,$K$11,$H$13),E847)," ")</f>
        <v xml:space="preserve"> </v>
      </c>
      <c r="F848" s="269" t="str">
        <f t="shared" si="467"/>
        <v/>
      </c>
      <c r="G848" s="269" t="str">
        <f t="shared" si="468"/>
        <v/>
      </c>
      <c r="H848" s="270"/>
      <c r="I848" s="269" t="str">
        <f t="shared" si="469"/>
        <v/>
      </c>
      <c r="J848" s="269">
        <f t="shared" si="462"/>
        <v>100</v>
      </c>
      <c r="K848" s="317" t="str">
        <f t="shared" si="470"/>
        <v/>
      </c>
      <c r="L848" s="318" t="str">
        <f t="shared" si="471"/>
        <v/>
      </c>
      <c r="M848" s="318" t="str">
        <f t="shared" si="472"/>
        <v/>
      </c>
      <c r="N848" s="269" t="str">
        <f t="shared" si="473"/>
        <v/>
      </c>
      <c r="O848" s="269" t="str">
        <f t="shared" si="485"/>
        <v/>
      </c>
      <c r="P848" s="316"/>
      <c r="Q848" s="269"/>
      <c r="R848" s="338" t="str">
        <f>IF(H848&gt;0,rate1(1,$L$52,$L$51,$L$54,L848,$L$53,$L$50,P848),"")</f>
        <v/>
      </c>
      <c r="S848" s="318"/>
      <c r="T848" s="318"/>
      <c r="U848" s="269"/>
      <c r="V848" s="341"/>
      <c r="W848" s="269"/>
      <c r="X848" s="269"/>
      <c r="Y848" s="269"/>
      <c r="Z848" s="349" t="str">
        <f>IF(H848&gt;0,rate1(1,$L$52,$L$51,$L$54,U848,$L$53,$L$50,Y848),"")</f>
        <v/>
      </c>
      <c r="AA848" s="341" t="str">
        <f t="shared" si="474"/>
        <v/>
      </c>
      <c r="AB848" s="341" t="str">
        <f t="shared" si="475"/>
        <v/>
      </c>
      <c r="AC848" s="269" t="str">
        <f t="shared" si="463"/>
        <v/>
      </c>
      <c r="AD848" s="269" t="str">
        <f t="shared" si="476"/>
        <v/>
      </c>
      <c r="AE848" s="269" t="str">
        <f t="shared" si="477"/>
        <v/>
      </c>
      <c r="AF848" s="269" t="str">
        <f t="shared" si="478"/>
        <v/>
      </c>
      <c r="AG848" s="269" t="str">
        <f t="shared" si="479"/>
        <v/>
      </c>
      <c r="AH848" s="269" t="str">
        <f t="shared" si="480"/>
        <v/>
      </c>
      <c r="AI848" s="269" t="str">
        <f t="shared" si="481"/>
        <v/>
      </c>
      <c r="AJ848" s="269" t="str">
        <f t="shared" si="482"/>
        <v/>
      </c>
      <c r="AK848" s="366" t="str">
        <f t="shared" si="483"/>
        <v/>
      </c>
      <c r="AL848" s="134" t="str">
        <f t="shared" si="484"/>
        <v/>
      </c>
      <c r="AM848" s="5" t="e" cm="1">
        <f t="array" ref="AM848">Balance($B$8,$B$11,$B$12,$H$7,B848,AK848,AL848)</f>
        <v>#VALUE!</v>
      </c>
      <c r="AN848" s="5" t="e" cm="1">
        <f t="array" ref="AN848">getStorageByWaterLevel(B847)</f>
        <v>#VALUE!</v>
      </c>
    </row>
    <row r="849" spans="2:40" x14ac:dyDescent="0.25">
      <c r="B849" s="269" t="str">
        <f t="shared" si="464"/>
        <v/>
      </c>
      <c r="C849" s="269" t="str">
        <f t="shared" si="465"/>
        <v/>
      </c>
      <c r="D849" s="269" t="str">
        <f t="shared" si="466"/>
        <v/>
      </c>
      <c r="E849" s="269" t="str">
        <f>IF(H849&gt;0,IF(AND(C849&lt;$B$6,C849&gt;$K$12),bb2wang($B$6,$K$12,C849,$H$8,$H$9,I849,$H$10,$H$11,$K$10,$K$11,$H$13),E848)," ")</f>
        <v xml:space="preserve"> </v>
      </c>
      <c r="F849" s="269" t="str">
        <f t="shared" si="467"/>
        <v/>
      </c>
      <c r="G849" s="269" t="str">
        <f t="shared" si="468"/>
        <v/>
      </c>
      <c r="H849" s="270"/>
      <c r="I849" s="269" t="str">
        <f t="shared" si="469"/>
        <v/>
      </c>
      <c r="J849" s="269">
        <f t="shared" si="462"/>
        <v>100</v>
      </c>
      <c r="K849" s="317" t="str">
        <f t="shared" si="470"/>
        <v/>
      </c>
      <c r="L849" s="318" t="str">
        <f t="shared" si="471"/>
        <v/>
      </c>
      <c r="M849" s="318" t="str">
        <f t="shared" si="472"/>
        <v/>
      </c>
      <c r="N849" s="269" t="str">
        <f t="shared" si="473"/>
        <v/>
      </c>
      <c r="O849" s="269" t="str">
        <f t="shared" si="485"/>
        <v/>
      </c>
      <c r="P849" s="316"/>
      <c r="Q849" s="269"/>
      <c r="R849" s="338" t="str">
        <f>IF(H849&gt;0,rate1(1,$L$52,$L$51,$L$54,L849,$L$53,$L$50,P849),"")</f>
        <v/>
      </c>
      <c r="S849" s="318"/>
      <c r="T849" s="318"/>
      <c r="U849" s="269"/>
      <c r="V849" s="341"/>
      <c r="W849" s="269"/>
      <c r="X849" s="269"/>
      <c r="Y849" s="269"/>
      <c r="Z849" s="349" t="str">
        <f>IF(H849&gt;0,rate1(1,$L$52,$L$51,$L$54,U849,$L$53,$L$50,Y849),"")</f>
        <v/>
      </c>
      <c r="AA849" s="341" t="str">
        <f t="shared" si="474"/>
        <v/>
      </c>
      <c r="AB849" s="341" t="str">
        <f t="shared" si="475"/>
        <v/>
      </c>
      <c r="AC849" s="269" t="str">
        <f t="shared" si="463"/>
        <v/>
      </c>
      <c r="AD849" s="269" t="str">
        <f t="shared" si="476"/>
        <v/>
      </c>
      <c r="AE849" s="269" t="str">
        <f t="shared" si="477"/>
        <v/>
      </c>
      <c r="AF849" s="269" t="str">
        <f t="shared" si="478"/>
        <v/>
      </c>
      <c r="AG849" s="269" t="str">
        <f t="shared" si="479"/>
        <v/>
      </c>
      <c r="AH849" s="269" t="str">
        <f t="shared" si="480"/>
        <v/>
      </c>
      <c r="AI849" s="269" t="str">
        <f t="shared" si="481"/>
        <v/>
      </c>
      <c r="AJ849" s="269" t="str">
        <f t="shared" si="482"/>
        <v/>
      </c>
      <c r="AK849" s="366" t="str">
        <f t="shared" si="483"/>
        <v/>
      </c>
      <c r="AL849" s="134" t="str">
        <f t="shared" si="484"/>
        <v/>
      </c>
      <c r="AM849" s="5" t="e" cm="1">
        <f t="array" ref="AM849">Balance($B$8,$B$11,$B$12,$H$7,B849,AK849,AL849)</f>
        <v>#VALUE!</v>
      </c>
      <c r="AN849" s="5" t="e" cm="1">
        <f t="array" ref="AN849">getStorageByWaterLevel(B848)</f>
        <v>#VALUE!</v>
      </c>
    </row>
    <row r="850" spans="2:40" x14ac:dyDescent="0.25">
      <c r="B850" s="269" t="str">
        <f t="shared" si="464"/>
        <v/>
      </c>
      <c r="C850" s="269" t="str">
        <f t="shared" si="465"/>
        <v/>
      </c>
      <c r="D850" s="269" t="str">
        <f t="shared" si="466"/>
        <v/>
      </c>
      <c r="E850" s="269" t="str">
        <f>IF(H850&gt;0,IF(AND(C850&lt;$B$6,C850&gt;$K$12),bb2wang($B$6,$K$12,C850,$H$8,$H$9,I850,$H$10,$H$11,$K$10,$K$11,$H$13),E849)," ")</f>
        <v xml:space="preserve"> </v>
      </c>
      <c r="F850" s="269" t="str">
        <f t="shared" si="467"/>
        <v/>
      </c>
      <c r="G850" s="269" t="str">
        <f t="shared" si="468"/>
        <v/>
      </c>
      <c r="H850" s="270"/>
      <c r="I850" s="269" t="str">
        <f t="shared" si="469"/>
        <v/>
      </c>
      <c r="J850" s="269">
        <f t="shared" si="462"/>
        <v>100</v>
      </c>
      <c r="K850" s="317" t="str">
        <f t="shared" si="470"/>
        <v/>
      </c>
      <c r="L850" s="318" t="str">
        <f t="shared" si="471"/>
        <v/>
      </c>
      <c r="M850" s="318" t="str">
        <f t="shared" si="472"/>
        <v/>
      </c>
      <c r="N850" s="269" t="str">
        <f t="shared" si="473"/>
        <v/>
      </c>
      <c r="O850" s="269" t="str">
        <f t="shared" si="485"/>
        <v/>
      </c>
      <c r="P850" s="316"/>
      <c r="Q850" s="269"/>
      <c r="R850" s="338" t="str">
        <f>IF(H850&gt;0,rate1(1,$L$52,$L$51,$L$54,L850,$L$53,$L$50,P850),"")</f>
        <v/>
      </c>
      <c r="S850" s="318"/>
      <c r="T850" s="318"/>
      <c r="U850" s="269"/>
      <c r="V850" s="341"/>
      <c r="W850" s="269"/>
      <c r="X850" s="269"/>
      <c r="Y850" s="269"/>
      <c r="Z850" s="349" t="str">
        <f>IF(H850&gt;0,rate1(1,$L$52,$L$51,$L$54,U850,$L$53,$L$50,Y850),"")</f>
        <v/>
      </c>
      <c r="AA850" s="341" t="str">
        <f t="shared" si="474"/>
        <v/>
      </c>
      <c r="AB850" s="341" t="str">
        <f t="shared" si="475"/>
        <v/>
      </c>
      <c r="AC850" s="269" t="str">
        <f t="shared" si="463"/>
        <v/>
      </c>
      <c r="AD850" s="269" t="str">
        <f t="shared" si="476"/>
        <v/>
      </c>
      <c r="AE850" s="269" t="str">
        <f t="shared" si="477"/>
        <v/>
      </c>
      <c r="AF850" s="269" t="str">
        <f t="shared" si="478"/>
        <v/>
      </c>
      <c r="AG850" s="269" t="str">
        <f t="shared" si="479"/>
        <v/>
      </c>
      <c r="AH850" s="269" t="str">
        <f t="shared" si="480"/>
        <v/>
      </c>
      <c r="AI850" s="269" t="str">
        <f t="shared" si="481"/>
        <v/>
      </c>
      <c r="AJ850" s="269" t="str">
        <f t="shared" si="482"/>
        <v/>
      </c>
      <c r="AK850" s="366" t="str">
        <f t="shared" si="483"/>
        <v/>
      </c>
      <c r="AL850" s="134" t="str">
        <f t="shared" si="484"/>
        <v/>
      </c>
      <c r="AM850" s="5" t="e" cm="1">
        <f t="array" ref="AM850">Balance($B$8,$B$11,$B$12,$H$7,B850,AK850,AL850)</f>
        <v>#VALUE!</v>
      </c>
      <c r="AN850" s="5" t="e" cm="1">
        <f t="array" ref="AN850">getStorageByWaterLevel(B849)</f>
        <v>#VALUE!</v>
      </c>
    </row>
    <row r="851" spans="2:40" x14ac:dyDescent="0.25">
      <c r="B851" s="269" t="str">
        <f t="shared" si="464"/>
        <v/>
      </c>
      <c r="C851" s="269" t="str">
        <f t="shared" si="465"/>
        <v/>
      </c>
      <c r="D851" s="269" t="str">
        <f t="shared" si="466"/>
        <v/>
      </c>
      <c r="E851" s="269" t="str">
        <f>IF(H851&gt;0,IF(AND(C851&lt;$B$6,C851&gt;$K$12),bb2wang($B$6,$K$12,C851,$H$8,$H$9,I851,$H$10,$H$11,$K$10,$K$11,$H$13),E850)," ")</f>
        <v xml:space="preserve"> </v>
      </c>
      <c r="F851" s="269" t="str">
        <f t="shared" si="467"/>
        <v/>
      </c>
      <c r="G851" s="269" t="str">
        <f t="shared" si="468"/>
        <v/>
      </c>
      <c r="H851" s="270"/>
      <c r="I851" s="269" t="str">
        <f t="shared" si="469"/>
        <v/>
      </c>
      <c r="J851" s="269">
        <f t="shared" si="462"/>
        <v>100</v>
      </c>
      <c r="K851" s="317" t="str">
        <f t="shared" si="470"/>
        <v/>
      </c>
      <c r="L851" s="318" t="str">
        <f t="shared" si="471"/>
        <v/>
      </c>
      <c r="M851" s="318" t="str">
        <f t="shared" si="472"/>
        <v/>
      </c>
      <c r="N851" s="269" t="str">
        <f t="shared" si="473"/>
        <v/>
      </c>
      <c r="O851" s="269" t="str">
        <f t="shared" si="485"/>
        <v/>
      </c>
      <c r="P851" s="316"/>
      <c r="Q851" s="269"/>
      <c r="R851" s="338" t="str">
        <f>IF(H851&gt;0,rate1(1,$L$52,$L$51,$L$54,L851,$L$53,$L$50,P851),"")</f>
        <v/>
      </c>
      <c r="S851" s="318"/>
      <c r="T851" s="318"/>
      <c r="U851" s="269"/>
      <c r="V851" s="341"/>
      <c r="W851" s="269"/>
      <c r="X851" s="269"/>
      <c r="Y851" s="269"/>
      <c r="Z851" s="349" t="str">
        <f>IF(H851&gt;0,rate1(1,$L$52,$L$51,$L$54,U851,$L$53,$L$50,Y851),"")</f>
        <v/>
      </c>
      <c r="AA851" s="341" t="str">
        <f t="shared" si="474"/>
        <v/>
      </c>
      <c r="AB851" s="341" t="str">
        <f t="shared" si="475"/>
        <v/>
      </c>
      <c r="AC851" s="269" t="str">
        <f t="shared" si="463"/>
        <v/>
      </c>
      <c r="AD851" s="269" t="str">
        <f t="shared" si="476"/>
        <v/>
      </c>
      <c r="AE851" s="269" t="str">
        <f t="shared" si="477"/>
        <v/>
      </c>
      <c r="AF851" s="269" t="str">
        <f t="shared" si="478"/>
        <v/>
      </c>
      <c r="AG851" s="269" t="str">
        <f t="shared" si="479"/>
        <v/>
      </c>
      <c r="AH851" s="269" t="str">
        <f t="shared" si="480"/>
        <v/>
      </c>
      <c r="AI851" s="269" t="str">
        <f t="shared" si="481"/>
        <v/>
      </c>
      <c r="AJ851" s="269" t="str">
        <f t="shared" si="482"/>
        <v/>
      </c>
      <c r="AK851" s="366" t="str">
        <f t="shared" si="483"/>
        <v/>
      </c>
      <c r="AL851" s="134" t="str">
        <f t="shared" si="484"/>
        <v/>
      </c>
      <c r="AM851" s="5" t="e" cm="1">
        <f t="array" ref="AM851">Balance($B$8,$B$11,$B$12,$H$7,B851,AK851,AL851)</f>
        <v>#VALUE!</v>
      </c>
      <c r="AN851" s="5" t="e" cm="1">
        <f t="array" ref="AN851">getStorageByWaterLevel(B850)</f>
        <v>#VALUE!</v>
      </c>
    </row>
    <row r="852" spans="2:40" x14ac:dyDescent="0.25">
      <c r="B852" s="269" t="str">
        <f t="shared" si="464"/>
        <v/>
      </c>
      <c r="C852" s="269" t="str">
        <f t="shared" si="465"/>
        <v/>
      </c>
      <c r="D852" s="269" t="str">
        <f t="shared" si="466"/>
        <v/>
      </c>
      <c r="E852" s="269" t="str">
        <f>IF(H852&gt;0,IF(AND(C852&lt;$B$6,C852&gt;$K$12),bb2wang($B$6,$K$12,C852,$H$8,$H$9,I852,$H$10,$H$11,$K$10,$K$11,$H$13),E851)," ")</f>
        <v xml:space="preserve"> </v>
      </c>
      <c r="F852" s="269" t="str">
        <f t="shared" si="467"/>
        <v/>
      </c>
      <c r="G852" s="269" t="str">
        <f t="shared" si="468"/>
        <v/>
      </c>
      <c r="H852" s="270"/>
      <c r="I852" s="269" t="str">
        <f t="shared" si="469"/>
        <v/>
      </c>
      <c r="J852" s="269">
        <f t="shared" si="462"/>
        <v>100</v>
      </c>
      <c r="K852" s="317" t="str">
        <f t="shared" si="470"/>
        <v/>
      </c>
      <c r="L852" s="318" t="str">
        <f t="shared" si="471"/>
        <v/>
      </c>
      <c r="M852" s="318" t="str">
        <f t="shared" si="472"/>
        <v/>
      </c>
      <c r="N852" s="269" t="str">
        <f t="shared" si="473"/>
        <v/>
      </c>
      <c r="O852" s="269" t="str">
        <f t="shared" si="485"/>
        <v/>
      </c>
      <c r="P852" s="316"/>
      <c r="Q852" s="269"/>
      <c r="R852" s="338" t="str">
        <f>IF(H852&gt;0,rate1(1,$L$52,$L$51,$L$54,L852,$L$53,$L$50,P852),"")</f>
        <v/>
      </c>
      <c r="S852" s="318"/>
      <c r="T852" s="318"/>
      <c r="U852" s="269"/>
      <c r="V852" s="341"/>
      <c r="W852" s="269"/>
      <c r="X852" s="269"/>
      <c r="Y852" s="269"/>
      <c r="Z852" s="349" t="str">
        <f>IF(H852&gt;0,rate1(1,$L$52,$L$51,$L$54,U852,$L$53,$L$50,Y852),"")</f>
        <v/>
      </c>
      <c r="AA852" s="341" t="str">
        <f t="shared" si="474"/>
        <v/>
      </c>
      <c r="AB852" s="341" t="str">
        <f t="shared" si="475"/>
        <v/>
      </c>
      <c r="AC852" s="269" t="str">
        <f t="shared" si="463"/>
        <v/>
      </c>
      <c r="AD852" s="269" t="str">
        <f t="shared" si="476"/>
        <v/>
      </c>
      <c r="AE852" s="269" t="str">
        <f t="shared" si="477"/>
        <v/>
      </c>
      <c r="AF852" s="269" t="str">
        <f t="shared" si="478"/>
        <v/>
      </c>
      <c r="AG852" s="269" t="str">
        <f t="shared" si="479"/>
        <v/>
      </c>
      <c r="AH852" s="269" t="str">
        <f t="shared" si="480"/>
        <v/>
      </c>
      <c r="AI852" s="269" t="str">
        <f t="shared" si="481"/>
        <v/>
      </c>
      <c r="AJ852" s="269" t="str">
        <f t="shared" si="482"/>
        <v/>
      </c>
      <c r="AK852" s="366" t="str">
        <f t="shared" si="483"/>
        <v/>
      </c>
      <c r="AL852" s="134" t="str">
        <f t="shared" si="484"/>
        <v/>
      </c>
      <c r="AM852" s="5" t="e" cm="1">
        <f t="array" ref="AM852">Balance($B$8,$B$11,$B$12,$H$7,B852,AK852,AL852)</f>
        <v>#VALUE!</v>
      </c>
      <c r="AN852" s="5" t="e" cm="1">
        <f t="array" ref="AN852">getStorageByWaterLevel(B851)</f>
        <v>#VALUE!</v>
      </c>
    </row>
    <row r="853" spans="2:40" x14ac:dyDescent="0.25">
      <c r="B853" s="269" t="str">
        <f t="shared" si="464"/>
        <v/>
      </c>
      <c r="C853" s="269" t="str">
        <f t="shared" si="465"/>
        <v/>
      </c>
      <c r="D853" s="269" t="str">
        <f t="shared" si="466"/>
        <v/>
      </c>
      <c r="E853" s="269" t="str">
        <f>IF(H853&gt;0,IF(AND(C853&lt;$B$6,C853&gt;$K$12),bb2wang($B$6,$K$12,C853,$H$8,$H$9,I853,$H$10,$H$11,$K$10,$K$11,$H$13),E852)," ")</f>
        <v xml:space="preserve"> </v>
      </c>
      <c r="F853" s="269" t="str">
        <f t="shared" si="467"/>
        <v/>
      </c>
      <c r="G853" s="269" t="str">
        <f t="shared" si="468"/>
        <v/>
      </c>
      <c r="H853" s="270"/>
      <c r="I853" s="269" t="str">
        <f t="shared" si="469"/>
        <v/>
      </c>
      <c r="J853" s="269">
        <f t="shared" si="462"/>
        <v>100</v>
      </c>
      <c r="K853" s="317" t="str">
        <f t="shared" si="470"/>
        <v/>
      </c>
      <c r="L853" s="318" t="str">
        <f t="shared" si="471"/>
        <v/>
      </c>
      <c r="M853" s="318" t="str">
        <f t="shared" si="472"/>
        <v/>
      </c>
      <c r="N853" s="269" t="str">
        <f t="shared" si="473"/>
        <v/>
      </c>
      <c r="O853" s="269" t="str">
        <f t="shared" si="485"/>
        <v/>
      </c>
      <c r="P853" s="316"/>
      <c r="Q853" s="269"/>
      <c r="R853" s="338" t="str">
        <f>IF(H853&gt;0,rate1(1,$L$52,$L$51,$L$54,L853,$L$53,$L$50,P853),"")</f>
        <v/>
      </c>
      <c r="S853" s="318"/>
      <c r="T853" s="318"/>
      <c r="U853" s="269"/>
      <c r="V853" s="341"/>
      <c r="W853" s="269"/>
      <c r="X853" s="269"/>
      <c r="Y853" s="269"/>
      <c r="Z853" s="349" t="str">
        <f>IF(H853&gt;0,rate1(1,$L$52,$L$51,$L$54,U853,$L$53,$L$50,Y853),"")</f>
        <v/>
      </c>
      <c r="AA853" s="341" t="str">
        <f t="shared" si="474"/>
        <v/>
      </c>
      <c r="AB853" s="341" t="str">
        <f t="shared" si="475"/>
        <v/>
      </c>
      <c r="AC853" s="269" t="str">
        <f t="shared" si="463"/>
        <v/>
      </c>
      <c r="AD853" s="269" t="str">
        <f t="shared" si="476"/>
        <v/>
      </c>
      <c r="AE853" s="269" t="str">
        <f t="shared" si="477"/>
        <v/>
      </c>
      <c r="AF853" s="269" t="str">
        <f t="shared" si="478"/>
        <v/>
      </c>
      <c r="AG853" s="269" t="str">
        <f t="shared" si="479"/>
        <v/>
      </c>
      <c r="AH853" s="269" t="str">
        <f t="shared" si="480"/>
        <v/>
      </c>
      <c r="AI853" s="269" t="str">
        <f t="shared" si="481"/>
        <v/>
      </c>
      <c r="AJ853" s="269" t="str">
        <f t="shared" si="482"/>
        <v/>
      </c>
      <c r="AK853" s="366" t="str">
        <f t="shared" si="483"/>
        <v/>
      </c>
      <c r="AL853" s="134" t="str">
        <f t="shared" si="484"/>
        <v/>
      </c>
      <c r="AM853" s="5" t="e" cm="1">
        <f t="array" ref="AM853">Balance($B$8,$B$11,$B$12,$H$7,B853,AK853,AL853)</f>
        <v>#VALUE!</v>
      </c>
      <c r="AN853" s="5" t="e" cm="1">
        <f t="array" ref="AN853">getStorageByWaterLevel(B852)</f>
        <v>#VALUE!</v>
      </c>
    </row>
    <row r="854" spans="2:40" x14ac:dyDescent="0.25">
      <c r="B854" s="269" t="str">
        <f t="shared" si="464"/>
        <v/>
      </c>
      <c r="C854" s="269" t="str">
        <f t="shared" si="465"/>
        <v/>
      </c>
      <c r="D854" s="269" t="str">
        <f t="shared" si="466"/>
        <v/>
      </c>
      <c r="E854" s="269" t="str">
        <f>IF(H854&gt;0,IF(AND(C854&lt;$B$6,C854&gt;$K$12),bb2wang($B$6,$K$12,C854,$H$8,$H$9,I854,$H$10,$H$11,$K$10,$K$11,$H$13),E853)," ")</f>
        <v xml:space="preserve"> </v>
      </c>
      <c r="F854" s="269" t="str">
        <f t="shared" si="467"/>
        <v/>
      </c>
      <c r="G854" s="269" t="str">
        <f t="shared" si="468"/>
        <v/>
      </c>
      <c r="H854" s="270"/>
      <c r="I854" s="269" t="str">
        <f t="shared" si="469"/>
        <v/>
      </c>
      <c r="J854" s="269">
        <f t="shared" si="462"/>
        <v>100</v>
      </c>
      <c r="K854" s="317" t="str">
        <f t="shared" si="470"/>
        <v/>
      </c>
      <c r="L854" s="318" t="str">
        <f t="shared" si="471"/>
        <v/>
      </c>
      <c r="M854" s="318" t="str">
        <f t="shared" si="472"/>
        <v/>
      </c>
      <c r="N854" s="269" t="str">
        <f t="shared" si="473"/>
        <v/>
      </c>
      <c r="O854" s="269" t="str">
        <f t="shared" si="485"/>
        <v/>
      </c>
      <c r="P854" s="316"/>
      <c r="Q854" s="269"/>
      <c r="R854" s="338" t="str">
        <f>IF(H854&gt;0,rate1(1,$L$52,$L$51,$L$54,L854,$L$53,$L$50,P854),"")</f>
        <v/>
      </c>
      <c r="S854" s="318"/>
      <c r="T854" s="318"/>
      <c r="U854" s="269"/>
      <c r="V854" s="341"/>
      <c r="W854" s="269"/>
      <c r="X854" s="269"/>
      <c r="Y854" s="269"/>
      <c r="Z854" s="349" t="str">
        <f>IF(H854&gt;0,rate1(1,$L$52,$L$51,$L$54,U854,$L$53,$L$50,Y854),"")</f>
        <v/>
      </c>
      <c r="AA854" s="341" t="str">
        <f t="shared" si="474"/>
        <v/>
      </c>
      <c r="AB854" s="341" t="str">
        <f t="shared" si="475"/>
        <v/>
      </c>
      <c r="AC854" s="269" t="str">
        <f t="shared" si="463"/>
        <v/>
      </c>
      <c r="AD854" s="269" t="str">
        <f t="shared" si="476"/>
        <v/>
      </c>
      <c r="AE854" s="269" t="str">
        <f t="shared" si="477"/>
        <v/>
      </c>
      <c r="AF854" s="269" t="str">
        <f t="shared" si="478"/>
        <v/>
      </c>
      <c r="AG854" s="269" t="str">
        <f t="shared" si="479"/>
        <v/>
      </c>
      <c r="AH854" s="269" t="str">
        <f t="shared" si="480"/>
        <v/>
      </c>
      <c r="AI854" s="269" t="str">
        <f t="shared" si="481"/>
        <v/>
      </c>
      <c r="AJ854" s="269" t="str">
        <f t="shared" si="482"/>
        <v/>
      </c>
      <c r="AK854" s="366" t="str">
        <f t="shared" si="483"/>
        <v/>
      </c>
      <c r="AL854" s="134" t="str">
        <f t="shared" si="484"/>
        <v/>
      </c>
      <c r="AM854" s="5" t="e" cm="1">
        <f t="array" ref="AM854">Balance($B$8,$B$11,$B$12,$H$7,B854,AK854,AL854)</f>
        <v>#VALUE!</v>
      </c>
      <c r="AN854" s="5" t="e" cm="1">
        <f t="array" ref="AN854">getStorageByWaterLevel(B853)</f>
        <v>#VALUE!</v>
      </c>
    </row>
    <row r="855" spans="2:40" x14ac:dyDescent="0.25">
      <c r="B855" s="269" t="str">
        <f t="shared" si="464"/>
        <v/>
      </c>
      <c r="C855" s="269" t="str">
        <f t="shared" si="465"/>
        <v/>
      </c>
      <c r="D855" s="269" t="str">
        <f t="shared" si="466"/>
        <v/>
      </c>
      <c r="E855" s="269" t="str">
        <f>IF(H855&gt;0,IF(AND(C855&lt;$B$6,C855&gt;$K$12),bb2wang($B$6,$K$12,C855,$H$8,$H$9,I855,$H$10,$H$11,$K$10,$K$11,$H$13),E854)," ")</f>
        <v xml:space="preserve"> </v>
      </c>
      <c r="F855" s="269" t="str">
        <f t="shared" si="467"/>
        <v/>
      </c>
      <c r="G855" s="269" t="str">
        <f t="shared" si="468"/>
        <v/>
      </c>
      <c r="H855" s="270"/>
      <c r="I855" s="269" t="str">
        <f t="shared" si="469"/>
        <v/>
      </c>
      <c r="J855" s="269">
        <f t="shared" si="462"/>
        <v>100</v>
      </c>
      <c r="K855" s="317" t="str">
        <f t="shared" si="470"/>
        <v/>
      </c>
      <c r="L855" s="318" t="str">
        <f t="shared" si="471"/>
        <v/>
      </c>
      <c r="M855" s="318" t="str">
        <f t="shared" si="472"/>
        <v/>
      </c>
      <c r="N855" s="269" t="str">
        <f t="shared" si="473"/>
        <v/>
      </c>
      <c r="O855" s="269" t="str">
        <f t="shared" si="485"/>
        <v/>
      </c>
      <c r="P855" s="316"/>
      <c r="Q855" s="269"/>
      <c r="R855" s="338" t="str">
        <f>IF(H855&gt;0,rate1(1,$L$52,$L$51,$L$54,L855,$L$53,$L$50,P855),"")</f>
        <v/>
      </c>
      <c r="S855" s="318"/>
      <c r="T855" s="318"/>
      <c r="U855" s="269"/>
      <c r="V855" s="341"/>
      <c r="W855" s="269"/>
      <c r="X855" s="269"/>
      <c r="Y855" s="269"/>
      <c r="Z855" s="349" t="str">
        <f>IF(H855&gt;0,rate1(1,$L$52,$L$51,$L$54,U855,$L$53,$L$50,Y855),"")</f>
        <v/>
      </c>
      <c r="AA855" s="341" t="str">
        <f t="shared" si="474"/>
        <v/>
      </c>
      <c r="AB855" s="341" t="str">
        <f t="shared" si="475"/>
        <v/>
      </c>
      <c r="AC855" s="269" t="str">
        <f t="shared" si="463"/>
        <v/>
      </c>
      <c r="AD855" s="269" t="str">
        <f t="shared" si="476"/>
        <v/>
      </c>
      <c r="AE855" s="269" t="str">
        <f t="shared" si="477"/>
        <v/>
      </c>
      <c r="AF855" s="269" t="str">
        <f t="shared" si="478"/>
        <v/>
      </c>
      <c r="AG855" s="269" t="str">
        <f t="shared" si="479"/>
        <v/>
      </c>
      <c r="AH855" s="269" t="str">
        <f t="shared" si="480"/>
        <v/>
      </c>
      <c r="AI855" s="269" t="str">
        <f t="shared" si="481"/>
        <v/>
      </c>
      <c r="AJ855" s="269" t="str">
        <f t="shared" si="482"/>
        <v/>
      </c>
      <c r="AK855" s="366" t="str">
        <f t="shared" si="483"/>
        <v/>
      </c>
      <c r="AL855" s="134" t="str">
        <f t="shared" si="484"/>
        <v/>
      </c>
      <c r="AM855" s="5" t="e" cm="1">
        <f t="array" ref="AM855">Balance($B$8,$B$11,$B$12,$H$7,B855,AK855,AL855)</f>
        <v>#VALUE!</v>
      </c>
      <c r="AN855" s="5" t="e" cm="1">
        <f t="array" ref="AN855">getStorageByWaterLevel(B854)</f>
        <v>#VALUE!</v>
      </c>
    </row>
    <row r="856" spans="2:40" x14ac:dyDescent="0.25">
      <c r="B856" s="269" t="str">
        <f t="shared" si="464"/>
        <v/>
      </c>
      <c r="C856" s="269" t="str">
        <f t="shared" si="465"/>
        <v/>
      </c>
      <c r="D856" s="269" t="str">
        <f t="shared" si="466"/>
        <v/>
      </c>
      <c r="E856" s="269" t="str">
        <f>IF(H856&gt;0,IF(AND(C856&lt;$B$6,C856&gt;$K$12),bb2wang($B$6,$K$12,C856,$H$8,$H$9,I856,$H$10,$H$11,$K$10,$K$11,$H$13),E855)," ")</f>
        <v xml:space="preserve"> </v>
      </c>
      <c r="F856" s="269" t="str">
        <f t="shared" si="467"/>
        <v/>
      </c>
      <c r="G856" s="269" t="str">
        <f t="shared" si="468"/>
        <v/>
      </c>
      <c r="H856" s="270"/>
      <c r="I856" s="269" t="str">
        <f t="shared" si="469"/>
        <v/>
      </c>
      <c r="J856" s="269">
        <f t="shared" si="462"/>
        <v>100</v>
      </c>
      <c r="K856" s="317" t="str">
        <f t="shared" si="470"/>
        <v/>
      </c>
      <c r="L856" s="318" t="str">
        <f t="shared" si="471"/>
        <v/>
      </c>
      <c r="M856" s="318" t="str">
        <f t="shared" si="472"/>
        <v/>
      </c>
      <c r="N856" s="269" t="str">
        <f t="shared" si="473"/>
        <v/>
      </c>
      <c r="O856" s="269" t="str">
        <f t="shared" si="485"/>
        <v/>
      </c>
      <c r="P856" s="316"/>
      <c r="Q856" s="269"/>
      <c r="R856" s="338" t="str">
        <f>IF(H856&gt;0,rate1(1,$L$52,$L$51,$L$54,L856,$L$53,$L$50,P856),"")</f>
        <v/>
      </c>
      <c r="S856" s="318"/>
      <c r="T856" s="318"/>
      <c r="U856" s="269"/>
      <c r="V856" s="341"/>
      <c r="W856" s="269"/>
      <c r="X856" s="269"/>
      <c r="Y856" s="269"/>
      <c r="Z856" s="349" t="str">
        <f>IF(H856&gt;0,rate1(1,$L$52,$L$51,$L$54,U856,$L$53,$L$50,Y856),"")</f>
        <v/>
      </c>
      <c r="AA856" s="341" t="str">
        <f t="shared" si="474"/>
        <v/>
      </c>
      <c r="AB856" s="341" t="str">
        <f t="shared" si="475"/>
        <v/>
      </c>
      <c r="AC856" s="269" t="str">
        <f t="shared" si="463"/>
        <v/>
      </c>
      <c r="AD856" s="269" t="str">
        <f t="shared" si="476"/>
        <v/>
      </c>
      <c r="AE856" s="269" t="str">
        <f t="shared" si="477"/>
        <v/>
      </c>
      <c r="AF856" s="269" t="str">
        <f t="shared" si="478"/>
        <v/>
      </c>
      <c r="AG856" s="269" t="str">
        <f t="shared" si="479"/>
        <v/>
      </c>
      <c r="AH856" s="269" t="str">
        <f t="shared" si="480"/>
        <v/>
      </c>
      <c r="AI856" s="269" t="str">
        <f t="shared" si="481"/>
        <v/>
      </c>
      <c r="AJ856" s="269" t="str">
        <f t="shared" si="482"/>
        <v/>
      </c>
      <c r="AK856" s="366" t="str">
        <f t="shared" si="483"/>
        <v/>
      </c>
      <c r="AL856" s="134" t="str">
        <f t="shared" si="484"/>
        <v/>
      </c>
      <c r="AM856" s="5" t="e" cm="1">
        <f t="array" ref="AM856">Balance($B$8,$B$11,$B$12,$H$7,B856,AK856,AL856)</f>
        <v>#VALUE!</v>
      </c>
      <c r="AN856" s="5" t="e" cm="1">
        <f t="array" ref="AN856">getStorageByWaterLevel(B855)</f>
        <v>#VALUE!</v>
      </c>
    </row>
    <row r="857" spans="2:40" x14ac:dyDescent="0.25">
      <c r="B857" s="269" t="str">
        <f t="shared" si="464"/>
        <v/>
      </c>
      <c r="C857" s="269" t="str">
        <f t="shared" si="465"/>
        <v/>
      </c>
      <c r="D857" s="269" t="str">
        <f t="shared" si="466"/>
        <v/>
      </c>
      <c r="E857" s="269" t="str">
        <f>IF(H857&gt;0,IF(AND(C857&lt;$B$6,C857&gt;$K$12),bb2wang($B$6,$K$12,C857,$H$8,$H$9,I857,$H$10,$H$11,$K$10,$K$11,$H$13),E856)," ")</f>
        <v xml:space="preserve"> </v>
      </c>
      <c r="F857" s="269" t="str">
        <f t="shared" si="467"/>
        <v/>
      </c>
      <c r="G857" s="269" t="str">
        <f t="shared" si="468"/>
        <v/>
      </c>
      <c r="H857" s="270"/>
      <c r="I857" s="269" t="str">
        <f t="shared" si="469"/>
        <v/>
      </c>
      <c r="J857" s="269">
        <f t="shared" si="462"/>
        <v>100</v>
      </c>
      <c r="K857" s="317" t="str">
        <f t="shared" si="470"/>
        <v/>
      </c>
      <c r="L857" s="318" t="str">
        <f t="shared" si="471"/>
        <v/>
      </c>
      <c r="M857" s="318" t="str">
        <f t="shared" si="472"/>
        <v/>
      </c>
      <c r="N857" s="269" t="str">
        <f t="shared" si="473"/>
        <v/>
      </c>
      <c r="O857" s="269" t="str">
        <f t="shared" si="485"/>
        <v/>
      </c>
      <c r="P857" s="316"/>
      <c r="Q857" s="269"/>
      <c r="R857" s="338" t="str">
        <f>IF(H857&gt;0,rate1(1,$L$52,$L$51,$L$54,L857,$L$53,$L$50,P857),"")</f>
        <v/>
      </c>
      <c r="S857" s="318"/>
      <c r="T857" s="318"/>
      <c r="U857" s="269"/>
      <c r="V857" s="341"/>
      <c r="W857" s="269"/>
      <c r="X857" s="269"/>
      <c r="Y857" s="269"/>
      <c r="Z857" s="349" t="str">
        <f>IF(H857&gt;0,rate1(1,$L$52,$L$51,$L$54,U857,$L$53,$L$50,Y857),"")</f>
        <v/>
      </c>
      <c r="AA857" s="341" t="str">
        <f t="shared" si="474"/>
        <v/>
      </c>
      <c r="AB857" s="341" t="str">
        <f t="shared" si="475"/>
        <v/>
      </c>
      <c r="AC857" s="269" t="str">
        <f t="shared" si="463"/>
        <v/>
      </c>
      <c r="AD857" s="269" t="str">
        <f t="shared" si="476"/>
        <v/>
      </c>
      <c r="AE857" s="269" t="str">
        <f t="shared" si="477"/>
        <v/>
      </c>
      <c r="AF857" s="269" t="str">
        <f t="shared" si="478"/>
        <v/>
      </c>
      <c r="AG857" s="269" t="str">
        <f t="shared" si="479"/>
        <v/>
      </c>
      <c r="AH857" s="269" t="str">
        <f t="shared" si="480"/>
        <v/>
      </c>
      <c r="AI857" s="269" t="str">
        <f t="shared" si="481"/>
        <v/>
      </c>
      <c r="AJ857" s="269" t="str">
        <f t="shared" si="482"/>
        <v/>
      </c>
      <c r="AK857" s="366" t="str">
        <f t="shared" si="483"/>
        <v/>
      </c>
      <c r="AL857" s="134" t="str">
        <f t="shared" si="484"/>
        <v/>
      </c>
      <c r="AM857" s="5" t="e" cm="1">
        <f t="array" ref="AM857">Balance($B$8,$B$11,$B$12,$H$7,B857,AK857,AL857)</f>
        <v>#VALUE!</v>
      </c>
      <c r="AN857" s="5" t="e" cm="1">
        <f t="array" ref="AN857">getStorageByWaterLevel(B856)</f>
        <v>#VALUE!</v>
      </c>
    </row>
    <row r="858" spans="2:40" x14ac:dyDescent="0.25">
      <c r="B858" s="269" t="str">
        <f t="shared" si="464"/>
        <v/>
      </c>
      <c r="C858" s="269" t="str">
        <f t="shared" si="465"/>
        <v/>
      </c>
      <c r="D858" s="269" t="str">
        <f t="shared" si="466"/>
        <v/>
      </c>
      <c r="E858" s="269" t="str">
        <f>IF(H858&gt;0,IF(AND(C858&lt;$B$6,C858&gt;$K$12),bb2wang($B$6,$K$12,C858,$H$8,$H$9,I858,$H$10,$H$11,$K$10,$K$11,$H$13),E857)," ")</f>
        <v xml:space="preserve"> </v>
      </c>
      <c r="F858" s="269" t="str">
        <f t="shared" si="467"/>
        <v/>
      </c>
      <c r="G858" s="269" t="str">
        <f t="shared" si="468"/>
        <v/>
      </c>
      <c r="H858" s="270"/>
      <c r="I858" s="269" t="str">
        <f t="shared" si="469"/>
        <v/>
      </c>
      <c r="J858" s="269">
        <f t="shared" si="462"/>
        <v>100</v>
      </c>
      <c r="K858" s="317" t="str">
        <f t="shared" si="470"/>
        <v/>
      </c>
      <c r="L858" s="318" t="str">
        <f t="shared" si="471"/>
        <v/>
      </c>
      <c r="M858" s="318" t="str">
        <f t="shared" si="472"/>
        <v/>
      </c>
      <c r="N858" s="269" t="str">
        <f t="shared" si="473"/>
        <v/>
      </c>
      <c r="O858" s="269" t="str">
        <f t="shared" si="485"/>
        <v/>
      </c>
      <c r="P858" s="316"/>
      <c r="Q858" s="269"/>
      <c r="R858" s="338" t="str">
        <f>IF(H858&gt;0,rate1(1,$L$52,$L$51,$L$54,L858,$L$53,$L$50,P858),"")</f>
        <v/>
      </c>
      <c r="S858" s="318"/>
      <c r="T858" s="318"/>
      <c r="U858" s="269"/>
      <c r="V858" s="341"/>
      <c r="W858" s="269"/>
      <c r="X858" s="269"/>
      <c r="Y858" s="269"/>
      <c r="Z858" s="349" t="str">
        <f>IF(H858&gt;0,rate1(1,$L$52,$L$51,$L$54,U858,$L$53,$L$50,Y858),"")</f>
        <v/>
      </c>
      <c r="AA858" s="341" t="str">
        <f t="shared" si="474"/>
        <v/>
      </c>
      <c r="AB858" s="341" t="str">
        <f t="shared" si="475"/>
        <v/>
      </c>
      <c r="AC858" s="269" t="str">
        <f t="shared" si="463"/>
        <v/>
      </c>
      <c r="AD858" s="269" t="str">
        <f t="shared" si="476"/>
        <v/>
      </c>
      <c r="AE858" s="269" t="str">
        <f t="shared" si="477"/>
        <v/>
      </c>
      <c r="AF858" s="269" t="str">
        <f t="shared" si="478"/>
        <v/>
      </c>
      <c r="AG858" s="269" t="str">
        <f t="shared" si="479"/>
        <v/>
      </c>
      <c r="AH858" s="269" t="str">
        <f t="shared" si="480"/>
        <v/>
      </c>
      <c r="AI858" s="269" t="str">
        <f t="shared" si="481"/>
        <v/>
      </c>
      <c r="AJ858" s="269" t="str">
        <f t="shared" si="482"/>
        <v/>
      </c>
      <c r="AK858" s="366" t="str">
        <f t="shared" si="483"/>
        <v/>
      </c>
      <c r="AL858" s="134" t="str">
        <f t="shared" si="484"/>
        <v/>
      </c>
      <c r="AM858" s="5" t="e" cm="1">
        <f t="array" ref="AM858">Balance($B$8,$B$11,$B$12,$H$7,B858,AK858,AL858)</f>
        <v>#VALUE!</v>
      </c>
      <c r="AN858" s="5" t="e" cm="1">
        <f t="array" ref="AN858">getStorageByWaterLevel(B857)</f>
        <v>#VALUE!</v>
      </c>
    </row>
    <row r="859" spans="2:40" x14ac:dyDescent="0.25">
      <c r="B859" s="269" t="str">
        <f t="shared" si="464"/>
        <v/>
      </c>
      <c r="C859" s="269" t="str">
        <f t="shared" si="465"/>
        <v/>
      </c>
      <c r="D859" s="269" t="str">
        <f t="shared" si="466"/>
        <v/>
      </c>
      <c r="E859" s="269" t="str">
        <f>IF(H859&gt;0,IF(AND(C859&lt;$B$6,C859&gt;$K$12),bb2wang($B$6,$K$12,C859,$H$8,$H$9,I859,$H$10,$H$11,$K$10,$K$11,$H$13),E858)," ")</f>
        <v xml:space="preserve"> </v>
      </c>
      <c r="F859" s="269" t="str">
        <f t="shared" si="467"/>
        <v/>
      </c>
      <c r="G859" s="269" t="str">
        <f t="shared" si="468"/>
        <v/>
      </c>
      <c r="H859" s="270"/>
      <c r="I859" s="269" t="str">
        <f t="shared" si="469"/>
        <v/>
      </c>
      <c r="J859" s="269">
        <f t="shared" si="462"/>
        <v>100</v>
      </c>
      <c r="K859" s="317" t="str">
        <f t="shared" si="470"/>
        <v/>
      </c>
      <c r="L859" s="318" t="str">
        <f t="shared" si="471"/>
        <v/>
      </c>
      <c r="M859" s="318" t="str">
        <f t="shared" si="472"/>
        <v/>
      </c>
      <c r="N859" s="269" t="str">
        <f t="shared" si="473"/>
        <v/>
      </c>
      <c r="O859" s="269" t="str">
        <f t="shared" si="485"/>
        <v/>
      </c>
      <c r="P859" s="316"/>
      <c r="Q859" s="269"/>
      <c r="R859" s="338" t="str">
        <f>IF(H859&gt;0,rate1(1,$L$52,$L$51,$L$54,L859,$L$53,$L$50,P859),"")</f>
        <v/>
      </c>
      <c r="S859" s="318"/>
      <c r="T859" s="318"/>
      <c r="U859" s="269"/>
      <c r="V859" s="341"/>
      <c r="W859" s="269"/>
      <c r="X859" s="269"/>
      <c r="Y859" s="269"/>
      <c r="Z859" s="349" t="str">
        <f>IF(H859&gt;0,rate1(1,$L$52,$L$51,$L$54,U859,$L$53,$L$50,Y859),"")</f>
        <v/>
      </c>
      <c r="AA859" s="341" t="str">
        <f t="shared" si="474"/>
        <v/>
      </c>
      <c r="AB859" s="341" t="str">
        <f t="shared" si="475"/>
        <v/>
      </c>
      <c r="AC859" s="269" t="str">
        <f t="shared" si="463"/>
        <v/>
      </c>
      <c r="AD859" s="269" t="str">
        <f t="shared" si="476"/>
        <v/>
      </c>
      <c r="AE859" s="269" t="str">
        <f t="shared" si="477"/>
        <v/>
      </c>
      <c r="AF859" s="269" t="str">
        <f t="shared" si="478"/>
        <v/>
      </c>
      <c r="AG859" s="269" t="str">
        <f t="shared" si="479"/>
        <v/>
      </c>
      <c r="AH859" s="269" t="str">
        <f t="shared" si="480"/>
        <v/>
      </c>
      <c r="AI859" s="269" t="str">
        <f t="shared" si="481"/>
        <v/>
      </c>
      <c r="AJ859" s="269" t="str">
        <f t="shared" si="482"/>
        <v/>
      </c>
      <c r="AK859" s="366" t="str">
        <f t="shared" si="483"/>
        <v/>
      </c>
      <c r="AL859" s="134" t="str">
        <f t="shared" si="484"/>
        <v/>
      </c>
      <c r="AM859" s="5" t="e" cm="1">
        <f t="array" ref="AM859">Balance($B$8,$B$11,$B$12,$H$7,B859,AK859,AL859)</f>
        <v>#VALUE!</v>
      </c>
      <c r="AN859" s="5" t="e" cm="1">
        <f t="array" ref="AN859">getStorageByWaterLevel(B858)</f>
        <v>#VALUE!</v>
      </c>
    </row>
    <row r="860" spans="2:40" x14ac:dyDescent="0.25">
      <c r="B860" s="269" t="str">
        <f t="shared" si="464"/>
        <v/>
      </c>
      <c r="C860" s="269" t="str">
        <f t="shared" si="465"/>
        <v/>
      </c>
      <c r="D860" s="269" t="str">
        <f t="shared" si="466"/>
        <v/>
      </c>
      <c r="E860" s="269" t="str">
        <f>IF(H860&gt;0,IF(AND(C860&lt;$B$6,C860&gt;$K$12),bb2wang($B$6,$K$12,C860,$H$8,$H$9,I860,$H$10,$H$11,$K$10,$K$11,$H$13),E859)," ")</f>
        <v xml:space="preserve"> </v>
      </c>
      <c r="F860" s="269" t="str">
        <f t="shared" si="467"/>
        <v/>
      </c>
      <c r="G860" s="269" t="str">
        <f t="shared" si="468"/>
        <v/>
      </c>
      <c r="H860" s="270"/>
      <c r="I860" s="269" t="str">
        <f t="shared" si="469"/>
        <v/>
      </c>
      <c r="J860" s="269">
        <f t="shared" si="462"/>
        <v>100</v>
      </c>
      <c r="K860" s="317" t="str">
        <f t="shared" si="470"/>
        <v/>
      </c>
      <c r="L860" s="318" t="str">
        <f t="shared" si="471"/>
        <v/>
      </c>
      <c r="M860" s="318" t="str">
        <f t="shared" si="472"/>
        <v/>
      </c>
      <c r="N860" s="269" t="str">
        <f t="shared" si="473"/>
        <v/>
      </c>
      <c r="O860" s="269" t="str">
        <f t="shared" si="485"/>
        <v/>
      </c>
      <c r="P860" s="316"/>
      <c r="Q860" s="269"/>
      <c r="R860" s="338" t="str">
        <f>IF(H860&gt;0,rate1(1,$L$52,$L$51,$L$54,L860,$L$53,$L$50,P860),"")</f>
        <v/>
      </c>
      <c r="S860" s="318"/>
      <c r="T860" s="318"/>
      <c r="U860" s="269"/>
      <c r="V860" s="341"/>
      <c r="W860" s="269"/>
      <c r="X860" s="269"/>
      <c r="Y860" s="269"/>
      <c r="Z860" s="349" t="str">
        <f>IF(H860&gt;0,rate1(1,$L$52,$L$51,$L$54,U860,$L$53,$L$50,Y860),"")</f>
        <v/>
      </c>
      <c r="AA860" s="341" t="str">
        <f t="shared" si="474"/>
        <v/>
      </c>
      <c r="AB860" s="341" t="str">
        <f t="shared" si="475"/>
        <v/>
      </c>
      <c r="AC860" s="269" t="str">
        <f t="shared" si="463"/>
        <v/>
      </c>
      <c r="AD860" s="269" t="str">
        <f t="shared" si="476"/>
        <v/>
      </c>
      <c r="AE860" s="269" t="str">
        <f t="shared" si="477"/>
        <v/>
      </c>
      <c r="AF860" s="269" t="str">
        <f t="shared" si="478"/>
        <v/>
      </c>
      <c r="AG860" s="269" t="str">
        <f t="shared" si="479"/>
        <v/>
      </c>
      <c r="AH860" s="269" t="str">
        <f t="shared" si="480"/>
        <v/>
      </c>
      <c r="AI860" s="269" t="str">
        <f t="shared" si="481"/>
        <v/>
      </c>
      <c r="AJ860" s="269" t="str">
        <f t="shared" si="482"/>
        <v/>
      </c>
      <c r="AK860" s="366" t="str">
        <f t="shared" si="483"/>
        <v/>
      </c>
      <c r="AL860" s="134" t="str">
        <f t="shared" si="484"/>
        <v/>
      </c>
      <c r="AM860" s="5" t="e" cm="1">
        <f t="array" ref="AM860">Balance($B$8,$B$11,$B$12,$H$7,B860,AK860,AL860)</f>
        <v>#VALUE!</v>
      </c>
      <c r="AN860" s="5" t="e" cm="1">
        <f t="array" ref="AN860">getStorageByWaterLevel(B859)</f>
        <v>#VALUE!</v>
      </c>
    </row>
    <row r="861" spans="2:40" x14ac:dyDescent="0.25">
      <c r="B861" s="269" t="str">
        <f t="shared" si="464"/>
        <v/>
      </c>
      <c r="C861" s="269" t="str">
        <f t="shared" si="465"/>
        <v/>
      </c>
      <c r="D861" s="269" t="str">
        <f t="shared" si="466"/>
        <v/>
      </c>
      <c r="E861" s="269" t="str">
        <f>IF(H861&gt;0,IF(AND(C861&lt;$B$6,C861&gt;$K$12),bb2wang($B$6,$K$12,C861,$H$8,$H$9,I861,$H$10,$H$11,$K$10,$K$11,$H$13),E860)," ")</f>
        <v xml:space="preserve"> </v>
      </c>
      <c r="F861" s="269" t="str">
        <f t="shared" si="467"/>
        <v/>
      </c>
      <c r="G861" s="269" t="str">
        <f t="shared" si="468"/>
        <v/>
      </c>
      <c r="H861" s="270"/>
      <c r="I861" s="269" t="str">
        <f t="shared" si="469"/>
        <v/>
      </c>
      <c r="J861" s="269">
        <f t="shared" si="462"/>
        <v>100</v>
      </c>
      <c r="K861" s="317" t="str">
        <f t="shared" si="470"/>
        <v/>
      </c>
      <c r="L861" s="318" t="str">
        <f t="shared" si="471"/>
        <v/>
      </c>
      <c r="M861" s="318" t="str">
        <f t="shared" si="472"/>
        <v/>
      </c>
      <c r="N861" s="269" t="str">
        <f t="shared" si="473"/>
        <v/>
      </c>
      <c r="O861" s="269" t="str">
        <f t="shared" si="485"/>
        <v/>
      </c>
      <c r="P861" s="316"/>
      <c r="Q861" s="269"/>
      <c r="R861" s="338" t="str">
        <f>IF(H861&gt;0,rate1(1,$L$52,$L$51,$L$54,L861,$L$53,$L$50,P861),"")</f>
        <v/>
      </c>
      <c r="S861" s="318"/>
      <c r="T861" s="318"/>
      <c r="U861" s="269"/>
      <c r="V861" s="341"/>
      <c r="W861" s="269"/>
      <c r="X861" s="269"/>
      <c r="Y861" s="269"/>
      <c r="Z861" s="349" t="str">
        <f>IF(H861&gt;0,rate1(1,$L$52,$L$51,$L$54,U861,$L$53,$L$50,Y861),"")</f>
        <v/>
      </c>
      <c r="AA861" s="341" t="str">
        <f t="shared" si="474"/>
        <v/>
      </c>
      <c r="AB861" s="341" t="str">
        <f t="shared" si="475"/>
        <v/>
      </c>
      <c r="AC861" s="269" t="str">
        <f t="shared" si="463"/>
        <v/>
      </c>
      <c r="AD861" s="269" t="str">
        <f t="shared" si="476"/>
        <v/>
      </c>
      <c r="AE861" s="269" t="str">
        <f t="shared" si="477"/>
        <v/>
      </c>
      <c r="AF861" s="269" t="str">
        <f t="shared" si="478"/>
        <v/>
      </c>
      <c r="AG861" s="269" t="str">
        <f t="shared" si="479"/>
        <v/>
      </c>
      <c r="AH861" s="269" t="str">
        <f t="shared" si="480"/>
        <v/>
      </c>
      <c r="AI861" s="269" t="str">
        <f t="shared" si="481"/>
        <v/>
      </c>
      <c r="AJ861" s="269" t="str">
        <f t="shared" si="482"/>
        <v/>
      </c>
      <c r="AK861" s="366" t="str">
        <f t="shared" si="483"/>
        <v/>
      </c>
      <c r="AL861" s="134" t="str">
        <f t="shared" si="484"/>
        <v/>
      </c>
      <c r="AM861" s="5" t="e" cm="1">
        <f t="array" ref="AM861">Balance($B$8,$B$11,$B$12,$H$7,B861,AK861,AL861)</f>
        <v>#VALUE!</v>
      </c>
      <c r="AN861" s="5" t="e" cm="1">
        <f t="array" ref="AN861">getStorageByWaterLevel(B860)</f>
        <v>#VALUE!</v>
      </c>
    </row>
    <row r="862" spans="2:40" x14ac:dyDescent="0.25">
      <c r="B862" s="269" t="str">
        <f t="shared" si="464"/>
        <v/>
      </c>
      <c r="C862" s="269" t="str">
        <f t="shared" si="465"/>
        <v/>
      </c>
      <c r="D862" s="269" t="str">
        <f t="shared" si="466"/>
        <v/>
      </c>
      <c r="E862" s="269" t="str">
        <f>IF(H862&gt;0,IF(AND(C862&lt;$B$6,C862&gt;$K$12),bb2wang($B$6,$K$12,C862,$H$8,$H$9,I862,$H$10,$H$11,$K$10,$K$11,$H$13),E861)," ")</f>
        <v xml:space="preserve"> </v>
      </c>
      <c r="F862" s="269" t="str">
        <f t="shared" si="467"/>
        <v/>
      </c>
      <c r="G862" s="269" t="str">
        <f t="shared" si="468"/>
        <v/>
      </c>
      <c r="H862" s="270"/>
      <c r="I862" s="269" t="str">
        <f t="shared" si="469"/>
        <v/>
      </c>
      <c r="J862" s="269">
        <f t="shared" si="462"/>
        <v>100</v>
      </c>
      <c r="K862" s="317" t="str">
        <f t="shared" si="470"/>
        <v/>
      </c>
      <c r="L862" s="318" t="str">
        <f t="shared" si="471"/>
        <v/>
      </c>
      <c r="M862" s="318" t="str">
        <f t="shared" si="472"/>
        <v/>
      </c>
      <c r="N862" s="269" t="str">
        <f t="shared" si="473"/>
        <v/>
      </c>
      <c r="O862" s="269" t="str">
        <f t="shared" si="485"/>
        <v/>
      </c>
      <c r="P862" s="316"/>
      <c r="Q862" s="269"/>
      <c r="R862" s="338" t="str">
        <f>IF(H862&gt;0,rate1(1,$L$52,$L$51,$L$54,L862,$L$53,$L$50,P862),"")</f>
        <v/>
      </c>
      <c r="S862" s="318"/>
      <c r="T862" s="318"/>
      <c r="U862" s="269"/>
      <c r="V862" s="341"/>
      <c r="W862" s="269"/>
      <c r="X862" s="269"/>
      <c r="Y862" s="269"/>
      <c r="Z862" s="349" t="str">
        <f>IF(H862&gt;0,rate1(1,$L$52,$L$51,$L$54,U862,$L$53,$L$50,Y862),"")</f>
        <v/>
      </c>
      <c r="AA862" s="341" t="str">
        <f t="shared" si="474"/>
        <v/>
      </c>
      <c r="AB862" s="341" t="str">
        <f t="shared" si="475"/>
        <v/>
      </c>
      <c r="AC862" s="269" t="str">
        <f t="shared" si="463"/>
        <v/>
      </c>
      <c r="AD862" s="269" t="str">
        <f t="shared" si="476"/>
        <v/>
      </c>
      <c r="AE862" s="269" t="str">
        <f t="shared" si="477"/>
        <v/>
      </c>
      <c r="AF862" s="269" t="str">
        <f t="shared" si="478"/>
        <v/>
      </c>
      <c r="AG862" s="269" t="str">
        <f t="shared" si="479"/>
        <v/>
      </c>
      <c r="AH862" s="269" t="str">
        <f t="shared" si="480"/>
        <v/>
      </c>
      <c r="AI862" s="269" t="str">
        <f t="shared" si="481"/>
        <v/>
      </c>
      <c r="AJ862" s="269" t="str">
        <f t="shared" si="482"/>
        <v/>
      </c>
      <c r="AK862" s="366" t="str">
        <f t="shared" si="483"/>
        <v/>
      </c>
      <c r="AL862" s="134" t="str">
        <f t="shared" si="484"/>
        <v/>
      </c>
      <c r="AM862" s="5" t="e" cm="1">
        <f t="array" ref="AM862">Balance($B$8,$B$11,$B$12,$H$7,B862,AK862,AL862)</f>
        <v>#VALUE!</v>
      </c>
      <c r="AN862" s="5" t="e" cm="1">
        <f t="array" ref="AN862">getStorageByWaterLevel(B861)</f>
        <v>#VALUE!</v>
      </c>
    </row>
    <row r="863" spans="2:40" x14ac:dyDescent="0.25">
      <c r="B863" s="269" t="str">
        <f t="shared" si="464"/>
        <v/>
      </c>
      <c r="C863" s="269" t="str">
        <f t="shared" si="465"/>
        <v/>
      </c>
      <c r="D863" s="269" t="str">
        <f t="shared" si="466"/>
        <v/>
      </c>
      <c r="E863" s="269" t="str">
        <f>IF(H863&gt;0,IF(AND(C863&lt;$B$6,C863&gt;$K$12),bb2wang($B$6,$K$12,C863,$H$8,$H$9,I863,$H$10,$H$11,$K$10,$K$11,$H$13),E862)," ")</f>
        <v xml:space="preserve"> </v>
      </c>
      <c r="F863" s="269" t="str">
        <f t="shared" si="467"/>
        <v/>
      </c>
      <c r="G863" s="269" t="str">
        <f t="shared" si="468"/>
        <v/>
      </c>
      <c r="H863" s="270"/>
      <c r="I863" s="269" t="str">
        <f t="shared" si="469"/>
        <v/>
      </c>
      <c r="J863" s="269">
        <f t="shared" si="462"/>
        <v>100</v>
      </c>
      <c r="K863" s="317" t="str">
        <f t="shared" si="470"/>
        <v/>
      </c>
      <c r="L863" s="318" t="str">
        <f t="shared" si="471"/>
        <v/>
      </c>
      <c r="M863" s="318" t="str">
        <f t="shared" si="472"/>
        <v/>
      </c>
      <c r="N863" s="269" t="str">
        <f t="shared" si="473"/>
        <v/>
      </c>
      <c r="O863" s="269" t="str">
        <f t="shared" si="485"/>
        <v/>
      </c>
      <c r="P863" s="316"/>
      <c r="Q863" s="269"/>
      <c r="R863" s="338" t="str">
        <f>IF(H863&gt;0,rate1(1,$L$52,$L$51,$L$54,L863,$L$53,$L$50,P863),"")</f>
        <v/>
      </c>
      <c r="S863" s="318"/>
      <c r="T863" s="318"/>
      <c r="U863" s="269"/>
      <c r="V863" s="341"/>
      <c r="W863" s="269"/>
      <c r="X863" s="269"/>
      <c r="Y863" s="269"/>
      <c r="Z863" s="349" t="str">
        <f>IF(H863&gt;0,rate1(1,$L$52,$L$51,$L$54,U863,$L$53,$L$50,Y863),"")</f>
        <v/>
      </c>
      <c r="AA863" s="341" t="str">
        <f t="shared" si="474"/>
        <v/>
      </c>
      <c r="AB863" s="341" t="str">
        <f t="shared" si="475"/>
        <v/>
      </c>
      <c r="AC863" s="269" t="str">
        <f t="shared" si="463"/>
        <v/>
      </c>
      <c r="AD863" s="269" t="str">
        <f t="shared" si="476"/>
        <v/>
      </c>
      <c r="AE863" s="269" t="str">
        <f t="shared" si="477"/>
        <v/>
      </c>
      <c r="AF863" s="269" t="str">
        <f t="shared" si="478"/>
        <v/>
      </c>
      <c r="AG863" s="269" t="str">
        <f t="shared" si="479"/>
        <v/>
      </c>
      <c r="AH863" s="269" t="str">
        <f t="shared" si="480"/>
        <v/>
      </c>
      <c r="AI863" s="269" t="str">
        <f t="shared" si="481"/>
        <v/>
      </c>
      <c r="AJ863" s="269" t="str">
        <f t="shared" si="482"/>
        <v/>
      </c>
      <c r="AK863" s="366" t="str">
        <f t="shared" si="483"/>
        <v/>
      </c>
      <c r="AL863" s="134" t="str">
        <f t="shared" si="484"/>
        <v/>
      </c>
      <c r="AM863" s="5" t="e" cm="1">
        <f t="array" ref="AM863">Balance($B$8,$B$11,$B$12,$H$7,B863,AK863,AL863)</f>
        <v>#VALUE!</v>
      </c>
      <c r="AN863" s="5" t="e" cm="1">
        <f t="array" ref="AN863">getStorageByWaterLevel(B862)</f>
        <v>#VALUE!</v>
      </c>
    </row>
    <row r="864" spans="2:40" x14ac:dyDescent="0.25">
      <c r="B864" s="269" t="str">
        <f t="shared" si="464"/>
        <v/>
      </c>
      <c r="C864" s="269" t="str">
        <f t="shared" si="465"/>
        <v/>
      </c>
      <c r="D864" s="269" t="str">
        <f t="shared" si="466"/>
        <v/>
      </c>
      <c r="E864" s="269" t="str">
        <f>IF(H864&gt;0,IF(AND(C864&lt;$B$6,C864&gt;$K$12),bb2wang($B$6,$K$12,C864,$H$8,$H$9,I864,$H$10,$H$11,$K$10,$K$11,$H$13),E863)," ")</f>
        <v xml:space="preserve"> </v>
      </c>
      <c r="F864" s="269" t="str">
        <f t="shared" si="467"/>
        <v/>
      </c>
      <c r="G864" s="269" t="str">
        <f t="shared" si="468"/>
        <v/>
      </c>
      <c r="H864" s="270"/>
      <c r="I864" s="269" t="str">
        <f t="shared" si="469"/>
        <v/>
      </c>
      <c r="J864" s="269">
        <f t="shared" si="462"/>
        <v>100</v>
      </c>
      <c r="K864" s="317" t="str">
        <f t="shared" si="470"/>
        <v/>
      </c>
      <c r="L864" s="318" t="str">
        <f t="shared" si="471"/>
        <v/>
      </c>
      <c r="M864" s="318" t="str">
        <f t="shared" si="472"/>
        <v/>
      </c>
      <c r="N864" s="269" t="str">
        <f t="shared" si="473"/>
        <v/>
      </c>
      <c r="O864" s="269" t="str">
        <f t="shared" si="485"/>
        <v/>
      </c>
      <c r="P864" s="316"/>
      <c r="Q864" s="269"/>
      <c r="R864" s="338" t="str">
        <f>IF(H864&gt;0,rate1(1,$L$52,$L$51,$L$54,L864,$L$53,$L$50,P864),"")</f>
        <v/>
      </c>
      <c r="S864" s="318"/>
      <c r="T864" s="318"/>
      <c r="U864" s="269"/>
      <c r="V864" s="341"/>
      <c r="W864" s="269"/>
      <c r="X864" s="269"/>
      <c r="Y864" s="269"/>
      <c r="Z864" s="349" t="str">
        <f>IF(H864&gt;0,rate1(1,$L$52,$L$51,$L$54,U864,$L$53,$L$50,Y864),"")</f>
        <v/>
      </c>
      <c r="AA864" s="341" t="str">
        <f t="shared" si="474"/>
        <v/>
      </c>
      <c r="AB864" s="341" t="str">
        <f t="shared" si="475"/>
        <v/>
      </c>
      <c r="AC864" s="269" t="str">
        <f t="shared" si="463"/>
        <v/>
      </c>
      <c r="AD864" s="269" t="str">
        <f t="shared" si="476"/>
        <v/>
      </c>
      <c r="AE864" s="269" t="str">
        <f t="shared" si="477"/>
        <v/>
      </c>
      <c r="AF864" s="269" t="str">
        <f t="shared" si="478"/>
        <v/>
      </c>
      <c r="AG864" s="269" t="str">
        <f t="shared" si="479"/>
        <v/>
      </c>
      <c r="AH864" s="269" t="str">
        <f t="shared" si="480"/>
        <v/>
      </c>
      <c r="AI864" s="269" t="str">
        <f t="shared" si="481"/>
        <v/>
      </c>
      <c r="AJ864" s="269" t="str">
        <f t="shared" si="482"/>
        <v/>
      </c>
      <c r="AK864" s="366" t="str">
        <f t="shared" si="483"/>
        <v/>
      </c>
      <c r="AL864" s="134" t="str">
        <f t="shared" si="484"/>
        <v/>
      </c>
      <c r="AM864" s="5" t="e" cm="1">
        <f t="array" ref="AM864">Balance($B$8,$B$11,$B$12,$H$7,B864,AK864,AL864)</f>
        <v>#VALUE!</v>
      </c>
      <c r="AN864" s="5" t="e" cm="1">
        <f t="array" ref="AN864">getStorageByWaterLevel(B863)</f>
        <v>#VALUE!</v>
      </c>
    </row>
    <row r="865" spans="2:40" x14ac:dyDescent="0.25">
      <c r="B865" s="269" t="str">
        <f t="shared" si="464"/>
        <v/>
      </c>
      <c r="C865" s="269" t="str">
        <f t="shared" si="465"/>
        <v/>
      </c>
      <c r="D865" s="269" t="str">
        <f t="shared" si="466"/>
        <v/>
      </c>
      <c r="E865" s="269" t="str">
        <f>IF(H865&gt;0,IF(AND(C865&lt;$B$6,C865&gt;$K$12),bb2wang($B$6,$K$12,C865,$H$8,$H$9,I865,$H$10,$H$11,$K$10,$K$11,$H$13),E864)," ")</f>
        <v xml:space="preserve"> </v>
      </c>
      <c r="F865" s="269" t="str">
        <f t="shared" si="467"/>
        <v/>
      </c>
      <c r="G865" s="269" t="str">
        <f t="shared" si="468"/>
        <v/>
      </c>
      <c r="H865" s="270"/>
      <c r="I865" s="269" t="str">
        <f t="shared" si="469"/>
        <v/>
      </c>
      <c r="J865" s="269">
        <f t="shared" si="462"/>
        <v>100</v>
      </c>
      <c r="K865" s="317" t="str">
        <f t="shared" si="470"/>
        <v/>
      </c>
      <c r="L865" s="318" t="str">
        <f t="shared" si="471"/>
        <v/>
      </c>
      <c r="M865" s="318" t="str">
        <f t="shared" si="472"/>
        <v/>
      </c>
      <c r="N865" s="269" t="str">
        <f t="shared" si="473"/>
        <v/>
      </c>
      <c r="O865" s="269" t="str">
        <f t="shared" si="485"/>
        <v/>
      </c>
      <c r="P865" s="316"/>
      <c r="Q865" s="269"/>
      <c r="R865" s="338" t="str">
        <f>IF(H865&gt;0,rate1(1,$L$52,$L$51,$L$54,L865,$L$53,$L$50,P865),"")</f>
        <v/>
      </c>
      <c r="S865" s="318"/>
      <c r="T865" s="318"/>
      <c r="U865" s="269"/>
      <c r="V865" s="341"/>
      <c r="W865" s="269"/>
      <c r="X865" s="269"/>
      <c r="Y865" s="269"/>
      <c r="Z865" s="349" t="str">
        <f>IF(H865&gt;0,rate1(1,$L$52,$L$51,$L$54,U865,$L$53,$L$50,Y865),"")</f>
        <v/>
      </c>
      <c r="AA865" s="341" t="str">
        <f t="shared" si="474"/>
        <v/>
      </c>
      <c r="AB865" s="341" t="str">
        <f t="shared" si="475"/>
        <v/>
      </c>
      <c r="AC865" s="269" t="str">
        <f t="shared" si="463"/>
        <v/>
      </c>
      <c r="AD865" s="269" t="str">
        <f t="shared" si="476"/>
        <v/>
      </c>
      <c r="AE865" s="269" t="str">
        <f t="shared" si="477"/>
        <v/>
      </c>
      <c r="AF865" s="269" t="str">
        <f t="shared" si="478"/>
        <v/>
      </c>
      <c r="AG865" s="269" t="str">
        <f t="shared" si="479"/>
        <v/>
      </c>
      <c r="AH865" s="269" t="str">
        <f t="shared" si="480"/>
        <v/>
      </c>
      <c r="AI865" s="269" t="str">
        <f t="shared" si="481"/>
        <v/>
      </c>
      <c r="AJ865" s="269" t="str">
        <f t="shared" si="482"/>
        <v/>
      </c>
      <c r="AK865" s="366" t="str">
        <f t="shared" si="483"/>
        <v/>
      </c>
      <c r="AL865" s="134" t="str">
        <f t="shared" si="484"/>
        <v/>
      </c>
      <c r="AM865" s="5" t="e" cm="1">
        <f t="array" ref="AM865">Balance($B$8,$B$11,$B$12,$H$7,B865,AK865,AL865)</f>
        <v>#VALUE!</v>
      </c>
      <c r="AN865" s="5" t="e" cm="1">
        <f t="array" ref="AN865">getStorageByWaterLevel(B864)</f>
        <v>#VALUE!</v>
      </c>
    </row>
    <row r="866" spans="2:40" x14ac:dyDescent="0.25">
      <c r="B866" s="269" t="str">
        <f t="shared" si="464"/>
        <v/>
      </c>
      <c r="C866" s="269" t="str">
        <f t="shared" si="465"/>
        <v/>
      </c>
      <c r="D866" s="269" t="str">
        <f t="shared" si="466"/>
        <v/>
      </c>
      <c r="E866" s="269" t="str">
        <f>IF(H866&gt;0,IF(AND(C866&lt;$B$6,C866&gt;$K$12),bb2wang($B$6,$K$12,C866,$H$8,$H$9,I866,$H$10,$H$11,$K$10,$K$11,$H$13),E865)," ")</f>
        <v xml:space="preserve"> </v>
      </c>
      <c r="F866" s="269" t="str">
        <f t="shared" si="467"/>
        <v/>
      </c>
      <c r="G866" s="269" t="str">
        <f t="shared" si="468"/>
        <v/>
      </c>
      <c r="H866" s="270"/>
      <c r="I866" s="269" t="str">
        <f t="shared" si="469"/>
        <v/>
      </c>
      <c r="J866" s="269">
        <f t="shared" si="462"/>
        <v>100</v>
      </c>
      <c r="K866" s="317" t="str">
        <f t="shared" si="470"/>
        <v/>
      </c>
      <c r="L866" s="318" t="str">
        <f t="shared" si="471"/>
        <v/>
      </c>
      <c r="M866" s="318" t="str">
        <f t="shared" si="472"/>
        <v/>
      </c>
      <c r="N866" s="269" t="str">
        <f t="shared" si="473"/>
        <v/>
      </c>
      <c r="O866" s="269" t="str">
        <f t="shared" si="485"/>
        <v/>
      </c>
      <c r="P866" s="316"/>
      <c r="Q866" s="269"/>
      <c r="R866" s="338" t="str">
        <f>IF(H866&gt;0,rate1(1,$L$52,$L$51,$L$54,L866,$L$53,$L$50,P866),"")</f>
        <v/>
      </c>
      <c r="S866" s="318"/>
      <c r="T866" s="318"/>
      <c r="U866" s="269"/>
      <c r="V866" s="341"/>
      <c r="W866" s="269"/>
      <c r="X866" s="269"/>
      <c r="Y866" s="269"/>
      <c r="Z866" s="349" t="str">
        <f>IF(H866&gt;0,rate1(1,$L$52,$L$51,$L$54,U866,$L$53,$L$50,Y866),"")</f>
        <v/>
      </c>
      <c r="AA866" s="341" t="str">
        <f t="shared" si="474"/>
        <v/>
      </c>
      <c r="AB866" s="341" t="str">
        <f t="shared" si="475"/>
        <v/>
      </c>
      <c r="AC866" s="269" t="str">
        <f t="shared" si="463"/>
        <v/>
      </c>
      <c r="AD866" s="269" t="str">
        <f t="shared" si="476"/>
        <v/>
      </c>
      <c r="AE866" s="269" t="str">
        <f t="shared" si="477"/>
        <v/>
      </c>
      <c r="AF866" s="269" t="str">
        <f t="shared" si="478"/>
        <v/>
      </c>
      <c r="AG866" s="269" t="str">
        <f t="shared" si="479"/>
        <v/>
      </c>
      <c r="AH866" s="269" t="str">
        <f t="shared" si="480"/>
        <v/>
      </c>
      <c r="AI866" s="269" t="str">
        <f t="shared" si="481"/>
        <v/>
      </c>
      <c r="AJ866" s="269" t="str">
        <f t="shared" si="482"/>
        <v/>
      </c>
      <c r="AK866" s="366" t="str">
        <f t="shared" si="483"/>
        <v/>
      </c>
      <c r="AL866" s="134" t="str">
        <f t="shared" si="484"/>
        <v/>
      </c>
      <c r="AM866" s="5" t="e" cm="1">
        <f t="array" ref="AM866">Balance($B$8,$B$11,$B$12,$H$7,B866,AK866,AL866)</f>
        <v>#VALUE!</v>
      </c>
      <c r="AN866" s="5" t="e" cm="1">
        <f t="array" ref="AN866">getStorageByWaterLevel(B865)</f>
        <v>#VALUE!</v>
      </c>
    </row>
    <row r="867" spans="2:40" x14ac:dyDescent="0.25">
      <c r="B867" s="269" t="str">
        <f t="shared" si="464"/>
        <v/>
      </c>
      <c r="C867" s="269" t="str">
        <f t="shared" si="465"/>
        <v/>
      </c>
      <c r="D867" s="269" t="str">
        <f t="shared" si="466"/>
        <v/>
      </c>
      <c r="E867" s="269" t="str">
        <f>IF(H867&gt;0,IF(AND(C867&lt;$B$6,C867&gt;$K$12),bb2wang($B$6,$K$12,C867,$H$8,$H$9,I867,$H$10,$H$11,$K$10,$K$11,$H$13),E866)," ")</f>
        <v xml:space="preserve"> </v>
      </c>
      <c r="F867" s="269" t="str">
        <f t="shared" si="467"/>
        <v/>
      </c>
      <c r="G867" s="269" t="str">
        <f t="shared" si="468"/>
        <v/>
      </c>
      <c r="H867" s="270"/>
      <c r="I867" s="269" t="str">
        <f t="shared" si="469"/>
        <v/>
      </c>
      <c r="J867" s="269">
        <f t="shared" si="462"/>
        <v>100</v>
      </c>
      <c r="K867" s="317" t="str">
        <f t="shared" si="470"/>
        <v/>
      </c>
      <c r="L867" s="318" t="str">
        <f t="shared" si="471"/>
        <v/>
      </c>
      <c r="M867" s="318" t="str">
        <f t="shared" si="472"/>
        <v/>
      </c>
      <c r="N867" s="269" t="str">
        <f t="shared" si="473"/>
        <v/>
      </c>
      <c r="O867" s="269" t="str">
        <f t="shared" si="485"/>
        <v/>
      </c>
      <c r="P867" s="316"/>
      <c r="Q867" s="269"/>
      <c r="R867" s="338" t="str">
        <f>IF(H867&gt;0,rate1(1,$L$52,$L$51,$L$54,L867,$L$53,$L$50,P867),"")</f>
        <v/>
      </c>
      <c r="S867" s="318"/>
      <c r="T867" s="318"/>
      <c r="U867" s="269"/>
      <c r="V867" s="341"/>
      <c r="W867" s="269"/>
      <c r="X867" s="269"/>
      <c r="Y867" s="269"/>
      <c r="Z867" s="349" t="str">
        <f>IF(H867&gt;0,rate1(1,$L$52,$L$51,$L$54,U867,$L$53,$L$50,Y867),"")</f>
        <v/>
      </c>
      <c r="AA867" s="341" t="str">
        <f t="shared" si="474"/>
        <v/>
      </c>
      <c r="AB867" s="341" t="str">
        <f t="shared" si="475"/>
        <v/>
      </c>
      <c r="AC867" s="269" t="str">
        <f t="shared" si="463"/>
        <v/>
      </c>
      <c r="AD867" s="269" t="str">
        <f t="shared" si="476"/>
        <v/>
      </c>
      <c r="AE867" s="269" t="str">
        <f t="shared" si="477"/>
        <v/>
      </c>
      <c r="AF867" s="269" t="str">
        <f t="shared" si="478"/>
        <v/>
      </c>
      <c r="AG867" s="269" t="str">
        <f t="shared" si="479"/>
        <v/>
      </c>
      <c r="AH867" s="269" t="str">
        <f t="shared" si="480"/>
        <v/>
      </c>
      <c r="AI867" s="269" t="str">
        <f t="shared" si="481"/>
        <v/>
      </c>
      <c r="AJ867" s="269" t="str">
        <f t="shared" si="482"/>
        <v/>
      </c>
      <c r="AK867" s="366" t="str">
        <f t="shared" si="483"/>
        <v/>
      </c>
      <c r="AL867" s="134" t="str">
        <f t="shared" si="484"/>
        <v/>
      </c>
      <c r="AM867" s="5" t="e" cm="1">
        <f t="array" ref="AM867">Balance($B$8,$B$11,$B$12,$H$7,B867,AK867,AL867)</f>
        <v>#VALUE!</v>
      </c>
      <c r="AN867" s="5" t="e" cm="1">
        <f t="array" ref="AN867">getStorageByWaterLevel(B866)</f>
        <v>#VALUE!</v>
      </c>
    </row>
    <row r="868" spans="2:40" x14ac:dyDescent="0.25">
      <c r="B868" s="269" t="str">
        <f t="shared" si="464"/>
        <v/>
      </c>
      <c r="C868" s="269" t="str">
        <f t="shared" si="465"/>
        <v/>
      </c>
      <c r="D868" s="269" t="str">
        <f t="shared" si="466"/>
        <v/>
      </c>
      <c r="E868" s="269" t="str">
        <f>IF(H868&gt;0,IF(AND(C868&lt;$B$6,C868&gt;$K$12),bb2wang($B$6,$K$12,C868,$H$8,$H$9,I868,$H$10,$H$11,$K$10,$K$11,$H$13),E867)," ")</f>
        <v xml:space="preserve"> </v>
      </c>
      <c r="F868" s="269" t="str">
        <f t="shared" si="467"/>
        <v/>
      </c>
      <c r="G868" s="269" t="str">
        <f t="shared" si="468"/>
        <v/>
      </c>
      <c r="H868" s="270"/>
      <c r="I868" s="269" t="str">
        <f t="shared" si="469"/>
        <v/>
      </c>
      <c r="J868" s="269">
        <f t="shared" si="462"/>
        <v>100</v>
      </c>
      <c r="K868" s="317" t="str">
        <f t="shared" si="470"/>
        <v/>
      </c>
      <c r="L868" s="318" t="str">
        <f t="shared" si="471"/>
        <v/>
      </c>
      <c r="M868" s="318" t="str">
        <f t="shared" si="472"/>
        <v/>
      </c>
      <c r="N868" s="269" t="str">
        <f t="shared" si="473"/>
        <v/>
      </c>
      <c r="O868" s="269" t="str">
        <f t="shared" si="485"/>
        <v/>
      </c>
      <c r="P868" s="316"/>
      <c r="Q868" s="269"/>
      <c r="R868" s="338" t="str">
        <f>IF(H868&gt;0,rate1(1,$L$52,$L$51,$L$54,L868,$L$53,$L$50,P868),"")</f>
        <v/>
      </c>
      <c r="S868" s="318"/>
      <c r="T868" s="318"/>
      <c r="U868" s="269"/>
      <c r="V868" s="341"/>
      <c r="W868" s="269"/>
      <c r="X868" s="269"/>
      <c r="Y868" s="269"/>
      <c r="Z868" s="349" t="str">
        <f>IF(H868&gt;0,rate1(1,$L$52,$L$51,$L$54,U868,$L$53,$L$50,Y868),"")</f>
        <v/>
      </c>
      <c r="AA868" s="341" t="str">
        <f t="shared" si="474"/>
        <v/>
      </c>
      <c r="AB868" s="341" t="str">
        <f t="shared" si="475"/>
        <v/>
      </c>
      <c r="AC868" s="269" t="str">
        <f t="shared" si="463"/>
        <v/>
      </c>
      <c r="AD868" s="269" t="str">
        <f t="shared" si="476"/>
        <v/>
      </c>
      <c r="AE868" s="269" t="str">
        <f t="shared" si="477"/>
        <v/>
      </c>
      <c r="AF868" s="269" t="str">
        <f t="shared" si="478"/>
        <v/>
      </c>
      <c r="AG868" s="269" t="str">
        <f t="shared" si="479"/>
        <v/>
      </c>
      <c r="AH868" s="269" t="str">
        <f t="shared" si="480"/>
        <v/>
      </c>
      <c r="AI868" s="269" t="str">
        <f t="shared" si="481"/>
        <v/>
      </c>
      <c r="AJ868" s="269" t="str">
        <f t="shared" si="482"/>
        <v/>
      </c>
      <c r="AK868" s="366" t="str">
        <f t="shared" si="483"/>
        <v/>
      </c>
      <c r="AL868" s="134" t="str">
        <f t="shared" si="484"/>
        <v/>
      </c>
      <c r="AM868" s="5" t="e" cm="1">
        <f t="array" ref="AM868">Balance($B$8,$B$11,$B$12,$H$7,B868,AK868,AL868)</f>
        <v>#VALUE!</v>
      </c>
      <c r="AN868" s="5" t="e" cm="1">
        <f t="array" ref="AN868">getStorageByWaterLevel(B867)</f>
        <v>#VALUE!</v>
      </c>
    </row>
    <row r="869" spans="2:40" x14ac:dyDescent="0.25">
      <c r="B869" s="269" t="str">
        <f t="shared" si="464"/>
        <v/>
      </c>
      <c r="C869" s="269" t="str">
        <f t="shared" si="465"/>
        <v/>
      </c>
      <c r="D869" s="269" t="str">
        <f t="shared" si="466"/>
        <v/>
      </c>
      <c r="E869" s="269" t="str">
        <f>IF(H869&gt;0,IF(AND(C869&lt;$B$6,C869&gt;$K$12),bb2wang($B$6,$K$12,C869,$H$8,$H$9,I869,$H$10,$H$11,$K$10,$K$11,$H$13),E868)," ")</f>
        <v xml:space="preserve"> </v>
      </c>
      <c r="F869" s="269" t="str">
        <f t="shared" si="467"/>
        <v/>
      </c>
      <c r="G869" s="269" t="str">
        <f t="shared" si="468"/>
        <v/>
      </c>
      <c r="H869" s="270"/>
      <c r="I869" s="269" t="str">
        <f t="shared" si="469"/>
        <v/>
      </c>
      <c r="J869" s="269">
        <f t="shared" si="462"/>
        <v>100</v>
      </c>
      <c r="K869" s="317" t="str">
        <f t="shared" si="470"/>
        <v/>
      </c>
      <c r="L869" s="318" t="str">
        <f t="shared" si="471"/>
        <v/>
      </c>
      <c r="M869" s="318" t="str">
        <f t="shared" si="472"/>
        <v/>
      </c>
      <c r="N869" s="269" t="str">
        <f t="shared" si="473"/>
        <v/>
      </c>
      <c r="O869" s="269" t="str">
        <f t="shared" si="485"/>
        <v/>
      </c>
      <c r="P869" s="316"/>
      <c r="Q869" s="269"/>
      <c r="R869" s="338" t="str">
        <f>IF(H869&gt;0,rate1(1,$L$52,$L$51,$L$54,L869,$L$53,$L$50,P869),"")</f>
        <v/>
      </c>
      <c r="S869" s="318"/>
      <c r="T869" s="318"/>
      <c r="U869" s="269"/>
      <c r="V869" s="341"/>
      <c r="W869" s="269"/>
      <c r="X869" s="269"/>
      <c r="Y869" s="269"/>
      <c r="Z869" s="349" t="str">
        <f>IF(H869&gt;0,rate1(1,$L$52,$L$51,$L$54,U869,$L$53,$L$50,Y869),"")</f>
        <v/>
      </c>
      <c r="AA869" s="341" t="str">
        <f t="shared" si="474"/>
        <v/>
      </c>
      <c r="AB869" s="341" t="str">
        <f t="shared" si="475"/>
        <v/>
      </c>
      <c r="AC869" s="269" t="str">
        <f t="shared" si="463"/>
        <v/>
      </c>
      <c r="AD869" s="269" t="str">
        <f t="shared" si="476"/>
        <v/>
      </c>
      <c r="AE869" s="269" t="str">
        <f t="shared" si="477"/>
        <v/>
      </c>
      <c r="AF869" s="269" t="str">
        <f t="shared" si="478"/>
        <v/>
      </c>
      <c r="AG869" s="269" t="str">
        <f t="shared" si="479"/>
        <v/>
      </c>
      <c r="AH869" s="269" t="str">
        <f t="shared" si="480"/>
        <v/>
      </c>
      <c r="AI869" s="269" t="str">
        <f t="shared" si="481"/>
        <v/>
      </c>
      <c r="AJ869" s="269" t="str">
        <f t="shared" si="482"/>
        <v/>
      </c>
      <c r="AK869" s="366" t="str">
        <f t="shared" si="483"/>
        <v/>
      </c>
      <c r="AL869" s="134" t="str">
        <f t="shared" si="484"/>
        <v/>
      </c>
      <c r="AM869" s="5" t="e" cm="1">
        <f t="array" ref="AM869">Balance($B$8,$B$11,$B$12,$H$7,B869,AK869,AL869)</f>
        <v>#VALUE!</v>
      </c>
      <c r="AN869" s="5" t="e" cm="1">
        <f t="array" ref="AN869">getStorageByWaterLevel(B868)</f>
        <v>#VALUE!</v>
      </c>
    </row>
    <row r="870" spans="2:40" x14ac:dyDescent="0.25">
      <c r="B870" s="269" t="str">
        <f t="shared" si="464"/>
        <v/>
      </c>
      <c r="C870" s="269" t="str">
        <f t="shared" si="465"/>
        <v/>
      </c>
      <c r="D870" s="269" t="str">
        <f t="shared" si="466"/>
        <v/>
      </c>
      <c r="E870" s="269" t="str">
        <f>IF(H870&gt;0,IF(AND(C870&lt;$B$6,C870&gt;$K$12),bb2wang($B$6,$K$12,C870,$H$8,$H$9,I870,$H$10,$H$11,$K$10,$K$11,$H$13),E869)," ")</f>
        <v xml:space="preserve"> </v>
      </c>
      <c r="F870" s="269" t="str">
        <f t="shared" si="467"/>
        <v/>
      </c>
      <c r="G870" s="269" t="str">
        <f t="shared" si="468"/>
        <v/>
      </c>
      <c r="H870" s="270"/>
      <c r="I870" s="269" t="str">
        <f t="shared" si="469"/>
        <v/>
      </c>
      <c r="J870" s="269">
        <f t="shared" si="462"/>
        <v>100</v>
      </c>
      <c r="K870" s="317" t="str">
        <f t="shared" si="470"/>
        <v/>
      </c>
      <c r="L870" s="318" t="str">
        <f t="shared" si="471"/>
        <v/>
      </c>
      <c r="M870" s="318" t="str">
        <f t="shared" si="472"/>
        <v/>
      </c>
      <c r="N870" s="269" t="str">
        <f t="shared" si="473"/>
        <v/>
      </c>
      <c r="O870" s="269" t="str">
        <f t="shared" si="485"/>
        <v/>
      </c>
      <c r="P870" s="316"/>
      <c r="Q870" s="269"/>
      <c r="R870" s="338" t="str">
        <f>IF(H870&gt;0,rate1(1,$L$52,$L$51,$L$54,L870,$L$53,$L$50,P870),"")</f>
        <v/>
      </c>
      <c r="S870" s="318"/>
      <c r="T870" s="318"/>
      <c r="U870" s="269"/>
      <c r="V870" s="341"/>
      <c r="W870" s="269"/>
      <c r="X870" s="269"/>
      <c r="Y870" s="269"/>
      <c r="Z870" s="349" t="str">
        <f>IF(H870&gt;0,rate1(1,$L$52,$L$51,$L$54,U870,$L$53,$L$50,Y870),"")</f>
        <v/>
      </c>
      <c r="AA870" s="341" t="str">
        <f t="shared" si="474"/>
        <v/>
      </c>
      <c r="AB870" s="341" t="str">
        <f t="shared" si="475"/>
        <v/>
      </c>
      <c r="AC870" s="269" t="str">
        <f t="shared" si="463"/>
        <v/>
      </c>
      <c r="AD870" s="269" t="str">
        <f t="shared" si="476"/>
        <v/>
      </c>
      <c r="AE870" s="269" t="str">
        <f t="shared" si="477"/>
        <v/>
      </c>
      <c r="AF870" s="269" t="str">
        <f t="shared" si="478"/>
        <v/>
      </c>
      <c r="AG870" s="269" t="str">
        <f t="shared" si="479"/>
        <v/>
      </c>
      <c r="AH870" s="269" t="str">
        <f t="shared" si="480"/>
        <v/>
      </c>
      <c r="AI870" s="269" t="str">
        <f t="shared" si="481"/>
        <v/>
      </c>
      <c r="AJ870" s="269" t="str">
        <f t="shared" si="482"/>
        <v/>
      </c>
      <c r="AK870" s="366" t="str">
        <f t="shared" si="483"/>
        <v/>
      </c>
      <c r="AL870" s="134" t="str">
        <f t="shared" si="484"/>
        <v/>
      </c>
      <c r="AM870" s="5" t="e" cm="1">
        <f t="array" ref="AM870">Balance($B$8,$B$11,$B$12,$H$7,B870,AK870,AL870)</f>
        <v>#VALUE!</v>
      </c>
      <c r="AN870" s="5" t="e" cm="1">
        <f t="array" ref="AN870">getStorageByWaterLevel(B869)</f>
        <v>#VALUE!</v>
      </c>
    </row>
    <row r="871" spans="2:40" x14ac:dyDescent="0.25">
      <c r="B871" s="269" t="str">
        <f t="shared" si="464"/>
        <v/>
      </c>
      <c r="C871" s="269" t="str">
        <f t="shared" si="465"/>
        <v/>
      </c>
      <c r="D871" s="269" t="str">
        <f t="shared" si="466"/>
        <v/>
      </c>
      <c r="E871" s="269" t="str">
        <f>IF(H871&gt;0,IF(AND(C871&lt;$B$6,C871&gt;$K$12),bb2wang($B$6,$K$12,C871,$H$8,$H$9,I871,$H$10,$H$11,$K$10,$K$11,$H$13),E870)," ")</f>
        <v xml:space="preserve"> </v>
      </c>
      <c r="F871" s="269" t="str">
        <f t="shared" si="467"/>
        <v/>
      </c>
      <c r="G871" s="269" t="str">
        <f t="shared" si="468"/>
        <v/>
      </c>
      <c r="H871" s="270"/>
      <c r="I871" s="269" t="str">
        <f t="shared" si="469"/>
        <v/>
      </c>
      <c r="J871" s="269">
        <f t="shared" si="462"/>
        <v>100</v>
      </c>
      <c r="K871" s="317" t="str">
        <f t="shared" si="470"/>
        <v/>
      </c>
      <c r="L871" s="318" t="str">
        <f t="shared" si="471"/>
        <v/>
      </c>
      <c r="M871" s="318" t="str">
        <f t="shared" si="472"/>
        <v/>
      </c>
      <c r="N871" s="269" t="str">
        <f t="shared" si="473"/>
        <v/>
      </c>
      <c r="O871" s="269" t="str">
        <f t="shared" si="485"/>
        <v/>
      </c>
      <c r="P871" s="316"/>
      <c r="Q871" s="269"/>
      <c r="R871" s="338" t="str">
        <f>IF(H871&gt;0,rate1(1,$L$52,$L$51,$L$54,L871,$L$53,$L$50,P871),"")</f>
        <v/>
      </c>
      <c r="S871" s="318"/>
      <c r="T871" s="318"/>
      <c r="U871" s="269"/>
      <c r="V871" s="341"/>
      <c r="W871" s="269"/>
      <c r="X871" s="269"/>
      <c r="Y871" s="269"/>
      <c r="Z871" s="349" t="str">
        <f>IF(H871&gt;0,rate1(1,$L$52,$L$51,$L$54,U871,$L$53,$L$50,Y871),"")</f>
        <v/>
      </c>
      <c r="AA871" s="341" t="str">
        <f t="shared" si="474"/>
        <v/>
      </c>
      <c r="AB871" s="341" t="str">
        <f t="shared" si="475"/>
        <v/>
      </c>
      <c r="AC871" s="269" t="str">
        <f t="shared" si="463"/>
        <v/>
      </c>
      <c r="AD871" s="269" t="str">
        <f t="shared" si="476"/>
        <v/>
      </c>
      <c r="AE871" s="269" t="str">
        <f t="shared" si="477"/>
        <v/>
      </c>
      <c r="AF871" s="269" t="str">
        <f t="shared" si="478"/>
        <v/>
      </c>
      <c r="AG871" s="269" t="str">
        <f t="shared" si="479"/>
        <v/>
      </c>
      <c r="AH871" s="269" t="str">
        <f t="shared" si="480"/>
        <v/>
      </c>
      <c r="AI871" s="269" t="str">
        <f t="shared" si="481"/>
        <v/>
      </c>
      <c r="AJ871" s="269" t="str">
        <f t="shared" si="482"/>
        <v/>
      </c>
      <c r="AK871" s="366" t="str">
        <f t="shared" si="483"/>
        <v/>
      </c>
      <c r="AL871" s="134" t="str">
        <f t="shared" si="484"/>
        <v/>
      </c>
      <c r="AM871" s="5" t="e" cm="1">
        <f t="array" ref="AM871">Balance($B$8,$B$11,$B$12,$H$7,B871,AK871,AL871)</f>
        <v>#VALUE!</v>
      </c>
      <c r="AN871" s="5" t="e" cm="1">
        <f t="array" ref="AN871">getStorageByWaterLevel(B870)</f>
        <v>#VALUE!</v>
      </c>
    </row>
    <row r="872" spans="2:40" x14ac:dyDescent="0.25">
      <c r="B872" s="269" t="str">
        <f t="shared" si="464"/>
        <v/>
      </c>
      <c r="C872" s="269" t="str">
        <f t="shared" si="465"/>
        <v/>
      </c>
      <c r="D872" s="269" t="str">
        <f t="shared" si="466"/>
        <v/>
      </c>
      <c r="E872" s="269" t="str">
        <f>IF(H872&gt;0,IF(AND(C872&lt;$B$6,C872&gt;$K$12),bb2wang($B$6,$K$12,C872,$H$8,$H$9,I872,$H$10,$H$11,$K$10,$K$11,$H$13),E871)," ")</f>
        <v xml:space="preserve"> </v>
      </c>
      <c r="F872" s="269" t="str">
        <f t="shared" si="467"/>
        <v/>
      </c>
      <c r="G872" s="269" t="str">
        <f t="shared" si="468"/>
        <v/>
      </c>
      <c r="H872" s="270"/>
      <c r="I872" s="269" t="str">
        <f t="shared" si="469"/>
        <v/>
      </c>
      <c r="J872" s="269">
        <f t="shared" si="462"/>
        <v>100</v>
      </c>
      <c r="K872" s="317" t="str">
        <f t="shared" si="470"/>
        <v/>
      </c>
      <c r="L872" s="318" t="str">
        <f t="shared" si="471"/>
        <v/>
      </c>
      <c r="M872" s="318" t="str">
        <f t="shared" si="472"/>
        <v/>
      </c>
      <c r="N872" s="269" t="str">
        <f t="shared" si="473"/>
        <v/>
      </c>
      <c r="O872" s="269" t="str">
        <f t="shared" si="485"/>
        <v/>
      </c>
      <c r="P872" s="316"/>
      <c r="Q872" s="269"/>
      <c r="R872" s="338" t="str">
        <f>IF(H872&gt;0,rate1(1,$L$52,$L$51,$L$54,L872,$L$53,$L$50,P872),"")</f>
        <v/>
      </c>
      <c r="S872" s="318"/>
      <c r="T872" s="318"/>
      <c r="U872" s="269"/>
      <c r="V872" s="341"/>
      <c r="W872" s="269"/>
      <c r="X872" s="269"/>
      <c r="Y872" s="269"/>
      <c r="Z872" s="349" t="str">
        <f>IF(H872&gt;0,rate1(1,$L$52,$L$51,$L$54,U872,$L$53,$L$50,Y872),"")</f>
        <v/>
      </c>
      <c r="AA872" s="341" t="str">
        <f t="shared" si="474"/>
        <v/>
      </c>
      <c r="AB872" s="341" t="str">
        <f t="shared" si="475"/>
        <v/>
      </c>
      <c r="AC872" s="269" t="str">
        <f t="shared" si="463"/>
        <v/>
      </c>
      <c r="AD872" s="269" t="str">
        <f t="shared" si="476"/>
        <v/>
      </c>
      <c r="AE872" s="269" t="str">
        <f t="shared" si="477"/>
        <v/>
      </c>
      <c r="AF872" s="269" t="str">
        <f t="shared" si="478"/>
        <v/>
      </c>
      <c r="AG872" s="269" t="str">
        <f t="shared" si="479"/>
        <v/>
      </c>
      <c r="AH872" s="269" t="str">
        <f t="shared" si="480"/>
        <v/>
      </c>
      <c r="AI872" s="269" t="str">
        <f t="shared" si="481"/>
        <v/>
      </c>
      <c r="AJ872" s="269" t="str">
        <f t="shared" si="482"/>
        <v/>
      </c>
      <c r="AK872" s="366" t="str">
        <f t="shared" si="483"/>
        <v/>
      </c>
      <c r="AL872" s="134" t="str">
        <f t="shared" si="484"/>
        <v/>
      </c>
      <c r="AM872" s="5" t="e" cm="1">
        <f t="array" ref="AM872">Balance($B$8,$B$11,$B$12,$H$7,B872,AK872,AL872)</f>
        <v>#VALUE!</v>
      </c>
      <c r="AN872" s="5" t="e" cm="1">
        <f t="array" ref="AN872">getStorageByWaterLevel(B871)</f>
        <v>#VALUE!</v>
      </c>
    </row>
    <row r="873" spans="2:40" x14ac:dyDescent="0.25">
      <c r="B873" s="269" t="str">
        <f t="shared" si="464"/>
        <v/>
      </c>
      <c r="C873" s="269" t="str">
        <f t="shared" si="465"/>
        <v/>
      </c>
      <c r="D873" s="269" t="str">
        <f t="shared" si="466"/>
        <v/>
      </c>
      <c r="E873" s="269" t="str">
        <f>IF(H873&gt;0,IF(AND(C873&lt;$B$6,C873&gt;$K$12),bb2wang($B$6,$K$12,C873,$H$8,$H$9,I873,$H$10,$H$11,$K$10,$K$11,$H$13),E872)," ")</f>
        <v xml:space="preserve"> </v>
      </c>
      <c r="F873" s="269" t="str">
        <f t="shared" si="467"/>
        <v/>
      </c>
      <c r="G873" s="269" t="str">
        <f t="shared" si="468"/>
        <v/>
      </c>
      <c r="H873" s="270"/>
      <c r="I873" s="269" t="str">
        <f t="shared" si="469"/>
        <v/>
      </c>
      <c r="J873" s="269">
        <f t="shared" si="462"/>
        <v>100</v>
      </c>
      <c r="K873" s="317" t="str">
        <f t="shared" si="470"/>
        <v/>
      </c>
      <c r="L873" s="318" t="str">
        <f t="shared" si="471"/>
        <v/>
      </c>
      <c r="M873" s="318" t="str">
        <f t="shared" si="472"/>
        <v/>
      </c>
      <c r="N873" s="269" t="str">
        <f t="shared" si="473"/>
        <v/>
      </c>
      <c r="O873" s="269" t="str">
        <f t="shared" si="485"/>
        <v/>
      </c>
      <c r="P873" s="316"/>
      <c r="Q873" s="269"/>
      <c r="R873" s="338" t="str">
        <f>IF(H873&gt;0,rate1(1,$L$52,$L$51,$L$54,L873,$L$53,$L$50,P873),"")</f>
        <v/>
      </c>
      <c r="S873" s="318"/>
      <c r="T873" s="318"/>
      <c r="U873" s="269"/>
      <c r="V873" s="341"/>
      <c r="W873" s="269"/>
      <c r="X873" s="269"/>
      <c r="Y873" s="269"/>
      <c r="Z873" s="349" t="str">
        <f>IF(H873&gt;0,rate1(1,$L$52,$L$51,$L$54,U873,$L$53,$L$50,Y873),"")</f>
        <v/>
      </c>
      <c r="AA873" s="341" t="str">
        <f t="shared" si="474"/>
        <v/>
      </c>
      <c r="AB873" s="341" t="str">
        <f t="shared" si="475"/>
        <v/>
      </c>
      <c r="AC873" s="269" t="str">
        <f t="shared" si="463"/>
        <v/>
      </c>
      <c r="AD873" s="269" t="str">
        <f t="shared" si="476"/>
        <v/>
      </c>
      <c r="AE873" s="269" t="str">
        <f t="shared" si="477"/>
        <v/>
      </c>
      <c r="AF873" s="269" t="str">
        <f t="shared" si="478"/>
        <v/>
      </c>
      <c r="AG873" s="269" t="str">
        <f t="shared" si="479"/>
        <v/>
      </c>
      <c r="AH873" s="269" t="str">
        <f t="shared" si="480"/>
        <v/>
      </c>
      <c r="AI873" s="269" t="str">
        <f t="shared" si="481"/>
        <v/>
      </c>
      <c r="AJ873" s="269" t="str">
        <f t="shared" si="482"/>
        <v/>
      </c>
      <c r="AK873" s="366" t="str">
        <f t="shared" si="483"/>
        <v/>
      </c>
      <c r="AL873" s="134" t="str">
        <f t="shared" si="484"/>
        <v/>
      </c>
      <c r="AM873" s="5" t="e" cm="1">
        <f t="array" ref="AM873">Balance($B$8,$B$11,$B$12,$H$7,B873,AK873,AL873)</f>
        <v>#VALUE!</v>
      </c>
      <c r="AN873" s="5" t="e" cm="1">
        <f t="array" ref="AN873">getStorageByWaterLevel(B872)</f>
        <v>#VALUE!</v>
      </c>
    </row>
    <row r="874" spans="2:40" x14ac:dyDescent="0.25">
      <c r="B874" s="269" t="str">
        <f t="shared" si="464"/>
        <v/>
      </c>
      <c r="C874" s="269" t="str">
        <f t="shared" si="465"/>
        <v/>
      </c>
      <c r="D874" s="269" t="str">
        <f t="shared" si="466"/>
        <v/>
      </c>
      <c r="E874" s="269" t="str">
        <f>IF(H874&gt;0,IF(AND(C874&lt;$B$6,C874&gt;$K$12),bb2wang($B$6,$K$12,C874,$H$8,$H$9,I874,$H$10,$H$11,$K$10,$K$11,$H$13),E873)," ")</f>
        <v xml:space="preserve"> </v>
      </c>
      <c r="F874" s="269" t="str">
        <f t="shared" si="467"/>
        <v/>
      </c>
      <c r="G874" s="269" t="str">
        <f t="shared" si="468"/>
        <v/>
      </c>
      <c r="H874" s="270"/>
      <c r="I874" s="269" t="str">
        <f t="shared" si="469"/>
        <v/>
      </c>
      <c r="J874" s="269">
        <f t="shared" si="462"/>
        <v>100</v>
      </c>
      <c r="K874" s="317" t="str">
        <f t="shared" si="470"/>
        <v/>
      </c>
      <c r="L874" s="318" t="str">
        <f t="shared" si="471"/>
        <v/>
      </c>
      <c r="M874" s="318" t="str">
        <f t="shared" si="472"/>
        <v/>
      </c>
      <c r="N874" s="269" t="str">
        <f t="shared" si="473"/>
        <v/>
      </c>
      <c r="O874" s="269" t="str">
        <f t="shared" si="485"/>
        <v/>
      </c>
      <c r="P874" s="316"/>
      <c r="Q874" s="269"/>
      <c r="R874" s="338" t="str">
        <f>IF(H874&gt;0,rate1(1,$L$52,$L$51,$L$54,L874,$L$53,$L$50,P874),"")</f>
        <v/>
      </c>
      <c r="S874" s="318"/>
      <c r="T874" s="318"/>
      <c r="U874" s="269"/>
      <c r="V874" s="341"/>
      <c r="W874" s="269"/>
      <c r="X874" s="269"/>
      <c r="Y874" s="269"/>
      <c r="Z874" s="349" t="str">
        <f>IF(H874&gt;0,rate1(1,$L$52,$L$51,$L$54,U874,$L$53,$L$50,Y874),"")</f>
        <v/>
      </c>
      <c r="AA874" s="341" t="str">
        <f t="shared" si="474"/>
        <v/>
      </c>
      <c r="AB874" s="341" t="str">
        <f t="shared" si="475"/>
        <v/>
      </c>
      <c r="AC874" s="269" t="str">
        <f t="shared" si="463"/>
        <v/>
      </c>
      <c r="AD874" s="269" t="str">
        <f t="shared" si="476"/>
        <v/>
      </c>
      <c r="AE874" s="269" t="str">
        <f t="shared" si="477"/>
        <v/>
      </c>
      <c r="AF874" s="269" t="str">
        <f t="shared" si="478"/>
        <v/>
      </c>
      <c r="AG874" s="269" t="str">
        <f t="shared" si="479"/>
        <v/>
      </c>
      <c r="AH874" s="269" t="str">
        <f t="shared" si="480"/>
        <v/>
      </c>
      <c r="AI874" s="269" t="str">
        <f t="shared" si="481"/>
        <v/>
      </c>
      <c r="AJ874" s="269" t="str">
        <f t="shared" si="482"/>
        <v/>
      </c>
      <c r="AK874" s="366" t="str">
        <f t="shared" si="483"/>
        <v/>
      </c>
      <c r="AL874" s="134" t="str">
        <f t="shared" si="484"/>
        <v/>
      </c>
      <c r="AM874" s="5" t="e" cm="1">
        <f t="array" ref="AM874">Balance($B$8,$B$11,$B$12,$H$7,B874,AK874,AL874)</f>
        <v>#VALUE!</v>
      </c>
      <c r="AN874" s="5" t="e" cm="1">
        <f t="array" ref="AN874">getStorageByWaterLevel(B873)</f>
        <v>#VALUE!</v>
      </c>
    </row>
    <row r="875" spans="2:40" x14ac:dyDescent="0.25">
      <c r="B875" s="269" t="str">
        <f t="shared" si="464"/>
        <v/>
      </c>
      <c r="C875" s="269" t="str">
        <f t="shared" si="465"/>
        <v/>
      </c>
      <c r="D875" s="269" t="str">
        <f t="shared" si="466"/>
        <v/>
      </c>
      <c r="E875" s="269" t="str">
        <f>IF(H875&gt;0,IF(AND(C875&lt;$B$6,C875&gt;$K$12),bb2wang($B$6,$K$12,C875,$H$8,$H$9,I875,$H$10,$H$11,$K$10,$K$11,$H$13),E874)," ")</f>
        <v xml:space="preserve"> </v>
      </c>
      <c r="F875" s="269" t="str">
        <f t="shared" si="467"/>
        <v/>
      </c>
      <c r="G875" s="269" t="str">
        <f t="shared" si="468"/>
        <v/>
      </c>
      <c r="H875" s="270"/>
      <c r="I875" s="269" t="str">
        <f t="shared" si="469"/>
        <v/>
      </c>
      <c r="J875" s="269">
        <f t="shared" si="462"/>
        <v>100</v>
      </c>
      <c r="K875" s="317" t="str">
        <f t="shared" si="470"/>
        <v/>
      </c>
      <c r="L875" s="318" t="str">
        <f t="shared" si="471"/>
        <v/>
      </c>
      <c r="M875" s="318" t="str">
        <f t="shared" si="472"/>
        <v/>
      </c>
      <c r="N875" s="269" t="str">
        <f t="shared" si="473"/>
        <v/>
      </c>
      <c r="O875" s="269" t="str">
        <f t="shared" si="485"/>
        <v/>
      </c>
      <c r="P875" s="316"/>
      <c r="Q875" s="269"/>
      <c r="R875" s="338" t="str">
        <f>IF(H875&gt;0,rate1(1,$L$52,$L$51,$L$54,L875,$L$53,$L$50,P875),"")</f>
        <v/>
      </c>
      <c r="S875" s="318"/>
      <c r="T875" s="318"/>
      <c r="U875" s="269"/>
      <c r="V875" s="341"/>
      <c r="W875" s="269"/>
      <c r="X875" s="269"/>
      <c r="Y875" s="269"/>
      <c r="Z875" s="349" t="str">
        <f>IF(H875&gt;0,rate1(1,$L$52,$L$51,$L$54,U875,$L$53,$L$50,Y875),"")</f>
        <v/>
      </c>
      <c r="AA875" s="341" t="str">
        <f t="shared" si="474"/>
        <v/>
      </c>
      <c r="AB875" s="341" t="str">
        <f t="shared" si="475"/>
        <v/>
      </c>
      <c r="AC875" s="269" t="str">
        <f t="shared" si="463"/>
        <v/>
      </c>
      <c r="AD875" s="269" t="str">
        <f t="shared" si="476"/>
        <v/>
      </c>
      <c r="AE875" s="269" t="str">
        <f t="shared" si="477"/>
        <v/>
      </c>
      <c r="AF875" s="269" t="str">
        <f t="shared" si="478"/>
        <v/>
      </c>
      <c r="AG875" s="269" t="str">
        <f t="shared" si="479"/>
        <v/>
      </c>
      <c r="AH875" s="269" t="str">
        <f t="shared" si="480"/>
        <v/>
      </c>
      <c r="AI875" s="269" t="str">
        <f t="shared" si="481"/>
        <v/>
      </c>
      <c r="AJ875" s="269" t="str">
        <f t="shared" si="482"/>
        <v/>
      </c>
      <c r="AK875" s="366" t="str">
        <f t="shared" si="483"/>
        <v/>
      </c>
      <c r="AL875" s="134" t="str">
        <f t="shared" si="484"/>
        <v/>
      </c>
      <c r="AM875" s="5" t="e" cm="1">
        <f t="array" ref="AM875">Balance($B$8,$B$11,$B$12,$H$7,B875,AK875,AL875)</f>
        <v>#VALUE!</v>
      </c>
      <c r="AN875" s="5" t="e" cm="1">
        <f t="array" ref="AN875">getStorageByWaterLevel(B874)</f>
        <v>#VALUE!</v>
      </c>
    </row>
    <row r="876" spans="2:40" x14ac:dyDescent="0.25">
      <c r="B876" s="269" t="str">
        <f t="shared" si="464"/>
        <v/>
      </c>
      <c r="C876" s="269" t="str">
        <f t="shared" si="465"/>
        <v/>
      </c>
      <c r="D876" s="269" t="str">
        <f t="shared" si="466"/>
        <v/>
      </c>
      <c r="E876" s="269" t="str">
        <f>IF(H876&gt;0,IF(AND(C876&lt;$B$6,C876&gt;$K$12),bb2wang($B$6,$K$12,C876,$H$8,$H$9,I876,$H$10,$H$11,$K$10,$K$11,$H$13),E875)," ")</f>
        <v xml:space="preserve"> </v>
      </c>
      <c r="F876" s="269" t="str">
        <f t="shared" si="467"/>
        <v/>
      </c>
      <c r="G876" s="269" t="str">
        <f t="shared" si="468"/>
        <v/>
      </c>
      <c r="H876" s="270"/>
      <c r="I876" s="269" t="str">
        <f t="shared" si="469"/>
        <v/>
      </c>
      <c r="J876" s="269">
        <f t="shared" si="462"/>
        <v>100</v>
      </c>
      <c r="K876" s="317" t="str">
        <f t="shared" si="470"/>
        <v/>
      </c>
      <c r="L876" s="318" t="str">
        <f t="shared" si="471"/>
        <v/>
      </c>
      <c r="M876" s="318" t="str">
        <f t="shared" si="472"/>
        <v/>
      </c>
      <c r="N876" s="269" t="str">
        <f t="shared" si="473"/>
        <v/>
      </c>
      <c r="O876" s="269" t="str">
        <f t="shared" si="485"/>
        <v/>
      </c>
      <c r="P876" s="316"/>
      <c r="Q876" s="269"/>
      <c r="R876" s="338" t="str">
        <f>IF(H876&gt;0,rate1(1,$L$52,$L$51,$L$54,L876,$L$53,$L$50,P876),"")</f>
        <v/>
      </c>
      <c r="S876" s="318"/>
      <c r="T876" s="318"/>
      <c r="U876" s="269"/>
      <c r="V876" s="341"/>
      <c r="W876" s="269"/>
      <c r="X876" s="269"/>
      <c r="Y876" s="269"/>
      <c r="Z876" s="349" t="str">
        <f>IF(H876&gt;0,rate1(1,$L$52,$L$51,$L$54,U876,$L$53,$L$50,Y876),"")</f>
        <v/>
      </c>
      <c r="AA876" s="341" t="str">
        <f t="shared" si="474"/>
        <v/>
      </c>
      <c r="AB876" s="341" t="str">
        <f t="shared" si="475"/>
        <v/>
      </c>
      <c r="AC876" s="269" t="str">
        <f t="shared" si="463"/>
        <v/>
      </c>
      <c r="AD876" s="269" t="str">
        <f t="shared" si="476"/>
        <v/>
      </c>
      <c r="AE876" s="269" t="str">
        <f t="shared" si="477"/>
        <v/>
      </c>
      <c r="AF876" s="269" t="str">
        <f t="shared" si="478"/>
        <v/>
      </c>
      <c r="AG876" s="269" t="str">
        <f t="shared" si="479"/>
        <v/>
      </c>
      <c r="AH876" s="269" t="str">
        <f t="shared" si="480"/>
        <v/>
      </c>
      <c r="AI876" s="269" t="str">
        <f t="shared" si="481"/>
        <v/>
      </c>
      <c r="AJ876" s="269" t="str">
        <f t="shared" si="482"/>
        <v/>
      </c>
      <c r="AK876" s="366" t="str">
        <f t="shared" si="483"/>
        <v/>
      </c>
      <c r="AL876" s="134" t="str">
        <f t="shared" si="484"/>
        <v/>
      </c>
      <c r="AM876" s="5" t="e" cm="1">
        <f t="array" ref="AM876">Balance($B$8,$B$11,$B$12,$H$7,B876,AK876,AL876)</f>
        <v>#VALUE!</v>
      </c>
      <c r="AN876" s="5" t="e" cm="1">
        <f t="array" ref="AN876">getStorageByWaterLevel(B875)</f>
        <v>#VALUE!</v>
      </c>
    </row>
    <row r="877" spans="2:40" x14ac:dyDescent="0.25">
      <c r="B877" s="269" t="str">
        <f t="shared" si="464"/>
        <v/>
      </c>
      <c r="C877" s="269" t="str">
        <f t="shared" si="465"/>
        <v/>
      </c>
      <c r="D877" s="269" t="str">
        <f t="shared" si="466"/>
        <v/>
      </c>
      <c r="E877" s="269" t="str">
        <f>IF(H877&gt;0,IF(AND(C877&lt;$B$6,C877&gt;$K$12),bb2wang($B$6,$K$12,C877,$H$8,$H$9,I877,$H$10,$H$11,$K$10,$K$11,$H$13),E876)," ")</f>
        <v xml:space="preserve"> </v>
      </c>
      <c r="F877" s="269" t="str">
        <f t="shared" si="467"/>
        <v/>
      </c>
      <c r="G877" s="269" t="str">
        <f t="shared" si="468"/>
        <v/>
      </c>
      <c r="H877" s="270"/>
      <c r="I877" s="269" t="str">
        <f t="shared" si="469"/>
        <v/>
      </c>
      <c r="J877" s="269">
        <f t="shared" si="462"/>
        <v>100</v>
      </c>
      <c r="K877" s="317" t="str">
        <f t="shared" si="470"/>
        <v/>
      </c>
      <c r="L877" s="318" t="str">
        <f t="shared" si="471"/>
        <v/>
      </c>
      <c r="M877" s="318" t="str">
        <f t="shared" si="472"/>
        <v/>
      </c>
      <c r="N877" s="269" t="str">
        <f t="shared" si="473"/>
        <v/>
      </c>
      <c r="O877" s="269" t="str">
        <f t="shared" si="485"/>
        <v/>
      </c>
      <c r="P877" s="316"/>
      <c r="Q877" s="269"/>
      <c r="R877" s="338" t="str">
        <f>IF(H877&gt;0,rate1(1,$L$52,$L$51,$L$54,L877,$L$53,$L$50,P877),"")</f>
        <v/>
      </c>
      <c r="S877" s="318"/>
      <c r="T877" s="318"/>
      <c r="U877" s="269"/>
      <c r="V877" s="341"/>
      <c r="W877" s="269"/>
      <c r="X877" s="269"/>
      <c r="Y877" s="269"/>
      <c r="Z877" s="349" t="str">
        <f>IF(H877&gt;0,rate1(1,$L$52,$L$51,$L$54,U877,$L$53,$L$50,Y877),"")</f>
        <v/>
      </c>
      <c r="AA877" s="341" t="str">
        <f t="shared" si="474"/>
        <v/>
      </c>
      <c r="AB877" s="341" t="str">
        <f t="shared" si="475"/>
        <v/>
      </c>
      <c r="AC877" s="269" t="str">
        <f t="shared" si="463"/>
        <v/>
      </c>
      <c r="AD877" s="269" t="str">
        <f t="shared" si="476"/>
        <v/>
      </c>
      <c r="AE877" s="269" t="str">
        <f t="shared" si="477"/>
        <v/>
      </c>
      <c r="AF877" s="269" t="str">
        <f t="shared" si="478"/>
        <v/>
      </c>
      <c r="AG877" s="269" t="str">
        <f t="shared" si="479"/>
        <v/>
      </c>
      <c r="AH877" s="269" t="str">
        <f t="shared" si="480"/>
        <v/>
      </c>
      <c r="AI877" s="269" t="str">
        <f t="shared" si="481"/>
        <v/>
      </c>
      <c r="AJ877" s="269" t="str">
        <f t="shared" si="482"/>
        <v/>
      </c>
      <c r="AK877" s="366" t="str">
        <f t="shared" si="483"/>
        <v/>
      </c>
      <c r="AL877" s="134" t="str">
        <f t="shared" si="484"/>
        <v/>
      </c>
      <c r="AM877" s="5" t="e" cm="1">
        <f t="array" ref="AM877">Balance($B$8,$B$11,$B$12,$H$7,B877,AK877,AL877)</f>
        <v>#VALUE!</v>
      </c>
      <c r="AN877" s="5" t="e" cm="1">
        <f t="array" ref="AN877">getStorageByWaterLevel(B876)</f>
        <v>#VALUE!</v>
      </c>
    </row>
    <row r="878" spans="2:40" x14ac:dyDescent="0.25">
      <c r="B878" s="269" t="str">
        <f t="shared" si="464"/>
        <v/>
      </c>
      <c r="C878" s="269" t="str">
        <f t="shared" si="465"/>
        <v/>
      </c>
      <c r="D878" s="269" t="str">
        <f t="shared" si="466"/>
        <v/>
      </c>
      <c r="E878" s="269" t="str">
        <f>IF(H878&gt;0,IF(AND(C878&lt;$B$6,C878&gt;$K$12),bb2wang($B$6,$K$12,C878,$H$8,$H$9,I878,$H$10,$H$11,$K$10,$K$11,$H$13),E877)," ")</f>
        <v xml:space="preserve"> </v>
      </c>
      <c r="F878" s="269" t="str">
        <f t="shared" si="467"/>
        <v/>
      </c>
      <c r="G878" s="269" t="str">
        <f t="shared" si="468"/>
        <v/>
      </c>
      <c r="H878" s="270"/>
      <c r="I878" s="269" t="str">
        <f t="shared" si="469"/>
        <v/>
      </c>
      <c r="J878" s="269">
        <f t="shared" si="462"/>
        <v>100</v>
      </c>
      <c r="K878" s="317" t="str">
        <f t="shared" si="470"/>
        <v/>
      </c>
      <c r="L878" s="318" t="str">
        <f t="shared" si="471"/>
        <v/>
      </c>
      <c r="M878" s="318" t="str">
        <f t="shared" si="472"/>
        <v/>
      </c>
      <c r="N878" s="269" t="str">
        <f t="shared" si="473"/>
        <v/>
      </c>
      <c r="O878" s="269" t="str">
        <f t="shared" si="485"/>
        <v/>
      </c>
      <c r="P878" s="316"/>
      <c r="Q878" s="269"/>
      <c r="R878" s="338" t="str">
        <f>IF(H878&gt;0,rate1(1,$L$52,$L$51,$L$54,L878,$L$53,$L$50,P878),"")</f>
        <v/>
      </c>
      <c r="S878" s="318"/>
      <c r="T878" s="318"/>
      <c r="U878" s="269"/>
      <c r="V878" s="341"/>
      <c r="W878" s="269"/>
      <c r="X878" s="269"/>
      <c r="Y878" s="269"/>
      <c r="Z878" s="349" t="str">
        <f>IF(H878&gt;0,rate1(1,$L$52,$L$51,$L$54,U878,$L$53,$L$50,Y878),"")</f>
        <v/>
      </c>
      <c r="AA878" s="341" t="str">
        <f t="shared" si="474"/>
        <v/>
      </c>
      <c r="AB878" s="341" t="str">
        <f t="shared" si="475"/>
        <v/>
      </c>
      <c r="AC878" s="269" t="str">
        <f t="shared" si="463"/>
        <v/>
      </c>
      <c r="AD878" s="269" t="str">
        <f t="shared" si="476"/>
        <v/>
      </c>
      <c r="AE878" s="269" t="str">
        <f t="shared" si="477"/>
        <v/>
      </c>
      <c r="AF878" s="269" t="str">
        <f t="shared" si="478"/>
        <v/>
      </c>
      <c r="AG878" s="269" t="str">
        <f t="shared" si="479"/>
        <v/>
      </c>
      <c r="AH878" s="269" t="str">
        <f t="shared" si="480"/>
        <v/>
      </c>
      <c r="AI878" s="269" t="str">
        <f t="shared" si="481"/>
        <v/>
      </c>
      <c r="AJ878" s="269" t="str">
        <f t="shared" si="482"/>
        <v/>
      </c>
      <c r="AK878" s="366" t="str">
        <f t="shared" si="483"/>
        <v/>
      </c>
      <c r="AL878" s="134" t="str">
        <f t="shared" si="484"/>
        <v/>
      </c>
      <c r="AM878" s="5" t="e" cm="1">
        <f t="array" ref="AM878">Balance($B$8,$B$11,$B$12,$H$7,B878,AK878,AL878)</f>
        <v>#VALUE!</v>
      </c>
      <c r="AN878" s="5" t="e" cm="1">
        <f t="array" ref="AN878">getStorageByWaterLevel(B877)</f>
        <v>#VALUE!</v>
      </c>
    </row>
    <row r="879" spans="2:40" x14ac:dyDescent="0.25">
      <c r="B879" s="269" t="str">
        <f t="shared" si="464"/>
        <v/>
      </c>
      <c r="C879" s="269" t="str">
        <f t="shared" si="465"/>
        <v/>
      </c>
      <c r="D879" s="269" t="str">
        <f t="shared" si="466"/>
        <v/>
      </c>
      <c r="E879" s="269" t="str">
        <f>IF(H879&gt;0,IF(AND(C879&lt;$B$6,C879&gt;$K$12),bb2wang($B$6,$K$12,C879,$H$8,$H$9,I879,$H$10,$H$11,$K$10,$K$11,$H$13),E878)," ")</f>
        <v xml:space="preserve"> </v>
      </c>
      <c r="F879" s="269" t="str">
        <f t="shared" si="467"/>
        <v/>
      </c>
      <c r="G879" s="269" t="str">
        <f t="shared" si="468"/>
        <v/>
      </c>
      <c r="H879" s="270"/>
      <c r="I879" s="269" t="str">
        <f t="shared" si="469"/>
        <v/>
      </c>
      <c r="J879" s="269">
        <f t="shared" si="462"/>
        <v>100</v>
      </c>
      <c r="K879" s="317" t="str">
        <f t="shared" si="470"/>
        <v/>
      </c>
      <c r="L879" s="318" t="str">
        <f t="shared" si="471"/>
        <v/>
      </c>
      <c r="M879" s="318" t="str">
        <f t="shared" si="472"/>
        <v/>
      </c>
      <c r="N879" s="269" t="str">
        <f t="shared" si="473"/>
        <v/>
      </c>
      <c r="O879" s="269" t="str">
        <f t="shared" si="485"/>
        <v/>
      </c>
      <c r="P879" s="316"/>
      <c r="Q879" s="269"/>
      <c r="R879" s="338" t="str">
        <f>IF(H879&gt;0,rate1(1,$L$52,$L$51,$L$54,L879,$L$53,$L$50,P879),"")</f>
        <v/>
      </c>
      <c r="S879" s="318"/>
      <c r="T879" s="318"/>
      <c r="U879" s="269"/>
      <c r="V879" s="341"/>
      <c r="W879" s="269"/>
      <c r="X879" s="269"/>
      <c r="Y879" s="269"/>
      <c r="Z879" s="349" t="str">
        <f>IF(H879&gt;0,rate1(1,$L$52,$L$51,$L$54,U879,$L$53,$L$50,Y879),"")</f>
        <v/>
      </c>
      <c r="AA879" s="341" t="str">
        <f t="shared" si="474"/>
        <v/>
      </c>
      <c r="AB879" s="341" t="str">
        <f t="shared" si="475"/>
        <v/>
      </c>
      <c r="AC879" s="269" t="str">
        <f t="shared" si="463"/>
        <v/>
      </c>
      <c r="AD879" s="269" t="str">
        <f t="shared" si="476"/>
        <v/>
      </c>
      <c r="AE879" s="269" t="str">
        <f t="shared" si="477"/>
        <v/>
      </c>
      <c r="AF879" s="269" t="str">
        <f t="shared" si="478"/>
        <v/>
      </c>
      <c r="AG879" s="269" t="str">
        <f t="shared" si="479"/>
        <v/>
      </c>
      <c r="AH879" s="269" t="str">
        <f t="shared" si="480"/>
        <v/>
      </c>
      <c r="AI879" s="269" t="str">
        <f t="shared" si="481"/>
        <v/>
      </c>
      <c r="AJ879" s="269" t="str">
        <f t="shared" si="482"/>
        <v/>
      </c>
      <c r="AK879" s="366" t="str">
        <f t="shared" si="483"/>
        <v/>
      </c>
      <c r="AL879" s="134" t="str">
        <f t="shared" si="484"/>
        <v/>
      </c>
      <c r="AM879" s="5" t="e" cm="1">
        <f t="array" ref="AM879">Balance($B$8,$B$11,$B$12,$H$7,B879,AK879,AL879)</f>
        <v>#VALUE!</v>
      </c>
      <c r="AN879" s="5" t="e" cm="1">
        <f t="array" ref="AN879">getStorageByWaterLevel(B878)</f>
        <v>#VALUE!</v>
      </c>
    </row>
    <row r="880" spans="2:40" x14ac:dyDescent="0.25">
      <c r="B880" s="269" t="str">
        <f t="shared" si="464"/>
        <v/>
      </c>
      <c r="C880" s="269" t="str">
        <f t="shared" si="465"/>
        <v/>
      </c>
      <c r="D880" s="269" t="str">
        <f t="shared" si="466"/>
        <v/>
      </c>
      <c r="E880" s="269" t="str">
        <f>IF(H880&gt;0,IF(AND(C880&lt;$B$6,C880&gt;$K$12),bb2wang($B$6,$K$12,C880,$H$8,$H$9,I880,$H$10,$H$11,$K$10,$K$11,$H$13),E879)," ")</f>
        <v xml:space="preserve"> </v>
      </c>
      <c r="F880" s="269" t="str">
        <f t="shared" si="467"/>
        <v/>
      </c>
      <c r="G880" s="269" t="str">
        <f t="shared" si="468"/>
        <v/>
      </c>
      <c r="H880" s="270"/>
      <c r="I880" s="269" t="str">
        <f t="shared" si="469"/>
        <v/>
      </c>
      <c r="J880" s="269">
        <f t="shared" si="462"/>
        <v>100</v>
      </c>
      <c r="K880" s="317" t="str">
        <f t="shared" si="470"/>
        <v/>
      </c>
      <c r="L880" s="318" t="str">
        <f t="shared" si="471"/>
        <v/>
      </c>
      <c r="M880" s="318" t="str">
        <f t="shared" si="472"/>
        <v/>
      </c>
      <c r="N880" s="269" t="str">
        <f t="shared" si="473"/>
        <v/>
      </c>
      <c r="O880" s="269" t="str">
        <f t="shared" si="485"/>
        <v/>
      </c>
      <c r="P880" s="316"/>
      <c r="Q880" s="269"/>
      <c r="R880" s="338" t="str">
        <f>IF(H880&gt;0,rate1(1,$L$52,$L$51,$L$54,L880,$L$53,$L$50,P880),"")</f>
        <v/>
      </c>
      <c r="S880" s="318"/>
      <c r="T880" s="318"/>
      <c r="U880" s="269"/>
      <c r="V880" s="341"/>
      <c r="W880" s="269"/>
      <c r="X880" s="269"/>
      <c r="Y880" s="269"/>
      <c r="Z880" s="349" t="str">
        <f>IF(H880&gt;0,rate1(1,$L$52,$L$51,$L$54,U880,$L$53,$L$50,Y880),"")</f>
        <v/>
      </c>
      <c r="AA880" s="341" t="str">
        <f t="shared" si="474"/>
        <v/>
      </c>
      <c r="AB880" s="341" t="str">
        <f t="shared" si="475"/>
        <v/>
      </c>
      <c r="AC880" s="269" t="str">
        <f t="shared" si="463"/>
        <v/>
      </c>
      <c r="AD880" s="269" t="str">
        <f t="shared" si="476"/>
        <v/>
      </c>
      <c r="AE880" s="269" t="str">
        <f t="shared" si="477"/>
        <v/>
      </c>
      <c r="AF880" s="269" t="str">
        <f t="shared" si="478"/>
        <v/>
      </c>
      <c r="AG880" s="269" t="str">
        <f t="shared" si="479"/>
        <v/>
      </c>
      <c r="AH880" s="269" t="str">
        <f t="shared" si="480"/>
        <v/>
      </c>
      <c r="AI880" s="269" t="str">
        <f t="shared" si="481"/>
        <v/>
      </c>
      <c r="AJ880" s="269" t="str">
        <f t="shared" si="482"/>
        <v/>
      </c>
      <c r="AK880" s="366" t="str">
        <f t="shared" si="483"/>
        <v/>
      </c>
      <c r="AL880" s="134" t="str">
        <f t="shared" si="484"/>
        <v/>
      </c>
      <c r="AM880" s="5" t="e" cm="1">
        <f t="array" ref="AM880">Balance($B$8,$B$11,$B$12,$H$7,B880,AK880,AL880)</f>
        <v>#VALUE!</v>
      </c>
      <c r="AN880" s="5" t="e" cm="1">
        <f t="array" ref="AN880">getStorageByWaterLevel(B879)</f>
        <v>#VALUE!</v>
      </c>
    </row>
    <row r="881" spans="2:40" x14ac:dyDescent="0.25">
      <c r="B881" s="269" t="str">
        <f t="shared" si="464"/>
        <v/>
      </c>
      <c r="C881" s="269" t="str">
        <f t="shared" si="465"/>
        <v/>
      </c>
      <c r="D881" s="269" t="str">
        <f t="shared" si="466"/>
        <v/>
      </c>
      <c r="E881" s="269" t="str">
        <f>IF(H881&gt;0,IF(AND(C881&lt;$B$6,C881&gt;$K$12),bb2wang($B$6,$K$12,C881,$H$8,$H$9,I881,$H$10,$H$11,$K$10,$K$11,$H$13),E880)," ")</f>
        <v xml:space="preserve"> </v>
      </c>
      <c r="F881" s="269" t="str">
        <f t="shared" si="467"/>
        <v/>
      </c>
      <c r="G881" s="269" t="str">
        <f t="shared" si="468"/>
        <v/>
      </c>
      <c r="H881" s="270"/>
      <c r="I881" s="269" t="str">
        <f t="shared" si="469"/>
        <v/>
      </c>
      <c r="J881" s="269">
        <f t="shared" si="462"/>
        <v>100</v>
      </c>
      <c r="K881" s="317" t="str">
        <f t="shared" si="470"/>
        <v/>
      </c>
      <c r="L881" s="318" t="str">
        <f t="shared" si="471"/>
        <v/>
      </c>
      <c r="M881" s="318" t="str">
        <f t="shared" si="472"/>
        <v/>
      </c>
      <c r="N881" s="269" t="str">
        <f t="shared" si="473"/>
        <v/>
      </c>
      <c r="O881" s="269" t="str">
        <f t="shared" si="485"/>
        <v/>
      </c>
      <c r="P881" s="316"/>
      <c r="Q881" s="269"/>
      <c r="R881" s="338" t="str">
        <f>IF(H881&gt;0,rate1(1,$L$52,$L$51,$L$54,L881,$L$53,$L$50,P881),"")</f>
        <v/>
      </c>
      <c r="S881" s="318"/>
      <c r="T881" s="318"/>
      <c r="U881" s="269"/>
      <c r="V881" s="341"/>
      <c r="W881" s="269"/>
      <c r="X881" s="269"/>
      <c r="Y881" s="269"/>
      <c r="Z881" s="349" t="str">
        <f>IF(H881&gt;0,rate1(1,$L$52,$L$51,$L$54,U881,$L$53,$L$50,Y881),"")</f>
        <v/>
      </c>
      <c r="AA881" s="341" t="str">
        <f t="shared" si="474"/>
        <v/>
      </c>
      <c r="AB881" s="341" t="str">
        <f t="shared" si="475"/>
        <v/>
      </c>
      <c r="AC881" s="269" t="str">
        <f t="shared" si="463"/>
        <v/>
      </c>
      <c r="AD881" s="269" t="str">
        <f t="shared" si="476"/>
        <v/>
      </c>
      <c r="AE881" s="269" t="str">
        <f t="shared" si="477"/>
        <v/>
      </c>
      <c r="AF881" s="269" t="str">
        <f t="shared" si="478"/>
        <v/>
      </c>
      <c r="AG881" s="269" t="str">
        <f t="shared" si="479"/>
        <v/>
      </c>
      <c r="AH881" s="269" t="str">
        <f t="shared" si="480"/>
        <v/>
      </c>
      <c r="AI881" s="269" t="str">
        <f t="shared" si="481"/>
        <v/>
      </c>
      <c r="AJ881" s="269" t="str">
        <f t="shared" si="482"/>
        <v/>
      </c>
      <c r="AK881" s="366" t="str">
        <f t="shared" si="483"/>
        <v/>
      </c>
      <c r="AL881" s="134" t="str">
        <f t="shared" si="484"/>
        <v/>
      </c>
      <c r="AM881" s="5" t="e" cm="1">
        <f t="array" ref="AM881">Balance($B$8,$B$11,$B$12,$H$7,B881,AK881,AL881)</f>
        <v>#VALUE!</v>
      </c>
      <c r="AN881" s="5" t="e" cm="1">
        <f t="array" ref="AN881">getStorageByWaterLevel(B880)</f>
        <v>#VALUE!</v>
      </c>
    </row>
    <row r="882" spans="2:40" x14ac:dyDescent="0.25">
      <c r="B882" s="269" t="str">
        <f t="shared" si="464"/>
        <v/>
      </c>
      <c r="C882" s="269" t="str">
        <f t="shared" si="465"/>
        <v/>
      </c>
      <c r="D882" s="269" t="str">
        <f t="shared" si="466"/>
        <v/>
      </c>
      <c r="E882" s="269" t="str">
        <f>IF(H882&gt;0,IF(AND(C882&lt;$B$6,C882&gt;$K$12),bb2wang($B$6,$K$12,C882,$H$8,$H$9,I882,$H$10,$H$11,$K$10,$K$11,$H$13),E881)," ")</f>
        <v xml:space="preserve"> </v>
      </c>
      <c r="F882" s="269" t="str">
        <f t="shared" si="467"/>
        <v/>
      </c>
      <c r="G882" s="269" t="str">
        <f t="shared" si="468"/>
        <v/>
      </c>
      <c r="H882" s="270"/>
      <c r="I882" s="269" t="str">
        <f t="shared" si="469"/>
        <v/>
      </c>
      <c r="J882" s="269">
        <f t="shared" si="462"/>
        <v>100</v>
      </c>
      <c r="K882" s="317" t="str">
        <f t="shared" si="470"/>
        <v/>
      </c>
      <c r="L882" s="318" t="str">
        <f t="shared" si="471"/>
        <v/>
      </c>
      <c r="M882" s="318" t="str">
        <f t="shared" si="472"/>
        <v/>
      </c>
      <c r="N882" s="269" t="str">
        <f t="shared" si="473"/>
        <v/>
      </c>
      <c r="O882" s="269" t="str">
        <f t="shared" si="485"/>
        <v/>
      </c>
      <c r="P882" s="316"/>
      <c r="Q882" s="269"/>
      <c r="R882" s="338" t="str">
        <f>IF(H882&gt;0,rate1(1,$L$52,$L$51,$L$54,L882,$L$53,$L$50,P882),"")</f>
        <v/>
      </c>
      <c r="S882" s="318"/>
      <c r="T882" s="318"/>
      <c r="U882" s="269"/>
      <c r="V882" s="341"/>
      <c r="W882" s="269"/>
      <c r="X882" s="269"/>
      <c r="Y882" s="269"/>
      <c r="Z882" s="349" t="str">
        <f>IF(H882&gt;0,rate1(1,$L$52,$L$51,$L$54,U882,$L$53,$L$50,Y882),"")</f>
        <v/>
      </c>
      <c r="AA882" s="341" t="str">
        <f t="shared" si="474"/>
        <v/>
      </c>
      <c r="AB882" s="341" t="str">
        <f t="shared" si="475"/>
        <v/>
      </c>
      <c r="AC882" s="269" t="str">
        <f t="shared" si="463"/>
        <v/>
      </c>
      <c r="AD882" s="269" t="str">
        <f t="shared" si="476"/>
        <v/>
      </c>
      <c r="AE882" s="269" t="str">
        <f t="shared" si="477"/>
        <v/>
      </c>
      <c r="AF882" s="269" t="str">
        <f t="shared" si="478"/>
        <v/>
      </c>
      <c r="AG882" s="269" t="str">
        <f t="shared" si="479"/>
        <v/>
      </c>
      <c r="AH882" s="269" t="str">
        <f t="shared" si="480"/>
        <v/>
      </c>
      <c r="AI882" s="269" t="str">
        <f t="shared" si="481"/>
        <v/>
      </c>
      <c r="AJ882" s="269" t="str">
        <f t="shared" si="482"/>
        <v/>
      </c>
      <c r="AK882" s="366" t="str">
        <f t="shared" si="483"/>
        <v/>
      </c>
      <c r="AL882" s="134" t="str">
        <f t="shared" si="484"/>
        <v/>
      </c>
      <c r="AM882" s="5" t="e" cm="1">
        <f t="array" ref="AM882">Balance($B$8,$B$11,$B$12,$H$7,B882,AK882,AL882)</f>
        <v>#VALUE!</v>
      </c>
      <c r="AN882" s="5" t="e" cm="1">
        <f t="array" ref="AN882">getStorageByWaterLevel(B881)</f>
        <v>#VALUE!</v>
      </c>
    </row>
    <row r="883" spans="2:40" x14ac:dyDescent="0.25">
      <c r="B883" s="269" t="str">
        <f t="shared" si="464"/>
        <v/>
      </c>
      <c r="C883" s="269" t="str">
        <f t="shared" si="465"/>
        <v/>
      </c>
      <c r="D883" s="269" t="str">
        <f t="shared" si="466"/>
        <v/>
      </c>
      <c r="E883" s="269" t="str">
        <f>IF(H883&gt;0,IF(AND(C883&lt;$B$6,C883&gt;$K$12),bb2wang($B$6,$K$12,C883,$H$8,$H$9,I883,$H$10,$H$11,$K$10,$K$11,$H$13),E882)," ")</f>
        <v xml:space="preserve"> </v>
      </c>
      <c r="F883" s="269" t="str">
        <f t="shared" si="467"/>
        <v/>
      </c>
      <c r="G883" s="269" t="str">
        <f t="shared" si="468"/>
        <v/>
      </c>
      <c r="H883" s="270"/>
      <c r="I883" s="269" t="str">
        <f t="shared" si="469"/>
        <v/>
      </c>
      <c r="J883" s="269">
        <f t="shared" si="462"/>
        <v>100</v>
      </c>
      <c r="K883" s="317" t="str">
        <f t="shared" si="470"/>
        <v/>
      </c>
      <c r="L883" s="318" t="str">
        <f t="shared" si="471"/>
        <v/>
      </c>
      <c r="M883" s="318" t="str">
        <f t="shared" si="472"/>
        <v/>
      </c>
      <c r="N883" s="269" t="str">
        <f t="shared" si="473"/>
        <v/>
      </c>
      <c r="O883" s="269" t="str">
        <f t="shared" si="485"/>
        <v/>
      </c>
      <c r="P883" s="316"/>
      <c r="Q883" s="269"/>
      <c r="R883" s="338" t="str">
        <f>IF(H883&gt;0,rate1(1,$L$52,$L$51,$L$54,L883,$L$53,$L$50,P883),"")</f>
        <v/>
      </c>
      <c r="S883" s="318"/>
      <c r="T883" s="318"/>
      <c r="U883" s="269"/>
      <c r="V883" s="341"/>
      <c r="W883" s="269"/>
      <c r="X883" s="269"/>
      <c r="Y883" s="269"/>
      <c r="Z883" s="349" t="str">
        <f>IF(H883&gt;0,rate1(1,$L$52,$L$51,$L$54,U883,$L$53,$L$50,Y883),"")</f>
        <v/>
      </c>
      <c r="AA883" s="341" t="str">
        <f t="shared" si="474"/>
        <v/>
      </c>
      <c r="AB883" s="341" t="str">
        <f t="shared" si="475"/>
        <v/>
      </c>
      <c r="AC883" s="269" t="str">
        <f t="shared" si="463"/>
        <v/>
      </c>
      <c r="AD883" s="269" t="str">
        <f t="shared" si="476"/>
        <v/>
      </c>
      <c r="AE883" s="269" t="str">
        <f t="shared" si="477"/>
        <v/>
      </c>
      <c r="AF883" s="269" t="str">
        <f t="shared" si="478"/>
        <v/>
      </c>
      <c r="AG883" s="269" t="str">
        <f t="shared" si="479"/>
        <v/>
      </c>
      <c r="AH883" s="269" t="str">
        <f t="shared" si="480"/>
        <v/>
      </c>
      <c r="AI883" s="269" t="str">
        <f t="shared" si="481"/>
        <v/>
      </c>
      <c r="AJ883" s="269" t="str">
        <f t="shared" si="482"/>
        <v/>
      </c>
      <c r="AK883" s="366" t="str">
        <f t="shared" si="483"/>
        <v/>
      </c>
      <c r="AL883" s="134" t="str">
        <f t="shared" si="484"/>
        <v/>
      </c>
      <c r="AM883" s="5" t="e" cm="1">
        <f t="array" ref="AM883">Balance($B$8,$B$11,$B$12,$H$7,B883,AK883,AL883)</f>
        <v>#VALUE!</v>
      </c>
      <c r="AN883" s="5" t="e" cm="1">
        <f t="array" ref="AN883">getStorageByWaterLevel(B882)</f>
        <v>#VALUE!</v>
      </c>
    </row>
    <row r="884" spans="2:40" x14ac:dyDescent="0.25">
      <c r="B884" s="269" t="str">
        <f t="shared" si="464"/>
        <v/>
      </c>
      <c r="C884" s="269" t="str">
        <f t="shared" si="465"/>
        <v/>
      </c>
      <c r="D884" s="269" t="str">
        <f t="shared" si="466"/>
        <v/>
      </c>
      <c r="E884" s="269" t="str">
        <f>IF(H884&gt;0,IF(AND(C884&lt;$B$6,C884&gt;$K$12),bb2wang($B$6,$K$12,C884,$H$8,$H$9,I884,$H$10,$H$11,$K$10,$K$11,$H$13),E883)," ")</f>
        <v xml:space="preserve"> </v>
      </c>
      <c r="F884" s="269" t="str">
        <f t="shared" si="467"/>
        <v/>
      </c>
      <c r="G884" s="269" t="str">
        <f t="shared" si="468"/>
        <v/>
      </c>
      <c r="H884" s="270"/>
      <c r="I884" s="269" t="str">
        <f t="shared" si="469"/>
        <v/>
      </c>
      <c r="J884" s="269">
        <f t="shared" si="462"/>
        <v>100</v>
      </c>
      <c r="K884" s="317" t="str">
        <f t="shared" si="470"/>
        <v/>
      </c>
      <c r="L884" s="318" t="str">
        <f t="shared" si="471"/>
        <v/>
      </c>
      <c r="M884" s="318" t="str">
        <f t="shared" si="472"/>
        <v/>
      </c>
      <c r="N884" s="269" t="str">
        <f t="shared" si="473"/>
        <v/>
      </c>
      <c r="O884" s="269" t="str">
        <f t="shared" si="485"/>
        <v/>
      </c>
      <c r="P884" s="316"/>
      <c r="Q884" s="269"/>
      <c r="R884" s="338" t="str">
        <f>IF(H884&gt;0,rate1(1,$L$52,$L$51,$L$54,L884,$L$53,$L$50,P884),"")</f>
        <v/>
      </c>
      <c r="S884" s="318"/>
      <c r="T884" s="318"/>
      <c r="U884" s="269"/>
      <c r="V884" s="341"/>
      <c r="W884" s="269"/>
      <c r="X884" s="269"/>
      <c r="Y884" s="269"/>
      <c r="Z884" s="349" t="str">
        <f>IF(H884&gt;0,rate1(1,$L$52,$L$51,$L$54,U884,$L$53,$L$50,Y884),"")</f>
        <v/>
      </c>
      <c r="AA884" s="341" t="str">
        <f t="shared" si="474"/>
        <v/>
      </c>
      <c r="AB884" s="341" t="str">
        <f t="shared" si="475"/>
        <v/>
      </c>
      <c r="AC884" s="269" t="str">
        <f t="shared" si="463"/>
        <v/>
      </c>
      <c r="AD884" s="269" t="str">
        <f t="shared" si="476"/>
        <v/>
      </c>
      <c r="AE884" s="269" t="str">
        <f t="shared" si="477"/>
        <v/>
      </c>
      <c r="AF884" s="269" t="str">
        <f t="shared" si="478"/>
        <v/>
      </c>
      <c r="AG884" s="269" t="str">
        <f t="shared" si="479"/>
        <v/>
      </c>
      <c r="AH884" s="269" t="str">
        <f t="shared" si="480"/>
        <v/>
      </c>
      <c r="AI884" s="269" t="str">
        <f t="shared" si="481"/>
        <v/>
      </c>
      <c r="AJ884" s="269" t="str">
        <f t="shared" si="482"/>
        <v/>
      </c>
      <c r="AK884" s="366" t="str">
        <f t="shared" si="483"/>
        <v/>
      </c>
      <c r="AL884" s="134" t="str">
        <f t="shared" si="484"/>
        <v/>
      </c>
      <c r="AM884" s="5" t="e" cm="1">
        <f t="array" ref="AM884">Balance($B$8,$B$11,$B$12,$H$7,B884,AK884,AL884)</f>
        <v>#VALUE!</v>
      </c>
      <c r="AN884" s="5" t="e" cm="1">
        <f t="array" ref="AN884">getStorageByWaterLevel(B883)</f>
        <v>#VALUE!</v>
      </c>
    </row>
    <row r="885" spans="2:40" x14ac:dyDescent="0.25">
      <c r="B885" s="269" t="str">
        <f t="shared" si="464"/>
        <v/>
      </c>
      <c r="C885" s="269" t="str">
        <f t="shared" si="465"/>
        <v/>
      </c>
      <c r="D885" s="269" t="str">
        <f t="shared" si="466"/>
        <v/>
      </c>
      <c r="E885" s="269" t="str">
        <f>IF(H885&gt;0,IF(AND(C885&lt;$B$6,C885&gt;$K$12),bb2wang($B$6,$K$12,C885,$H$8,$H$9,I885,$H$10,$H$11,$K$10,$K$11,$H$13),E884)," ")</f>
        <v xml:space="preserve"> </v>
      </c>
      <c r="F885" s="269" t="str">
        <f t="shared" si="467"/>
        <v/>
      </c>
      <c r="G885" s="269" t="str">
        <f t="shared" si="468"/>
        <v/>
      </c>
      <c r="H885" s="270"/>
      <c r="I885" s="269" t="str">
        <f t="shared" si="469"/>
        <v/>
      </c>
      <c r="J885" s="269">
        <f t="shared" si="462"/>
        <v>100</v>
      </c>
      <c r="K885" s="317" t="str">
        <f t="shared" si="470"/>
        <v/>
      </c>
      <c r="L885" s="318" t="str">
        <f t="shared" si="471"/>
        <v/>
      </c>
      <c r="M885" s="318" t="str">
        <f t="shared" si="472"/>
        <v/>
      </c>
      <c r="N885" s="269" t="str">
        <f t="shared" si="473"/>
        <v/>
      </c>
      <c r="O885" s="269" t="str">
        <f t="shared" si="485"/>
        <v/>
      </c>
      <c r="P885" s="316"/>
      <c r="Q885" s="269"/>
      <c r="R885" s="338" t="str">
        <f>IF(H885&gt;0,rate1(1,$L$52,$L$51,$L$54,L885,$L$53,$L$50,P885),"")</f>
        <v/>
      </c>
      <c r="S885" s="318"/>
      <c r="T885" s="318"/>
      <c r="U885" s="269"/>
      <c r="V885" s="341"/>
      <c r="W885" s="269"/>
      <c r="X885" s="269"/>
      <c r="Y885" s="269"/>
      <c r="Z885" s="349" t="str">
        <f>IF(H885&gt;0,rate1(1,$L$52,$L$51,$L$54,U885,$L$53,$L$50,Y885),"")</f>
        <v/>
      </c>
      <c r="AA885" s="341" t="str">
        <f t="shared" si="474"/>
        <v/>
      </c>
      <c r="AB885" s="341" t="str">
        <f t="shared" si="475"/>
        <v/>
      </c>
      <c r="AC885" s="269" t="str">
        <f t="shared" si="463"/>
        <v/>
      </c>
      <c r="AD885" s="269" t="str">
        <f t="shared" si="476"/>
        <v/>
      </c>
      <c r="AE885" s="269" t="str">
        <f t="shared" si="477"/>
        <v/>
      </c>
      <c r="AF885" s="269" t="str">
        <f t="shared" si="478"/>
        <v/>
      </c>
      <c r="AG885" s="269" t="str">
        <f t="shared" si="479"/>
        <v/>
      </c>
      <c r="AH885" s="269" t="str">
        <f t="shared" si="480"/>
        <v/>
      </c>
      <c r="AI885" s="269" t="str">
        <f t="shared" si="481"/>
        <v/>
      </c>
      <c r="AJ885" s="269" t="str">
        <f t="shared" si="482"/>
        <v/>
      </c>
      <c r="AK885" s="366" t="str">
        <f t="shared" si="483"/>
        <v/>
      </c>
      <c r="AL885" s="134" t="str">
        <f t="shared" si="484"/>
        <v/>
      </c>
      <c r="AM885" s="5" t="e" cm="1">
        <f t="array" ref="AM885">Balance($B$8,$B$11,$B$12,$H$7,B885,AK885,AL885)</f>
        <v>#VALUE!</v>
      </c>
      <c r="AN885" s="5" t="e" cm="1">
        <f t="array" ref="AN885">getStorageByWaterLevel(B884)</f>
        <v>#VALUE!</v>
      </c>
    </row>
    <row r="886" spans="2:40" x14ac:dyDescent="0.25">
      <c r="B886" s="269" t="str">
        <f t="shared" si="464"/>
        <v/>
      </c>
      <c r="C886" s="269" t="str">
        <f t="shared" si="465"/>
        <v/>
      </c>
      <c r="D886" s="269" t="str">
        <f t="shared" si="466"/>
        <v/>
      </c>
      <c r="E886" s="269" t="str">
        <f>IF(H886&gt;0,IF(AND(C886&lt;$B$6,C886&gt;$K$12),bb2wang($B$6,$K$12,C886,$H$8,$H$9,I886,$H$10,$H$11,$K$10,$K$11,$H$13),E885)," ")</f>
        <v xml:space="preserve"> </v>
      </c>
      <c r="F886" s="269" t="str">
        <f t="shared" si="467"/>
        <v/>
      </c>
      <c r="G886" s="269" t="str">
        <f t="shared" si="468"/>
        <v/>
      </c>
      <c r="H886" s="270"/>
      <c r="I886" s="269" t="str">
        <f t="shared" si="469"/>
        <v/>
      </c>
      <c r="J886" s="269">
        <f t="shared" si="462"/>
        <v>100</v>
      </c>
      <c r="K886" s="317" t="str">
        <f t="shared" si="470"/>
        <v/>
      </c>
      <c r="L886" s="318" t="str">
        <f t="shared" si="471"/>
        <v/>
      </c>
      <c r="M886" s="318" t="str">
        <f t="shared" si="472"/>
        <v/>
      </c>
      <c r="N886" s="269" t="str">
        <f t="shared" si="473"/>
        <v/>
      </c>
      <c r="O886" s="269" t="str">
        <f t="shared" si="485"/>
        <v/>
      </c>
      <c r="P886" s="316"/>
      <c r="Q886" s="269"/>
      <c r="R886" s="338" t="str">
        <f>IF(H886&gt;0,rate1(1,$L$52,$L$51,$L$54,L886,$L$53,$L$50,P886),"")</f>
        <v/>
      </c>
      <c r="S886" s="318"/>
      <c r="T886" s="318"/>
      <c r="U886" s="269"/>
      <c r="V886" s="341"/>
      <c r="W886" s="269"/>
      <c r="X886" s="269"/>
      <c r="Y886" s="269"/>
      <c r="Z886" s="349" t="str">
        <f>IF(H886&gt;0,rate1(1,$L$52,$L$51,$L$54,U886,$L$53,$L$50,Y886),"")</f>
        <v/>
      </c>
      <c r="AA886" s="341" t="str">
        <f t="shared" si="474"/>
        <v/>
      </c>
      <c r="AB886" s="341" t="str">
        <f t="shared" si="475"/>
        <v/>
      </c>
      <c r="AC886" s="269" t="str">
        <f t="shared" si="463"/>
        <v/>
      </c>
      <c r="AD886" s="269" t="str">
        <f t="shared" si="476"/>
        <v/>
      </c>
      <c r="AE886" s="269" t="str">
        <f t="shared" si="477"/>
        <v/>
      </c>
      <c r="AF886" s="269" t="str">
        <f t="shared" si="478"/>
        <v/>
      </c>
      <c r="AG886" s="269" t="str">
        <f t="shared" si="479"/>
        <v/>
      </c>
      <c r="AH886" s="269" t="str">
        <f t="shared" si="480"/>
        <v/>
      </c>
      <c r="AI886" s="269" t="str">
        <f t="shared" si="481"/>
        <v/>
      </c>
      <c r="AJ886" s="269" t="str">
        <f t="shared" si="482"/>
        <v/>
      </c>
      <c r="AK886" s="366" t="str">
        <f t="shared" si="483"/>
        <v/>
      </c>
      <c r="AL886" s="134" t="str">
        <f t="shared" si="484"/>
        <v/>
      </c>
      <c r="AM886" s="5" t="e" cm="1">
        <f t="array" ref="AM886">Balance($B$8,$B$11,$B$12,$H$7,B886,AK886,AL886)</f>
        <v>#VALUE!</v>
      </c>
      <c r="AN886" s="5" t="e" cm="1">
        <f t="array" ref="AN886">getStorageByWaterLevel(B885)</f>
        <v>#VALUE!</v>
      </c>
    </row>
    <row r="887" spans="2:40" x14ac:dyDescent="0.25">
      <c r="B887" s="269" t="str">
        <f t="shared" si="464"/>
        <v/>
      </c>
      <c r="C887" s="269" t="str">
        <f t="shared" si="465"/>
        <v/>
      </c>
      <c r="D887" s="269" t="str">
        <f t="shared" si="466"/>
        <v/>
      </c>
      <c r="E887" s="269" t="str">
        <f>IF(H887&gt;0,IF(AND(C887&lt;$B$6,C887&gt;$K$12),bb2wang($B$6,$K$12,C887,$H$8,$H$9,I887,$H$10,$H$11,$K$10,$K$11,$H$13),E886)," ")</f>
        <v xml:space="preserve"> </v>
      </c>
      <c r="F887" s="269" t="str">
        <f t="shared" si="467"/>
        <v/>
      </c>
      <c r="G887" s="269" t="str">
        <f t="shared" si="468"/>
        <v/>
      </c>
      <c r="H887" s="270"/>
      <c r="I887" s="269" t="str">
        <f t="shared" si="469"/>
        <v/>
      </c>
      <c r="J887" s="269">
        <f t="shared" si="462"/>
        <v>100</v>
      </c>
      <c r="K887" s="317" t="str">
        <f t="shared" si="470"/>
        <v/>
      </c>
      <c r="L887" s="318" t="str">
        <f t="shared" si="471"/>
        <v/>
      </c>
      <c r="M887" s="318" t="str">
        <f t="shared" si="472"/>
        <v/>
      </c>
      <c r="N887" s="269" t="str">
        <f t="shared" si="473"/>
        <v/>
      </c>
      <c r="O887" s="269" t="str">
        <f t="shared" si="485"/>
        <v/>
      </c>
      <c r="P887" s="316"/>
      <c r="Q887" s="269"/>
      <c r="R887" s="338" t="str">
        <f>IF(H887&gt;0,rate1(1,$L$52,$L$51,$L$54,L887,$L$53,$L$50,P887),"")</f>
        <v/>
      </c>
      <c r="S887" s="318"/>
      <c r="T887" s="318"/>
      <c r="U887" s="269"/>
      <c r="V887" s="341"/>
      <c r="W887" s="269"/>
      <c r="X887" s="269"/>
      <c r="Y887" s="269"/>
      <c r="Z887" s="349" t="str">
        <f>IF(H887&gt;0,rate1(1,$L$52,$L$51,$L$54,U887,$L$53,$L$50,Y887),"")</f>
        <v/>
      </c>
      <c r="AA887" s="341" t="str">
        <f t="shared" si="474"/>
        <v/>
      </c>
      <c r="AB887" s="341" t="str">
        <f t="shared" si="475"/>
        <v/>
      </c>
      <c r="AC887" s="269" t="str">
        <f t="shared" si="463"/>
        <v/>
      </c>
      <c r="AD887" s="269" t="str">
        <f t="shared" si="476"/>
        <v/>
      </c>
      <c r="AE887" s="269" t="str">
        <f t="shared" si="477"/>
        <v/>
      </c>
      <c r="AF887" s="269" t="str">
        <f t="shared" si="478"/>
        <v/>
      </c>
      <c r="AG887" s="269" t="str">
        <f t="shared" si="479"/>
        <v/>
      </c>
      <c r="AH887" s="269" t="str">
        <f t="shared" si="480"/>
        <v/>
      </c>
      <c r="AI887" s="269" t="str">
        <f t="shared" si="481"/>
        <v/>
      </c>
      <c r="AJ887" s="269" t="str">
        <f t="shared" si="482"/>
        <v/>
      </c>
      <c r="AK887" s="366" t="str">
        <f t="shared" si="483"/>
        <v/>
      </c>
      <c r="AL887" s="134" t="str">
        <f t="shared" si="484"/>
        <v/>
      </c>
      <c r="AM887" s="5" t="e" cm="1">
        <f t="array" ref="AM887">Balance($B$8,$B$11,$B$12,$H$7,B887,AK887,AL887)</f>
        <v>#VALUE!</v>
      </c>
      <c r="AN887" s="5" t="e" cm="1">
        <f t="array" ref="AN887">getStorageByWaterLevel(B886)</f>
        <v>#VALUE!</v>
      </c>
    </row>
    <row r="888" spans="2:40" x14ac:dyDescent="0.25">
      <c r="B888" s="269" t="str">
        <f t="shared" si="464"/>
        <v/>
      </c>
      <c r="C888" s="269" t="str">
        <f t="shared" si="465"/>
        <v/>
      </c>
      <c r="D888" s="269" t="str">
        <f t="shared" si="466"/>
        <v/>
      </c>
      <c r="E888" s="269" t="str">
        <f>IF(H888&gt;0,IF(AND(C888&lt;$B$6,C888&gt;$K$12),bb2wang($B$6,$K$12,C888,$H$8,$H$9,I888,$H$10,$H$11,$K$10,$K$11,$H$13),E887)," ")</f>
        <v xml:space="preserve"> </v>
      </c>
      <c r="F888" s="269" t="str">
        <f t="shared" si="467"/>
        <v/>
      </c>
      <c r="G888" s="269" t="str">
        <f t="shared" si="468"/>
        <v/>
      </c>
      <c r="H888" s="270"/>
      <c r="I888" s="269" t="str">
        <f t="shared" si="469"/>
        <v/>
      </c>
      <c r="J888" s="269">
        <f t="shared" si="462"/>
        <v>100</v>
      </c>
      <c r="K888" s="317" t="str">
        <f t="shared" si="470"/>
        <v/>
      </c>
      <c r="L888" s="318" t="str">
        <f t="shared" si="471"/>
        <v/>
      </c>
      <c r="M888" s="318" t="str">
        <f t="shared" si="472"/>
        <v/>
      </c>
      <c r="N888" s="269" t="str">
        <f t="shared" si="473"/>
        <v/>
      </c>
      <c r="O888" s="269" t="str">
        <f t="shared" si="485"/>
        <v/>
      </c>
      <c r="P888" s="316"/>
      <c r="Q888" s="269"/>
      <c r="R888" s="338" t="str">
        <f>IF(H888&gt;0,rate1(1,$L$52,$L$51,$L$54,L888,$L$53,$L$50,P888),"")</f>
        <v/>
      </c>
      <c r="S888" s="318"/>
      <c r="T888" s="318"/>
      <c r="U888" s="269"/>
      <c r="V888" s="341"/>
      <c r="W888" s="269"/>
      <c r="X888" s="269"/>
      <c r="Y888" s="269"/>
      <c r="Z888" s="349" t="str">
        <f>IF(H888&gt;0,rate1(1,$L$52,$L$51,$L$54,U888,$L$53,$L$50,Y888),"")</f>
        <v/>
      </c>
      <c r="AA888" s="341" t="str">
        <f t="shared" si="474"/>
        <v/>
      </c>
      <c r="AB888" s="341" t="str">
        <f t="shared" si="475"/>
        <v/>
      </c>
      <c r="AC888" s="269" t="str">
        <f t="shared" si="463"/>
        <v/>
      </c>
      <c r="AD888" s="269" t="str">
        <f t="shared" si="476"/>
        <v/>
      </c>
      <c r="AE888" s="269" t="str">
        <f t="shared" si="477"/>
        <v/>
      </c>
      <c r="AF888" s="269" t="str">
        <f t="shared" si="478"/>
        <v/>
      </c>
      <c r="AG888" s="269" t="str">
        <f t="shared" si="479"/>
        <v/>
      </c>
      <c r="AH888" s="269" t="str">
        <f t="shared" si="480"/>
        <v/>
      </c>
      <c r="AI888" s="269" t="str">
        <f t="shared" si="481"/>
        <v/>
      </c>
      <c r="AJ888" s="269" t="str">
        <f t="shared" si="482"/>
        <v/>
      </c>
      <c r="AK888" s="366" t="str">
        <f t="shared" si="483"/>
        <v/>
      </c>
      <c r="AL888" s="134" t="str">
        <f t="shared" si="484"/>
        <v/>
      </c>
      <c r="AM888" s="5" t="e" cm="1">
        <f t="array" ref="AM888">Balance($B$8,$B$11,$B$12,$H$7,B888,AK888,AL888)</f>
        <v>#VALUE!</v>
      </c>
      <c r="AN888" s="5" t="e" cm="1">
        <f t="array" ref="AN888">getStorageByWaterLevel(B887)</f>
        <v>#VALUE!</v>
      </c>
    </row>
    <row r="889" spans="2:40" x14ac:dyDescent="0.25">
      <c r="B889" s="269" t="str">
        <f t="shared" si="464"/>
        <v/>
      </c>
      <c r="C889" s="269" t="str">
        <f t="shared" si="465"/>
        <v/>
      </c>
      <c r="D889" s="269" t="str">
        <f t="shared" si="466"/>
        <v/>
      </c>
      <c r="E889" s="269" t="str">
        <f>IF(H889&gt;0,IF(AND(C889&lt;$B$6,C889&gt;$K$12),bb2wang($B$6,$K$12,C889,$H$8,$H$9,I889,$H$10,$H$11,$K$10,$K$11,$H$13),E888)," ")</f>
        <v xml:space="preserve"> </v>
      </c>
      <c r="F889" s="269" t="str">
        <f t="shared" si="467"/>
        <v/>
      </c>
      <c r="G889" s="269" t="str">
        <f t="shared" si="468"/>
        <v/>
      </c>
      <c r="H889" s="270"/>
      <c r="I889" s="269" t="str">
        <f t="shared" si="469"/>
        <v/>
      </c>
      <c r="J889" s="269">
        <f t="shared" si="462"/>
        <v>100</v>
      </c>
      <c r="K889" s="317" t="str">
        <f t="shared" si="470"/>
        <v/>
      </c>
      <c r="L889" s="318" t="str">
        <f t="shared" si="471"/>
        <v/>
      </c>
      <c r="M889" s="318" t="str">
        <f t="shared" si="472"/>
        <v/>
      </c>
      <c r="N889" s="269" t="str">
        <f t="shared" si="473"/>
        <v/>
      </c>
      <c r="O889" s="269" t="str">
        <f t="shared" si="485"/>
        <v/>
      </c>
      <c r="P889" s="316"/>
      <c r="Q889" s="269"/>
      <c r="R889" s="338" t="str">
        <f>IF(H889&gt;0,rate1(1,$L$52,$L$51,$L$54,L889,$L$53,$L$50,P889),"")</f>
        <v/>
      </c>
      <c r="S889" s="318"/>
      <c r="T889" s="318"/>
      <c r="U889" s="269"/>
      <c r="V889" s="341"/>
      <c r="W889" s="269"/>
      <c r="X889" s="269"/>
      <c r="Y889" s="269"/>
      <c r="Z889" s="349" t="str">
        <f>IF(H889&gt;0,rate1(1,$L$52,$L$51,$L$54,U889,$L$53,$L$50,Y889),"")</f>
        <v/>
      </c>
      <c r="AA889" s="341" t="str">
        <f t="shared" si="474"/>
        <v/>
      </c>
      <c r="AB889" s="341" t="str">
        <f t="shared" si="475"/>
        <v/>
      </c>
      <c r="AC889" s="269" t="str">
        <f t="shared" si="463"/>
        <v/>
      </c>
      <c r="AD889" s="269" t="str">
        <f t="shared" si="476"/>
        <v/>
      </c>
      <c r="AE889" s="269" t="str">
        <f t="shared" si="477"/>
        <v/>
      </c>
      <c r="AF889" s="269" t="str">
        <f t="shared" si="478"/>
        <v/>
      </c>
      <c r="AG889" s="269" t="str">
        <f t="shared" si="479"/>
        <v/>
      </c>
      <c r="AH889" s="269" t="str">
        <f t="shared" si="480"/>
        <v/>
      </c>
      <c r="AI889" s="269" t="str">
        <f t="shared" si="481"/>
        <v/>
      </c>
      <c r="AJ889" s="269" t="str">
        <f t="shared" si="482"/>
        <v/>
      </c>
      <c r="AK889" s="366" t="str">
        <f t="shared" si="483"/>
        <v/>
      </c>
      <c r="AL889" s="134" t="str">
        <f t="shared" si="484"/>
        <v/>
      </c>
      <c r="AM889" s="5" t="e" cm="1">
        <f t="array" ref="AM889">Balance($B$8,$B$11,$B$12,$H$7,B889,AK889,AL889)</f>
        <v>#VALUE!</v>
      </c>
      <c r="AN889" s="5" t="e" cm="1">
        <f t="array" ref="AN889">getStorageByWaterLevel(B888)</f>
        <v>#VALUE!</v>
      </c>
    </row>
    <row r="890" spans="2:40" x14ac:dyDescent="0.25">
      <c r="B890" s="269" t="str">
        <f t="shared" si="464"/>
        <v/>
      </c>
      <c r="C890" s="269" t="str">
        <f t="shared" si="465"/>
        <v/>
      </c>
      <c r="D890" s="269" t="str">
        <f t="shared" si="466"/>
        <v/>
      </c>
      <c r="E890" s="269" t="str">
        <f>IF(H890&gt;0,IF(AND(C890&lt;$B$6,C890&gt;$K$12),bb2wang($B$6,$K$12,C890,$H$8,$H$9,I890,$H$10,$H$11,$K$10,$K$11,$H$13),E889)," ")</f>
        <v xml:space="preserve"> </v>
      </c>
      <c r="F890" s="269" t="str">
        <f t="shared" si="467"/>
        <v/>
      </c>
      <c r="G890" s="269" t="str">
        <f t="shared" si="468"/>
        <v/>
      </c>
      <c r="H890" s="270"/>
      <c r="I890" s="269" t="str">
        <f t="shared" si="469"/>
        <v/>
      </c>
      <c r="J890" s="269">
        <f t="shared" si="462"/>
        <v>100</v>
      </c>
      <c r="K890" s="317" t="str">
        <f t="shared" si="470"/>
        <v/>
      </c>
      <c r="L890" s="318" t="str">
        <f t="shared" si="471"/>
        <v/>
      </c>
      <c r="M890" s="318" t="str">
        <f t="shared" si="472"/>
        <v/>
      </c>
      <c r="N890" s="269" t="str">
        <f t="shared" si="473"/>
        <v/>
      </c>
      <c r="O890" s="269" t="str">
        <f t="shared" si="485"/>
        <v/>
      </c>
      <c r="P890" s="316"/>
      <c r="Q890" s="269"/>
      <c r="R890" s="338" t="str">
        <f>IF(H890&gt;0,rate1(1,$L$52,$L$51,$L$54,L890,$L$53,$L$50,P890),"")</f>
        <v/>
      </c>
      <c r="S890" s="318"/>
      <c r="T890" s="318"/>
      <c r="U890" s="269"/>
      <c r="V890" s="341"/>
      <c r="W890" s="269"/>
      <c r="X890" s="269"/>
      <c r="Y890" s="269"/>
      <c r="Z890" s="349" t="str">
        <f>IF(H890&gt;0,rate1(1,$L$52,$L$51,$L$54,U890,$L$53,$L$50,Y890),"")</f>
        <v/>
      </c>
      <c r="AA890" s="341" t="str">
        <f t="shared" si="474"/>
        <v/>
      </c>
      <c r="AB890" s="341" t="str">
        <f t="shared" si="475"/>
        <v/>
      </c>
      <c r="AC890" s="269" t="str">
        <f t="shared" si="463"/>
        <v/>
      </c>
      <c r="AD890" s="269" t="str">
        <f t="shared" si="476"/>
        <v/>
      </c>
      <c r="AE890" s="269" t="str">
        <f t="shared" si="477"/>
        <v/>
      </c>
      <c r="AF890" s="269" t="str">
        <f t="shared" si="478"/>
        <v/>
      </c>
      <c r="AG890" s="269" t="str">
        <f t="shared" si="479"/>
        <v/>
      </c>
      <c r="AH890" s="269" t="str">
        <f t="shared" si="480"/>
        <v/>
      </c>
      <c r="AI890" s="269" t="str">
        <f t="shared" si="481"/>
        <v/>
      </c>
      <c r="AJ890" s="269" t="str">
        <f t="shared" si="482"/>
        <v/>
      </c>
      <c r="AK890" s="366" t="str">
        <f t="shared" si="483"/>
        <v/>
      </c>
      <c r="AL890" s="134" t="str">
        <f t="shared" si="484"/>
        <v/>
      </c>
      <c r="AM890" s="5" t="e" cm="1">
        <f t="array" ref="AM890">Balance($B$8,$B$11,$B$12,$H$7,B890,AK890,AL890)</f>
        <v>#VALUE!</v>
      </c>
      <c r="AN890" s="5" t="e" cm="1">
        <f t="array" ref="AN890">getStorageByWaterLevel(B889)</f>
        <v>#VALUE!</v>
      </c>
    </row>
    <row r="891" spans="2:40" x14ac:dyDescent="0.25">
      <c r="B891" s="269" t="str">
        <f t="shared" si="464"/>
        <v/>
      </c>
      <c r="C891" s="269" t="str">
        <f t="shared" si="465"/>
        <v/>
      </c>
      <c r="D891" s="269" t="str">
        <f t="shared" si="466"/>
        <v/>
      </c>
      <c r="E891" s="269" t="str">
        <f>IF(H891&gt;0,IF(AND(C891&lt;$B$6,C891&gt;$K$12),bb2wang($B$6,$K$12,C891,$H$8,$H$9,I891,$H$10,$H$11,$K$10,$K$11,$H$13),E890)," ")</f>
        <v xml:space="preserve"> </v>
      </c>
      <c r="F891" s="269" t="str">
        <f t="shared" si="467"/>
        <v/>
      </c>
      <c r="G891" s="269" t="str">
        <f t="shared" si="468"/>
        <v/>
      </c>
      <c r="H891" s="270"/>
      <c r="I891" s="269" t="str">
        <f t="shared" si="469"/>
        <v/>
      </c>
      <c r="J891" s="269">
        <f t="shared" si="462"/>
        <v>100</v>
      </c>
      <c r="K891" s="317" t="str">
        <f t="shared" si="470"/>
        <v/>
      </c>
      <c r="L891" s="318" t="str">
        <f t="shared" si="471"/>
        <v/>
      </c>
      <c r="M891" s="318" t="str">
        <f t="shared" si="472"/>
        <v/>
      </c>
      <c r="N891" s="269" t="str">
        <f t="shared" si="473"/>
        <v/>
      </c>
      <c r="O891" s="269" t="str">
        <f t="shared" si="485"/>
        <v/>
      </c>
      <c r="P891" s="316"/>
      <c r="Q891" s="269"/>
      <c r="R891" s="338" t="str">
        <f>IF(H891&gt;0,rate1(1,$L$52,$L$51,$L$54,L891,$L$53,$L$50,P891),"")</f>
        <v/>
      </c>
      <c r="S891" s="318"/>
      <c r="T891" s="318"/>
      <c r="U891" s="269"/>
      <c r="V891" s="341"/>
      <c r="W891" s="269"/>
      <c r="X891" s="269"/>
      <c r="Y891" s="269"/>
      <c r="Z891" s="349" t="str">
        <f>IF(H891&gt;0,rate1(1,$L$52,$L$51,$L$54,U891,$L$53,$L$50,Y891),"")</f>
        <v/>
      </c>
      <c r="AA891" s="341" t="str">
        <f t="shared" si="474"/>
        <v/>
      </c>
      <c r="AB891" s="341" t="str">
        <f t="shared" si="475"/>
        <v/>
      </c>
      <c r="AC891" s="269" t="str">
        <f t="shared" si="463"/>
        <v/>
      </c>
      <c r="AD891" s="269" t="str">
        <f t="shared" si="476"/>
        <v/>
      </c>
      <c r="AE891" s="269" t="str">
        <f t="shared" si="477"/>
        <v/>
      </c>
      <c r="AF891" s="269" t="str">
        <f t="shared" si="478"/>
        <v/>
      </c>
      <c r="AG891" s="269" t="str">
        <f t="shared" si="479"/>
        <v/>
      </c>
      <c r="AH891" s="269" t="str">
        <f t="shared" si="480"/>
        <v/>
      </c>
      <c r="AI891" s="269" t="str">
        <f t="shared" si="481"/>
        <v/>
      </c>
      <c r="AJ891" s="269" t="str">
        <f t="shared" si="482"/>
        <v/>
      </c>
      <c r="AK891" s="366" t="str">
        <f t="shared" si="483"/>
        <v/>
      </c>
      <c r="AL891" s="134" t="str">
        <f t="shared" si="484"/>
        <v/>
      </c>
      <c r="AM891" s="5" t="e" cm="1">
        <f t="array" ref="AM891">Balance($B$8,$B$11,$B$12,$H$7,B891,AK891,AL891)</f>
        <v>#VALUE!</v>
      </c>
      <c r="AN891" s="5" t="e" cm="1">
        <f t="array" ref="AN891">getStorageByWaterLevel(B890)</f>
        <v>#VALUE!</v>
      </c>
    </row>
    <row r="892" spans="2:40" x14ac:dyDescent="0.25">
      <c r="B892" s="269" t="str">
        <f t="shared" si="464"/>
        <v/>
      </c>
      <c r="C892" s="269" t="str">
        <f t="shared" si="465"/>
        <v/>
      </c>
      <c r="D892" s="269" t="str">
        <f t="shared" si="466"/>
        <v/>
      </c>
      <c r="E892" s="269" t="str">
        <f>IF(H892&gt;0,IF(AND(C892&lt;$B$6,C892&gt;$K$12),bb2wang($B$6,$K$12,C892,$H$8,$H$9,I892,$H$10,$H$11,$K$10,$K$11,$H$13),E891)," ")</f>
        <v xml:space="preserve"> </v>
      </c>
      <c r="F892" s="269" t="str">
        <f t="shared" si="467"/>
        <v/>
      </c>
      <c r="G892" s="269" t="str">
        <f t="shared" si="468"/>
        <v/>
      </c>
      <c r="H892" s="270"/>
      <c r="I892" s="269" t="str">
        <f t="shared" si="469"/>
        <v/>
      </c>
      <c r="J892" s="269">
        <f t="shared" si="462"/>
        <v>100</v>
      </c>
      <c r="K892" s="317" t="str">
        <f t="shared" si="470"/>
        <v/>
      </c>
      <c r="L892" s="318" t="str">
        <f t="shared" si="471"/>
        <v/>
      </c>
      <c r="M892" s="318" t="str">
        <f t="shared" si="472"/>
        <v/>
      </c>
      <c r="N892" s="269" t="str">
        <f t="shared" si="473"/>
        <v/>
      </c>
      <c r="O892" s="269" t="str">
        <f t="shared" si="485"/>
        <v/>
      </c>
      <c r="P892" s="316"/>
      <c r="Q892" s="269"/>
      <c r="R892" s="338" t="str">
        <f>IF(H892&gt;0,rate1(1,$L$52,$L$51,$L$54,L892,$L$53,$L$50,P892),"")</f>
        <v/>
      </c>
      <c r="S892" s="318"/>
      <c r="T892" s="318"/>
      <c r="U892" s="269"/>
      <c r="V892" s="341"/>
      <c r="W892" s="269"/>
      <c r="X892" s="269"/>
      <c r="Y892" s="269"/>
      <c r="Z892" s="349" t="str">
        <f>IF(H892&gt;0,rate1(1,$L$52,$L$51,$L$54,U892,$L$53,$L$50,Y892),"")</f>
        <v/>
      </c>
      <c r="AA892" s="341" t="str">
        <f t="shared" si="474"/>
        <v/>
      </c>
      <c r="AB892" s="341" t="str">
        <f t="shared" si="475"/>
        <v/>
      </c>
      <c r="AC892" s="269" t="str">
        <f t="shared" si="463"/>
        <v/>
      </c>
      <c r="AD892" s="269" t="str">
        <f t="shared" si="476"/>
        <v/>
      </c>
      <c r="AE892" s="269" t="str">
        <f t="shared" si="477"/>
        <v/>
      </c>
      <c r="AF892" s="269" t="str">
        <f t="shared" si="478"/>
        <v/>
      </c>
      <c r="AG892" s="269" t="str">
        <f t="shared" si="479"/>
        <v/>
      </c>
      <c r="AH892" s="269" t="str">
        <f t="shared" si="480"/>
        <v/>
      </c>
      <c r="AI892" s="269" t="str">
        <f t="shared" si="481"/>
        <v/>
      </c>
      <c r="AJ892" s="269" t="str">
        <f t="shared" si="482"/>
        <v/>
      </c>
      <c r="AK892" s="366" t="str">
        <f t="shared" si="483"/>
        <v/>
      </c>
      <c r="AL892" s="134" t="str">
        <f t="shared" si="484"/>
        <v/>
      </c>
      <c r="AM892" s="5" t="e" cm="1">
        <f t="array" ref="AM892">Balance($B$8,$B$11,$B$12,$H$7,B892,AK892,AL892)</f>
        <v>#VALUE!</v>
      </c>
      <c r="AN892" s="5" t="e" cm="1">
        <f t="array" ref="AN892">getStorageByWaterLevel(B891)</f>
        <v>#VALUE!</v>
      </c>
    </row>
    <row r="893" spans="2:40" x14ac:dyDescent="0.25">
      <c r="B893" s="269" t="str">
        <f t="shared" si="464"/>
        <v/>
      </c>
      <c r="C893" s="269" t="str">
        <f t="shared" si="465"/>
        <v/>
      </c>
      <c r="D893" s="269" t="str">
        <f t="shared" si="466"/>
        <v/>
      </c>
      <c r="E893" s="269" t="str">
        <f>IF(H893&gt;0,IF(AND(C893&lt;$B$6,C893&gt;$K$12),bb2wang($B$6,$K$12,C893,$H$8,$H$9,I893,$H$10,$H$11,$K$10,$K$11,$H$13),E892)," ")</f>
        <v xml:space="preserve"> </v>
      </c>
      <c r="F893" s="269" t="str">
        <f t="shared" si="467"/>
        <v/>
      </c>
      <c r="G893" s="269" t="str">
        <f t="shared" si="468"/>
        <v/>
      </c>
      <c r="H893" s="270"/>
      <c r="I893" s="269" t="str">
        <f t="shared" si="469"/>
        <v/>
      </c>
      <c r="J893" s="269">
        <f t="shared" si="462"/>
        <v>100</v>
      </c>
      <c r="K893" s="317" t="str">
        <f t="shared" si="470"/>
        <v/>
      </c>
      <c r="L893" s="318" t="str">
        <f t="shared" si="471"/>
        <v/>
      </c>
      <c r="M893" s="318" t="str">
        <f t="shared" si="472"/>
        <v/>
      </c>
      <c r="N893" s="269" t="str">
        <f t="shared" si="473"/>
        <v/>
      </c>
      <c r="O893" s="269" t="str">
        <f t="shared" si="485"/>
        <v/>
      </c>
      <c r="P893" s="316"/>
      <c r="Q893" s="269"/>
      <c r="R893" s="338" t="str">
        <f>IF(H893&gt;0,rate1(1,$L$52,$L$51,$L$54,L893,$L$53,$L$50,P893),"")</f>
        <v/>
      </c>
      <c r="S893" s="318"/>
      <c r="T893" s="318"/>
      <c r="U893" s="269"/>
      <c r="V893" s="341"/>
      <c r="W893" s="269"/>
      <c r="X893" s="269"/>
      <c r="Y893" s="269"/>
      <c r="Z893" s="349" t="str">
        <f>IF(H893&gt;0,rate1(1,$L$52,$L$51,$L$54,U893,$L$53,$L$50,Y893),"")</f>
        <v/>
      </c>
      <c r="AA893" s="341" t="str">
        <f t="shared" si="474"/>
        <v/>
      </c>
      <c r="AB893" s="341" t="str">
        <f t="shared" si="475"/>
        <v/>
      </c>
      <c r="AC893" s="269" t="str">
        <f t="shared" si="463"/>
        <v/>
      </c>
      <c r="AD893" s="269" t="str">
        <f t="shared" si="476"/>
        <v/>
      </c>
      <c r="AE893" s="269" t="str">
        <f t="shared" si="477"/>
        <v/>
      </c>
      <c r="AF893" s="269" t="str">
        <f t="shared" si="478"/>
        <v/>
      </c>
      <c r="AG893" s="269" t="str">
        <f t="shared" si="479"/>
        <v/>
      </c>
      <c r="AH893" s="269" t="str">
        <f t="shared" si="480"/>
        <v/>
      </c>
      <c r="AI893" s="269" t="str">
        <f t="shared" si="481"/>
        <v/>
      </c>
      <c r="AJ893" s="269" t="str">
        <f t="shared" si="482"/>
        <v/>
      </c>
      <c r="AK893" s="366" t="str">
        <f t="shared" si="483"/>
        <v/>
      </c>
      <c r="AL893" s="134" t="str">
        <f t="shared" si="484"/>
        <v/>
      </c>
      <c r="AM893" s="5" t="e" cm="1">
        <f t="array" ref="AM893">Balance($B$8,$B$11,$B$12,$H$7,B893,AK893,AL893)</f>
        <v>#VALUE!</v>
      </c>
      <c r="AN893" s="5" t="e" cm="1">
        <f t="array" ref="AN893">getStorageByWaterLevel(B892)</f>
        <v>#VALUE!</v>
      </c>
    </row>
    <row r="894" spans="2:40" x14ac:dyDescent="0.25">
      <c r="B894" s="269" t="str">
        <f t="shared" si="464"/>
        <v/>
      </c>
      <c r="C894" s="269" t="str">
        <f t="shared" si="465"/>
        <v/>
      </c>
      <c r="D894" s="269" t="str">
        <f t="shared" si="466"/>
        <v/>
      </c>
      <c r="E894" s="269" t="str">
        <f>IF(H894&gt;0,IF(AND(C894&lt;$B$6,C894&gt;$K$12),bb2wang($B$6,$K$12,C894,$H$8,$H$9,I894,$H$10,$H$11,$K$10,$K$11,$H$13),E893)," ")</f>
        <v xml:space="preserve"> </v>
      </c>
      <c r="F894" s="269" t="str">
        <f t="shared" si="467"/>
        <v/>
      </c>
      <c r="G894" s="269" t="str">
        <f t="shared" si="468"/>
        <v/>
      </c>
      <c r="H894" s="270"/>
      <c r="I894" s="269" t="str">
        <f t="shared" si="469"/>
        <v/>
      </c>
      <c r="J894" s="269">
        <f t="shared" ref="J894:J957" si="486">$B$7</f>
        <v>100</v>
      </c>
      <c r="K894" s="317" t="str">
        <f t="shared" si="470"/>
        <v/>
      </c>
      <c r="L894" s="318" t="str">
        <f t="shared" si="471"/>
        <v/>
      </c>
      <c r="M894" s="318" t="str">
        <f t="shared" si="472"/>
        <v/>
      </c>
      <c r="N894" s="269" t="str">
        <f t="shared" si="473"/>
        <v/>
      </c>
      <c r="O894" s="269" t="str">
        <f t="shared" si="485"/>
        <v/>
      </c>
      <c r="P894" s="316"/>
      <c r="Q894" s="269"/>
      <c r="R894" s="338" t="str">
        <f>IF(H894&gt;0,rate1(1,$L$52,$L$51,$L$54,L894,$L$53,$L$50,P894),"")</f>
        <v/>
      </c>
      <c r="S894" s="318"/>
      <c r="T894" s="318"/>
      <c r="U894" s="269"/>
      <c r="V894" s="341"/>
      <c r="W894" s="269"/>
      <c r="X894" s="269"/>
      <c r="Y894" s="269"/>
      <c r="Z894" s="349" t="str">
        <f>IF(H894&gt;0,rate1(1,$L$52,$L$51,$L$54,U894,$L$53,$L$50,Y894),"")</f>
        <v/>
      </c>
      <c r="AA894" s="341" t="str">
        <f t="shared" si="474"/>
        <v/>
      </c>
      <c r="AB894" s="341" t="str">
        <f t="shared" si="475"/>
        <v/>
      </c>
      <c r="AC894" s="269" t="str">
        <f t="shared" si="463"/>
        <v/>
      </c>
      <c r="AD894" s="269" t="str">
        <f t="shared" si="476"/>
        <v/>
      </c>
      <c r="AE894" s="269" t="str">
        <f t="shared" si="477"/>
        <v/>
      </c>
      <c r="AF894" s="269" t="str">
        <f t="shared" si="478"/>
        <v/>
      </c>
      <c r="AG894" s="269" t="str">
        <f t="shared" si="479"/>
        <v/>
      </c>
      <c r="AH894" s="269" t="str">
        <f t="shared" si="480"/>
        <v/>
      </c>
      <c r="AI894" s="269" t="str">
        <f t="shared" si="481"/>
        <v/>
      </c>
      <c r="AJ894" s="269" t="str">
        <f t="shared" si="482"/>
        <v/>
      </c>
      <c r="AK894" s="366" t="str">
        <f t="shared" si="483"/>
        <v/>
      </c>
      <c r="AL894" s="134" t="str">
        <f t="shared" si="484"/>
        <v/>
      </c>
      <c r="AM894" s="5" t="e" cm="1">
        <f t="array" ref="AM894">Balance($B$8,$B$11,$B$12,$H$7,B894,AK894,AL894)</f>
        <v>#VALUE!</v>
      </c>
      <c r="AN894" s="5" t="e" cm="1">
        <f t="array" ref="AN894">getStorageByWaterLevel(B893)</f>
        <v>#VALUE!</v>
      </c>
    </row>
    <row r="895" spans="2:40" x14ac:dyDescent="0.25">
      <c r="B895" s="269" t="str">
        <f t="shared" si="464"/>
        <v/>
      </c>
      <c r="C895" s="269" t="str">
        <f t="shared" si="465"/>
        <v/>
      </c>
      <c r="D895" s="269" t="str">
        <f t="shared" si="466"/>
        <v/>
      </c>
      <c r="E895" s="269" t="str">
        <f>IF(H895&gt;0,IF(AND(C895&lt;$B$6,C895&gt;$K$12),bb2wang($B$6,$K$12,C895,$H$8,$H$9,I895,$H$10,$H$11,$K$10,$K$11,$H$13),E894)," ")</f>
        <v xml:space="preserve"> </v>
      </c>
      <c r="F895" s="269" t="str">
        <f t="shared" si="467"/>
        <v/>
      </c>
      <c r="G895" s="269" t="str">
        <f t="shared" si="468"/>
        <v/>
      </c>
      <c r="H895" s="270"/>
      <c r="I895" s="269" t="str">
        <f t="shared" si="469"/>
        <v/>
      </c>
      <c r="J895" s="269">
        <f t="shared" si="486"/>
        <v>100</v>
      </c>
      <c r="K895" s="317" t="str">
        <f t="shared" si="470"/>
        <v/>
      </c>
      <c r="L895" s="318" t="str">
        <f t="shared" si="471"/>
        <v/>
      </c>
      <c r="M895" s="318" t="str">
        <f t="shared" si="472"/>
        <v/>
      </c>
      <c r="N895" s="269" t="str">
        <f t="shared" si="473"/>
        <v/>
      </c>
      <c r="O895" s="269" t="str">
        <f t="shared" si="485"/>
        <v/>
      </c>
      <c r="P895" s="316"/>
      <c r="Q895" s="269"/>
      <c r="R895" s="338" t="str">
        <f>IF(H895&gt;0,rate1(1,$L$52,$L$51,$L$54,L895,$L$53,$L$50,P895),"")</f>
        <v/>
      </c>
      <c r="S895" s="318"/>
      <c r="T895" s="318"/>
      <c r="U895" s="269"/>
      <c r="V895" s="341"/>
      <c r="W895" s="269"/>
      <c r="X895" s="269"/>
      <c r="Y895" s="269"/>
      <c r="Z895" s="349" t="str">
        <f>IF(H895&gt;0,rate1(1,$L$52,$L$51,$L$54,U895,$L$53,$L$50,Y895),"")</f>
        <v/>
      </c>
      <c r="AA895" s="341" t="str">
        <f t="shared" si="474"/>
        <v/>
      </c>
      <c r="AB895" s="341" t="str">
        <f t="shared" si="475"/>
        <v/>
      </c>
      <c r="AC895" s="269" t="str">
        <f t="shared" ref="AC895:AC958" si="487">IF(H895&gt;0,delta_z(N895,S895,H895,AE894,AB895),"")</f>
        <v/>
      </c>
      <c r="AD895" s="269" t="str">
        <f t="shared" si="476"/>
        <v/>
      </c>
      <c r="AE895" s="269" t="str">
        <f t="shared" si="477"/>
        <v/>
      </c>
      <c r="AF895" s="269" t="str">
        <f t="shared" si="478"/>
        <v/>
      </c>
      <c r="AG895" s="269" t="str">
        <f t="shared" si="479"/>
        <v/>
      </c>
      <c r="AH895" s="269" t="str">
        <f t="shared" si="480"/>
        <v/>
      </c>
      <c r="AI895" s="269" t="str">
        <f t="shared" si="481"/>
        <v/>
      </c>
      <c r="AJ895" s="269" t="str">
        <f t="shared" si="482"/>
        <v/>
      </c>
      <c r="AK895" s="366" t="str">
        <f t="shared" si="483"/>
        <v/>
      </c>
      <c r="AL895" s="134" t="str">
        <f t="shared" si="484"/>
        <v/>
      </c>
      <c r="AM895" s="5" t="e" cm="1">
        <f t="array" ref="AM895">Balance($B$8,$B$11,$B$12,$H$7,B895,AK895,AL895)</f>
        <v>#VALUE!</v>
      </c>
      <c r="AN895" s="5" t="e" cm="1">
        <f t="array" ref="AN895">getStorageByWaterLevel(B894)</f>
        <v>#VALUE!</v>
      </c>
    </row>
    <row r="896" spans="2:40" x14ac:dyDescent="0.25">
      <c r="B896" s="269" t="str">
        <f t="shared" ref="B896:B959" si="488">IF(H896&gt;0,AF895,"")</f>
        <v/>
      </c>
      <c r="C896" s="269" t="str">
        <f t="shared" ref="C896:C959" si="489">IF(H896&gt;0,AG895,"")</f>
        <v/>
      </c>
      <c r="D896" s="269" t="str">
        <f t="shared" ref="D896:D959" si="490">IF(H896&gt;0,AH895,"")</f>
        <v/>
      </c>
      <c r="E896" s="269" t="str">
        <f>IF(H896&gt;0,IF(AND(C896&lt;$B$6,C896&gt;$K$12),bb2wang($B$6,$K$12,C896,$H$8,$H$9,I896,$H$10,$H$11,$K$10,$K$11,$H$13),E895)," ")</f>
        <v xml:space="preserve"> </v>
      </c>
      <c r="F896" s="269" t="str">
        <f t="shared" ref="F896:F959" si="491">IF(H896&gt;0,(E896+E895)/2,"")</f>
        <v/>
      </c>
      <c r="G896" s="269" t="str">
        <f t="shared" ref="G896:G959" si="492">IF(H896&gt;0,F896*$S$53*$C$55*(B896-C896+N896)^1.5,"")</f>
        <v/>
      </c>
      <c r="H896" s="270"/>
      <c r="I896" s="269" t="str">
        <f t="shared" ref="I896:I959" si="493">IF(H896&gt;0,(B896-C896)*B$19,"")</f>
        <v/>
      </c>
      <c r="J896" s="269">
        <f t="shared" si="486"/>
        <v>100</v>
      </c>
      <c r="K896" s="317" t="str">
        <f t="shared" ref="K896:K959" si="494">IF(H896&gt;0,IF((1-S895-0.015)&gt;0,1,-1),"")</f>
        <v/>
      </c>
      <c r="L896" s="318" t="str">
        <f t="shared" ref="L896:L959" si="495">IF(H896&gt;0,D896+K896*H896,"")</f>
        <v/>
      </c>
      <c r="M896" s="318" t="str">
        <f t="shared" ref="M896:M959" si="496">IF(H896&gt;0,(D896+L896)/2,"")</f>
        <v/>
      </c>
      <c r="N896" s="269" t="str">
        <f t="shared" ref="N896:N959" si="497">IF(H896&gt;0,2*($P$53*M896/$S$52/$S$51)^2-(B896-C896)*2,"")</f>
        <v/>
      </c>
      <c r="O896" s="269" t="str">
        <f t="shared" si="485"/>
        <v/>
      </c>
      <c r="P896" s="316"/>
      <c r="Q896" s="269"/>
      <c r="R896" s="338" t="str">
        <f>IF(H896&gt;0,rate1(1,$L$52,$L$51,$L$54,L896,$L$53,$L$50,P896),"")</f>
        <v/>
      </c>
      <c r="S896" s="318"/>
      <c r="T896" s="318"/>
      <c r="U896" s="269"/>
      <c r="V896" s="341"/>
      <c r="W896" s="269"/>
      <c r="X896" s="269"/>
      <c r="Y896" s="269"/>
      <c r="Z896" s="349" t="str">
        <f>IF(H896&gt;0,rate1(1,$L$52,$L$51,$L$54,U896,$L$53,$L$50,Y896),"")</f>
        <v/>
      </c>
      <c r="AA896" s="341" t="str">
        <f t="shared" ref="AA896:AA959" si="498">IF(H896&gt;0,X896/O896/Z896,"")</f>
        <v/>
      </c>
      <c r="AB896" s="341" t="str">
        <f t="shared" ref="AB896:AB959" si="499">IF(H896&gt;0,W896/(1-AA896),"")</f>
        <v/>
      </c>
      <c r="AC896" s="269" t="str">
        <f t="shared" si="487"/>
        <v/>
      </c>
      <c r="AD896" s="269" t="str">
        <f t="shared" ref="AD896:AD959" si="500">IF(H896&gt;0,H896/AC896*K896,"")</f>
        <v/>
      </c>
      <c r="AE896" s="269" t="str">
        <f t="shared" ref="AE896:AE959" si="501">IF(H896&gt;0,(AD896-AD895)/(AC896+AC895)*2,"")</f>
        <v/>
      </c>
      <c r="AF896" s="269" t="str">
        <f t="shared" ref="AF896:AF959" si="502">IF(H896&gt;0,B896-(AC896-N896),"")</f>
        <v/>
      </c>
      <c r="AG896" s="269" t="str">
        <f t="shared" ref="AG896:AG959" si="503">IF(H896&gt;0,C896-AC896,"")</f>
        <v/>
      </c>
      <c r="AH896" s="269" t="str">
        <f t="shared" ref="AH896:AH959" si="504">IF(H896&gt;0,$S$54*$S$53*$C$55*SQRT(AF896-AG896),"")</f>
        <v/>
      </c>
      <c r="AI896" s="269" t="str">
        <f t="shared" ref="AI896:AI959" si="505">IF(H896&gt;0,AC896/R896*1000000,"")</f>
        <v/>
      </c>
      <c r="AJ896" s="269" t="str">
        <f t="shared" ref="AJ896:AJ959" si="506">IF(H896&gt;0,AJ895+AI896/3600,"")</f>
        <v/>
      </c>
      <c r="AK896" s="366" t="str">
        <f t="shared" ref="AK896:AK959" si="507">IF(H896&gt;0,AK895+AI895*G895/1000000,"")</f>
        <v/>
      </c>
      <c r="AL896" s="134" t="str">
        <f t="shared" ref="AL896:AL959" si="508">IF(H896&gt;0,AL895+AI895*J895/1000000,"")</f>
        <v/>
      </c>
      <c r="AM896" s="5" t="e" cm="1">
        <f t="array" ref="AM896">Balance($B$8,$B$11,$B$12,$H$7,B896,AK896,AL896)</f>
        <v>#VALUE!</v>
      </c>
      <c r="AN896" s="5" t="e" cm="1">
        <f t="array" ref="AN896">getStorageByWaterLevel(B895)</f>
        <v>#VALUE!</v>
      </c>
    </row>
    <row r="897" spans="2:40" x14ac:dyDescent="0.25">
      <c r="B897" s="269" t="str">
        <f t="shared" si="488"/>
        <v/>
      </c>
      <c r="C897" s="269" t="str">
        <f t="shared" si="489"/>
        <v/>
      </c>
      <c r="D897" s="269" t="str">
        <f t="shared" si="490"/>
        <v/>
      </c>
      <c r="E897" s="269" t="str">
        <f>IF(H897&gt;0,IF(AND(C897&lt;$B$6,C897&gt;$K$12),bb2wang($B$6,$K$12,C897,$H$8,$H$9,I897,$H$10,$H$11,$K$10,$K$11,$H$13),E896)," ")</f>
        <v xml:space="preserve"> </v>
      </c>
      <c r="F897" s="269" t="str">
        <f t="shared" si="491"/>
        <v/>
      </c>
      <c r="G897" s="269" t="str">
        <f t="shared" si="492"/>
        <v/>
      </c>
      <c r="H897" s="270"/>
      <c r="I897" s="269" t="str">
        <f t="shared" si="493"/>
        <v/>
      </c>
      <c r="J897" s="269">
        <f t="shared" si="486"/>
        <v>100</v>
      </c>
      <c r="K897" s="317" t="str">
        <f t="shared" si="494"/>
        <v/>
      </c>
      <c r="L897" s="318" t="str">
        <f t="shared" si="495"/>
        <v/>
      </c>
      <c r="M897" s="318" t="str">
        <f t="shared" si="496"/>
        <v/>
      </c>
      <c r="N897" s="269" t="str">
        <f t="shared" si="497"/>
        <v/>
      </c>
      <c r="O897" s="269" t="str">
        <f t="shared" si="485"/>
        <v/>
      </c>
      <c r="P897" s="316"/>
      <c r="Q897" s="269"/>
      <c r="R897" s="338" t="str">
        <f>IF(H897&gt;0,rate1(1,$L$52,$L$51,$L$54,L897,$L$53,$L$50,P897),"")</f>
        <v/>
      </c>
      <c r="S897" s="318"/>
      <c r="T897" s="318"/>
      <c r="U897" s="269"/>
      <c r="V897" s="341"/>
      <c r="W897" s="269"/>
      <c r="X897" s="269"/>
      <c r="Y897" s="269"/>
      <c r="Z897" s="349" t="str">
        <f>IF(H897&gt;0,rate1(1,$L$52,$L$51,$L$54,U897,$L$53,$L$50,Y897),"")</f>
        <v/>
      </c>
      <c r="AA897" s="341" t="str">
        <f t="shared" si="498"/>
        <v/>
      </c>
      <c r="AB897" s="341" t="str">
        <f t="shared" si="499"/>
        <v/>
      </c>
      <c r="AC897" s="269" t="str">
        <f t="shared" si="487"/>
        <v/>
      </c>
      <c r="AD897" s="269" t="str">
        <f t="shared" si="500"/>
        <v/>
      </c>
      <c r="AE897" s="269" t="str">
        <f t="shared" si="501"/>
        <v/>
      </c>
      <c r="AF897" s="269" t="str">
        <f t="shared" si="502"/>
        <v/>
      </c>
      <c r="AG897" s="269" t="str">
        <f t="shared" si="503"/>
        <v/>
      </c>
      <c r="AH897" s="269" t="str">
        <f t="shared" si="504"/>
        <v/>
      </c>
      <c r="AI897" s="269" t="str">
        <f t="shared" si="505"/>
        <v/>
      </c>
      <c r="AJ897" s="269" t="str">
        <f t="shared" si="506"/>
        <v/>
      </c>
      <c r="AK897" s="366" t="str">
        <f t="shared" si="507"/>
        <v/>
      </c>
      <c r="AL897" s="134" t="str">
        <f t="shared" si="508"/>
        <v/>
      </c>
      <c r="AM897" s="5" t="e" cm="1">
        <f t="array" ref="AM897">Balance($B$8,$B$11,$B$12,$H$7,B897,AK897,AL897)</f>
        <v>#VALUE!</v>
      </c>
      <c r="AN897" s="5" t="e" cm="1">
        <f t="array" ref="AN897">getStorageByWaterLevel(B896)</f>
        <v>#VALUE!</v>
      </c>
    </row>
    <row r="898" spans="2:40" x14ac:dyDescent="0.25">
      <c r="B898" s="269" t="str">
        <f t="shared" si="488"/>
        <v/>
      </c>
      <c r="C898" s="269" t="str">
        <f t="shared" si="489"/>
        <v/>
      </c>
      <c r="D898" s="269" t="str">
        <f t="shared" si="490"/>
        <v/>
      </c>
      <c r="E898" s="269" t="str">
        <f>IF(H898&gt;0,IF(AND(C898&lt;$B$6,C898&gt;$K$12),bb2wang($B$6,$K$12,C898,$H$8,$H$9,I898,$H$10,$H$11,$K$10,$K$11,$H$13),E897)," ")</f>
        <v xml:space="preserve"> </v>
      </c>
      <c r="F898" s="269" t="str">
        <f t="shared" si="491"/>
        <v/>
      </c>
      <c r="G898" s="269" t="str">
        <f t="shared" si="492"/>
        <v/>
      </c>
      <c r="H898" s="270"/>
      <c r="I898" s="269" t="str">
        <f t="shared" si="493"/>
        <v/>
      </c>
      <c r="J898" s="269">
        <f t="shared" si="486"/>
        <v>100</v>
      </c>
      <c r="K898" s="317" t="str">
        <f t="shared" si="494"/>
        <v/>
      </c>
      <c r="L898" s="318" t="str">
        <f t="shared" si="495"/>
        <v/>
      </c>
      <c r="M898" s="318" t="str">
        <f t="shared" si="496"/>
        <v/>
      </c>
      <c r="N898" s="269" t="str">
        <f t="shared" si="497"/>
        <v/>
      </c>
      <c r="O898" s="269" t="str">
        <f t="shared" ref="O898:O961" si="509">IF(H898&gt;0,WH(B898,$F$51,$F$52,$F$53),"")</f>
        <v/>
      </c>
      <c r="P898" s="316"/>
      <c r="Q898" s="269"/>
      <c r="R898" s="338" t="str">
        <f>IF(H898&gt;0,rate1(1,$L$52,$L$51,$L$54,L898,$L$53,$L$50,P898),"")</f>
        <v/>
      </c>
      <c r="S898" s="318"/>
      <c r="T898" s="318"/>
      <c r="U898" s="269"/>
      <c r="V898" s="341"/>
      <c r="W898" s="269"/>
      <c r="X898" s="269"/>
      <c r="Y898" s="269"/>
      <c r="Z898" s="349" t="str">
        <f>IF(H898&gt;0,rate1(1,$L$52,$L$51,$L$54,U898,$L$53,$L$50,Y898),"")</f>
        <v/>
      </c>
      <c r="AA898" s="341" t="str">
        <f t="shared" si="498"/>
        <v/>
      </c>
      <c r="AB898" s="341" t="str">
        <f t="shared" si="499"/>
        <v/>
      </c>
      <c r="AC898" s="269" t="str">
        <f t="shared" si="487"/>
        <v/>
      </c>
      <c r="AD898" s="269" t="str">
        <f t="shared" si="500"/>
        <v/>
      </c>
      <c r="AE898" s="269" t="str">
        <f t="shared" si="501"/>
        <v/>
      </c>
      <c r="AF898" s="269" t="str">
        <f t="shared" si="502"/>
        <v/>
      </c>
      <c r="AG898" s="269" t="str">
        <f t="shared" si="503"/>
        <v/>
      </c>
      <c r="AH898" s="269" t="str">
        <f t="shared" si="504"/>
        <v/>
      </c>
      <c r="AI898" s="269" t="str">
        <f t="shared" si="505"/>
        <v/>
      </c>
      <c r="AJ898" s="269" t="str">
        <f t="shared" si="506"/>
        <v/>
      </c>
      <c r="AK898" s="366" t="str">
        <f t="shared" si="507"/>
        <v/>
      </c>
      <c r="AL898" s="134" t="str">
        <f t="shared" si="508"/>
        <v/>
      </c>
      <c r="AM898" s="5" t="e" cm="1">
        <f t="array" ref="AM898">Balance($B$8,$B$11,$B$12,$H$7,B898,AK898,AL898)</f>
        <v>#VALUE!</v>
      </c>
      <c r="AN898" s="5" t="e" cm="1">
        <f t="array" ref="AN898">getStorageByWaterLevel(B897)</f>
        <v>#VALUE!</v>
      </c>
    </row>
    <row r="899" spans="2:40" x14ac:dyDescent="0.25">
      <c r="B899" s="269" t="str">
        <f t="shared" si="488"/>
        <v/>
      </c>
      <c r="C899" s="269" t="str">
        <f t="shared" si="489"/>
        <v/>
      </c>
      <c r="D899" s="269" t="str">
        <f t="shared" si="490"/>
        <v/>
      </c>
      <c r="E899" s="269" t="str">
        <f>IF(H899&gt;0,IF(AND(C899&lt;$B$6,C899&gt;$K$12),bb2wang($B$6,$K$12,C899,$H$8,$H$9,I899,$H$10,$H$11,$K$10,$K$11,$H$13),E898)," ")</f>
        <v xml:space="preserve"> </v>
      </c>
      <c r="F899" s="269" t="str">
        <f t="shared" si="491"/>
        <v/>
      </c>
      <c r="G899" s="269" t="str">
        <f t="shared" si="492"/>
        <v/>
      </c>
      <c r="H899" s="270"/>
      <c r="I899" s="269" t="str">
        <f t="shared" si="493"/>
        <v/>
      </c>
      <c r="J899" s="269">
        <f t="shared" si="486"/>
        <v>100</v>
      </c>
      <c r="K899" s="317" t="str">
        <f t="shared" si="494"/>
        <v/>
      </c>
      <c r="L899" s="318" t="str">
        <f t="shared" si="495"/>
        <v/>
      </c>
      <c r="M899" s="318" t="str">
        <f t="shared" si="496"/>
        <v/>
      </c>
      <c r="N899" s="269" t="str">
        <f t="shared" si="497"/>
        <v/>
      </c>
      <c r="O899" s="269" t="str">
        <f t="shared" si="509"/>
        <v/>
      </c>
      <c r="P899" s="316"/>
      <c r="Q899" s="269"/>
      <c r="R899" s="338" t="str">
        <f>IF(H899&gt;0,rate1(1,$L$52,$L$51,$L$54,L899,$L$53,$L$50,P899),"")</f>
        <v/>
      </c>
      <c r="S899" s="318"/>
      <c r="T899" s="318"/>
      <c r="U899" s="269"/>
      <c r="V899" s="341"/>
      <c r="W899" s="269"/>
      <c r="X899" s="269"/>
      <c r="Y899" s="269"/>
      <c r="Z899" s="349" t="str">
        <f>IF(H899&gt;0,rate1(1,$L$52,$L$51,$L$54,U899,$L$53,$L$50,Y899),"")</f>
        <v/>
      </c>
      <c r="AA899" s="341" t="str">
        <f t="shared" si="498"/>
        <v/>
      </c>
      <c r="AB899" s="341" t="str">
        <f t="shared" si="499"/>
        <v/>
      </c>
      <c r="AC899" s="269" t="str">
        <f t="shared" si="487"/>
        <v/>
      </c>
      <c r="AD899" s="269" t="str">
        <f t="shared" si="500"/>
        <v/>
      </c>
      <c r="AE899" s="269" t="str">
        <f t="shared" si="501"/>
        <v/>
      </c>
      <c r="AF899" s="269" t="str">
        <f t="shared" si="502"/>
        <v/>
      </c>
      <c r="AG899" s="269" t="str">
        <f t="shared" si="503"/>
        <v/>
      </c>
      <c r="AH899" s="269" t="str">
        <f t="shared" si="504"/>
        <v/>
      </c>
      <c r="AI899" s="269" t="str">
        <f t="shared" si="505"/>
        <v/>
      </c>
      <c r="AJ899" s="269" t="str">
        <f t="shared" si="506"/>
        <v/>
      </c>
      <c r="AK899" s="366" t="str">
        <f t="shared" si="507"/>
        <v/>
      </c>
      <c r="AL899" s="134" t="str">
        <f t="shared" si="508"/>
        <v/>
      </c>
      <c r="AM899" s="5" t="e" cm="1">
        <f t="array" ref="AM899">Balance($B$8,$B$11,$B$12,$H$7,B899,AK899,AL899)</f>
        <v>#VALUE!</v>
      </c>
      <c r="AN899" s="5" t="e" cm="1">
        <f t="array" ref="AN899">getStorageByWaterLevel(B898)</f>
        <v>#VALUE!</v>
      </c>
    </row>
    <row r="900" spans="2:40" x14ac:dyDescent="0.25">
      <c r="B900" s="269" t="str">
        <f t="shared" si="488"/>
        <v/>
      </c>
      <c r="C900" s="269" t="str">
        <f t="shared" si="489"/>
        <v/>
      </c>
      <c r="D900" s="269" t="str">
        <f t="shared" si="490"/>
        <v/>
      </c>
      <c r="E900" s="269" t="str">
        <f>IF(H900&gt;0,IF(AND(C900&lt;$B$6,C900&gt;$K$12),bb2wang($B$6,$K$12,C900,$H$8,$H$9,I900,$H$10,$H$11,$K$10,$K$11,$H$13),E899)," ")</f>
        <v xml:space="preserve"> </v>
      </c>
      <c r="F900" s="269" t="str">
        <f t="shared" si="491"/>
        <v/>
      </c>
      <c r="G900" s="269" t="str">
        <f t="shared" si="492"/>
        <v/>
      </c>
      <c r="H900" s="270"/>
      <c r="I900" s="269" t="str">
        <f t="shared" si="493"/>
        <v/>
      </c>
      <c r="J900" s="269">
        <f t="shared" si="486"/>
        <v>100</v>
      </c>
      <c r="K900" s="317" t="str">
        <f t="shared" si="494"/>
        <v/>
      </c>
      <c r="L900" s="318" t="str">
        <f t="shared" si="495"/>
        <v/>
      </c>
      <c r="M900" s="318" t="str">
        <f t="shared" si="496"/>
        <v/>
      </c>
      <c r="N900" s="269" t="str">
        <f t="shared" si="497"/>
        <v/>
      </c>
      <c r="O900" s="269" t="str">
        <f t="shared" si="509"/>
        <v/>
      </c>
      <c r="P900" s="316"/>
      <c r="Q900" s="269"/>
      <c r="R900" s="338" t="str">
        <f>IF(H900&gt;0,rate1(1,$L$52,$L$51,$L$54,L900,$L$53,$L$50,P900),"")</f>
        <v/>
      </c>
      <c r="S900" s="318"/>
      <c r="T900" s="318"/>
      <c r="U900" s="269"/>
      <c r="V900" s="341"/>
      <c r="W900" s="269"/>
      <c r="X900" s="269"/>
      <c r="Y900" s="269"/>
      <c r="Z900" s="349" t="str">
        <f>IF(H900&gt;0,rate1(1,$L$52,$L$51,$L$54,U900,$L$53,$L$50,Y900),"")</f>
        <v/>
      </c>
      <c r="AA900" s="341" t="str">
        <f t="shared" si="498"/>
        <v/>
      </c>
      <c r="AB900" s="341" t="str">
        <f t="shared" si="499"/>
        <v/>
      </c>
      <c r="AC900" s="269" t="str">
        <f t="shared" si="487"/>
        <v/>
      </c>
      <c r="AD900" s="269" t="str">
        <f t="shared" si="500"/>
        <v/>
      </c>
      <c r="AE900" s="269" t="str">
        <f t="shared" si="501"/>
        <v/>
      </c>
      <c r="AF900" s="269" t="str">
        <f t="shared" si="502"/>
        <v/>
      </c>
      <c r="AG900" s="269" t="str">
        <f t="shared" si="503"/>
        <v/>
      </c>
      <c r="AH900" s="269" t="str">
        <f t="shared" si="504"/>
        <v/>
      </c>
      <c r="AI900" s="269" t="str">
        <f t="shared" si="505"/>
        <v/>
      </c>
      <c r="AJ900" s="269" t="str">
        <f t="shared" si="506"/>
        <v/>
      </c>
      <c r="AK900" s="366" t="str">
        <f t="shared" si="507"/>
        <v/>
      </c>
      <c r="AL900" s="134" t="str">
        <f t="shared" si="508"/>
        <v/>
      </c>
      <c r="AM900" s="5" t="e" cm="1">
        <f t="array" ref="AM900">Balance($B$8,$B$11,$B$12,$H$7,B900,AK900,AL900)</f>
        <v>#VALUE!</v>
      </c>
      <c r="AN900" s="5" t="e" cm="1">
        <f t="array" ref="AN900">getStorageByWaterLevel(B899)</f>
        <v>#VALUE!</v>
      </c>
    </row>
    <row r="901" spans="2:40" x14ac:dyDescent="0.25">
      <c r="B901" s="269" t="str">
        <f t="shared" si="488"/>
        <v/>
      </c>
      <c r="C901" s="269" t="str">
        <f t="shared" si="489"/>
        <v/>
      </c>
      <c r="D901" s="269" t="str">
        <f t="shared" si="490"/>
        <v/>
      </c>
      <c r="E901" s="269" t="str">
        <f>IF(H901&gt;0,IF(AND(C901&lt;$B$6,C901&gt;$K$12),bb2wang($B$6,$K$12,C901,$H$8,$H$9,I901,$H$10,$H$11,$K$10,$K$11,$H$13),E900)," ")</f>
        <v xml:space="preserve"> </v>
      </c>
      <c r="F901" s="269" t="str">
        <f t="shared" si="491"/>
        <v/>
      </c>
      <c r="G901" s="269" t="str">
        <f t="shared" si="492"/>
        <v/>
      </c>
      <c r="H901" s="270"/>
      <c r="I901" s="269" t="str">
        <f t="shared" si="493"/>
        <v/>
      </c>
      <c r="J901" s="269">
        <f t="shared" si="486"/>
        <v>100</v>
      </c>
      <c r="K901" s="317" t="str">
        <f t="shared" si="494"/>
        <v/>
      </c>
      <c r="L901" s="318" t="str">
        <f t="shared" si="495"/>
        <v/>
      </c>
      <c r="M901" s="318" t="str">
        <f t="shared" si="496"/>
        <v/>
      </c>
      <c r="N901" s="269" t="str">
        <f t="shared" si="497"/>
        <v/>
      </c>
      <c r="O901" s="269" t="str">
        <f t="shared" si="509"/>
        <v/>
      </c>
      <c r="P901" s="316"/>
      <c r="Q901" s="269"/>
      <c r="R901" s="338" t="str">
        <f>IF(H901&gt;0,rate1(1,$L$52,$L$51,$L$54,L901,$L$53,$L$50,P901),"")</f>
        <v/>
      </c>
      <c r="S901" s="318"/>
      <c r="T901" s="318"/>
      <c r="U901" s="269"/>
      <c r="V901" s="341"/>
      <c r="W901" s="269"/>
      <c r="X901" s="269"/>
      <c r="Y901" s="269"/>
      <c r="Z901" s="349" t="str">
        <f>IF(H901&gt;0,rate1(1,$L$52,$L$51,$L$54,U901,$L$53,$L$50,Y901),"")</f>
        <v/>
      </c>
      <c r="AA901" s="341" t="str">
        <f t="shared" si="498"/>
        <v/>
      </c>
      <c r="AB901" s="341" t="str">
        <f t="shared" si="499"/>
        <v/>
      </c>
      <c r="AC901" s="269" t="str">
        <f t="shared" si="487"/>
        <v/>
      </c>
      <c r="AD901" s="269" t="str">
        <f t="shared" si="500"/>
        <v/>
      </c>
      <c r="AE901" s="269" t="str">
        <f t="shared" si="501"/>
        <v/>
      </c>
      <c r="AF901" s="269" t="str">
        <f t="shared" si="502"/>
        <v/>
      </c>
      <c r="AG901" s="269" t="str">
        <f t="shared" si="503"/>
        <v/>
      </c>
      <c r="AH901" s="269" t="str">
        <f t="shared" si="504"/>
        <v/>
      </c>
      <c r="AI901" s="269" t="str">
        <f t="shared" si="505"/>
        <v/>
      </c>
      <c r="AJ901" s="269" t="str">
        <f t="shared" si="506"/>
        <v/>
      </c>
      <c r="AK901" s="366" t="str">
        <f t="shared" si="507"/>
        <v/>
      </c>
      <c r="AL901" s="134" t="str">
        <f t="shared" si="508"/>
        <v/>
      </c>
      <c r="AM901" s="5" t="e" cm="1">
        <f t="array" ref="AM901">Balance($B$8,$B$11,$B$12,$H$7,B901,AK901,AL901)</f>
        <v>#VALUE!</v>
      </c>
      <c r="AN901" s="5" t="e" cm="1">
        <f t="array" ref="AN901">getStorageByWaterLevel(B900)</f>
        <v>#VALUE!</v>
      </c>
    </row>
    <row r="902" spans="2:40" x14ac:dyDescent="0.25">
      <c r="B902" s="269" t="str">
        <f t="shared" si="488"/>
        <v/>
      </c>
      <c r="C902" s="269" t="str">
        <f t="shared" si="489"/>
        <v/>
      </c>
      <c r="D902" s="269" t="str">
        <f t="shared" si="490"/>
        <v/>
      </c>
      <c r="E902" s="269" t="str">
        <f>IF(H902&gt;0,IF(AND(C902&lt;$B$6,C902&gt;$K$12),bb2wang($B$6,$K$12,C902,$H$8,$H$9,I902,$H$10,$H$11,$K$10,$K$11,$H$13),E901)," ")</f>
        <v xml:space="preserve"> </v>
      </c>
      <c r="F902" s="269" t="str">
        <f t="shared" si="491"/>
        <v/>
      </c>
      <c r="G902" s="269" t="str">
        <f t="shared" si="492"/>
        <v/>
      </c>
      <c r="H902" s="270"/>
      <c r="I902" s="269" t="str">
        <f t="shared" si="493"/>
        <v/>
      </c>
      <c r="J902" s="269">
        <f t="shared" si="486"/>
        <v>100</v>
      </c>
      <c r="K902" s="317" t="str">
        <f t="shared" si="494"/>
        <v/>
      </c>
      <c r="L902" s="318" t="str">
        <f t="shared" si="495"/>
        <v/>
      </c>
      <c r="M902" s="318" t="str">
        <f t="shared" si="496"/>
        <v/>
      </c>
      <c r="N902" s="269" t="str">
        <f t="shared" si="497"/>
        <v/>
      </c>
      <c r="O902" s="269" t="str">
        <f t="shared" si="509"/>
        <v/>
      </c>
      <c r="P902" s="316"/>
      <c r="Q902" s="269"/>
      <c r="R902" s="338" t="str">
        <f>IF(H902&gt;0,rate1(1,$L$52,$L$51,$L$54,L902,$L$53,$L$50,P902),"")</f>
        <v/>
      </c>
      <c r="S902" s="318"/>
      <c r="T902" s="318"/>
      <c r="U902" s="269"/>
      <c r="V902" s="341"/>
      <c r="W902" s="269"/>
      <c r="X902" s="269"/>
      <c r="Y902" s="269"/>
      <c r="Z902" s="349" t="str">
        <f>IF(H902&gt;0,rate1(1,$L$52,$L$51,$L$54,U902,$L$53,$L$50,Y902),"")</f>
        <v/>
      </c>
      <c r="AA902" s="341" t="str">
        <f t="shared" si="498"/>
        <v/>
      </c>
      <c r="AB902" s="341" t="str">
        <f t="shared" si="499"/>
        <v/>
      </c>
      <c r="AC902" s="269" t="str">
        <f t="shared" si="487"/>
        <v/>
      </c>
      <c r="AD902" s="269" t="str">
        <f t="shared" si="500"/>
        <v/>
      </c>
      <c r="AE902" s="269" t="str">
        <f t="shared" si="501"/>
        <v/>
      </c>
      <c r="AF902" s="269" t="str">
        <f t="shared" si="502"/>
        <v/>
      </c>
      <c r="AG902" s="269" t="str">
        <f t="shared" si="503"/>
        <v/>
      </c>
      <c r="AH902" s="269" t="str">
        <f t="shared" si="504"/>
        <v/>
      </c>
      <c r="AI902" s="269" t="str">
        <f t="shared" si="505"/>
        <v/>
      </c>
      <c r="AJ902" s="269" t="str">
        <f t="shared" si="506"/>
        <v/>
      </c>
      <c r="AK902" s="366" t="str">
        <f t="shared" si="507"/>
        <v/>
      </c>
      <c r="AL902" s="134" t="str">
        <f t="shared" si="508"/>
        <v/>
      </c>
      <c r="AM902" s="5" t="e" cm="1">
        <f t="array" ref="AM902">Balance($B$8,$B$11,$B$12,$H$7,B902,AK902,AL902)</f>
        <v>#VALUE!</v>
      </c>
      <c r="AN902" s="5" t="e" cm="1">
        <f t="array" ref="AN902">getStorageByWaterLevel(B901)</f>
        <v>#VALUE!</v>
      </c>
    </row>
    <row r="903" spans="2:40" x14ac:dyDescent="0.25">
      <c r="B903" s="269" t="str">
        <f t="shared" si="488"/>
        <v/>
      </c>
      <c r="C903" s="269" t="str">
        <f t="shared" si="489"/>
        <v/>
      </c>
      <c r="D903" s="269" t="str">
        <f t="shared" si="490"/>
        <v/>
      </c>
      <c r="E903" s="269" t="str">
        <f>IF(H903&gt;0,IF(AND(C903&lt;$B$6,C903&gt;$K$12),bb2wang($B$6,$K$12,C903,$H$8,$H$9,I903,$H$10,$H$11,$K$10,$K$11,$H$13),E902)," ")</f>
        <v xml:space="preserve"> </v>
      </c>
      <c r="F903" s="269" t="str">
        <f t="shared" si="491"/>
        <v/>
      </c>
      <c r="G903" s="269" t="str">
        <f t="shared" si="492"/>
        <v/>
      </c>
      <c r="H903" s="270"/>
      <c r="I903" s="269" t="str">
        <f t="shared" si="493"/>
        <v/>
      </c>
      <c r="J903" s="269">
        <f t="shared" si="486"/>
        <v>100</v>
      </c>
      <c r="K903" s="317" t="str">
        <f t="shared" si="494"/>
        <v/>
      </c>
      <c r="L903" s="318" t="str">
        <f t="shared" si="495"/>
        <v/>
      </c>
      <c r="M903" s="318" t="str">
        <f t="shared" si="496"/>
        <v/>
      </c>
      <c r="N903" s="269" t="str">
        <f t="shared" si="497"/>
        <v/>
      </c>
      <c r="O903" s="269" t="str">
        <f t="shared" si="509"/>
        <v/>
      </c>
      <c r="P903" s="316"/>
      <c r="Q903" s="269"/>
      <c r="R903" s="338" t="str">
        <f>IF(H903&gt;0,rate1(1,$L$52,$L$51,$L$54,L903,$L$53,$L$50,P903),"")</f>
        <v/>
      </c>
      <c r="S903" s="318"/>
      <c r="T903" s="318"/>
      <c r="U903" s="269"/>
      <c r="V903" s="341"/>
      <c r="W903" s="269"/>
      <c r="X903" s="269"/>
      <c r="Y903" s="269"/>
      <c r="Z903" s="349" t="str">
        <f>IF(H903&gt;0,rate1(1,$L$52,$L$51,$L$54,U903,$L$53,$L$50,Y903),"")</f>
        <v/>
      </c>
      <c r="AA903" s="341" t="str">
        <f t="shared" si="498"/>
        <v/>
      </c>
      <c r="AB903" s="341" t="str">
        <f t="shared" si="499"/>
        <v/>
      </c>
      <c r="AC903" s="269" t="str">
        <f t="shared" si="487"/>
        <v/>
      </c>
      <c r="AD903" s="269" t="str">
        <f t="shared" si="500"/>
        <v/>
      </c>
      <c r="AE903" s="269" t="str">
        <f t="shared" si="501"/>
        <v/>
      </c>
      <c r="AF903" s="269" t="str">
        <f t="shared" si="502"/>
        <v/>
      </c>
      <c r="AG903" s="269" t="str">
        <f t="shared" si="503"/>
        <v/>
      </c>
      <c r="AH903" s="269" t="str">
        <f t="shared" si="504"/>
        <v/>
      </c>
      <c r="AI903" s="269" t="str">
        <f t="shared" si="505"/>
        <v/>
      </c>
      <c r="AJ903" s="269" t="str">
        <f t="shared" si="506"/>
        <v/>
      </c>
      <c r="AK903" s="366" t="str">
        <f t="shared" si="507"/>
        <v/>
      </c>
      <c r="AL903" s="134" t="str">
        <f t="shared" si="508"/>
        <v/>
      </c>
      <c r="AM903" s="5" t="e" cm="1">
        <f t="array" ref="AM903">Balance($B$8,$B$11,$B$12,$H$7,B903,AK903,AL903)</f>
        <v>#VALUE!</v>
      </c>
      <c r="AN903" s="5" t="e" cm="1">
        <f t="array" ref="AN903">getStorageByWaterLevel(B902)</f>
        <v>#VALUE!</v>
      </c>
    </row>
    <row r="904" spans="2:40" x14ac:dyDescent="0.25">
      <c r="B904" s="269" t="str">
        <f t="shared" si="488"/>
        <v/>
      </c>
      <c r="C904" s="269" t="str">
        <f t="shared" si="489"/>
        <v/>
      </c>
      <c r="D904" s="269" t="str">
        <f t="shared" si="490"/>
        <v/>
      </c>
      <c r="E904" s="269" t="str">
        <f>IF(H904&gt;0,IF(AND(C904&lt;$B$6,C904&gt;$K$12),bb2wang($B$6,$K$12,C904,$H$8,$H$9,I904,$H$10,$H$11,$K$10,$K$11,$H$13),E903)," ")</f>
        <v xml:space="preserve"> </v>
      </c>
      <c r="F904" s="269" t="str">
        <f t="shared" si="491"/>
        <v/>
      </c>
      <c r="G904" s="269" t="str">
        <f t="shared" si="492"/>
        <v/>
      </c>
      <c r="H904" s="270"/>
      <c r="I904" s="269" t="str">
        <f t="shared" si="493"/>
        <v/>
      </c>
      <c r="J904" s="269">
        <f t="shared" si="486"/>
        <v>100</v>
      </c>
      <c r="K904" s="317" t="str">
        <f t="shared" si="494"/>
        <v/>
      </c>
      <c r="L904" s="318" t="str">
        <f t="shared" si="495"/>
        <v/>
      </c>
      <c r="M904" s="318" t="str">
        <f t="shared" si="496"/>
        <v/>
      </c>
      <c r="N904" s="269" t="str">
        <f t="shared" si="497"/>
        <v/>
      </c>
      <c r="O904" s="269" t="str">
        <f t="shared" si="509"/>
        <v/>
      </c>
      <c r="P904" s="316"/>
      <c r="Q904" s="269"/>
      <c r="R904" s="338" t="str">
        <f>IF(H904&gt;0,rate1(1,$L$52,$L$51,$L$54,L904,$L$53,$L$50,P904),"")</f>
        <v/>
      </c>
      <c r="S904" s="318"/>
      <c r="T904" s="318"/>
      <c r="U904" s="269"/>
      <c r="V904" s="341"/>
      <c r="W904" s="269"/>
      <c r="X904" s="269"/>
      <c r="Y904" s="269"/>
      <c r="Z904" s="349" t="str">
        <f>IF(H904&gt;0,rate1(1,$L$52,$L$51,$L$54,U904,$L$53,$L$50,Y904),"")</f>
        <v/>
      </c>
      <c r="AA904" s="341" t="str">
        <f t="shared" si="498"/>
        <v/>
      </c>
      <c r="AB904" s="341" t="str">
        <f t="shared" si="499"/>
        <v/>
      </c>
      <c r="AC904" s="269" t="str">
        <f t="shared" si="487"/>
        <v/>
      </c>
      <c r="AD904" s="269" t="str">
        <f t="shared" si="500"/>
        <v/>
      </c>
      <c r="AE904" s="269" t="str">
        <f t="shared" si="501"/>
        <v/>
      </c>
      <c r="AF904" s="269" t="str">
        <f t="shared" si="502"/>
        <v/>
      </c>
      <c r="AG904" s="269" t="str">
        <f t="shared" si="503"/>
        <v/>
      </c>
      <c r="AH904" s="269" t="str">
        <f t="shared" si="504"/>
        <v/>
      </c>
      <c r="AI904" s="269" t="str">
        <f t="shared" si="505"/>
        <v/>
      </c>
      <c r="AJ904" s="269" t="str">
        <f t="shared" si="506"/>
        <v/>
      </c>
      <c r="AK904" s="366" t="str">
        <f t="shared" si="507"/>
        <v/>
      </c>
      <c r="AL904" s="134" t="str">
        <f t="shared" si="508"/>
        <v/>
      </c>
      <c r="AM904" s="5" t="e" cm="1">
        <f t="array" ref="AM904">Balance($B$8,$B$11,$B$12,$H$7,B904,AK904,AL904)</f>
        <v>#VALUE!</v>
      </c>
      <c r="AN904" s="5" t="e" cm="1">
        <f t="array" ref="AN904">getStorageByWaterLevel(B903)</f>
        <v>#VALUE!</v>
      </c>
    </row>
    <row r="905" spans="2:40" x14ac:dyDescent="0.25">
      <c r="B905" s="269" t="str">
        <f t="shared" si="488"/>
        <v/>
      </c>
      <c r="C905" s="269" t="str">
        <f t="shared" si="489"/>
        <v/>
      </c>
      <c r="D905" s="269" t="str">
        <f t="shared" si="490"/>
        <v/>
      </c>
      <c r="E905" s="269" t="str">
        <f>IF(H905&gt;0,IF(AND(C905&lt;$B$6,C905&gt;$K$12),bb2wang($B$6,$K$12,C905,$H$8,$H$9,I905,$H$10,$H$11,$K$10,$K$11,$H$13),E904)," ")</f>
        <v xml:space="preserve"> </v>
      </c>
      <c r="F905" s="269" t="str">
        <f t="shared" si="491"/>
        <v/>
      </c>
      <c r="G905" s="269" t="str">
        <f t="shared" si="492"/>
        <v/>
      </c>
      <c r="H905" s="270"/>
      <c r="I905" s="269" t="str">
        <f t="shared" si="493"/>
        <v/>
      </c>
      <c r="J905" s="269">
        <f t="shared" si="486"/>
        <v>100</v>
      </c>
      <c r="K905" s="317" t="str">
        <f t="shared" si="494"/>
        <v/>
      </c>
      <c r="L905" s="318" t="str">
        <f t="shared" si="495"/>
        <v/>
      </c>
      <c r="M905" s="318" t="str">
        <f t="shared" si="496"/>
        <v/>
      </c>
      <c r="N905" s="269" t="str">
        <f t="shared" si="497"/>
        <v/>
      </c>
      <c r="O905" s="269" t="str">
        <f t="shared" si="509"/>
        <v/>
      </c>
      <c r="P905" s="316"/>
      <c r="Q905" s="269"/>
      <c r="R905" s="338" t="str">
        <f>IF(H905&gt;0,rate1(1,$L$52,$L$51,$L$54,L905,$L$53,$L$50,P905),"")</f>
        <v/>
      </c>
      <c r="S905" s="318"/>
      <c r="T905" s="318"/>
      <c r="U905" s="269"/>
      <c r="V905" s="341"/>
      <c r="W905" s="269"/>
      <c r="X905" s="269"/>
      <c r="Y905" s="269"/>
      <c r="Z905" s="349" t="str">
        <f>IF(H905&gt;0,rate1(1,$L$52,$L$51,$L$54,U905,$L$53,$L$50,Y905),"")</f>
        <v/>
      </c>
      <c r="AA905" s="341" t="str">
        <f t="shared" si="498"/>
        <v/>
      </c>
      <c r="AB905" s="341" t="str">
        <f t="shared" si="499"/>
        <v/>
      </c>
      <c r="AC905" s="269" t="str">
        <f t="shared" si="487"/>
        <v/>
      </c>
      <c r="AD905" s="269" t="str">
        <f t="shared" si="500"/>
        <v/>
      </c>
      <c r="AE905" s="269" t="str">
        <f t="shared" si="501"/>
        <v/>
      </c>
      <c r="AF905" s="269" t="str">
        <f t="shared" si="502"/>
        <v/>
      </c>
      <c r="AG905" s="269" t="str">
        <f t="shared" si="503"/>
        <v/>
      </c>
      <c r="AH905" s="269" t="str">
        <f t="shared" si="504"/>
        <v/>
      </c>
      <c r="AI905" s="269" t="str">
        <f t="shared" si="505"/>
        <v/>
      </c>
      <c r="AJ905" s="269" t="str">
        <f t="shared" si="506"/>
        <v/>
      </c>
      <c r="AK905" s="366" t="str">
        <f t="shared" si="507"/>
        <v/>
      </c>
      <c r="AL905" s="134" t="str">
        <f t="shared" si="508"/>
        <v/>
      </c>
      <c r="AM905" s="5" t="e" cm="1">
        <f t="array" ref="AM905">Balance($B$8,$B$11,$B$12,$H$7,B905,AK905,AL905)</f>
        <v>#VALUE!</v>
      </c>
      <c r="AN905" s="5" t="e" cm="1">
        <f t="array" ref="AN905">getStorageByWaterLevel(B904)</f>
        <v>#VALUE!</v>
      </c>
    </row>
    <row r="906" spans="2:40" x14ac:dyDescent="0.25">
      <c r="B906" s="269" t="str">
        <f t="shared" si="488"/>
        <v/>
      </c>
      <c r="C906" s="269" t="str">
        <f t="shared" si="489"/>
        <v/>
      </c>
      <c r="D906" s="269" t="str">
        <f t="shared" si="490"/>
        <v/>
      </c>
      <c r="E906" s="269" t="str">
        <f>IF(H906&gt;0,IF(AND(C906&lt;$B$6,C906&gt;$K$12),bb2wang($B$6,$K$12,C906,$H$8,$H$9,I906,$H$10,$H$11,$K$10,$K$11,$H$13),E905)," ")</f>
        <v xml:space="preserve"> </v>
      </c>
      <c r="F906" s="269" t="str">
        <f t="shared" si="491"/>
        <v/>
      </c>
      <c r="G906" s="269" t="str">
        <f t="shared" si="492"/>
        <v/>
      </c>
      <c r="H906" s="270"/>
      <c r="I906" s="269" t="str">
        <f t="shared" si="493"/>
        <v/>
      </c>
      <c r="J906" s="269">
        <f t="shared" si="486"/>
        <v>100</v>
      </c>
      <c r="K906" s="317" t="str">
        <f t="shared" si="494"/>
        <v/>
      </c>
      <c r="L906" s="318" t="str">
        <f t="shared" si="495"/>
        <v/>
      </c>
      <c r="M906" s="318" t="str">
        <f t="shared" si="496"/>
        <v/>
      </c>
      <c r="N906" s="269" t="str">
        <f t="shared" si="497"/>
        <v/>
      </c>
      <c r="O906" s="269" t="str">
        <f t="shared" si="509"/>
        <v/>
      </c>
      <c r="P906" s="316"/>
      <c r="Q906" s="269"/>
      <c r="R906" s="338" t="str">
        <f>IF(H906&gt;0,rate1(1,$L$52,$L$51,$L$54,L906,$L$53,$L$50,P906),"")</f>
        <v/>
      </c>
      <c r="S906" s="318"/>
      <c r="T906" s="318"/>
      <c r="U906" s="269"/>
      <c r="V906" s="341"/>
      <c r="W906" s="269"/>
      <c r="X906" s="269"/>
      <c r="Y906" s="269"/>
      <c r="Z906" s="349" t="str">
        <f>IF(H906&gt;0,rate1(1,$L$52,$L$51,$L$54,U906,$L$53,$L$50,Y906),"")</f>
        <v/>
      </c>
      <c r="AA906" s="341" t="str">
        <f t="shared" si="498"/>
        <v/>
      </c>
      <c r="AB906" s="341" t="str">
        <f t="shared" si="499"/>
        <v/>
      </c>
      <c r="AC906" s="269" t="str">
        <f t="shared" si="487"/>
        <v/>
      </c>
      <c r="AD906" s="269" t="str">
        <f t="shared" si="500"/>
        <v/>
      </c>
      <c r="AE906" s="269" t="str">
        <f t="shared" si="501"/>
        <v/>
      </c>
      <c r="AF906" s="269" t="str">
        <f t="shared" si="502"/>
        <v/>
      </c>
      <c r="AG906" s="269" t="str">
        <f t="shared" si="503"/>
        <v/>
      </c>
      <c r="AH906" s="269" t="str">
        <f t="shared" si="504"/>
        <v/>
      </c>
      <c r="AI906" s="269" t="str">
        <f t="shared" si="505"/>
        <v/>
      </c>
      <c r="AJ906" s="269" t="str">
        <f t="shared" si="506"/>
        <v/>
      </c>
      <c r="AK906" s="366" t="str">
        <f t="shared" si="507"/>
        <v/>
      </c>
      <c r="AL906" s="134" t="str">
        <f t="shared" si="508"/>
        <v/>
      </c>
      <c r="AM906" s="5" t="e" cm="1">
        <f t="array" ref="AM906">Balance($B$8,$B$11,$B$12,$H$7,B906,AK906,AL906)</f>
        <v>#VALUE!</v>
      </c>
      <c r="AN906" s="5" t="e" cm="1">
        <f t="array" ref="AN906">getStorageByWaterLevel(B905)</f>
        <v>#VALUE!</v>
      </c>
    </row>
    <row r="907" spans="2:40" x14ac:dyDescent="0.25">
      <c r="B907" s="269" t="str">
        <f t="shared" si="488"/>
        <v/>
      </c>
      <c r="C907" s="269" t="str">
        <f t="shared" si="489"/>
        <v/>
      </c>
      <c r="D907" s="269" t="str">
        <f t="shared" si="490"/>
        <v/>
      </c>
      <c r="E907" s="269" t="str">
        <f>IF(H907&gt;0,IF(AND(C907&lt;$B$6,C907&gt;$K$12),bb2wang($B$6,$K$12,C907,$H$8,$H$9,I907,$H$10,$H$11,$K$10,$K$11,$H$13),E906)," ")</f>
        <v xml:space="preserve"> </v>
      </c>
      <c r="F907" s="269" t="str">
        <f t="shared" si="491"/>
        <v/>
      </c>
      <c r="G907" s="269" t="str">
        <f t="shared" si="492"/>
        <v/>
      </c>
      <c r="H907" s="270"/>
      <c r="I907" s="269" t="str">
        <f t="shared" si="493"/>
        <v/>
      </c>
      <c r="J907" s="269">
        <f t="shared" si="486"/>
        <v>100</v>
      </c>
      <c r="K907" s="317" t="str">
        <f t="shared" si="494"/>
        <v/>
      </c>
      <c r="L907" s="318" t="str">
        <f t="shared" si="495"/>
        <v/>
      </c>
      <c r="M907" s="318" t="str">
        <f t="shared" si="496"/>
        <v/>
      </c>
      <c r="N907" s="269" t="str">
        <f t="shared" si="497"/>
        <v/>
      </c>
      <c r="O907" s="269" t="str">
        <f t="shared" si="509"/>
        <v/>
      </c>
      <c r="P907" s="316"/>
      <c r="Q907" s="269"/>
      <c r="R907" s="338" t="str">
        <f>IF(H907&gt;0,rate1(1,$L$52,$L$51,$L$54,L907,$L$53,$L$50,P907),"")</f>
        <v/>
      </c>
      <c r="S907" s="318"/>
      <c r="T907" s="318"/>
      <c r="U907" s="269"/>
      <c r="V907" s="341"/>
      <c r="W907" s="269"/>
      <c r="X907" s="269"/>
      <c r="Y907" s="269"/>
      <c r="Z907" s="349" t="str">
        <f>IF(H907&gt;0,rate1(1,$L$52,$L$51,$L$54,U907,$L$53,$L$50,Y907),"")</f>
        <v/>
      </c>
      <c r="AA907" s="341" t="str">
        <f t="shared" si="498"/>
        <v/>
      </c>
      <c r="AB907" s="341" t="str">
        <f t="shared" si="499"/>
        <v/>
      </c>
      <c r="AC907" s="269" t="str">
        <f t="shared" si="487"/>
        <v/>
      </c>
      <c r="AD907" s="269" t="str">
        <f t="shared" si="500"/>
        <v/>
      </c>
      <c r="AE907" s="269" t="str">
        <f t="shared" si="501"/>
        <v/>
      </c>
      <c r="AF907" s="269" t="str">
        <f t="shared" si="502"/>
        <v/>
      </c>
      <c r="AG907" s="269" t="str">
        <f t="shared" si="503"/>
        <v/>
      </c>
      <c r="AH907" s="269" t="str">
        <f t="shared" si="504"/>
        <v/>
      </c>
      <c r="AI907" s="269" t="str">
        <f t="shared" si="505"/>
        <v/>
      </c>
      <c r="AJ907" s="269" t="str">
        <f t="shared" si="506"/>
        <v/>
      </c>
      <c r="AK907" s="366" t="str">
        <f t="shared" si="507"/>
        <v/>
      </c>
      <c r="AL907" s="134" t="str">
        <f t="shared" si="508"/>
        <v/>
      </c>
      <c r="AM907" s="5" t="e" cm="1">
        <f t="array" ref="AM907">Balance($B$8,$B$11,$B$12,$H$7,B907,AK907,AL907)</f>
        <v>#VALUE!</v>
      </c>
      <c r="AN907" s="5" t="e" cm="1">
        <f t="array" ref="AN907">getStorageByWaterLevel(B906)</f>
        <v>#VALUE!</v>
      </c>
    </row>
    <row r="908" spans="2:40" x14ac:dyDescent="0.25">
      <c r="B908" s="269" t="str">
        <f t="shared" si="488"/>
        <v/>
      </c>
      <c r="C908" s="269" t="str">
        <f t="shared" si="489"/>
        <v/>
      </c>
      <c r="D908" s="269" t="str">
        <f t="shared" si="490"/>
        <v/>
      </c>
      <c r="E908" s="269" t="str">
        <f>IF(H908&gt;0,IF(AND(C908&lt;$B$6,C908&gt;$K$12),bb2wang($B$6,$K$12,C908,$H$8,$H$9,I908,$H$10,$H$11,$K$10,$K$11,$H$13),E907)," ")</f>
        <v xml:space="preserve"> </v>
      </c>
      <c r="F908" s="269" t="str">
        <f t="shared" si="491"/>
        <v/>
      </c>
      <c r="G908" s="269" t="str">
        <f t="shared" si="492"/>
        <v/>
      </c>
      <c r="H908" s="270"/>
      <c r="I908" s="269" t="str">
        <f t="shared" si="493"/>
        <v/>
      </c>
      <c r="J908" s="269">
        <f t="shared" si="486"/>
        <v>100</v>
      </c>
      <c r="K908" s="317" t="str">
        <f t="shared" si="494"/>
        <v/>
      </c>
      <c r="L908" s="318" t="str">
        <f t="shared" si="495"/>
        <v/>
      </c>
      <c r="M908" s="318" t="str">
        <f t="shared" si="496"/>
        <v/>
      </c>
      <c r="N908" s="269" t="str">
        <f t="shared" si="497"/>
        <v/>
      </c>
      <c r="O908" s="269" t="str">
        <f t="shared" si="509"/>
        <v/>
      </c>
      <c r="P908" s="316"/>
      <c r="Q908" s="269"/>
      <c r="R908" s="338" t="str">
        <f>IF(H908&gt;0,rate1(1,$L$52,$L$51,$L$54,L908,$L$53,$L$50,P908),"")</f>
        <v/>
      </c>
      <c r="S908" s="318"/>
      <c r="T908" s="318"/>
      <c r="U908" s="269"/>
      <c r="V908" s="341"/>
      <c r="W908" s="269"/>
      <c r="X908" s="269"/>
      <c r="Y908" s="269"/>
      <c r="Z908" s="349" t="str">
        <f>IF(H908&gt;0,rate1(1,$L$52,$L$51,$L$54,U908,$L$53,$L$50,Y908),"")</f>
        <v/>
      </c>
      <c r="AA908" s="341" t="str">
        <f t="shared" si="498"/>
        <v/>
      </c>
      <c r="AB908" s="341" t="str">
        <f t="shared" si="499"/>
        <v/>
      </c>
      <c r="AC908" s="269" t="str">
        <f t="shared" si="487"/>
        <v/>
      </c>
      <c r="AD908" s="269" t="str">
        <f t="shared" si="500"/>
        <v/>
      </c>
      <c r="AE908" s="269" t="str">
        <f t="shared" si="501"/>
        <v/>
      </c>
      <c r="AF908" s="269" t="str">
        <f t="shared" si="502"/>
        <v/>
      </c>
      <c r="AG908" s="269" t="str">
        <f t="shared" si="503"/>
        <v/>
      </c>
      <c r="AH908" s="269" t="str">
        <f t="shared" si="504"/>
        <v/>
      </c>
      <c r="AI908" s="269" t="str">
        <f t="shared" si="505"/>
        <v/>
      </c>
      <c r="AJ908" s="269" t="str">
        <f t="shared" si="506"/>
        <v/>
      </c>
      <c r="AK908" s="366" t="str">
        <f t="shared" si="507"/>
        <v/>
      </c>
      <c r="AL908" s="134" t="str">
        <f t="shared" si="508"/>
        <v/>
      </c>
      <c r="AM908" s="5" t="e" cm="1">
        <f t="array" ref="AM908">Balance($B$8,$B$11,$B$12,$H$7,B908,AK908,AL908)</f>
        <v>#VALUE!</v>
      </c>
      <c r="AN908" s="5" t="e" cm="1">
        <f t="array" ref="AN908">getStorageByWaterLevel(B907)</f>
        <v>#VALUE!</v>
      </c>
    </row>
    <row r="909" spans="2:40" x14ac:dyDescent="0.25">
      <c r="B909" s="269" t="str">
        <f t="shared" si="488"/>
        <v/>
      </c>
      <c r="C909" s="269" t="str">
        <f t="shared" si="489"/>
        <v/>
      </c>
      <c r="D909" s="269" t="str">
        <f t="shared" si="490"/>
        <v/>
      </c>
      <c r="E909" s="269" t="str">
        <f>IF(H909&gt;0,IF(AND(C909&lt;$B$6,C909&gt;$K$12),bb2wang($B$6,$K$12,C909,$H$8,$H$9,I909,$H$10,$H$11,$K$10,$K$11,$H$13),E908)," ")</f>
        <v xml:space="preserve"> </v>
      </c>
      <c r="F909" s="269" t="str">
        <f t="shared" si="491"/>
        <v/>
      </c>
      <c r="G909" s="269" t="str">
        <f t="shared" si="492"/>
        <v/>
      </c>
      <c r="H909" s="270"/>
      <c r="I909" s="269" t="str">
        <f t="shared" si="493"/>
        <v/>
      </c>
      <c r="J909" s="269">
        <f t="shared" si="486"/>
        <v>100</v>
      </c>
      <c r="K909" s="317" t="str">
        <f t="shared" si="494"/>
        <v/>
      </c>
      <c r="L909" s="318" t="str">
        <f t="shared" si="495"/>
        <v/>
      </c>
      <c r="M909" s="318" t="str">
        <f t="shared" si="496"/>
        <v/>
      </c>
      <c r="N909" s="269" t="str">
        <f t="shared" si="497"/>
        <v/>
      </c>
      <c r="O909" s="269" t="str">
        <f t="shared" si="509"/>
        <v/>
      </c>
      <c r="P909" s="316"/>
      <c r="Q909" s="269"/>
      <c r="R909" s="338" t="str">
        <f>IF(H909&gt;0,rate1(1,$L$52,$L$51,$L$54,L909,$L$53,$L$50,P909),"")</f>
        <v/>
      </c>
      <c r="S909" s="318"/>
      <c r="T909" s="318"/>
      <c r="U909" s="269"/>
      <c r="V909" s="341"/>
      <c r="W909" s="269"/>
      <c r="X909" s="269"/>
      <c r="Y909" s="269"/>
      <c r="Z909" s="349" t="str">
        <f>IF(H909&gt;0,rate1(1,$L$52,$L$51,$L$54,U909,$L$53,$L$50,Y909),"")</f>
        <v/>
      </c>
      <c r="AA909" s="341" t="str">
        <f t="shared" si="498"/>
        <v/>
      </c>
      <c r="AB909" s="341" t="str">
        <f t="shared" si="499"/>
        <v/>
      </c>
      <c r="AC909" s="269" t="str">
        <f t="shared" si="487"/>
        <v/>
      </c>
      <c r="AD909" s="269" t="str">
        <f t="shared" si="500"/>
        <v/>
      </c>
      <c r="AE909" s="269" t="str">
        <f t="shared" si="501"/>
        <v/>
      </c>
      <c r="AF909" s="269" t="str">
        <f t="shared" si="502"/>
        <v/>
      </c>
      <c r="AG909" s="269" t="str">
        <f t="shared" si="503"/>
        <v/>
      </c>
      <c r="AH909" s="269" t="str">
        <f t="shared" si="504"/>
        <v/>
      </c>
      <c r="AI909" s="269" t="str">
        <f t="shared" si="505"/>
        <v/>
      </c>
      <c r="AJ909" s="269" t="str">
        <f t="shared" si="506"/>
        <v/>
      </c>
      <c r="AK909" s="366" t="str">
        <f t="shared" si="507"/>
        <v/>
      </c>
      <c r="AL909" s="134" t="str">
        <f t="shared" si="508"/>
        <v/>
      </c>
      <c r="AM909" s="5" t="e" cm="1">
        <f t="array" ref="AM909">Balance($B$8,$B$11,$B$12,$H$7,B909,AK909,AL909)</f>
        <v>#VALUE!</v>
      </c>
      <c r="AN909" s="5" t="e" cm="1">
        <f t="array" ref="AN909">getStorageByWaterLevel(B908)</f>
        <v>#VALUE!</v>
      </c>
    </row>
    <row r="910" spans="2:40" x14ac:dyDescent="0.25">
      <c r="B910" s="269" t="str">
        <f t="shared" si="488"/>
        <v/>
      </c>
      <c r="C910" s="269" t="str">
        <f t="shared" si="489"/>
        <v/>
      </c>
      <c r="D910" s="269" t="str">
        <f t="shared" si="490"/>
        <v/>
      </c>
      <c r="E910" s="269" t="str">
        <f>IF(H910&gt;0,IF(AND(C910&lt;$B$6,C910&gt;$K$12),bb2wang($B$6,$K$12,C910,$H$8,$H$9,I910,$H$10,$H$11,$K$10,$K$11,$H$13),E909)," ")</f>
        <v xml:space="preserve"> </v>
      </c>
      <c r="F910" s="269" t="str">
        <f t="shared" si="491"/>
        <v/>
      </c>
      <c r="G910" s="269" t="str">
        <f t="shared" si="492"/>
        <v/>
      </c>
      <c r="H910" s="270"/>
      <c r="I910" s="269" t="str">
        <f t="shared" si="493"/>
        <v/>
      </c>
      <c r="J910" s="269">
        <f t="shared" si="486"/>
        <v>100</v>
      </c>
      <c r="K910" s="317" t="str">
        <f t="shared" si="494"/>
        <v/>
      </c>
      <c r="L910" s="318" t="str">
        <f t="shared" si="495"/>
        <v/>
      </c>
      <c r="M910" s="318" t="str">
        <f t="shared" si="496"/>
        <v/>
      </c>
      <c r="N910" s="269" t="str">
        <f t="shared" si="497"/>
        <v/>
      </c>
      <c r="O910" s="269" t="str">
        <f t="shared" si="509"/>
        <v/>
      </c>
      <c r="P910" s="316"/>
      <c r="Q910" s="269"/>
      <c r="R910" s="338" t="str">
        <f>IF(H910&gt;0,rate1(1,$L$52,$L$51,$L$54,L910,$L$53,$L$50,P910),"")</f>
        <v/>
      </c>
      <c r="S910" s="318"/>
      <c r="T910" s="318"/>
      <c r="U910" s="269"/>
      <c r="V910" s="341"/>
      <c r="W910" s="269"/>
      <c r="X910" s="269"/>
      <c r="Y910" s="269"/>
      <c r="Z910" s="349" t="str">
        <f>IF(H910&gt;0,rate1(1,$L$52,$L$51,$L$54,U910,$L$53,$L$50,Y910),"")</f>
        <v/>
      </c>
      <c r="AA910" s="341" t="str">
        <f t="shared" si="498"/>
        <v/>
      </c>
      <c r="AB910" s="341" t="str">
        <f t="shared" si="499"/>
        <v/>
      </c>
      <c r="AC910" s="269" t="str">
        <f t="shared" si="487"/>
        <v/>
      </c>
      <c r="AD910" s="269" t="str">
        <f t="shared" si="500"/>
        <v/>
      </c>
      <c r="AE910" s="269" t="str">
        <f t="shared" si="501"/>
        <v/>
      </c>
      <c r="AF910" s="269" t="str">
        <f t="shared" si="502"/>
        <v/>
      </c>
      <c r="AG910" s="269" t="str">
        <f t="shared" si="503"/>
        <v/>
      </c>
      <c r="AH910" s="269" t="str">
        <f t="shared" si="504"/>
        <v/>
      </c>
      <c r="AI910" s="269" t="str">
        <f t="shared" si="505"/>
        <v/>
      </c>
      <c r="AJ910" s="269" t="str">
        <f t="shared" si="506"/>
        <v/>
      </c>
      <c r="AK910" s="366" t="str">
        <f t="shared" si="507"/>
        <v/>
      </c>
      <c r="AL910" s="134" t="str">
        <f t="shared" si="508"/>
        <v/>
      </c>
      <c r="AM910" s="5" t="e" cm="1">
        <f t="array" ref="AM910">Balance($B$8,$B$11,$B$12,$H$7,B910,AK910,AL910)</f>
        <v>#VALUE!</v>
      </c>
      <c r="AN910" s="5" t="e" cm="1">
        <f t="array" ref="AN910">getStorageByWaterLevel(B909)</f>
        <v>#VALUE!</v>
      </c>
    </row>
    <row r="911" spans="2:40" x14ac:dyDescent="0.25">
      <c r="B911" s="269" t="str">
        <f t="shared" si="488"/>
        <v/>
      </c>
      <c r="C911" s="269" t="str">
        <f t="shared" si="489"/>
        <v/>
      </c>
      <c r="D911" s="269" t="str">
        <f t="shared" si="490"/>
        <v/>
      </c>
      <c r="E911" s="269" t="str">
        <f>IF(H911&gt;0,IF(AND(C911&lt;$B$6,C911&gt;$K$12),bb2wang($B$6,$K$12,C911,$H$8,$H$9,I911,$H$10,$H$11,$K$10,$K$11,$H$13),E910)," ")</f>
        <v xml:space="preserve"> </v>
      </c>
      <c r="F911" s="269" t="str">
        <f t="shared" si="491"/>
        <v/>
      </c>
      <c r="G911" s="269" t="str">
        <f t="shared" si="492"/>
        <v/>
      </c>
      <c r="H911" s="270"/>
      <c r="I911" s="269" t="str">
        <f t="shared" si="493"/>
        <v/>
      </c>
      <c r="J911" s="269">
        <f t="shared" si="486"/>
        <v>100</v>
      </c>
      <c r="K911" s="317" t="str">
        <f t="shared" si="494"/>
        <v/>
      </c>
      <c r="L911" s="318" t="str">
        <f t="shared" si="495"/>
        <v/>
      </c>
      <c r="M911" s="318" t="str">
        <f t="shared" si="496"/>
        <v/>
      </c>
      <c r="N911" s="269" t="str">
        <f t="shared" si="497"/>
        <v/>
      </c>
      <c r="O911" s="269" t="str">
        <f t="shared" si="509"/>
        <v/>
      </c>
      <c r="P911" s="316"/>
      <c r="Q911" s="269"/>
      <c r="R911" s="338" t="str">
        <f>IF(H911&gt;0,rate1(1,$L$52,$L$51,$L$54,L911,$L$53,$L$50,P911),"")</f>
        <v/>
      </c>
      <c r="S911" s="318"/>
      <c r="T911" s="318"/>
      <c r="U911" s="269"/>
      <c r="V911" s="341"/>
      <c r="W911" s="269"/>
      <c r="X911" s="269"/>
      <c r="Y911" s="269"/>
      <c r="Z911" s="349" t="str">
        <f>IF(H911&gt;0,rate1(1,$L$52,$L$51,$L$54,U911,$L$53,$L$50,Y911),"")</f>
        <v/>
      </c>
      <c r="AA911" s="341" t="str">
        <f t="shared" si="498"/>
        <v/>
      </c>
      <c r="AB911" s="341" t="str">
        <f t="shared" si="499"/>
        <v/>
      </c>
      <c r="AC911" s="269" t="str">
        <f t="shared" si="487"/>
        <v/>
      </c>
      <c r="AD911" s="269" t="str">
        <f t="shared" si="500"/>
        <v/>
      </c>
      <c r="AE911" s="269" t="str">
        <f t="shared" si="501"/>
        <v/>
      </c>
      <c r="AF911" s="269" t="str">
        <f t="shared" si="502"/>
        <v/>
      </c>
      <c r="AG911" s="269" t="str">
        <f t="shared" si="503"/>
        <v/>
      </c>
      <c r="AH911" s="269" t="str">
        <f t="shared" si="504"/>
        <v/>
      </c>
      <c r="AI911" s="269" t="str">
        <f t="shared" si="505"/>
        <v/>
      </c>
      <c r="AJ911" s="269" t="str">
        <f t="shared" si="506"/>
        <v/>
      </c>
      <c r="AK911" s="366" t="str">
        <f t="shared" si="507"/>
        <v/>
      </c>
      <c r="AL911" s="134" t="str">
        <f t="shared" si="508"/>
        <v/>
      </c>
      <c r="AM911" s="5" t="e" cm="1">
        <f t="array" ref="AM911">Balance($B$8,$B$11,$B$12,$H$7,B911,AK911,AL911)</f>
        <v>#VALUE!</v>
      </c>
      <c r="AN911" s="5" t="e" cm="1">
        <f t="array" ref="AN911">getStorageByWaterLevel(B910)</f>
        <v>#VALUE!</v>
      </c>
    </row>
    <row r="912" spans="2:40" x14ac:dyDescent="0.25">
      <c r="B912" s="269" t="str">
        <f t="shared" si="488"/>
        <v/>
      </c>
      <c r="C912" s="269" t="str">
        <f t="shared" si="489"/>
        <v/>
      </c>
      <c r="D912" s="269" t="str">
        <f t="shared" si="490"/>
        <v/>
      </c>
      <c r="E912" s="269" t="str">
        <f>IF(H912&gt;0,IF(AND(C912&lt;$B$6,C912&gt;$K$12),bb2wang($B$6,$K$12,C912,$H$8,$H$9,I912,$H$10,$H$11,$K$10,$K$11,$H$13),E911)," ")</f>
        <v xml:space="preserve"> </v>
      </c>
      <c r="F912" s="269" t="str">
        <f t="shared" si="491"/>
        <v/>
      </c>
      <c r="G912" s="269" t="str">
        <f t="shared" si="492"/>
        <v/>
      </c>
      <c r="H912" s="270"/>
      <c r="I912" s="269" t="str">
        <f t="shared" si="493"/>
        <v/>
      </c>
      <c r="J912" s="269">
        <f t="shared" si="486"/>
        <v>100</v>
      </c>
      <c r="K912" s="317" t="str">
        <f t="shared" si="494"/>
        <v/>
      </c>
      <c r="L912" s="318" t="str">
        <f t="shared" si="495"/>
        <v/>
      </c>
      <c r="M912" s="318" t="str">
        <f t="shared" si="496"/>
        <v/>
      </c>
      <c r="N912" s="269" t="str">
        <f t="shared" si="497"/>
        <v/>
      </c>
      <c r="O912" s="269" t="str">
        <f t="shared" si="509"/>
        <v/>
      </c>
      <c r="P912" s="316"/>
      <c r="Q912" s="269"/>
      <c r="R912" s="338" t="str">
        <f>IF(H912&gt;0,rate1(1,$L$52,$L$51,$L$54,L912,$L$53,$L$50,P912),"")</f>
        <v/>
      </c>
      <c r="S912" s="318"/>
      <c r="T912" s="318"/>
      <c r="U912" s="269"/>
      <c r="V912" s="341"/>
      <c r="W912" s="269"/>
      <c r="X912" s="269"/>
      <c r="Y912" s="269"/>
      <c r="Z912" s="349" t="str">
        <f>IF(H912&gt;0,rate1(1,$L$52,$L$51,$L$54,U912,$L$53,$L$50,Y912),"")</f>
        <v/>
      </c>
      <c r="AA912" s="341" t="str">
        <f t="shared" si="498"/>
        <v/>
      </c>
      <c r="AB912" s="341" t="str">
        <f t="shared" si="499"/>
        <v/>
      </c>
      <c r="AC912" s="269" t="str">
        <f t="shared" si="487"/>
        <v/>
      </c>
      <c r="AD912" s="269" t="str">
        <f t="shared" si="500"/>
        <v/>
      </c>
      <c r="AE912" s="269" t="str">
        <f t="shared" si="501"/>
        <v/>
      </c>
      <c r="AF912" s="269" t="str">
        <f t="shared" si="502"/>
        <v/>
      </c>
      <c r="AG912" s="269" t="str">
        <f t="shared" si="503"/>
        <v/>
      </c>
      <c r="AH912" s="269" t="str">
        <f t="shared" si="504"/>
        <v/>
      </c>
      <c r="AI912" s="269" t="str">
        <f t="shared" si="505"/>
        <v/>
      </c>
      <c r="AJ912" s="269" t="str">
        <f t="shared" si="506"/>
        <v/>
      </c>
      <c r="AK912" s="366" t="str">
        <f t="shared" si="507"/>
        <v/>
      </c>
      <c r="AL912" s="134" t="str">
        <f t="shared" si="508"/>
        <v/>
      </c>
      <c r="AM912" s="5" t="e" cm="1">
        <f t="array" ref="AM912">Balance($B$8,$B$11,$B$12,$H$7,B912,AK912,AL912)</f>
        <v>#VALUE!</v>
      </c>
      <c r="AN912" s="5" t="e" cm="1">
        <f t="array" ref="AN912">getStorageByWaterLevel(B911)</f>
        <v>#VALUE!</v>
      </c>
    </row>
    <row r="913" spans="2:40" x14ac:dyDescent="0.25">
      <c r="B913" s="269" t="str">
        <f t="shared" si="488"/>
        <v/>
      </c>
      <c r="C913" s="269" t="str">
        <f t="shared" si="489"/>
        <v/>
      </c>
      <c r="D913" s="269" t="str">
        <f t="shared" si="490"/>
        <v/>
      </c>
      <c r="E913" s="269" t="str">
        <f>IF(H913&gt;0,IF(AND(C913&lt;$B$6,C913&gt;$K$12),bb2wang($B$6,$K$12,C913,$H$8,$H$9,I913,$H$10,$H$11,$K$10,$K$11,$H$13),E912)," ")</f>
        <v xml:space="preserve"> </v>
      </c>
      <c r="F913" s="269" t="str">
        <f t="shared" si="491"/>
        <v/>
      </c>
      <c r="G913" s="269" t="str">
        <f t="shared" si="492"/>
        <v/>
      </c>
      <c r="H913" s="270"/>
      <c r="I913" s="269" t="str">
        <f t="shared" si="493"/>
        <v/>
      </c>
      <c r="J913" s="269">
        <f t="shared" si="486"/>
        <v>100</v>
      </c>
      <c r="K913" s="317" t="str">
        <f t="shared" si="494"/>
        <v/>
      </c>
      <c r="L913" s="318" t="str">
        <f t="shared" si="495"/>
        <v/>
      </c>
      <c r="M913" s="318" t="str">
        <f t="shared" si="496"/>
        <v/>
      </c>
      <c r="N913" s="269" t="str">
        <f t="shared" si="497"/>
        <v/>
      </c>
      <c r="O913" s="269" t="str">
        <f t="shared" si="509"/>
        <v/>
      </c>
      <c r="P913" s="316"/>
      <c r="Q913" s="269"/>
      <c r="R913" s="338" t="str">
        <f>IF(H913&gt;0,rate1(1,$L$52,$L$51,$L$54,L913,$L$53,$L$50,P913),"")</f>
        <v/>
      </c>
      <c r="S913" s="318"/>
      <c r="T913" s="318"/>
      <c r="U913" s="269"/>
      <c r="V913" s="341"/>
      <c r="W913" s="269"/>
      <c r="X913" s="269"/>
      <c r="Y913" s="269"/>
      <c r="Z913" s="349" t="str">
        <f>IF(H913&gt;0,rate1(1,$L$52,$L$51,$L$54,U913,$L$53,$L$50,Y913),"")</f>
        <v/>
      </c>
      <c r="AA913" s="341" t="str">
        <f t="shared" si="498"/>
        <v/>
      </c>
      <c r="AB913" s="341" t="str">
        <f t="shared" si="499"/>
        <v/>
      </c>
      <c r="AC913" s="269" t="str">
        <f t="shared" si="487"/>
        <v/>
      </c>
      <c r="AD913" s="269" t="str">
        <f t="shared" si="500"/>
        <v/>
      </c>
      <c r="AE913" s="269" t="str">
        <f t="shared" si="501"/>
        <v/>
      </c>
      <c r="AF913" s="269" t="str">
        <f t="shared" si="502"/>
        <v/>
      </c>
      <c r="AG913" s="269" t="str">
        <f t="shared" si="503"/>
        <v/>
      </c>
      <c r="AH913" s="269" t="str">
        <f t="shared" si="504"/>
        <v/>
      </c>
      <c r="AI913" s="269" t="str">
        <f t="shared" si="505"/>
        <v/>
      </c>
      <c r="AJ913" s="269" t="str">
        <f t="shared" si="506"/>
        <v/>
      </c>
      <c r="AK913" s="366" t="str">
        <f t="shared" si="507"/>
        <v/>
      </c>
      <c r="AL913" s="134" t="str">
        <f t="shared" si="508"/>
        <v/>
      </c>
      <c r="AM913" s="5" t="e" cm="1">
        <f t="array" ref="AM913">Balance($B$8,$B$11,$B$12,$H$7,B913,AK913,AL913)</f>
        <v>#VALUE!</v>
      </c>
      <c r="AN913" s="5" t="e" cm="1">
        <f t="array" ref="AN913">getStorageByWaterLevel(B912)</f>
        <v>#VALUE!</v>
      </c>
    </row>
    <row r="914" spans="2:40" x14ac:dyDescent="0.25">
      <c r="B914" s="269" t="str">
        <f t="shared" si="488"/>
        <v/>
      </c>
      <c r="C914" s="269" t="str">
        <f t="shared" si="489"/>
        <v/>
      </c>
      <c r="D914" s="269" t="str">
        <f t="shared" si="490"/>
        <v/>
      </c>
      <c r="E914" s="269" t="str">
        <f>IF(H914&gt;0,IF(AND(C914&lt;$B$6,C914&gt;$K$12),bb2wang($B$6,$K$12,C914,$H$8,$H$9,I914,$H$10,$H$11,$K$10,$K$11,$H$13),E913)," ")</f>
        <v xml:space="preserve"> </v>
      </c>
      <c r="F914" s="269" t="str">
        <f t="shared" si="491"/>
        <v/>
      </c>
      <c r="G914" s="269" t="str">
        <f t="shared" si="492"/>
        <v/>
      </c>
      <c r="H914" s="270"/>
      <c r="I914" s="269" t="str">
        <f t="shared" si="493"/>
        <v/>
      </c>
      <c r="J914" s="269">
        <f t="shared" si="486"/>
        <v>100</v>
      </c>
      <c r="K914" s="317" t="str">
        <f t="shared" si="494"/>
        <v/>
      </c>
      <c r="L914" s="318" t="str">
        <f t="shared" si="495"/>
        <v/>
      </c>
      <c r="M914" s="318" t="str">
        <f t="shared" si="496"/>
        <v/>
      </c>
      <c r="N914" s="269" t="str">
        <f t="shared" si="497"/>
        <v/>
      </c>
      <c r="O914" s="269" t="str">
        <f t="shared" si="509"/>
        <v/>
      </c>
      <c r="P914" s="316"/>
      <c r="Q914" s="269"/>
      <c r="R914" s="338" t="str">
        <f>IF(H914&gt;0,rate1(1,$L$52,$L$51,$L$54,L914,$L$53,$L$50,P914),"")</f>
        <v/>
      </c>
      <c r="S914" s="318"/>
      <c r="T914" s="318"/>
      <c r="U914" s="269"/>
      <c r="V914" s="341"/>
      <c r="W914" s="269"/>
      <c r="X914" s="269"/>
      <c r="Y914" s="269"/>
      <c r="Z914" s="349" t="str">
        <f>IF(H914&gt;0,rate1(1,$L$52,$L$51,$L$54,U914,$L$53,$L$50,Y914),"")</f>
        <v/>
      </c>
      <c r="AA914" s="341" t="str">
        <f t="shared" si="498"/>
        <v/>
      </c>
      <c r="AB914" s="341" t="str">
        <f t="shared" si="499"/>
        <v/>
      </c>
      <c r="AC914" s="269" t="str">
        <f t="shared" si="487"/>
        <v/>
      </c>
      <c r="AD914" s="269" t="str">
        <f t="shared" si="500"/>
        <v/>
      </c>
      <c r="AE914" s="269" t="str">
        <f t="shared" si="501"/>
        <v/>
      </c>
      <c r="AF914" s="269" t="str">
        <f t="shared" si="502"/>
        <v/>
      </c>
      <c r="AG914" s="269" t="str">
        <f t="shared" si="503"/>
        <v/>
      </c>
      <c r="AH914" s="269" t="str">
        <f t="shared" si="504"/>
        <v/>
      </c>
      <c r="AI914" s="269" t="str">
        <f t="shared" si="505"/>
        <v/>
      </c>
      <c r="AJ914" s="269" t="str">
        <f t="shared" si="506"/>
        <v/>
      </c>
      <c r="AK914" s="366" t="str">
        <f t="shared" si="507"/>
        <v/>
      </c>
      <c r="AL914" s="134" t="str">
        <f t="shared" si="508"/>
        <v/>
      </c>
      <c r="AM914" s="5" t="e" cm="1">
        <f t="array" ref="AM914">Balance($B$8,$B$11,$B$12,$H$7,B914,AK914,AL914)</f>
        <v>#VALUE!</v>
      </c>
      <c r="AN914" s="5" t="e" cm="1">
        <f t="array" ref="AN914">getStorageByWaterLevel(B913)</f>
        <v>#VALUE!</v>
      </c>
    </row>
    <row r="915" spans="2:40" x14ac:dyDescent="0.25">
      <c r="B915" s="269" t="str">
        <f t="shared" si="488"/>
        <v/>
      </c>
      <c r="C915" s="269" t="str">
        <f t="shared" si="489"/>
        <v/>
      </c>
      <c r="D915" s="269" t="str">
        <f t="shared" si="490"/>
        <v/>
      </c>
      <c r="E915" s="269" t="str">
        <f>IF(H915&gt;0,IF(AND(C915&lt;$B$6,C915&gt;$K$12),bb2wang($B$6,$K$12,C915,$H$8,$H$9,I915,$H$10,$H$11,$K$10,$K$11,$H$13),E914)," ")</f>
        <v xml:space="preserve"> </v>
      </c>
      <c r="F915" s="269" t="str">
        <f t="shared" si="491"/>
        <v/>
      </c>
      <c r="G915" s="269" t="str">
        <f t="shared" si="492"/>
        <v/>
      </c>
      <c r="H915" s="270"/>
      <c r="I915" s="269" t="str">
        <f t="shared" si="493"/>
        <v/>
      </c>
      <c r="J915" s="269">
        <f t="shared" si="486"/>
        <v>100</v>
      </c>
      <c r="K915" s="317" t="str">
        <f t="shared" si="494"/>
        <v/>
      </c>
      <c r="L915" s="318" t="str">
        <f t="shared" si="495"/>
        <v/>
      </c>
      <c r="M915" s="318" t="str">
        <f t="shared" si="496"/>
        <v/>
      </c>
      <c r="N915" s="269" t="str">
        <f t="shared" si="497"/>
        <v/>
      </c>
      <c r="O915" s="269" t="str">
        <f t="shared" si="509"/>
        <v/>
      </c>
      <c r="P915" s="316"/>
      <c r="Q915" s="269"/>
      <c r="R915" s="338" t="str">
        <f>IF(H915&gt;0,rate1(1,$L$52,$L$51,$L$54,L915,$L$53,$L$50,P915),"")</f>
        <v/>
      </c>
      <c r="S915" s="318"/>
      <c r="T915" s="318"/>
      <c r="U915" s="269"/>
      <c r="V915" s="341"/>
      <c r="W915" s="269"/>
      <c r="X915" s="269"/>
      <c r="Y915" s="269"/>
      <c r="Z915" s="349" t="str">
        <f>IF(H915&gt;0,rate1(1,$L$52,$L$51,$L$54,U915,$L$53,$L$50,Y915),"")</f>
        <v/>
      </c>
      <c r="AA915" s="341" t="str">
        <f t="shared" si="498"/>
        <v/>
      </c>
      <c r="AB915" s="341" t="str">
        <f t="shared" si="499"/>
        <v/>
      </c>
      <c r="AC915" s="269" t="str">
        <f t="shared" si="487"/>
        <v/>
      </c>
      <c r="AD915" s="269" t="str">
        <f t="shared" si="500"/>
        <v/>
      </c>
      <c r="AE915" s="269" t="str">
        <f t="shared" si="501"/>
        <v/>
      </c>
      <c r="AF915" s="269" t="str">
        <f t="shared" si="502"/>
        <v/>
      </c>
      <c r="AG915" s="269" t="str">
        <f t="shared" si="503"/>
        <v/>
      </c>
      <c r="AH915" s="269" t="str">
        <f t="shared" si="504"/>
        <v/>
      </c>
      <c r="AI915" s="269" t="str">
        <f t="shared" si="505"/>
        <v/>
      </c>
      <c r="AJ915" s="269" t="str">
        <f t="shared" si="506"/>
        <v/>
      </c>
      <c r="AK915" s="366" t="str">
        <f t="shared" si="507"/>
        <v/>
      </c>
      <c r="AL915" s="134" t="str">
        <f t="shared" si="508"/>
        <v/>
      </c>
      <c r="AM915" s="5" t="e" cm="1">
        <f t="array" ref="AM915">Balance($B$8,$B$11,$B$12,$H$7,B915,AK915,AL915)</f>
        <v>#VALUE!</v>
      </c>
      <c r="AN915" s="5" t="e" cm="1">
        <f t="array" ref="AN915">getStorageByWaterLevel(B914)</f>
        <v>#VALUE!</v>
      </c>
    </row>
    <row r="916" spans="2:40" x14ac:dyDescent="0.25">
      <c r="B916" s="269" t="str">
        <f t="shared" si="488"/>
        <v/>
      </c>
      <c r="C916" s="269" t="str">
        <f t="shared" si="489"/>
        <v/>
      </c>
      <c r="D916" s="269" t="str">
        <f t="shared" si="490"/>
        <v/>
      </c>
      <c r="E916" s="269" t="str">
        <f>IF(H916&gt;0,IF(AND(C916&lt;$B$6,C916&gt;$K$12),bb2wang($B$6,$K$12,C916,$H$8,$H$9,I916,$H$10,$H$11,$K$10,$K$11,$H$13),E915)," ")</f>
        <v xml:space="preserve"> </v>
      </c>
      <c r="F916" s="269" t="str">
        <f t="shared" si="491"/>
        <v/>
      </c>
      <c r="G916" s="269" t="str">
        <f t="shared" si="492"/>
        <v/>
      </c>
      <c r="H916" s="270"/>
      <c r="I916" s="269" t="str">
        <f t="shared" si="493"/>
        <v/>
      </c>
      <c r="J916" s="269">
        <f t="shared" si="486"/>
        <v>100</v>
      </c>
      <c r="K916" s="317" t="str">
        <f t="shared" si="494"/>
        <v/>
      </c>
      <c r="L916" s="318" t="str">
        <f t="shared" si="495"/>
        <v/>
      </c>
      <c r="M916" s="318" t="str">
        <f t="shared" si="496"/>
        <v/>
      </c>
      <c r="N916" s="269" t="str">
        <f t="shared" si="497"/>
        <v/>
      </c>
      <c r="O916" s="269" t="str">
        <f t="shared" si="509"/>
        <v/>
      </c>
      <c r="P916" s="316"/>
      <c r="Q916" s="269"/>
      <c r="R916" s="338" t="str">
        <f>IF(H916&gt;0,rate1(1,$L$52,$L$51,$L$54,L916,$L$53,$L$50,P916),"")</f>
        <v/>
      </c>
      <c r="S916" s="318"/>
      <c r="T916" s="318"/>
      <c r="U916" s="269"/>
      <c r="V916" s="341"/>
      <c r="W916" s="269"/>
      <c r="X916" s="269"/>
      <c r="Y916" s="269"/>
      <c r="Z916" s="349" t="str">
        <f>IF(H916&gt;0,rate1(1,$L$52,$L$51,$L$54,U916,$L$53,$L$50,Y916),"")</f>
        <v/>
      </c>
      <c r="AA916" s="341" t="str">
        <f t="shared" si="498"/>
        <v/>
      </c>
      <c r="AB916" s="341" t="str">
        <f t="shared" si="499"/>
        <v/>
      </c>
      <c r="AC916" s="269" t="str">
        <f t="shared" si="487"/>
        <v/>
      </c>
      <c r="AD916" s="269" t="str">
        <f t="shared" si="500"/>
        <v/>
      </c>
      <c r="AE916" s="269" t="str">
        <f t="shared" si="501"/>
        <v/>
      </c>
      <c r="AF916" s="269" t="str">
        <f t="shared" si="502"/>
        <v/>
      </c>
      <c r="AG916" s="269" t="str">
        <f t="shared" si="503"/>
        <v/>
      </c>
      <c r="AH916" s="269" t="str">
        <f t="shared" si="504"/>
        <v/>
      </c>
      <c r="AI916" s="269" t="str">
        <f t="shared" si="505"/>
        <v/>
      </c>
      <c r="AJ916" s="269" t="str">
        <f t="shared" si="506"/>
        <v/>
      </c>
      <c r="AK916" s="366" t="str">
        <f t="shared" si="507"/>
        <v/>
      </c>
      <c r="AL916" s="134" t="str">
        <f t="shared" si="508"/>
        <v/>
      </c>
      <c r="AM916" s="5" t="e" cm="1">
        <f t="array" ref="AM916">Balance($B$8,$B$11,$B$12,$H$7,B916,AK916,AL916)</f>
        <v>#VALUE!</v>
      </c>
      <c r="AN916" s="5" t="e" cm="1">
        <f t="array" ref="AN916">getStorageByWaterLevel(B915)</f>
        <v>#VALUE!</v>
      </c>
    </row>
    <row r="917" spans="2:40" x14ac:dyDescent="0.25">
      <c r="B917" s="269" t="str">
        <f t="shared" si="488"/>
        <v/>
      </c>
      <c r="C917" s="269" t="str">
        <f t="shared" si="489"/>
        <v/>
      </c>
      <c r="D917" s="269" t="str">
        <f t="shared" si="490"/>
        <v/>
      </c>
      <c r="E917" s="269" t="str">
        <f>IF(H917&gt;0,IF(AND(C917&lt;$B$6,C917&gt;$K$12),bb2wang($B$6,$K$12,C917,$H$8,$H$9,I917,$H$10,$H$11,$K$10,$K$11,$H$13),E916)," ")</f>
        <v xml:space="preserve"> </v>
      </c>
      <c r="F917" s="269" t="str">
        <f t="shared" si="491"/>
        <v/>
      </c>
      <c r="G917" s="269" t="str">
        <f t="shared" si="492"/>
        <v/>
      </c>
      <c r="H917" s="270"/>
      <c r="I917" s="269" t="str">
        <f t="shared" si="493"/>
        <v/>
      </c>
      <c r="J917" s="269">
        <f t="shared" si="486"/>
        <v>100</v>
      </c>
      <c r="K917" s="317" t="str">
        <f t="shared" si="494"/>
        <v/>
      </c>
      <c r="L917" s="318" t="str">
        <f t="shared" si="495"/>
        <v/>
      </c>
      <c r="M917" s="318" t="str">
        <f t="shared" si="496"/>
        <v/>
      </c>
      <c r="N917" s="269" t="str">
        <f t="shared" si="497"/>
        <v/>
      </c>
      <c r="O917" s="269" t="str">
        <f t="shared" si="509"/>
        <v/>
      </c>
      <c r="P917" s="316"/>
      <c r="Q917" s="269"/>
      <c r="R917" s="338" t="str">
        <f>IF(H917&gt;0,rate1(1,$L$52,$L$51,$L$54,L917,$L$53,$L$50,P917),"")</f>
        <v/>
      </c>
      <c r="S917" s="318"/>
      <c r="T917" s="318"/>
      <c r="U917" s="269"/>
      <c r="V917" s="341"/>
      <c r="W917" s="269"/>
      <c r="X917" s="269"/>
      <c r="Y917" s="269"/>
      <c r="Z917" s="349" t="str">
        <f>IF(H917&gt;0,rate1(1,$L$52,$L$51,$L$54,U917,$L$53,$L$50,Y917),"")</f>
        <v/>
      </c>
      <c r="AA917" s="341" t="str">
        <f t="shared" si="498"/>
        <v/>
      </c>
      <c r="AB917" s="341" t="str">
        <f t="shared" si="499"/>
        <v/>
      </c>
      <c r="AC917" s="269" t="str">
        <f t="shared" si="487"/>
        <v/>
      </c>
      <c r="AD917" s="269" t="str">
        <f t="shared" si="500"/>
        <v/>
      </c>
      <c r="AE917" s="269" t="str">
        <f t="shared" si="501"/>
        <v/>
      </c>
      <c r="AF917" s="269" t="str">
        <f t="shared" si="502"/>
        <v/>
      </c>
      <c r="AG917" s="269" t="str">
        <f t="shared" si="503"/>
        <v/>
      </c>
      <c r="AH917" s="269" t="str">
        <f t="shared" si="504"/>
        <v/>
      </c>
      <c r="AI917" s="269" t="str">
        <f t="shared" si="505"/>
        <v/>
      </c>
      <c r="AJ917" s="269" t="str">
        <f t="shared" si="506"/>
        <v/>
      </c>
      <c r="AK917" s="366" t="str">
        <f t="shared" si="507"/>
        <v/>
      </c>
      <c r="AL917" s="134" t="str">
        <f t="shared" si="508"/>
        <v/>
      </c>
      <c r="AM917" s="5" t="e" cm="1">
        <f t="array" ref="AM917">Balance($B$8,$B$11,$B$12,$H$7,B917,AK917,AL917)</f>
        <v>#VALUE!</v>
      </c>
      <c r="AN917" s="5" t="e" cm="1">
        <f t="array" ref="AN917">getStorageByWaterLevel(B916)</f>
        <v>#VALUE!</v>
      </c>
    </row>
    <row r="918" spans="2:40" x14ac:dyDescent="0.25">
      <c r="B918" s="269" t="str">
        <f t="shared" si="488"/>
        <v/>
      </c>
      <c r="C918" s="269" t="str">
        <f t="shared" si="489"/>
        <v/>
      </c>
      <c r="D918" s="269" t="str">
        <f t="shared" si="490"/>
        <v/>
      </c>
      <c r="E918" s="269" t="str">
        <f>IF(H918&gt;0,IF(AND(C918&lt;$B$6,C918&gt;$K$12),bb2wang($B$6,$K$12,C918,$H$8,$H$9,I918,$H$10,$H$11,$K$10,$K$11,$H$13),E917)," ")</f>
        <v xml:space="preserve"> </v>
      </c>
      <c r="F918" s="269" t="str">
        <f t="shared" si="491"/>
        <v/>
      </c>
      <c r="G918" s="269" t="str">
        <f t="shared" si="492"/>
        <v/>
      </c>
      <c r="H918" s="270"/>
      <c r="I918" s="269" t="str">
        <f t="shared" si="493"/>
        <v/>
      </c>
      <c r="J918" s="269">
        <f t="shared" si="486"/>
        <v>100</v>
      </c>
      <c r="K918" s="317" t="str">
        <f t="shared" si="494"/>
        <v/>
      </c>
      <c r="L918" s="318" t="str">
        <f t="shared" si="495"/>
        <v/>
      </c>
      <c r="M918" s="318" t="str">
        <f t="shared" si="496"/>
        <v/>
      </c>
      <c r="N918" s="269" t="str">
        <f t="shared" si="497"/>
        <v/>
      </c>
      <c r="O918" s="269" t="str">
        <f t="shared" si="509"/>
        <v/>
      </c>
      <c r="P918" s="316"/>
      <c r="Q918" s="269"/>
      <c r="R918" s="338" t="str">
        <f>IF(H918&gt;0,rate1(1,$L$52,$L$51,$L$54,L918,$L$53,$L$50,P918),"")</f>
        <v/>
      </c>
      <c r="S918" s="318"/>
      <c r="T918" s="318"/>
      <c r="U918" s="269"/>
      <c r="V918" s="341"/>
      <c r="W918" s="269"/>
      <c r="X918" s="269"/>
      <c r="Y918" s="269"/>
      <c r="Z918" s="349" t="str">
        <f>IF(H918&gt;0,rate1(1,$L$52,$L$51,$L$54,U918,$L$53,$L$50,Y918),"")</f>
        <v/>
      </c>
      <c r="AA918" s="341" t="str">
        <f t="shared" si="498"/>
        <v/>
      </c>
      <c r="AB918" s="341" t="str">
        <f t="shared" si="499"/>
        <v/>
      </c>
      <c r="AC918" s="269" t="str">
        <f t="shared" si="487"/>
        <v/>
      </c>
      <c r="AD918" s="269" t="str">
        <f t="shared" si="500"/>
        <v/>
      </c>
      <c r="AE918" s="269" t="str">
        <f t="shared" si="501"/>
        <v/>
      </c>
      <c r="AF918" s="269" t="str">
        <f t="shared" si="502"/>
        <v/>
      </c>
      <c r="AG918" s="269" t="str">
        <f t="shared" si="503"/>
        <v/>
      </c>
      <c r="AH918" s="269" t="str">
        <f t="shared" si="504"/>
        <v/>
      </c>
      <c r="AI918" s="269" t="str">
        <f t="shared" si="505"/>
        <v/>
      </c>
      <c r="AJ918" s="269" t="str">
        <f t="shared" si="506"/>
        <v/>
      </c>
      <c r="AK918" s="366" t="str">
        <f t="shared" si="507"/>
        <v/>
      </c>
      <c r="AL918" s="134" t="str">
        <f t="shared" si="508"/>
        <v/>
      </c>
      <c r="AM918" s="5" t="e" cm="1">
        <f t="array" ref="AM918">Balance($B$8,$B$11,$B$12,$H$7,B918,AK918,AL918)</f>
        <v>#VALUE!</v>
      </c>
      <c r="AN918" s="5" t="e" cm="1">
        <f t="array" ref="AN918">getStorageByWaterLevel(B917)</f>
        <v>#VALUE!</v>
      </c>
    </row>
    <row r="919" spans="2:40" x14ac:dyDescent="0.25">
      <c r="B919" s="269" t="str">
        <f t="shared" si="488"/>
        <v/>
      </c>
      <c r="C919" s="269" t="str">
        <f t="shared" si="489"/>
        <v/>
      </c>
      <c r="D919" s="269" t="str">
        <f t="shared" si="490"/>
        <v/>
      </c>
      <c r="E919" s="269" t="str">
        <f>IF(H919&gt;0,IF(AND(C919&lt;$B$6,C919&gt;$K$12),bb2wang($B$6,$K$12,C919,$H$8,$H$9,I919,$H$10,$H$11,$K$10,$K$11,$H$13),E918)," ")</f>
        <v xml:space="preserve"> </v>
      </c>
      <c r="F919" s="269" t="str">
        <f t="shared" si="491"/>
        <v/>
      </c>
      <c r="G919" s="269" t="str">
        <f t="shared" si="492"/>
        <v/>
      </c>
      <c r="H919" s="270"/>
      <c r="I919" s="269" t="str">
        <f t="shared" si="493"/>
        <v/>
      </c>
      <c r="J919" s="269">
        <f t="shared" si="486"/>
        <v>100</v>
      </c>
      <c r="K919" s="317" t="str">
        <f t="shared" si="494"/>
        <v/>
      </c>
      <c r="L919" s="318" t="str">
        <f t="shared" si="495"/>
        <v/>
      </c>
      <c r="M919" s="318" t="str">
        <f t="shared" si="496"/>
        <v/>
      </c>
      <c r="N919" s="269" t="str">
        <f t="shared" si="497"/>
        <v/>
      </c>
      <c r="O919" s="269" t="str">
        <f t="shared" si="509"/>
        <v/>
      </c>
      <c r="P919" s="316"/>
      <c r="Q919" s="269"/>
      <c r="R919" s="338" t="str">
        <f>IF(H919&gt;0,rate1(1,$L$52,$L$51,$L$54,L919,$L$53,$L$50,P919),"")</f>
        <v/>
      </c>
      <c r="S919" s="318"/>
      <c r="T919" s="318"/>
      <c r="U919" s="269"/>
      <c r="V919" s="341"/>
      <c r="W919" s="269"/>
      <c r="X919" s="269"/>
      <c r="Y919" s="269"/>
      <c r="Z919" s="349" t="str">
        <f>IF(H919&gt;0,rate1(1,$L$52,$L$51,$L$54,U919,$L$53,$L$50,Y919),"")</f>
        <v/>
      </c>
      <c r="AA919" s="341" t="str">
        <f t="shared" si="498"/>
        <v/>
      </c>
      <c r="AB919" s="341" t="str">
        <f t="shared" si="499"/>
        <v/>
      </c>
      <c r="AC919" s="269" t="str">
        <f t="shared" si="487"/>
        <v/>
      </c>
      <c r="AD919" s="269" t="str">
        <f t="shared" si="500"/>
        <v/>
      </c>
      <c r="AE919" s="269" t="str">
        <f t="shared" si="501"/>
        <v/>
      </c>
      <c r="AF919" s="269" t="str">
        <f t="shared" si="502"/>
        <v/>
      </c>
      <c r="AG919" s="269" t="str">
        <f t="shared" si="503"/>
        <v/>
      </c>
      <c r="AH919" s="269" t="str">
        <f t="shared" si="504"/>
        <v/>
      </c>
      <c r="AI919" s="269" t="str">
        <f t="shared" si="505"/>
        <v/>
      </c>
      <c r="AJ919" s="269" t="str">
        <f t="shared" si="506"/>
        <v/>
      </c>
      <c r="AK919" s="366" t="str">
        <f t="shared" si="507"/>
        <v/>
      </c>
      <c r="AL919" s="134" t="str">
        <f t="shared" si="508"/>
        <v/>
      </c>
      <c r="AM919" s="5" t="e" cm="1">
        <f t="array" ref="AM919">Balance($B$8,$B$11,$B$12,$H$7,B919,AK919,AL919)</f>
        <v>#VALUE!</v>
      </c>
      <c r="AN919" s="5" t="e" cm="1">
        <f t="array" ref="AN919">getStorageByWaterLevel(B918)</f>
        <v>#VALUE!</v>
      </c>
    </row>
    <row r="920" spans="2:40" x14ac:dyDescent="0.25">
      <c r="B920" s="269" t="str">
        <f t="shared" si="488"/>
        <v/>
      </c>
      <c r="C920" s="269" t="str">
        <f t="shared" si="489"/>
        <v/>
      </c>
      <c r="D920" s="269" t="str">
        <f t="shared" si="490"/>
        <v/>
      </c>
      <c r="E920" s="269" t="str">
        <f>IF(H920&gt;0,IF(AND(C920&lt;$B$6,C920&gt;$K$12),bb2wang($B$6,$K$12,C920,$H$8,$H$9,I920,$H$10,$H$11,$K$10,$K$11,$H$13),E919)," ")</f>
        <v xml:space="preserve"> </v>
      </c>
      <c r="F920" s="269" t="str">
        <f t="shared" si="491"/>
        <v/>
      </c>
      <c r="G920" s="269" t="str">
        <f t="shared" si="492"/>
        <v/>
      </c>
      <c r="H920" s="270"/>
      <c r="I920" s="269" t="str">
        <f t="shared" si="493"/>
        <v/>
      </c>
      <c r="J920" s="269">
        <f t="shared" si="486"/>
        <v>100</v>
      </c>
      <c r="K920" s="317" t="str">
        <f t="shared" si="494"/>
        <v/>
      </c>
      <c r="L920" s="318" t="str">
        <f t="shared" si="495"/>
        <v/>
      </c>
      <c r="M920" s="318" t="str">
        <f t="shared" si="496"/>
        <v/>
      </c>
      <c r="N920" s="269" t="str">
        <f t="shared" si="497"/>
        <v/>
      </c>
      <c r="O920" s="269" t="str">
        <f t="shared" si="509"/>
        <v/>
      </c>
      <c r="P920" s="316"/>
      <c r="Q920" s="269"/>
      <c r="R920" s="338" t="str">
        <f>IF(H920&gt;0,rate1(1,$L$52,$L$51,$L$54,L920,$L$53,$L$50,P920),"")</f>
        <v/>
      </c>
      <c r="S920" s="318"/>
      <c r="T920" s="318"/>
      <c r="U920" s="269"/>
      <c r="V920" s="341"/>
      <c r="W920" s="269"/>
      <c r="X920" s="269"/>
      <c r="Y920" s="269"/>
      <c r="Z920" s="349" t="str">
        <f>IF(H920&gt;0,rate1(1,$L$52,$L$51,$L$54,U920,$L$53,$L$50,Y920),"")</f>
        <v/>
      </c>
      <c r="AA920" s="341" t="str">
        <f t="shared" si="498"/>
        <v/>
      </c>
      <c r="AB920" s="341" t="str">
        <f t="shared" si="499"/>
        <v/>
      </c>
      <c r="AC920" s="269" t="str">
        <f t="shared" si="487"/>
        <v/>
      </c>
      <c r="AD920" s="269" t="str">
        <f t="shared" si="500"/>
        <v/>
      </c>
      <c r="AE920" s="269" t="str">
        <f t="shared" si="501"/>
        <v/>
      </c>
      <c r="AF920" s="269" t="str">
        <f t="shared" si="502"/>
        <v/>
      </c>
      <c r="AG920" s="269" t="str">
        <f t="shared" si="503"/>
        <v/>
      </c>
      <c r="AH920" s="269" t="str">
        <f t="shared" si="504"/>
        <v/>
      </c>
      <c r="AI920" s="269" t="str">
        <f t="shared" si="505"/>
        <v/>
      </c>
      <c r="AJ920" s="269" t="str">
        <f t="shared" si="506"/>
        <v/>
      </c>
      <c r="AK920" s="366" t="str">
        <f t="shared" si="507"/>
        <v/>
      </c>
      <c r="AL920" s="134" t="str">
        <f t="shared" si="508"/>
        <v/>
      </c>
      <c r="AM920" s="5" t="e" cm="1">
        <f t="array" ref="AM920">Balance($B$8,$B$11,$B$12,$H$7,B920,AK920,AL920)</f>
        <v>#VALUE!</v>
      </c>
      <c r="AN920" s="5" t="e" cm="1">
        <f t="array" ref="AN920">getStorageByWaterLevel(B919)</f>
        <v>#VALUE!</v>
      </c>
    </row>
    <row r="921" spans="2:40" x14ac:dyDescent="0.25">
      <c r="B921" s="269" t="str">
        <f t="shared" si="488"/>
        <v/>
      </c>
      <c r="C921" s="269" t="str">
        <f t="shared" si="489"/>
        <v/>
      </c>
      <c r="D921" s="269" t="str">
        <f t="shared" si="490"/>
        <v/>
      </c>
      <c r="E921" s="269" t="str">
        <f>IF(H921&gt;0,IF(AND(C921&lt;$B$6,C921&gt;$K$12),bb2wang($B$6,$K$12,C921,$H$8,$H$9,I921,$H$10,$H$11,$K$10,$K$11,$H$13),E920)," ")</f>
        <v xml:space="preserve"> </v>
      </c>
      <c r="F921" s="269" t="str">
        <f t="shared" si="491"/>
        <v/>
      </c>
      <c r="G921" s="269" t="str">
        <f t="shared" si="492"/>
        <v/>
      </c>
      <c r="H921" s="270"/>
      <c r="I921" s="269" t="str">
        <f t="shared" si="493"/>
        <v/>
      </c>
      <c r="J921" s="269">
        <f t="shared" si="486"/>
        <v>100</v>
      </c>
      <c r="K921" s="317" t="str">
        <f t="shared" si="494"/>
        <v/>
      </c>
      <c r="L921" s="318" t="str">
        <f t="shared" si="495"/>
        <v/>
      </c>
      <c r="M921" s="318" t="str">
        <f t="shared" si="496"/>
        <v/>
      </c>
      <c r="N921" s="269" t="str">
        <f t="shared" si="497"/>
        <v/>
      </c>
      <c r="O921" s="269" t="str">
        <f t="shared" si="509"/>
        <v/>
      </c>
      <c r="P921" s="316"/>
      <c r="Q921" s="269"/>
      <c r="R921" s="338" t="str">
        <f>IF(H921&gt;0,rate1(1,$L$52,$L$51,$L$54,L921,$L$53,$L$50,P921),"")</f>
        <v/>
      </c>
      <c r="S921" s="318"/>
      <c r="T921" s="318"/>
      <c r="U921" s="269"/>
      <c r="V921" s="341"/>
      <c r="W921" s="269"/>
      <c r="X921" s="269"/>
      <c r="Y921" s="269"/>
      <c r="Z921" s="349" t="str">
        <f>IF(H921&gt;0,rate1(1,$L$52,$L$51,$L$54,U921,$L$53,$L$50,Y921),"")</f>
        <v/>
      </c>
      <c r="AA921" s="341" t="str">
        <f t="shared" si="498"/>
        <v/>
      </c>
      <c r="AB921" s="341" t="str">
        <f t="shared" si="499"/>
        <v/>
      </c>
      <c r="AC921" s="269" t="str">
        <f t="shared" si="487"/>
        <v/>
      </c>
      <c r="AD921" s="269" t="str">
        <f t="shared" si="500"/>
        <v/>
      </c>
      <c r="AE921" s="269" t="str">
        <f t="shared" si="501"/>
        <v/>
      </c>
      <c r="AF921" s="269" t="str">
        <f t="shared" si="502"/>
        <v/>
      </c>
      <c r="AG921" s="269" t="str">
        <f t="shared" si="503"/>
        <v/>
      </c>
      <c r="AH921" s="269" t="str">
        <f t="shared" si="504"/>
        <v/>
      </c>
      <c r="AI921" s="269" t="str">
        <f t="shared" si="505"/>
        <v/>
      </c>
      <c r="AJ921" s="269" t="str">
        <f t="shared" si="506"/>
        <v/>
      </c>
      <c r="AK921" s="366" t="str">
        <f t="shared" si="507"/>
        <v/>
      </c>
      <c r="AL921" s="134" t="str">
        <f t="shared" si="508"/>
        <v/>
      </c>
      <c r="AM921" s="5" t="e" cm="1">
        <f t="array" ref="AM921">Balance($B$8,$B$11,$B$12,$H$7,B921,AK921,AL921)</f>
        <v>#VALUE!</v>
      </c>
      <c r="AN921" s="5" t="e" cm="1">
        <f t="array" ref="AN921">getStorageByWaterLevel(B920)</f>
        <v>#VALUE!</v>
      </c>
    </row>
    <row r="922" spans="2:40" x14ac:dyDescent="0.25">
      <c r="B922" s="269" t="str">
        <f t="shared" si="488"/>
        <v/>
      </c>
      <c r="C922" s="269" t="str">
        <f t="shared" si="489"/>
        <v/>
      </c>
      <c r="D922" s="269" t="str">
        <f t="shared" si="490"/>
        <v/>
      </c>
      <c r="E922" s="269" t="str">
        <f>IF(H922&gt;0,IF(AND(C922&lt;$B$6,C922&gt;$K$12),bb2wang($B$6,$K$12,C922,$H$8,$H$9,I922,$H$10,$H$11,$K$10,$K$11,$H$13),E921)," ")</f>
        <v xml:space="preserve"> </v>
      </c>
      <c r="F922" s="269" t="str">
        <f t="shared" si="491"/>
        <v/>
      </c>
      <c r="G922" s="269" t="str">
        <f t="shared" si="492"/>
        <v/>
      </c>
      <c r="H922" s="270"/>
      <c r="I922" s="269" t="str">
        <f t="shared" si="493"/>
        <v/>
      </c>
      <c r="J922" s="269">
        <f t="shared" si="486"/>
        <v>100</v>
      </c>
      <c r="K922" s="317" t="str">
        <f t="shared" si="494"/>
        <v/>
      </c>
      <c r="L922" s="318" t="str">
        <f t="shared" si="495"/>
        <v/>
      </c>
      <c r="M922" s="318" t="str">
        <f t="shared" si="496"/>
        <v/>
      </c>
      <c r="N922" s="269" t="str">
        <f t="shared" si="497"/>
        <v/>
      </c>
      <c r="O922" s="269" t="str">
        <f t="shared" si="509"/>
        <v/>
      </c>
      <c r="P922" s="316"/>
      <c r="Q922" s="269"/>
      <c r="R922" s="338" t="str">
        <f>IF(H922&gt;0,rate1(1,$L$52,$L$51,$L$54,L922,$L$53,$L$50,P922),"")</f>
        <v/>
      </c>
      <c r="S922" s="318"/>
      <c r="T922" s="318"/>
      <c r="U922" s="269"/>
      <c r="V922" s="341"/>
      <c r="W922" s="269"/>
      <c r="X922" s="269"/>
      <c r="Y922" s="269"/>
      <c r="Z922" s="349" t="str">
        <f>IF(H922&gt;0,rate1(1,$L$52,$L$51,$L$54,U922,$L$53,$L$50,Y922),"")</f>
        <v/>
      </c>
      <c r="AA922" s="341" t="str">
        <f t="shared" si="498"/>
        <v/>
      </c>
      <c r="AB922" s="341" t="str">
        <f t="shared" si="499"/>
        <v/>
      </c>
      <c r="AC922" s="269" t="str">
        <f t="shared" si="487"/>
        <v/>
      </c>
      <c r="AD922" s="269" t="str">
        <f t="shared" si="500"/>
        <v/>
      </c>
      <c r="AE922" s="269" t="str">
        <f t="shared" si="501"/>
        <v/>
      </c>
      <c r="AF922" s="269" t="str">
        <f t="shared" si="502"/>
        <v/>
      </c>
      <c r="AG922" s="269" t="str">
        <f t="shared" si="503"/>
        <v/>
      </c>
      <c r="AH922" s="269" t="str">
        <f t="shared" si="504"/>
        <v/>
      </c>
      <c r="AI922" s="269" t="str">
        <f t="shared" si="505"/>
        <v/>
      </c>
      <c r="AJ922" s="269" t="str">
        <f t="shared" si="506"/>
        <v/>
      </c>
      <c r="AK922" s="366" t="str">
        <f t="shared" si="507"/>
        <v/>
      </c>
      <c r="AL922" s="134" t="str">
        <f t="shared" si="508"/>
        <v/>
      </c>
      <c r="AM922" s="5" t="e" cm="1">
        <f t="array" ref="AM922">Balance($B$8,$B$11,$B$12,$H$7,B922,AK922,AL922)</f>
        <v>#VALUE!</v>
      </c>
      <c r="AN922" s="5" t="e" cm="1">
        <f t="array" ref="AN922">getStorageByWaterLevel(B921)</f>
        <v>#VALUE!</v>
      </c>
    </row>
    <row r="923" spans="2:40" x14ac:dyDescent="0.25">
      <c r="B923" s="269" t="str">
        <f t="shared" si="488"/>
        <v/>
      </c>
      <c r="C923" s="269" t="str">
        <f t="shared" si="489"/>
        <v/>
      </c>
      <c r="D923" s="269" t="str">
        <f t="shared" si="490"/>
        <v/>
      </c>
      <c r="E923" s="269" t="str">
        <f>IF(H923&gt;0,IF(AND(C923&lt;$B$6,C923&gt;$K$12),bb2wang($B$6,$K$12,C923,$H$8,$H$9,I923,$H$10,$H$11,$K$10,$K$11,$H$13),E922)," ")</f>
        <v xml:space="preserve"> </v>
      </c>
      <c r="F923" s="269" t="str">
        <f t="shared" si="491"/>
        <v/>
      </c>
      <c r="G923" s="269" t="str">
        <f t="shared" si="492"/>
        <v/>
      </c>
      <c r="H923" s="270"/>
      <c r="I923" s="269" t="str">
        <f t="shared" si="493"/>
        <v/>
      </c>
      <c r="J923" s="269">
        <f t="shared" si="486"/>
        <v>100</v>
      </c>
      <c r="K923" s="317" t="str">
        <f t="shared" si="494"/>
        <v/>
      </c>
      <c r="L923" s="318" t="str">
        <f t="shared" si="495"/>
        <v/>
      </c>
      <c r="M923" s="318" t="str">
        <f t="shared" si="496"/>
        <v/>
      </c>
      <c r="N923" s="269" t="str">
        <f t="shared" si="497"/>
        <v/>
      </c>
      <c r="O923" s="269" t="str">
        <f t="shared" si="509"/>
        <v/>
      </c>
      <c r="P923" s="316"/>
      <c r="Q923" s="269"/>
      <c r="R923" s="338" t="str">
        <f>IF(H923&gt;0,rate1(1,$L$52,$L$51,$L$54,L923,$L$53,$L$50,P923),"")</f>
        <v/>
      </c>
      <c r="S923" s="318"/>
      <c r="T923" s="318"/>
      <c r="U923" s="269"/>
      <c r="V923" s="341"/>
      <c r="W923" s="269"/>
      <c r="X923" s="269"/>
      <c r="Y923" s="269"/>
      <c r="Z923" s="349" t="str">
        <f>IF(H923&gt;0,rate1(1,$L$52,$L$51,$L$54,U923,$L$53,$L$50,Y923),"")</f>
        <v/>
      </c>
      <c r="AA923" s="341" t="str">
        <f t="shared" si="498"/>
        <v/>
      </c>
      <c r="AB923" s="341" t="str">
        <f t="shared" si="499"/>
        <v/>
      </c>
      <c r="AC923" s="269" t="str">
        <f t="shared" si="487"/>
        <v/>
      </c>
      <c r="AD923" s="269" t="str">
        <f t="shared" si="500"/>
        <v/>
      </c>
      <c r="AE923" s="269" t="str">
        <f t="shared" si="501"/>
        <v/>
      </c>
      <c r="AF923" s="269" t="str">
        <f t="shared" si="502"/>
        <v/>
      </c>
      <c r="AG923" s="269" t="str">
        <f t="shared" si="503"/>
        <v/>
      </c>
      <c r="AH923" s="269" t="str">
        <f t="shared" si="504"/>
        <v/>
      </c>
      <c r="AI923" s="269" t="str">
        <f t="shared" si="505"/>
        <v/>
      </c>
      <c r="AJ923" s="269" t="str">
        <f t="shared" si="506"/>
        <v/>
      </c>
      <c r="AK923" s="366" t="str">
        <f t="shared" si="507"/>
        <v/>
      </c>
      <c r="AL923" s="134" t="str">
        <f t="shared" si="508"/>
        <v/>
      </c>
      <c r="AM923" s="5" t="e" cm="1">
        <f t="array" ref="AM923">Balance($B$8,$B$11,$B$12,$H$7,B923,AK923,AL923)</f>
        <v>#VALUE!</v>
      </c>
      <c r="AN923" s="5" t="e" cm="1">
        <f t="array" ref="AN923">getStorageByWaterLevel(B922)</f>
        <v>#VALUE!</v>
      </c>
    </row>
    <row r="924" spans="2:40" x14ac:dyDescent="0.25">
      <c r="B924" s="269" t="str">
        <f t="shared" si="488"/>
        <v/>
      </c>
      <c r="C924" s="269" t="str">
        <f t="shared" si="489"/>
        <v/>
      </c>
      <c r="D924" s="269" t="str">
        <f t="shared" si="490"/>
        <v/>
      </c>
      <c r="E924" s="269" t="str">
        <f>IF(H924&gt;0,IF(AND(C924&lt;$B$6,C924&gt;$K$12),bb2wang($B$6,$K$12,C924,$H$8,$H$9,I924,$H$10,$H$11,$K$10,$K$11,$H$13),E923)," ")</f>
        <v xml:space="preserve"> </v>
      </c>
      <c r="F924" s="269" t="str">
        <f t="shared" si="491"/>
        <v/>
      </c>
      <c r="G924" s="269" t="str">
        <f t="shared" si="492"/>
        <v/>
      </c>
      <c r="H924" s="270"/>
      <c r="I924" s="269" t="str">
        <f t="shared" si="493"/>
        <v/>
      </c>
      <c r="J924" s="269">
        <f t="shared" si="486"/>
        <v>100</v>
      </c>
      <c r="K924" s="317" t="str">
        <f t="shared" si="494"/>
        <v/>
      </c>
      <c r="L924" s="318" t="str">
        <f t="shared" si="495"/>
        <v/>
      </c>
      <c r="M924" s="318" t="str">
        <f t="shared" si="496"/>
        <v/>
      </c>
      <c r="N924" s="269" t="str">
        <f t="shared" si="497"/>
        <v/>
      </c>
      <c r="O924" s="269" t="str">
        <f t="shared" si="509"/>
        <v/>
      </c>
      <c r="P924" s="316"/>
      <c r="Q924" s="269"/>
      <c r="R924" s="338" t="str">
        <f>IF(H924&gt;0,rate1(1,$L$52,$L$51,$L$54,L924,$L$53,$L$50,P924),"")</f>
        <v/>
      </c>
      <c r="S924" s="318"/>
      <c r="T924" s="318"/>
      <c r="U924" s="269"/>
      <c r="V924" s="341"/>
      <c r="W924" s="269"/>
      <c r="X924" s="269"/>
      <c r="Y924" s="269"/>
      <c r="Z924" s="349" t="str">
        <f>IF(H924&gt;0,rate1(1,$L$52,$L$51,$L$54,U924,$L$53,$L$50,Y924),"")</f>
        <v/>
      </c>
      <c r="AA924" s="341" t="str">
        <f t="shared" si="498"/>
        <v/>
      </c>
      <c r="AB924" s="341" t="str">
        <f t="shared" si="499"/>
        <v/>
      </c>
      <c r="AC924" s="269" t="str">
        <f t="shared" si="487"/>
        <v/>
      </c>
      <c r="AD924" s="269" t="str">
        <f t="shared" si="500"/>
        <v/>
      </c>
      <c r="AE924" s="269" t="str">
        <f t="shared" si="501"/>
        <v/>
      </c>
      <c r="AF924" s="269" t="str">
        <f t="shared" si="502"/>
        <v/>
      </c>
      <c r="AG924" s="269" t="str">
        <f t="shared" si="503"/>
        <v/>
      </c>
      <c r="AH924" s="269" t="str">
        <f t="shared" si="504"/>
        <v/>
      </c>
      <c r="AI924" s="269" t="str">
        <f t="shared" si="505"/>
        <v/>
      </c>
      <c r="AJ924" s="269" t="str">
        <f t="shared" si="506"/>
        <v/>
      </c>
      <c r="AK924" s="366" t="str">
        <f t="shared" si="507"/>
        <v/>
      </c>
      <c r="AL924" s="134" t="str">
        <f t="shared" si="508"/>
        <v/>
      </c>
      <c r="AM924" s="5" t="e" cm="1">
        <f t="array" ref="AM924">Balance($B$8,$B$11,$B$12,$H$7,B924,AK924,AL924)</f>
        <v>#VALUE!</v>
      </c>
      <c r="AN924" s="5" t="e" cm="1">
        <f t="array" ref="AN924">getStorageByWaterLevel(B923)</f>
        <v>#VALUE!</v>
      </c>
    </row>
    <row r="925" spans="2:40" x14ac:dyDescent="0.25">
      <c r="B925" s="269" t="str">
        <f t="shared" si="488"/>
        <v/>
      </c>
      <c r="C925" s="269" t="str">
        <f t="shared" si="489"/>
        <v/>
      </c>
      <c r="D925" s="269" t="str">
        <f t="shared" si="490"/>
        <v/>
      </c>
      <c r="E925" s="269" t="str">
        <f>IF(H925&gt;0,IF(AND(C925&lt;$B$6,C925&gt;$K$12),bb2wang($B$6,$K$12,C925,$H$8,$H$9,I925,$H$10,$H$11,$K$10,$K$11,$H$13),E924)," ")</f>
        <v xml:space="preserve"> </v>
      </c>
      <c r="F925" s="269" t="str">
        <f t="shared" si="491"/>
        <v/>
      </c>
      <c r="G925" s="269" t="str">
        <f t="shared" si="492"/>
        <v/>
      </c>
      <c r="H925" s="270"/>
      <c r="I925" s="269" t="str">
        <f t="shared" si="493"/>
        <v/>
      </c>
      <c r="J925" s="269">
        <f t="shared" si="486"/>
        <v>100</v>
      </c>
      <c r="K925" s="317" t="str">
        <f t="shared" si="494"/>
        <v/>
      </c>
      <c r="L925" s="318" t="str">
        <f t="shared" si="495"/>
        <v/>
      </c>
      <c r="M925" s="318" t="str">
        <f t="shared" si="496"/>
        <v/>
      </c>
      <c r="N925" s="269" t="str">
        <f t="shared" si="497"/>
        <v/>
      </c>
      <c r="O925" s="269" t="str">
        <f t="shared" si="509"/>
        <v/>
      </c>
      <c r="P925" s="316"/>
      <c r="Q925" s="269"/>
      <c r="R925" s="338" t="str">
        <f>IF(H925&gt;0,rate1(1,$L$52,$L$51,$L$54,L925,$L$53,$L$50,P925),"")</f>
        <v/>
      </c>
      <c r="S925" s="318"/>
      <c r="T925" s="318"/>
      <c r="U925" s="269"/>
      <c r="V925" s="341"/>
      <c r="W925" s="269"/>
      <c r="X925" s="269"/>
      <c r="Y925" s="269"/>
      <c r="Z925" s="349" t="str">
        <f>IF(H925&gt;0,rate1(1,$L$52,$L$51,$L$54,U925,$L$53,$L$50,Y925),"")</f>
        <v/>
      </c>
      <c r="AA925" s="341" t="str">
        <f t="shared" si="498"/>
        <v/>
      </c>
      <c r="AB925" s="341" t="str">
        <f t="shared" si="499"/>
        <v/>
      </c>
      <c r="AC925" s="269" t="str">
        <f t="shared" si="487"/>
        <v/>
      </c>
      <c r="AD925" s="269" t="str">
        <f t="shared" si="500"/>
        <v/>
      </c>
      <c r="AE925" s="269" t="str">
        <f t="shared" si="501"/>
        <v/>
      </c>
      <c r="AF925" s="269" t="str">
        <f t="shared" si="502"/>
        <v/>
      </c>
      <c r="AG925" s="269" t="str">
        <f t="shared" si="503"/>
        <v/>
      </c>
      <c r="AH925" s="269" t="str">
        <f t="shared" si="504"/>
        <v/>
      </c>
      <c r="AI925" s="269" t="str">
        <f t="shared" si="505"/>
        <v/>
      </c>
      <c r="AJ925" s="269" t="str">
        <f t="shared" si="506"/>
        <v/>
      </c>
      <c r="AK925" s="366" t="str">
        <f t="shared" si="507"/>
        <v/>
      </c>
      <c r="AL925" s="134" t="str">
        <f t="shared" si="508"/>
        <v/>
      </c>
      <c r="AM925" s="5" t="e" cm="1">
        <f t="array" ref="AM925">Balance($B$8,$B$11,$B$12,$H$7,B925,AK925,AL925)</f>
        <v>#VALUE!</v>
      </c>
      <c r="AN925" s="5" t="e" cm="1">
        <f t="array" ref="AN925">getStorageByWaterLevel(B924)</f>
        <v>#VALUE!</v>
      </c>
    </row>
    <row r="926" spans="2:40" x14ac:dyDescent="0.25">
      <c r="B926" s="269" t="str">
        <f t="shared" si="488"/>
        <v/>
      </c>
      <c r="C926" s="269" t="str">
        <f t="shared" si="489"/>
        <v/>
      </c>
      <c r="D926" s="269" t="str">
        <f t="shared" si="490"/>
        <v/>
      </c>
      <c r="E926" s="269" t="str">
        <f>IF(H926&gt;0,IF(AND(C926&lt;$B$6,C926&gt;$K$12),bb2wang($B$6,$K$12,C926,$H$8,$H$9,I926,$H$10,$H$11,$K$10,$K$11,$H$13),E925)," ")</f>
        <v xml:space="preserve"> </v>
      </c>
      <c r="F926" s="269" t="str">
        <f t="shared" si="491"/>
        <v/>
      </c>
      <c r="G926" s="269" t="str">
        <f t="shared" si="492"/>
        <v/>
      </c>
      <c r="H926" s="270"/>
      <c r="I926" s="269" t="str">
        <f t="shared" si="493"/>
        <v/>
      </c>
      <c r="J926" s="269">
        <f t="shared" si="486"/>
        <v>100</v>
      </c>
      <c r="K926" s="317" t="str">
        <f t="shared" si="494"/>
        <v/>
      </c>
      <c r="L926" s="318" t="str">
        <f t="shared" si="495"/>
        <v/>
      </c>
      <c r="M926" s="318" t="str">
        <f t="shared" si="496"/>
        <v/>
      </c>
      <c r="N926" s="269" t="str">
        <f t="shared" si="497"/>
        <v/>
      </c>
      <c r="O926" s="269" t="str">
        <f t="shared" si="509"/>
        <v/>
      </c>
      <c r="P926" s="316"/>
      <c r="Q926" s="269"/>
      <c r="R926" s="338" t="str">
        <f>IF(H926&gt;0,rate1(1,$L$52,$L$51,$L$54,L926,$L$53,$L$50,P926),"")</f>
        <v/>
      </c>
      <c r="S926" s="318"/>
      <c r="T926" s="318"/>
      <c r="U926" s="269"/>
      <c r="V926" s="341"/>
      <c r="W926" s="269"/>
      <c r="X926" s="269"/>
      <c r="Y926" s="269"/>
      <c r="Z926" s="349" t="str">
        <f>IF(H926&gt;0,rate1(1,$L$52,$L$51,$L$54,U926,$L$53,$L$50,Y926),"")</f>
        <v/>
      </c>
      <c r="AA926" s="341" t="str">
        <f t="shared" si="498"/>
        <v/>
      </c>
      <c r="AB926" s="341" t="str">
        <f t="shared" si="499"/>
        <v/>
      </c>
      <c r="AC926" s="269" t="str">
        <f t="shared" si="487"/>
        <v/>
      </c>
      <c r="AD926" s="269" t="str">
        <f t="shared" si="500"/>
        <v/>
      </c>
      <c r="AE926" s="269" t="str">
        <f t="shared" si="501"/>
        <v/>
      </c>
      <c r="AF926" s="269" t="str">
        <f t="shared" si="502"/>
        <v/>
      </c>
      <c r="AG926" s="269" t="str">
        <f t="shared" si="503"/>
        <v/>
      </c>
      <c r="AH926" s="269" t="str">
        <f t="shared" si="504"/>
        <v/>
      </c>
      <c r="AI926" s="269" t="str">
        <f t="shared" si="505"/>
        <v/>
      </c>
      <c r="AJ926" s="269" t="str">
        <f t="shared" si="506"/>
        <v/>
      </c>
      <c r="AK926" s="366" t="str">
        <f t="shared" si="507"/>
        <v/>
      </c>
      <c r="AL926" s="134" t="str">
        <f t="shared" si="508"/>
        <v/>
      </c>
      <c r="AM926" s="5" t="e" cm="1">
        <f t="array" ref="AM926">Balance($B$8,$B$11,$B$12,$H$7,B926,AK926,AL926)</f>
        <v>#VALUE!</v>
      </c>
      <c r="AN926" s="5" t="e" cm="1">
        <f t="array" ref="AN926">getStorageByWaterLevel(B925)</f>
        <v>#VALUE!</v>
      </c>
    </row>
    <row r="927" spans="2:40" x14ac:dyDescent="0.25">
      <c r="B927" s="269" t="str">
        <f t="shared" si="488"/>
        <v/>
      </c>
      <c r="C927" s="269" t="str">
        <f t="shared" si="489"/>
        <v/>
      </c>
      <c r="D927" s="269" t="str">
        <f t="shared" si="490"/>
        <v/>
      </c>
      <c r="E927" s="269" t="str">
        <f>IF(H927&gt;0,IF(AND(C927&lt;$B$6,C927&gt;$K$12),bb2wang($B$6,$K$12,C927,$H$8,$H$9,I927,$H$10,$H$11,$K$10,$K$11,$H$13),E926)," ")</f>
        <v xml:space="preserve"> </v>
      </c>
      <c r="F927" s="269" t="str">
        <f t="shared" si="491"/>
        <v/>
      </c>
      <c r="G927" s="269" t="str">
        <f t="shared" si="492"/>
        <v/>
      </c>
      <c r="H927" s="270"/>
      <c r="I927" s="269" t="str">
        <f t="shared" si="493"/>
        <v/>
      </c>
      <c r="J927" s="269">
        <f t="shared" si="486"/>
        <v>100</v>
      </c>
      <c r="K927" s="317" t="str">
        <f t="shared" si="494"/>
        <v/>
      </c>
      <c r="L927" s="318" t="str">
        <f t="shared" si="495"/>
        <v/>
      </c>
      <c r="M927" s="318" t="str">
        <f t="shared" si="496"/>
        <v/>
      </c>
      <c r="N927" s="269" t="str">
        <f t="shared" si="497"/>
        <v/>
      </c>
      <c r="O927" s="269" t="str">
        <f t="shared" si="509"/>
        <v/>
      </c>
      <c r="P927" s="316"/>
      <c r="Q927" s="269"/>
      <c r="R927" s="338" t="str">
        <f>IF(H927&gt;0,rate1(1,$L$52,$L$51,$L$54,L927,$L$53,$L$50,P927),"")</f>
        <v/>
      </c>
      <c r="S927" s="318"/>
      <c r="T927" s="318"/>
      <c r="U927" s="269"/>
      <c r="V927" s="341"/>
      <c r="W927" s="269"/>
      <c r="X927" s="269"/>
      <c r="Y927" s="269"/>
      <c r="Z927" s="349" t="str">
        <f>IF(H927&gt;0,rate1(1,$L$52,$L$51,$L$54,U927,$L$53,$L$50,Y927),"")</f>
        <v/>
      </c>
      <c r="AA927" s="341" t="str">
        <f t="shared" si="498"/>
        <v/>
      </c>
      <c r="AB927" s="341" t="str">
        <f t="shared" si="499"/>
        <v/>
      </c>
      <c r="AC927" s="269" t="str">
        <f t="shared" si="487"/>
        <v/>
      </c>
      <c r="AD927" s="269" t="str">
        <f t="shared" si="500"/>
        <v/>
      </c>
      <c r="AE927" s="269" t="str">
        <f t="shared" si="501"/>
        <v/>
      </c>
      <c r="AF927" s="269" t="str">
        <f t="shared" si="502"/>
        <v/>
      </c>
      <c r="AG927" s="269" t="str">
        <f t="shared" si="503"/>
        <v/>
      </c>
      <c r="AH927" s="269" t="str">
        <f t="shared" si="504"/>
        <v/>
      </c>
      <c r="AI927" s="269" t="str">
        <f t="shared" si="505"/>
        <v/>
      </c>
      <c r="AJ927" s="269" t="str">
        <f t="shared" si="506"/>
        <v/>
      </c>
      <c r="AK927" s="366" t="str">
        <f t="shared" si="507"/>
        <v/>
      </c>
      <c r="AL927" s="134" t="str">
        <f t="shared" si="508"/>
        <v/>
      </c>
      <c r="AM927" s="5" t="e" cm="1">
        <f t="array" ref="AM927">Balance($B$8,$B$11,$B$12,$H$7,B927,AK927,AL927)</f>
        <v>#VALUE!</v>
      </c>
      <c r="AN927" s="5" t="e" cm="1">
        <f t="array" ref="AN927">getStorageByWaterLevel(B926)</f>
        <v>#VALUE!</v>
      </c>
    </row>
    <row r="928" spans="2:40" x14ac:dyDescent="0.25">
      <c r="B928" s="269" t="str">
        <f t="shared" si="488"/>
        <v/>
      </c>
      <c r="C928" s="269" t="str">
        <f t="shared" si="489"/>
        <v/>
      </c>
      <c r="D928" s="269" t="str">
        <f t="shared" si="490"/>
        <v/>
      </c>
      <c r="E928" s="269" t="str">
        <f>IF(H928&gt;0,IF(AND(C928&lt;$B$6,C928&gt;$K$12),bb2wang($B$6,$K$12,C928,$H$8,$H$9,I928,$H$10,$H$11,$K$10,$K$11,$H$13),E927)," ")</f>
        <v xml:space="preserve"> </v>
      </c>
      <c r="F928" s="269" t="str">
        <f t="shared" si="491"/>
        <v/>
      </c>
      <c r="G928" s="269" t="str">
        <f t="shared" si="492"/>
        <v/>
      </c>
      <c r="H928" s="270"/>
      <c r="I928" s="269" t="str">
        <f t="shared" si="493"/>
        <v/>
      </c>
      <c r="J928" s="269">
        <f t="shared" si="486"/>
        <v>100</v>
      </c>
      <c r="K928" s="317" t="str">
        <f t="shared" si="494"/>
        <v/>
      </c>
      <c r="L928" s="318" t="str">
        <f t="shared" si="495"/>
        <v/>
      </c>
      <c r="M928" s="318" t="str">
        <f t="shared" si="496"/>
        <v/>
      </c>
      <c r="N928" s="269" t="str">
        <f t="shared" si="497"/>
        <v/>
      </c>
      <c r="O928" s="269" t="str">
        <f t="shared" si="509"/>
        <v/>
      </c>
      <c r="P928" s="316"/>
      <c r="Q928" s="269"/>
      <c r="R928" s="338" t="str">
        <f>IF(H928&gt;0,rate1(1,$L$52,$L$51,$L$54,L928,$L$53,$L$50,P928),"")</f>
        <v/>
      </c>
      <c r="S928" s="318"/>
      <c r="T928" s="318"/>
      <c r="U928" s="269"/>
      <c r="V928" s="341"/>
      <c r="W928" s="269"/>
      <c r="X928" s="269"/>
      <c r="Y928" s="269"/>
      <c r="Z928" s="349" t="str">
        <f>IF(H928&gt;0,rate1(1,$L$52,$L$51,$L$54,U928,$L$53,$L$50,Y928),"")</f>
        <v/>
      </c>
      <c r="AA928" s="341" t="str">
        <f t="shared" si="498"/>
        <v/>
      </c>
      <c r="AB928" s="341" t="str">
        <f t="shared" si="499"/>
        <v/>
      </c>
      <c r="AC928" s="269" t="str">
        <f t="shared" si="487"/>
        <v/>
      </c>
      <c r="AD928" s="269" t="str">
        <f t="shared" si="500"/>
        <v/>
      </c>
      <c r="AE928" s="269" t="str">
        <f t="shared" si="501"/>
        <v/>
      </c>
      <c r="AF928" s="269" t="str">
        <f t="shared" si="502"/>
        <v/>
      </c>
      <c r="AG928" s="269" t="str">
        <f t="shared" si="503"/>
        <v/>
      </c>
      <c r="AH928" s="269" t="str">
        <f t="shared" si="504"/>
        <v/>
      </c>
      <c r="AI928" s="269" t="str">
        <f t="shared" si="505"/>
        <v/>
      </c>
      <c r="AJ928" s="269" t="str">
        <f t="shared" si="506"/>
        <v/>
      </c>
      <c r="AK928" s="366" t="str">
        <f t="shared" si="507"/>
        <v/>
      </c>
      <c r="AL928" s="134" t="str">
        <f t="shared" si="508"/>
        <v/>
      </c>
      <c r="AM928" s="5" t="e" cm="1">
        <f t="array" ref="AM928">Balance($B$8,$B$11,$B$12,$H$7,B928,AK928,AL928)</f>
        <v>#VALUE!</v>
      </c>
      <c r="AN928" s="5" t="e" cm="1">
        <f t="array" ref="AN928">getStorageByWaterLevel(B927)</f>
        <v>#VALUE!</v>
      </c>
    </row>
    <row r="929" spans="2:40" x14ac:dyDescent="0.25">
      <c r="B929" s="269" t="str">
        <f t="shared" si="488"/>
        <v/>
      </c>
      <c r="C929" s="269" t="str">
        <f t="shared" si="489"/>
        <v/>
      </c>
      <c r="D929" s="269" t="str">
        <f t="shared" si="490"/>
        <v/>
      </c>
      <c r="E929" s="269" t="str">
        <f>IF(H929&gt;0,IF(AND(C929&lt;$B$6,C929&gt;$K$12),bb2wang($B$6,$K$12,C929,$H$8,$H$9,I929,$H$10,$H$11,$K$10,$K$11,$H$13),E928)," ")</f>
        <v xml:space="preserve"> </v>
      </c>
      <c r="F929" s="269" t="str">
        <f t="shared" si="491"/>
        <v/>
      </c>
      <c r="G929" s="269" t="str">
        <f t="shared" si="492"/>
        <v/>
      </c>
      <c r="H929" s="270"/>
      <c r="I929" s="269" t="str">
        <f t="shared" si="493"/>
        <v/>
      </c>
      <c r="J929" s="269">
        <f t="shared" si="486"/>
        <v>100</v>
      </c>
      <c r="K929" s="317" t="str">
        <f t="shared" si="494"/>
        <v/>
      </c>
      <c r="L929" s="318" t="str">
        <f t="shared" si="495"/>
        <v/>
      </c>
      <c r="M929" s="318" t="str">
        <f t="shared" si="496"/>
        <v/>
      </c>
      <c r="N929" s="269" t="str">
        <f t="shared" si="497"/>
        <v/>
      </c>
      <c r="O929" s="269" t="str">
        <f t="shared" si="509"/>
        <v/>
      </c>
      <c r="P929" s="316"/>
      <c r="Q929" s="269"/>
      <c r="R929" s="338" t="str">
        <f>IF(H929&gt;0,rate1(1,$L$52,$L$51,$L$54,L929,$L$53,$L$50,P929),"")</f>
        <v/>
      </c>
      <c r="S929" s="318"/>
      <c r="T929" s="318"/>
      <c r="U929" s="269"/>
      <c r="V929" s="341"/>
      <c r="W929" s="269"/>
      <c r="X929" s="269"/>
      <c r="Y929" s="269"/>
      <c r="Z929" s="349" t="str">
        <f>IF(H929&gt;0,rate1(1,$L$52,$L$51,$L$54,U929,$L$53,$L$50,Y929),"")</f>
        <v/>
      </c>
      <c r="AA929" s="341" t="str">
        <f t="shared" si="498"/>
        <v/>
      </c>
      <c r="AB929" s="341" t="str">
        <f t="shared" si="499"/>
        <v/>
      </c>
      <c r="AC929" s="269" t="str">
        <f t="shared" si="487"/>
        <v/>
      </c>
      <c r="AD929" s="269" t="str">
        <f t="shared" si="500"/>
        <v/>
      </c>
      <c r="AE929" s="269" t="str">
        <f t="shared" si="501"/>
        <v/>
      </c>
      <c r="AF929" s="269" t="str">
        <f t="shared" si="502"/>
        <v/>
      </c>
      <c r="AG929" s="269" t="str">
        <f t="shared" si="503"/>
        <v/>
      </c>
      <c r="AH929" s="269" t="str">
        <f t="shared" si="504"/>
        <v/>
      </c>
      <c r="AI929" s="269" t="str">
        <f t="shared" si="505"/>
        <v/>
      </c>
      <c r="AJ929" s="269" t="str">
        <f t="shared" si="506"/>
        <v/>
      </c>
      <c r="AK929" s="366" t="str">
        <f t="shared" si="507"/>
        <v/>
      </c>
      <c r="AL929" s="134" t="str">
        <f t="shared" si="508"/>
        <v/>
      </c>
      <c r="AM929" s="5" t="e" cm="1">
        <f t="array" ref="AM929">Balance($B$8,$B$11,$B$12,$H$7,B929,AK929,AL929)</f>
        <v>#VALUE!</v>
      </c>
      <c r="AN929" s="5" t="e" cm="1">
        <f t="array" ref="AN929">getStorageByWaterLevel(B928)</f>
        <v>#VALUE!</v>
      </c>
    </row>
    <row r="930" spans="2:40" x14ac:dyDescent="0.25">
      <c r="B930" s="269" t="str">
        <f t="shared" si="488"/>
        <v/>
      </c>
      <c r="C930" s="269" t="str">
        <f t="shared" si="489"/>
        <v/>
      </c>
      <c r="D930" s="269" t="str">
        <f t="shared" si="490"/>
        <v/>
      </c>
      <c r="E930" s="269" t="str">
        <f>IF(H930&gt;0,IF(AND(C930&lt;$B$6,C930&gt;$K$12),bb2wang($B$6,$K$12,C930,$H$8,$H$9,I930,$H$10,$H$11,$K$10,$K$11,$H$13),E929)," ")</f>
        <v xml:space="preserve"> </v>
      </c>
      <c r="F930" s="269" t="str">
        <f t="shared" si="491"/>
        <v/>
      </c>
      <c r="G930" s="269" t="str">
        <f t="shared" si="492"/>
        <v/>
      </c>
      <c r="H930" s="270"/>
      <c r="I930" s="269" t="str">
        <f t="shared" si="493"/>
        <v/>
      </c>
      <c r="J930" s="269">
        <f t="shared" si="486"/>
        <v>100</v>
      </c>
      <c r="K930" s="317" t="str">
        <f t="shared" si="494"/>
        <v/>
      </c>
      <c r="L930" s="318" t="str">
        <f t="shared" si="495"/>
        <v/>
      </c>
      <c r="M930" s="318" t="str">
        <f t="shared" si="496"/>
        <v/>
      </c>
      <c r="N930" s="269" t="str">
        <f t="shared" si="497"/>
        <v/>
      </c>
      <c r="O930" s="269" t="str">
        <f t="shared" si="509"/>
        <v/>
      </c>
      <c r="P930" s="316"/>
      <c r="Q930" s="269"/>
      <c r="R930" s="338" t="str">
        <f>IF(H930&gt;0,rate1(1,$L$52,$L$51,$L$54,L930,$L$53,$L$50,P930),"")</f>
        <v/>
      </c>
      <c r="S930" s="318"/>
      <c r="T930" s="318"/>
      <c r="U930" s="269"/>
      <c r="V930" s="341"/>
      <c r="W930" s="269"/>
      <c r="X930" s="269"/>
      <c r="Y930" s="269"/>
      <c r="Z930" s="349" t="str">
        <f>IF(H930&gt;0,rate1(1,$L$52,$L$51,$L$54,U930,$L$53,$L$50,Y930),"")</f>
        <v/>
      </c>
      <c r="AA930" s="341" t="str">
        <f t="shared" si="498"/>
        <v/>
      </c>
      <c r="AB930" s="341" t="str">
        <f t="shared" si="499"/>
        <v/>
      </c>
      <c r="AC930" s="269" t="str">
        <f t="shared" si="487"/>
        <v/>
      </c>
      <c r="AD930" s="269" t="str">
        <f t="shared" si="500"/>
        <v/>
      </c>
      <c r="AE930" s="269" t="str">
        <f t="shared" si="501"/>
        <v/>
      </c>
      <c r="AF930" s="269" t="str">
        <f t="shared" si="502"/>
        <v/>
      </c>
      <c r="AG930" s="269" t="str">
        <f t="shared" si="503"/>
        <v/>
      </c>
      <c r="AH930" s="269" t="str">
        <f t="shared" si="504"/>
        <v/>
      </c>
      <c r="AI930" s="269" t="str">
        <f t="shared" si="505"/>
        <v/>
      </c>
      <c r="AJ930" s="269" t="str">
        <f t="shared" si="506"/>
        <v/>
      </c>
      <c r="AK930" s="366" t="str">
        <f t="shared" si="507"/>
        <v/>
      </c>
      <c r="AL930" s="134" t="str">
        <f t="shared" si="508"/>
        <v/>
      </c>
      <c r="AM930" s="5" t="e" cm="1">
        <f t="array" ref="AM930">Balance($B$8,$B$11,$B$12,$H$7,B930,AK930,AL930)</f>
        <v>#VALUE!</v>
      </c>
      <c r="AN930" s="5" t="e" cm="1">
        <f t="array" ref="AN930">getStorageByWaterLevel(B929)</f>
        <v>#VALUE!</v>
      </c>
    </row>
    <row r="931" spans="2:40" x14ac:dyDescent="0.25">
      <c r="B931" s="269" t="str">
        <f t="shared" si="488"/>
        <v/>
      </c>
      <c r="C931" s="269" t="str">
        <f t="shared" si="489"/>
        <v/>
      </c>
      <c r="D931" s="269" t="str">
        <f t="shared" si="490"/>
        <v/>
      </c>
      <c r="E931" s="269" t="str">
        <f>IF(H931&gt;0,IF(AND(C931&lt;$B$6,C931&gt;$K$12),bb2wang($B$6,$K$12,C931,$H$8,$H$9,I931,$H$10,$H$11,$K$10,$K$11,$H$13),E930)," ")</f>
        <v xml:space="preserve"> </v>
      </c>
      <c r="F931" s="269" t="str">
        <f t="shared" si="491"/>
        <v/>
      </c>
      <c r="G931" s="269" t="str">
        <f t="shared" si="492"/>
        <v/>
      </c>
      <c r="H931" s="270"/>
      <c r="I931" s="269" t="str">
        <f t="shared" si="493"/>
        <v/>
      </c>
      <c r="J931" s="269">
        <f t="shared" si="486"/>
        <v>100</v>
      </c>
      <c r="K931" s="317" t="str">
        <f t="shared" si="494"/>
        <v/>
      </c>
      <c r="L931" s="318" t="str">
        <f t="shared" si="495"/>
        <v/>
      </c>
      <c r="M931" s="318" t="str">
        <f t="shared" si="496"/>
        <v/>
      </c>
      <c r="N931" s="269" t="str">
        <f t="shared" si="497"/>
        <v/>
      </c>
      <c r="O931" s="269" t="str">
        <f t="shared" si="509"/>
        <v/>
      </c>
      <c r="P931" s="316"/>
      <c r="Q931" s="269"/>
      <c r="R931" s="338" t="str">
        <f>IF(H931&gt;0,rate1(1,$L$52,$L$51,$L$54,L931,$L$53,$L$50,P931),"")</f>
        <v/>
      </c>
      <c r="S931" s="318"/>
      <c r="T931" s="318"/>
      <c r="U931" s="269"/>
      <c r="V931" s="341"/>
      <c r="W931" s="269"/>
      <c r="X931" s="269"/>
      <c r="Y931" s="269"/>
      <c r="Z931" s="349" t="str">
        <f>IF(H931&gt;0,rate1(1,$L$52,$L$51,$L$54,U931,$L$53,$L$50,Y931),"")</f>
        <v/>
      </c>
      <c r="AA931" s="341" t="str">
        <f t="shared" si="498"/>
        <v/>
      </c>
      <c r="AB931" s="341" t="str">
        <f t="shared" si="499"/>
        <v/>
      </c>
      <c r="AC931" s="269" t="str">
        <f t="shared" si="487"/>
        <v/>
      </c>
      <c r="AD931" s="269" t="str">
        <f t="shared" si="500"/>
        <v/>
      </c>
      <c r="AE931" s="269" t="str">
        <f t="shared" si="501"/>
        <v/>
      </c>
      <c r="AF931" s="269" t="str">
        <f t="shared" si="502"/>
        <v/>
      </c>
      <c r="AG931" s="269" t="str">
        <f t="shared" si="503"/>
        <v/>
      </c>
      <c r="AH931" s="269" t="str">
        <f t="shared" si="504"/>
        <v/>
      </c>
      <c r="AI931" s="269" t="str">
        <f t="shared" si="505"/>
        <v/>
      </c>
      <c r="AJ931" s="269" t="str">
        <f t="shared" si="506"/>
        <v/>
      </c>
      <c r="AK931" s="366" t="str">
        <f t="shared" si="507"/>
        <v/>
      </c>
      <c r="AL931" s="134" t="str">
        <f t="shared" si="508"/>
        <v/>
      </c>
      <c r="AM931" s="5" t="e" cm="1">
        <f t="array" ref="AM931">Balance($B$8,$B$11,$B$12,$H$7,B931,AK931,AL931)</f>
        <v>#VALUE!</v>
      </c>
      <c r="AN931" s="5" t="e" cm="1">
        <f t="array" ref="AN931">getStorageByWaterLevel(B930)</f>
        <v>#VALUE!</v>
      </c>
    </row>
    <row r="932" spans="2:40" x14ac:dyDescent="0.25">
      <c r="B932" s="269" t="str">
        <f t="shared" si="488"/>
        <v/>
      </c>
      <c r="C932" s="269" t="str">
        <f t="shared" si="489"/>
        <v/>
      </c>
      <c r="D932" s="269" t="str">
        <f t="shared" si="490"/>
        <v/>
      </c>
      <c r="E932" s="269" t="str">
        <f>IF(H932&gt;0,IF(AND(C932&lt;$B$6,C932&gt;$K$12),bb2wang($B$6,$K$12,C932,$H$8,$H$9,I932,$H$10,$H$11,$K$10,$K$11,$H$13),E931)," ")</f>
        <v xml:space="preserve"> </v>
      </c>
      <c r="F932" s="269" t="str">
        <f t="shared" si="491"/>
        <v/>
      </c>
      <c r="G932" s="269" t="str">
        <f t="shared" si="492"/>
        <v/>
      </c>
      <c r="H932" s="270"/>
      <c r="I932" s="269" t="str">
        <f t="shared" si="493"/>
        <v/>
      </c>
      <c r="J932" s="269">
        <f t="shared" si="486"/>
        <v>100</v>
      </c>
      <c r="K932" s="317" t="str">
        <f t="shared" si="494"/>
        <v/>
      </c>
      <c r="L932" s="318" t="str">
        <f t="shared" si="495"/>
        <v/>
      </c>
      <c r="M932" s="318" t="str">
        <f t="shared" si="496"/>
        <v/>
      </c>
      <c r="N932" s="269" t="str">
        <f t="shared" si="497"/>
        <v/>
      </c>
      <c r="O932" s="269" t="str">
        <f t="shared" si="509"/>
        <v/>
      </c>
      <c r="P932" s="316"/>
      <c r="Q932" s="269"/>
      <c r="R932" s="338" t="str">
        <f>IF(H932&gt;0,rate1(1,$L$52,$L$51,$L$54,L932,$L$53,$L$50,P932),"")</f>
        <v/>
      </c>
      <c r="S932" s="318"/>
      <c r="T932" s="318"/>
      <c r="U932" s="269"/>
      <c r="V932" s="341"/>
      <c r="W932" s="269"/>
      <c r="X932" s="269"/>
      <c r="Y932" s="269"/>
      <c r="Z932" s="349" t="str">
        <f>IF(H932&gt;0,rate1(1,$L$52,$L$51,$L$54,U932,$L$53,$L$50,Y932),"")</f>
        <v/>
      </c>
      <c r="AA932" s="341" t="str">
        <f t="shared" si="498"/>
        <v/>
      </c>
      <c r="AB932" s="341" t="str">
        <f t="shared" si="499"/>
        <v/>
      </c>
      <c r="AC932" s="269" t="str">
        <f t="shared" si="487"/>
        <v/>
      </c>
      <c r="AD932" s="269" t="str">
        <f t="shared" si="500"/>
        <v/>
      </c>
      <c r="AE932" s="269" t="str">
        <f t="shared" si="501"/>
        <v/>
      </c>
      <c r="AF932" s="269" t="str">
        <f t="shared" si="502"/>
        <v/>
      </c>
      <c r="AG932" s="269" t="str">
        <f t="shared" si="503"/>
        <v/>
      </c>
      <c r="AH932" s="269" t="str">
        <f t="shared" si="504"/>
        <v/>
      </c>
      <c r="AI932" s="269" t="str">
        <f t="shared" si="505"/>
        <v/>
      </c>
      <c r="AJ932" s="269" t="str">
        <f t="shared" si="506"/>
        <v/>
      </c>
      <c r="AK932" s="366" t="str">
        <f t="shared" si="507"/>
        <v/>
      </c>
      <c r="AL932" s="134" t="str">
        <f t="shared" si="508"/>
        <v/>
      </c>
      <c r="AM932" s="5" t="e" cm="1">
        <f t="array" ref="AM932">Balance($B$8,$B$11,$B$12,$H$7,B932,AK932,AL932)</f>
        <v>#VALUE!</v>
      </c>
      <c r="AN932" s="5" t="e" cm="1">
        <f t="array" ref="AN932">getStorageByWaterLevel(B931)</f>
        <v>#VALUE!</v>
      </c>
    </row>
    <row r="933" spans="2:40" x14ac:dyDescent="0.25">
      <c r="B933" s="269" t="str">
        <f t="shared" si="488"/>
        <v/>
      </c>
      <c r="C933" s="269" t="str">
        <f t="shared" si="489"/>
        <v/>
      </c>
      <c r="D933" s="269" t="str">
        <f t="shared" si="490"/>
        <v/>
      </c>
      <c r="E933" s="269" t="str">
        <f>IF(H933&gt;0,IF(AND(C933&lt;$B$6,C933&gt;$K$12),bb2wang($B$6,$K$12,C933,$H$8,$H$9,I933,$H$10,$H$11,$K$10,$K$11,$H$13),E932)," ")</f>
        <v xml:space="preserve"> </v>
      </c>
      <c r="F933" s="269" t="str">
        <f t="shared" si="491"/>
        <v/>
      </c>
      <c r="G933" s="269" t="str">
        <f t="shared" si="492"/>
        <v/>
      </c>
      <c r="H933" s="270"/>
      <c r="I933" s="269" t="str">
        <f t="shared" si="493"/>
        <v/>
      </c>
      <c r="J933" s="269">
        <f t="shared" si="486"/>
        <v>100</v>
      </c>
      <c r="K933" s="317" t="str">
        <f t="shared" si="494"/>
        <v/>
      </c>
      <c r="L933" s="318" t="str">
        <f t="shared" si="495"/>
        <v/>
      </c>
      <c r="M933" s="318" t="str">
        <f t="shared" si="496"/>
        <v/>
      </c>
      <c r="N933" s="269" t="str">
        <f t="shared" si="497"/>
        <v/>
      </c>
      <c r="O933" s="269" t="str">
        <f t="shared" si="509"/>
        <v/>
      </c>
      <c r="P933" s="316"/>
      <c r="Q933" s="269"/>
      <c r="R933" s="338" t="str">
        <f>IF(H933&gt;0,rate1(1,$L$52,$L$51,$L$54,L933,$L$53,$L$50,P933),"")</f>
        <v/>
      </c>
      <c r="S933" s="318"/>
      <c r="T933" s="318"/>
      <c r="U933" s="269"/>
      <c r="V933" s="341"/>
      <c r="W933" s="269"/>
      <c r="X933" s="269"/>
      <c r="Y933" s="269"/>
      <c r="Z933" s="349" t="str">
        <f>IF(H933&gt;0,rate1(1,$L$52,$L$51,$L$54,U933,$L$53,$L$50,Y933),"")</f>
        <v/>
      </c>
      <c r="AA933" s="341" t="str">
        <f t="shared" si="498"/>
        <v/>
      </c>
      <c r="AB933" s="341" t="str">
        <f t="shared" si="499"/>
        <v/>
      </c>
      <c r="AC933" s="269" t="str">
        <f t="shared" si="487"/>
        <v/>
      </c>
      <c r="AD933" s="269" t="str">
        <f t="shared" si="500"/>
        <v/>
      </c>
      <c r="AE933" s="269" t="str">
        <f t="shared" si="501"/>
        <v/>
      </c>
      <c r="AF933" s="269" t="str">
        <f t="shared" si="502"/>
        <v/>
      </c>
      <c r="AG933" s="269" t="str">
        <f t="shared" si="503"/>
        <v/>
      </c>
      <c r="AH933" s="269" t="str">
        <f t="shared" si="504"/>
        <v/>
      </c>
      <c r="AI933" s="269" t="str">
        <f t="shared" si="505"/>
        <v/>
      </c>
      <c r="AJ933" s="269" t="str">
        <f t="shared" si="506"/>
        <v/>
      </c>
      <c r="AK933" s="366" t="str">
        <f t="shared" si="507"/>
        <v/>
      </c>
      <c r="AL933" s="134" t="str">
        <f t="shared" si="508"/>
        <v/>
      </c>
      <c r="AM933" s="5" t="e" cm="1">
        <f t="array" ref="AM933">Balance($B$8,$B$11,$B$12,$H$7,B933,AK933,AL933)</f>
        <v>#VALUE!</v>
      </c>
      <c r="AN933" s="5" t="e" cm="1">
        <f t="array" ref="AN933">getStorageByWaterLevel(B932)</f>
        <v>#VALUE!</v>
      </c>
    </row>
    <row r="934" spans="2:40" x14ac:dyDescent="0.25">
      <c r="B934" s="269" t="str">
        <f t="shared" si="488"/>
        <v/>
      </c>
      <c r="C934" s="269" t="str">
        <f t="shared" si="489"/>
        <v/>
      </c>
      <c r="D934" s="269" t="str">
        <f t="shared" si="490"/>
        <v/>
      </c>
      <c r="E934" s="269" t="str">
        <f>IF(H934&gt;0,IF(AND(C934&lt;$B$6,C934&gt;$K$12),bb2wang($B$6,$K$12,C934,$H$8,$H$9,I934,$H$10,$H$11,$K$10,$K$11,$H$13),E933)," ")</f>
        <v xml:space="preserve"> </v>
      </c>
      <c r="F934" s="269" t="str">
        <f t="shared" si="491"/>
        <v/>
      </c>
      <c r="G934" s="269" t="str">
        <f t="shared" si="492"/>
        <v/>
      </c>
      <c r="H934" s="270"/>
      <c r="I934" s="269" t="str">
        <f t="shared" si="493"/>
        <v/>
      </c>
      <c r="J934" s="269">
        <f t="shared" si="486"/>
        <v>100</v>
      </c>
      <c r="K934" s="317" t="str">
        <f t="shared" si="494"/>
        <v/>
      </c>
      <c r="L934" s="318" t="str">
        <f t="shared" si="495"/>
        <v/>
      </c>
      <c r="M934" s="318" t="str">
        <f t="shared" si="496"/>
        <v/>
      </c>
      <c r="N934" s="269" t="str">
        <f t="shared" si="497"/>
        <v/>
      </c>
      <c r="O934" s="269" t="str">
        <f t="shared" si="509"/>
        <v/>
      </c>
      <c r="P934" s="316"/>
      <c r="Q934" s="269"/>
      <c r="R934" s="338" t="str">
        <f>IF(H934&gt;0,rate1(1,$L$52,$L$51,$L$54,L934,$L$53,$L$50,P934),"")</f>
        <v/>
      </c>
      <c r="S934" s="318"/>
      <c r="T934" s="318"/>
      <c r="U934" s="269"/>
      <c r="V934" s="341"/>
      <c r="W934" s="269"/>
      <c r="X934" s="269"/>
      <c r="Y934" s="269"/>
      <c r="Z934" s="349" t="str">
        <f>IF(H934&gt;0,rate1(1,$L$52,$L$51,$L$54,U934,$L$53,$L$50,Y934),"")</f>
        <v/>
      </c>
      <c r="AA934" s="341" t="str">
        <f t="shared" si="498"/>
        <v/>
      </c>
      <c r="AB934" s="341" t="str">
        <f t="shared" si="499"/>
        <v/>
      </c>
      <c r="AC934" s="269" t="str">
        <f t="shared" si="487"/>
        <v/>
      </c>
      <c r="AD934" s="269" t="str">
        <f t="shared" si="500"/>
        <v/>
      </c>
      <c r="AE934" s="269" t="str">
        <f t="shared" si="501"/>
        <v/>
      </c>
      <c r="AF934" s="269" t="str">
        <f t="shared" si="502"/>
        <v/>
      </c>
      <c r="AG934" s="269" t="str">
        <f t="shared" si="503"/>
        <v/>
      </c>
      <c r="AH934" s="269" t="str">
        <f t="shared" si="504"/>
        <v/>
      </c>
      <c r="AI934" s="269" t="str">
        <f t="shared" si="505"/>
        <v/>
      </c>
      <c r="AJ934" s="269" t="str">
        <f t="shared" si="506"/>
        <v/>
      </c>
      <c r="AK934" s="366" t="str">
        <f t="shared" si="507"/>
        <v/>
      </c>
      <c r="AL934" s="134" t="str">
        <f t="shared" si="508"/>
        <v/>
      </c>
      <c r="AM934" s="5" t="e" cm="1">
        <f t="array" ref="AM934">Balance($B$8,$B$11,$B$12,$H$7,B934,AK934,AL934)</f>
        <v>#VALUE!</v>
      </c>
      <c r="AN934" s="5" t="e" cm="1">
        <f t="array" ref="AN934">getStorageByWaterLevel(B933)</f>
        <v>#VALUE!</v>
      </c>
    </row>
    <row r="935" spans="2:40" x14ac:dyDescent="0.25">
      <c r="B935" s="269" t="str">
        <f t="shared" si="488"/>
        <v/>
      </c>
      <c r="C935" s="269" t="str">
        <f t="shared" si="489"/>
        <v/>
      </c>
      <c r="D935" s="269" t="str">
        <f t="shared" si="490"/>
        <v/>
      </c>
      <c r="E935" s="269" t="str">
        <f>IF(H935&gt;0,IF(AND(C935&lt;$B$6,C935&gt;$K$12),bb2wang($B$6,$K$12,C935,$H$8,$H$9,I935,$H$10,$H$11,$K$10,$K$11,$H$13),E934)," ")</f>
        <v xml:space="preserve"> </v>
      </c>
      <c r="F935" s="269" t="str">
        <f t="shared" si="491"/>
        <v/>
      </c>
      <c r="G935" s="269" t="str">
        <f t="shared" si="492"/>
        <v/>
      </c>
      <c r="H935" s="270"/>
      <c r="I935" s="269" t="str">
        <f t="shared" si="493"/>
        <v/>
      </c>
      <c r="J935" s="269">
        <f t="shared" si="486"/>
        <v>100</v>
      </c>
      <c r="K935" s="317" t="str">
        <f t="shared" si="494"/>
        <v/>
      </c>
      <c r="L935" s="318" t="str">
        <f t="shared" si="495"/>
        <v/>
      </c>
      <c r="M935" s="318" t="str">
        <f t="shared" si="496"/>
        <v/>
      </c>
      <c r="N935" s="269" t="str">
        <f t="shared" si="497"/>
        <v/>
      </c>
      <c r="O935" s="269" t="str">
        <f t="shared" si="509"/>
        <v/>
      </c>
      <c r="P935" s="316"/>
      <c r="Q935" s="269"/>
      <c r="R935" s="338" t="str">
        <f>IF(H935&gt;0,rate1(1,$L$52,$L$51,$L$54,L935,$L$53,$L$50,P935),"")</f>
        <v/>
      </c>
      <c r="S935" s="318"/>
      <c r="T935" s="318"/>
      <c r="U935" s="269"/>
      <c r="V935" s="341"/>
      <c r="W935" s="269"/>
      <c r="X935" s="269"/>
      <c r="Y935" s="269"/>
      <c r="Z935" s="349" t="str">
        <f>IF(H935&gt;0,rate1(1,$L$52,$L$51,$L$54,U935,$L$53,$L$50,Y935),"")</f>
        <v/>
      </c>
      <c r="AA935" s="341" t="str">
        <f t="shared" si="498"/>
        <v/>
      </c>
      <c r="AB935" s="341" t="str">
        <f t="shared" si="499"/>
        <v/>
      </c>
      <c r="AC935" s="269" t="str">
        <f t="shared" si="487"/>
        <v/>
      </c>
      <c r="AD935" s="269" t="str">
        <f t="shared" si="500"/>
        <v/>
      </c>
      <c r="AE935" s="269" t="str">
        <f t="shared" si="501"/>
        <v/>
      </c>
      <c r="AF935" s="269" t="str">
        <f t="shared" si="502"/>
        <v/>
      </c>
      <c r="AG935" s="269" t="str">
        <f t="shared" si="503"/>
        <v/>
      </c>
      <c r="AH935" s="269" t="str">
        <f t="shared" si="504"/>
        <v/>
      </c>
      <c r="AI935" s="269" t="str">
        <f t="shared" si="505"/>
        <v/>
      </c>
      <c r="AJ935" s="269" t="str">
        <f t="shared" si="506"/>
        <v/>
      </c>
      <c r="AK935" s="366" t="str">
        <f t="shared" si="507"/>
        <v/>
      </c>
      <c r="AL935" s="134" t="str">
        <f t="shared" si="508"/>
        <v/>
      </c>
      <c r="AM935" s="5" t="e" cm="1">
        <f t="array" ref="AM935">Balance($B$8,$B$11,$B$12,$H$7,B935,AK935,AL935)</f>
        <v>#VALUE!</v>
      </c>
      <c r="AN935" s="5" t="e" cm="1">
        <f t="array" ref="AN935">getStorageByWaterLevel(B934)</f>
        <v>#VALUE!</v>
      </c>
    </row>
    <row r="936" spans="2:40" x14ac:dyDescent="0.25">
      <c r="B936" s="269" t="str">
        <f t="shared" si="488"/>
        <v/>
      </c>
      <c r="C936" s="269" t="str">
        <f t="shared" si="489"/>
        <v/>
      </c>
      <c r="D936" s="269" t="str">
        <f t="shared" si="490"/>
        <v/>
      </c>
      <c r="E936" s="269" t="str">
        <f>IF(H936&gt;0,IF(AND(C936&lt;$B$6,C936&gt;$K$12),bb2wang($B$6,$K$12,C936,$H$8,$H$9,I936,$H$10,$H$11,$K$10,$K$11,$H$13),E935)," ")</f>
        <v xml:space="preserve"> </v>
      </c>
      <c r="F936" s="269" t="str">
        <f t="shared" si="491"/>
        <v/>
      </c>
      <c r="G936" s="269" t="str">
        <f t="shared" si="492"/>
        <v/>
      </c>
      <c r="H936" s="270"/>
      <c r="I936" s="269" t="str">
        <f t="shared" si="493"/>
        <v/>
      </c>
      <c r="J936" s="269">
        <f t="shared" si="486"/>
        <v>100</v>
      </c>
      <c r="K936" s="317" t="str">
        <f t="shared" si="494"/>
        <v/>
      </c>
      <c r="L936" s="318" t="str">
        <f t="shared" si="495"/>
        <v/>
      </c>
      <c r="M936" s="318" t="str">
        <f t="shared" si="496"/>
        <v/>
      </c>
      <c r="N936" s="269" t="str">
        <f t="shared" si="497"/>
        <v/>
      </c>
      <c r="O936" s="269" t="str">
        <f t="shared" si="509"/>
        <v/>
      </c>
      <c r="P936" s="316"/>
      <c r="Q936" s="269"/>
      <c r="R936" s="338" t="str">
        <f>IF(H936&gt;0,rate1(1,$L$52,$L$51,$L$54,L936,$L$53,$L$50,P936),"")</f>
        <v/>
      </c>
      <c r="S936" s="318"/>
      <c r="T936" s="318"/>
      <c r="U936" s="269"/>
      <c r="V936" s="341"/>
      <c r="W936" s="269"/>
      <c r="X936" s="269"/>
      <c r="Y936" s="269"/>
      <c r="Z936" s="349" t="str">
        <f>IF(H936&gt;0,rate1(1,$L$52,$L$51,$L$54,U936,$L$53,$L$50,Y936),"")</f>
        <v/>
      </c>
      <c r="AA936" s="341" t="str">
        <f t="shared" si="498"/>
        <v/>
      </c>
      <c r="AB936" s="341" t="str">
        <f t="shared" si="499"/>
        <v/>
      </c>
      <c r="AC936" s="269" t="str">
        <f t="shared" si="487"/>
        <v/>
      </c>
      <c r="AD936" s="269" t="str">
        <f t="shared" si="500"/>
        <v/>
      </c>
      <c r="AE936" s="269" t="str">
        <f t="shared" si="501"/>
        <v/>
      </c>
      <c r="AF936" s="269" t="str">
        <f t="shared" si="502"/>
        <v/>
      </c>
      <c r="AG936" s="269" t="str">
        <f t="shared" si="503"/>
        <v/>
      </c>
      <c r="AH936" s="269" t="str">
        <f t="shared" si="504"/>
        <v/>
      </c>
      <c r="AI936" s="269" t="str">
        <f t="shared" si="505"/>
        <v/>
      </c>
      <c r="AJ936" s="269" t="str">
        <f t="shared" si="506"/>
        <v/>
      </c>
      <c r="AK936" s="366" t="str">
        <f t="shared" si="507"/>
        <v/>
      </c>
      <c r="AL936" s="134" t="str">
        <f t="shared" si="508"/>
        <v/>
      </c>
      <c r="AM936" s="5" t="e" cm="1">
        <f t="array" ref="AM936">Balance($B$8,$B$11,$B$12,$H$7,B936,AK936,AL936)</f>
        <v>#VALUE!</v>
      </c>
      <c r="AN936" s="5" t="e" cm="1">
        <f t="array" ref="AN936">getStorageByWaterLevel(B935)</f>
        <v>#VALUE!</v>
      </c>
    </row>
    <row r="937" spans="2:40" x14ac:dyDescent="0.25">
      <c r="B937" s="269" t="str">
        <f t="shared" si="488"/>
        <v/>
      </c>
      <c r="C937" s="269" t="str">
        <f t="shared" si="489"/>
        <v/>
      </c>
      <c r="D937" s="269" t="str">
        <f t="shared" si="490"/>
        <v/>
      </c>
      <c r="E937" s="269" t="str">
        <f>IF(H937&gt;0,IF(AND(C937&lt;$B$6,C937&gt;$K$12),bb2wang($B$6,$K$12,C937,$H$8,$H$9,I937,$H$10,$H$11,$K$10,$K$11,$H$13),E936)," ")</f>
        <v xml:space="preserve"> </v>
      </c>
      <c r="F937" s="269" t="str">
        <f t="shared" si="491"/>
        <v/>
      </c>
      <c r="G937" s="269" t="str">
        <f t="shared" si="492"/>
        <v/>
      </c>
      <c r="H937" s="270"/>
      <c r="I937" s="269" t="str">
        <f t="shared" si="493"/>
        <v/>
      </c>
      <c r="J937" s="269">
        <f t="shared" si="486"/>
        <v>100</v>
      </c>
      <c r="K937" s="317" t="str">
        <f t="shared" si="494"/>
        <v/>
      </c>
      <c r="L937" s="318" t="str">
        <f t="shared" si="495"/>
        <v/>
      </c>
      <c r="M937" s="318" t="str">
        <f t="shared" si="496"/>
        <v/>
      </c>
      <c r="N937" s="269" t="str">
        <f t="shared" si="497"/>
        <v/>
      </c>
      <c r="O937" s="269" t="str">
        <f t="shared" si="509"/>
        <v/>
      </c>
      <c r="P937" s="316"/>
      <c r="Q937" s="269"/>
      <c r="R937" s="338" t="str">
        <f>IF(H937&gt;0,rate1(1,$L$52,$L$51,$L$54,L937,$L$53,$L$50,P937),"")</f>
        <v/>
      </c>
      <c r="S937" s="318"/>
      <c r="T937" s="318"/>
      <c r="U937" s="269"/>
      <c r="V937" s="341"/>
      <c r="W937" s="269"/>
      <c r="X937" s="269"/>
      <c r="Y937" s="269"/>
      <c r="Z937" s="349" t="str">
        <f>IF(H937&gt;0,rate1(1,$L$52,$L$51,$L$54,U937,$L$53,$L$50,Y937),"")</f>
        <v/>
      </c>
      <c r="AA937" s="341" t="str">
        <f t="shared" si="498"/>
        <v/>
      </c>
      <c r="AB937" s="341" t="str">
        <f t="shared" si="499"/>
        <v/>
      </c>
      <c r="AC937" s="269" t="str">
        <f t="shared" si="487"/>
        <v/>
      </c>
      <c r="AD937" s="269" t="str">
        <f t="shared" si="500"/>
        <v/>
      </c>
      <c r="AE937" s="269" t="str">
        <f t="shared" si="501"/>
        <v/>
      </c>
      <c r="AF937" s="269" t="str">
        <f t="shared" si="502"/>
        <v/>
      </c>
      <c r="AG937" s="269" t="str">
        <f t="shared" si="503"/>
        <v/>
      </c>
      <c r="AH937" s="269" t="str">
        <f t="shared" si="504"/>
        <v/>
      </c>
      <c r="AI937" s="269" t="str">
        <f t="shared" si="505"/>
        <v/>
      </c>
      <c r="AJ937" s="269" t="str">
        <f t="shared" si="506"/>
        <v/>
      </c>
      <c r="AK937" s="366" t="str">
        <f t="shared" si="507"/>
        <v/>
      </c>
      <c r="AL937" s="134" t="str">
        <f t="shared" si="508"/>
        <v/>
      </c>
      <c r="AM937" s="5" t="e" cm="1">
        <f t="array" ref="AM937">Balance($B$8,$B$11,$B$12,$H$7,B937,AK937,AL937)</f>
        <v>#VALUE!</v>
      </c>
      <c r="AN937" s="5" t="e" cm="1">
        <f t="array" ref="AN937">getStorageByWaterLevel(B936)</f>
        <v>#VALUE!</v>
      </c>
    </row>
    <row r="938" spans="2:40" x14ac:dyDescent="0.25">
      <c r="B938" s="269" t="str">
        <f t="shared" si="488"/>
        <v/>
      </c>
      <c r="C938" s="269" t="str">
        <f t="shared" si="489"/>
        <v/>
      </c>
      <c r="D938" s="269" t="str">
        <f t="shared" si="490"/>
        <v/>
      </c>
      <c r="E938" s="269" t="str">
        <f>IF(H938&gt;0,IF(AND(C938&lt;$B$6,C938&gt;$K$12),bb2wang($B$6,$K$12,C938,$H$8,$H$9,I938,$H$10,$H$11,$K$10,$K$11,$H$13),E937)," ")</f>
        <v xml:space="preserve"> </v>
      </c>
      <c r="F938" s="269" t="str">
        <f t="shared" si="491"/>
        <v/>
      </c>
      <c r="G938" s="269" t="str">
        <f t="shared" si="492"/>
        <v/>
      </c>
      <c r="H938" s="270"/>
      <c r="I938" s="269" t="str">
        <f t="shared" si="493"/>
        <v/>
      </c>
      <c r="J938" s="269">
        <f t="shared" si="486"/>
        <v>100</v>
      </c>
      <c r="K938" s="317" t="str">
        <f t="shared" si="494"/>
        <v/>
      </c>
      <c r="L938" s="318" t="str">
        <f t="shared" si="495"/>
        <v/>
      </c>
      <c r="M938" s="318" t="str">
        <f t="shared" si="496"/>
        <v/>
      </c>
      <c r="N938" s="269" t="str">
        <f t="shared" si="497"/>
        <v/>
      </c>
      <c r="O938" s="269" t="str">
        <f t="shared" si="509"/>
        <v/>
      </c>
      <c r="P938" s="316"/>
      <c r="Q938" s="269"/>
      <c r="R938" s="338" t="str">
        <f>IF(H938&gt;0,rate1(1,$L$52,$L$51,$L$54,L938,$L$53,$L$50,P938),"")</f>
        <v/>
      </c>
      <c r="S938" s="318"/>
      <c r="T938" s="318"/>
      <c r="U938" s="269"/>
      <c r="V938" s="341"/>
      <c r="W938" s="269"/>
      <c r="X938" s="269"/>
      <c r="Y938" s="269"/>
      <c r="Z938" s="349" t="str">
        <f>IF(H938&gt;0,rate1(1,$L$52,$L$51,$L$54,U938,$L$53,$L$50,Y938),"")</f>
        <v/>
      </c>
      <c r="AA938" s="341" t="str">
        <f t="shared" si="498"/>
        <v/>
      </c>
      <c r="AB938" s="341" t="str">
        <f t="shared" si="499"/>
        <v/>
      </c>
      <c r="AC938" s="269" t="str">
        <f t="shared" si="487"/>
        <v/>
      </c>
      <c r="AD938" s="269" t="str">
        <f t="shared" si="500"/>
        <v/>
      </c>
      <c r="AE938" s="269" t="str">
        <f t="shared" si="501"/>
        <v/>
      </c>
      <c r="AF938" s="269" t="str">
        <f t="shared" si="502"/>
        <v/>
      </c>
      <c r="AG938" s="269" t="str">
        <f t="shared" si="503"/>
        <v/>
      </c>
      <c r="AH938" s="269" t="str">
        <f t="shared" si="504"/>
        <v/>
      </c>
      <c r="AI938" s="269" t="str">
        <f t="shared" si="505"/>
        <v/>
      </c>
      <c r="AJ938" s="269" t="str">
        <f t="shared" si="506"/>
        <v/>
      </c>
      <c r="AK938" s="366" t="str">
        <f t="shared" si="507"/>
        <v/>
      </c>
      <c r="AL938" s="134" t="str">
        <f t="shared" si="508"/>
        <v/>
      </c>
      <c r="AM938" s="5" t="e" cm="1">
        <f t="array" ref="AM938">Balance($B$8,$B$11,$B$12,$H$7,B938,AK938,AL938)</f>
        <v>#VALUE!</v>
      </c>
      <c r="AN938" s="5" t="e" cm="1">
        <f t="array" ref="AN938">getStorageByWaterLevel(B937)</f>
        <v>#VALUE!</v>
      </c>
    </row>
    <row r="939" spans="2:40" x14ac:dyDescent="0.25">
      <c r="B939" s="269" t="str">
        <f t="shared" si="488"/>
        <v/>
      </c>
      <c r="C939" s="269" t="str">
        <f t="shared" si="489"/>
        <v/>
      </c>
      <c r="D939" s="269" t="str">
        <f t="shared" si="490"/>
        <v/>
      </c>
      <c r="E939" s="269" t="str">
        <f>IF(H939&gt;0,IF(AND(C939&lt;$B$6,C939&gt;$K$12),bb2wang($B$6,$K$12,C939,$H$8,$H$9,I939,$H$10,$H$11,$K$10,$K$11,$H$13),E938)," ")</f>
        <v xml:space="preserve"> </v>
      </c>
      <c r="F939" s="269" t="str">
        <f t="shared" si="491"/>
        <v/>
      </c>
      <c r="G939" s="269" t="str">
        <f t="shared" si="492"/>
        <v/>
      </c>
      <c r="H939" s="270"/>
      <c r="I939" s="269" t="str">
        <f t="shared" si="493"/>
        <v/>
      </c>
      <c r="J939" s="269">
        <f t="shared" si="486"/>
        <v>100</v>
      </c>
      <c r="K939" s="317" t="str">
        <f t="shared" si="494"/>
        <v/>
      </c>
      <c r="L939" s="318" t="str">
        <f t="shared" si="495"/>
        <v/>
      </c>
      <c r="M939" s="318" t="str">
        <f t="shared" si="496"/>
        <v/>
      </c>
      <c r="N939" s="269" t="str">
        <f t="shared" si="497"/>
        <v/>
      </c>
      <c r="O939" s="269" t="str">
        <f t="shared" si="509"/>
        <v/>
      </c>
      <c r="P939" s="316"/>
      <c r="Q939" s="269"/>
      <c r="R939" s="338" t="str">
        <f>IF(H939&gt;0,rate1(1,$L$52,$L$51,$L$54,L939,$L$53,$L$50,P939),"")</f>
        <v/>
      </c>
      <c r="S939" s="318"/>
      <c r="T939" s="318"/>
      <c r="U939" s="269"/>
      <c r="V939" s="341"/>
      <c r="W939" s="269"/>
      <c r="X939" s="269"/>
      <c r="Y939" s="269"/>
      <c r="Z939" s="349" t="str">
        <f>IF(H939&gt;0,rate1(1,$L$52,$L$51,$L$54,U939,$L$53,$L$50,Y939),"")</f>
        <v/>
      </c>
      <c r="AA939" s="341" t="str">
        <f t="shared" si="498"/>
        <v/>
      </c>
      <c r="AB939" s="341" t="str">
        <f t="shared" si="499"/>
        <v/>
      </c>
      <c r="AC939" s="269" t="str">
        <f t="shared" si="487"/>
        <v/>
      </c>
      <c r="AD939" s="269" t="str">
        <f t="shared" si="500"/>
        <v/>
      </c>
      <c r="AE939" s="269" t="str">
        <f t="shared" si="501"/>
        <v/>
      </c>
      <c r="AF939" s="269" t="str">
        <f t="shared" si="502"/>
        <v/>
      </c>
      <c r="AG939" s="269" t="str">
        <f t="shared" si="503"/>
        <v/>
      </c>
      <c r="AH939" s="269" t="str">
        <f t="shared" si="504"/>
        <v/>
      </c>
      <c r="AI939" s="269" t="str">
        <f t="shared" si="505"/>
        <v/>
      </c>
      <c r="AJ939" s="269" t="str">
        <f t="shared" si="506"/>
        <v/>
      </c>
      <c r="AK939" s="366" t="str">
        <f t="shared" si="507"/>
        <v/>
      </c>
      <c r="AL939" s="134" t="str">
        <f t="shared" si="508"/>
        <v/>
      </c>
      <c r="AM939" s="5" t="e" cm="1">
        <f t="array" ref="AM939">Balance($B$8,$B$11,$B$12,$H$7,B939,AK939,AL939)</f>
        <v>#VALUE!</v>
      </c>
      <c r="AN939" s="5" t="e" cm="1">
        <f t="array" ref="AN939">getStorageByWaterLevel(B938)</f>
        <v>#VALUE!</v>
      </c>
    </row>
    <row r="940" spans="2:40" x14ac:dyDescent="0.25">
      <c r="B940" s="269" t="str">
        <f t="shared" si="488"/>
        <v/>
      </c>
      <c r="C940" s="269" t="str">
        <f t="shared" si="489"/>
        <v/>
      </c>
      <c r="D940" s="269" t="str">
        <f t="shared" si="490"/>
        <v/>
      </c>
      <c r="E940" s="269" t="str">
        <f>IF(H940&gt;0,IF(AND(C940&lt;$B$6,C940&gt;$K$12),bb2wang($B$6,$K$12,C940,$H$8,$H$9,I940,$H$10,$H$11,$K$10,$K$11,$H$13),E939)," ")</f>
        <v xml:space="preserve"> </v>
      </c>
      <c r="F940" s="269" t="str">
        <f t="shared" si="491"/>
        <v/>
      </c>
      <c r="G940" s="269" t="str">
        <f t="shared" si="492"/>
        <v/>
      </c>
      <c r="H940" s="270"/>
      <c r="I940" s="269" t="str">
        <f t="shared" si="493"/>
        <v/>
      </c>
      <c r="J940" s="269">
        <f t="shared" si="486"/>
        <v>100</v>
      </c>
      <c r="K940" s="317" t="str">
        <f t="shared" si="494"/>
        <v/>
      </c>
      <c r="L940" s="318" t="str">
        <f t="shared" si="495"/>
        <v/>
      </c>
      <c r="M940" s="318" t="str">
        <f t="shared" si="496"/>
        <v/>
      </c>
      <c r="N940" s="269" t="str">
        <f t="shared" si="497"/>
        <v/>
      </c>
      <c r="O940" s="269" t="str">
        <f t="shared" si="509"/>
        <v/>
      </c>
      <c r="P940" s="316"/>
      <c r="Q940" s="269"/>
      <c r="R940" s="338" t="str">
        <f>IF(H940&gt;0,rate1(1,$L$52,$L$51,$L$54,L940,$L$53,$L$50,P940),"")</f>
        <v/>
      </c>
      <c r="S940" s="318"/>
      <c r="T940" s="318"/>
      <c r="U940" s="269"/>
      <c r="V940" s="341"/>
      <c r="W940" s="269"/>
      <c r="X940" s="269"/>
      <c r="Y940" s="269"/>
      <c r="Z940" s="349" t="str">
        <f>IF(H940&gt;0,rate1(1,$L$52,$L$51,$L$54,U940,$L$53,$L$50,Y940),"")</f>
        <v/>
      </c>
      <c r="AA940" s="341" t="str">
        <f t="shared" si="498"/>
        <v/>
      </c>
      <c r="AB940" s="341" t="str">
        <f t="shared" si="499"/>
        <v/>
      </c>
      <c r="AC940" s="269" t="str">
        <f t="shared" si="487"/>
        <v/>
      </c>
      <c r="AD940" s="269" t="str">
        <f t="shared" si="500"/>
        <v/>
      </c>
      <c r="AE940" s="269" t="str">
        <f t="shared" si="501"/>
        <v/>
      </c>
      <c r="AF940" s="269" t="str">
        <f t="shared" si="502"/>
        <v/>
      </c>
      <c r="AG940" s="269" t="str">
        <f t="shared" si="503"/>
        <v/>
      </c>
      <c r="AH940" s="269" t="str">
        <f t="shared" si="504"/>
        <v/>
      </c>
      <c r="AI940" s="269" t="str">
        <f t="shared" si="505"/>
        <v/>
      </c>
      <c r="AJ940" s="269" t="str">
        <f t="shared" si="506"/>
        <v/>
      </c>
      <c r="AK940" s="366" t="str">
        <f t="shared" si="507"/>
        <v/>
      </c>
      <c r="AL940" s="134" t="str">
        <f t="shared" si="508"/>
        <v/>
      </c>
      <c r="AM940" s="5" t="e" cm="1">
        <f t="array" ref="AM940">Balance($B$8,$B$11,$B$12,$H$7,B940,AK940,AL940)</f>
        <v>#VALUE!</v>
      </c>
      <c r="AN940" s="5" t="e" cm="1">
        <f t="array" ref="AN940">getStorageByWaterLevel(B939)</f>
        <v>#VALUE!</v>
      </c>
    </row>
    <row r="941" spans="2:40" x14ac:dyDescent="0.25">
      <c r="B941" s="269" t="str">
        <f t="shared" si="488"/>
        <v/>
      </c>
      <c r="C941" s="269" t="str">
        <f t="shared" si="489"/>
        <v/>
      </c>
      <c r="D941" s="269" t="str">
        <f t="shared" si="490"/>
        <v/>
      </c>
      <c r="E941" s="269" t="str">
        <f>IF(H941&gt;0,IF(AND(C941&lt;$B$6,C941&gt;$K$12),bb2wang($B$6,$K$12,C941,$H$8,$H$9,I941,$H$10,$H$11,$K$10,$K$11,$H$13),E940)," ")</f>
        <v xml:space="preserve"> </v>
      </c>
      <c r="F941" s="269" t="str">
        <f t="shared" si="491"/>
        <v/>
      </c>
      <c r="G941" s="269" t="str">
        <f t="shared" si="492"/>
        <v/>
      </c>
      <c r="H941" s="270"/>
      <c r="I941" s="269" t="str">
        <f t="shared" si="493"/>
        <v/>
      </c>
      <c r="J941" s="269">
        <f t="shared" si="486"/>
        <v>100</v>
      </c>
      <c r="K941" s="317" t="str">
        <f t="shared" si="494"/>
        <v/>
      </c>
      <c r="L941" s="318" t="str">
        <f t="shared" si="495"/>
        <v/>
      </c>
      <c r="M941" s="318" t="str">
        <f t="shared" si="496"/>
        <v/>
      </c>
      <c r="N941" s="269" t="str">
        <f t="shared" si="497"/>
        <v/>
      </c>
      <c r="O941" s="269" t="str">
        <f t="shared" si="509"/>
        <v/>
      </c>
      <c r="P941" s="316"/>
      <c r="Q941" s="269"/>
      <c r="R941" s="338" t="str">
        <f>IF(H941&gt;0,rate1(1,$L$52,$L$51,$L$54,L941,$L$53,$L$50,P941),"")</f>
        <v/>
      </c>
      <c r="S941" s="318"/>
      <c r="T941" s="318"/>
      <c r="U941" s="269"/>
      <c r="V941" s="341"/>
      <c r="W941" s="269"/>
      <c r="X941" s="269"/>
      <c r="Y941" s="269"/>
      <c r="Z941" s="349" t="str">
        <f>IF(H941&gt;0,rate1(1,$L$52,$L$51,$L$54,U941,$L$53,$L$50,Y941),"")</f>
        <v/>
      </c>
      <c r="AA941" s="341" t="str">
        <f t="shared" si="498"/>
        <v/>
      </c>
      <c r="AB941" s="341" t="str">
        <f t="shared" si="499"/>
        <v/>
      </c>
      <c r="AC941" s="269" t="str">
        <f t="shared" si="487"/>
        <v/>
      </c>
      <c r="AD941" s="269" t="str">
        <f t="shared" si="500"/>
        <v/>
      </c>
      <c r="AE941" s="269" t="str">
        <f t="shared" si="501"/>
        <v/>
      </c>
      <c r="AF941" s="269" t="str">
        <f t="shared" si="502"/>
        <v/>
      </c>
      <c r="AG941" s="269" t="str">
        <f t="shared" si="503"/>
        <v/>
      </c>
      <c r="AH941" s="269" t="str">
        <f t="shared" si="504"/>
        <v/>
      </c>
      <c r="AI941" s="269" t="str">
        <f t="shared" si="505"/>
        <v/>
      </c>
      <c r="AJ941" s="269" t="str">
        <f t="shared" si="506"/>
        <v/>
      </c>
      <c r="AK941" s="366" t="str">
        <f t="shared" si="507"/>
        <v/>
      </c>
      <c r="AL941" s="134" t="str">
        <f t="shared" si="508"/>
        <v/>
      </c>
      <c r="AM941" s="5" t="e" cm="1">
        <f t="array" ref="AM941">Balance($B$8,$B$11,$B$12,$H$7,B941,AK941,AL941)</f>
        <v>#VALUE!</v>
      </c>
      <c r="AN941" s="5" t="e" cm="1">
        <f t="array" ref="AN941">getStorageByWaterLevel(B940)</f>
        <v>#VALUE!</v>
      </c>
    </row>
    <row r="942" spans="2:40" x14ac:dyDescent="0.25">
      <c r="B942" s="269" t="str">
        <f t="shared" si="488"/>
        <v/>
      </c>
      <c r="C942" s="269" t="str">
        <f t="shared" si="489"/>
        <v/>
      </c>
      <c r="D942" s="269" t="str">
        <f t="shared" si="490"/>
        <v/>
      </c>
      <c r="E942" s="269" t="str">
        <f>IF(H942&gt;0,IF(AND(C942&lt;$B$6,C942&gt;$K$12),bb2wang($B$6,$K$12,C942,$H$8,$H$9,I942,$H$10,$H$11,$K$10,$K$11,$H$13),E941)," ")</f>
        <v xml:space="preserve"> </v>
      </c>
      <c r="F942" s="269" t="str">
        <f t="shared" si="491"/>
        <v/>
      </c>
      <c r="G942" s="269" t="str">
        <f t="shared" si="492"/>
        <v/>
      </c>
      <c r="H942" s="270"/>
      <c r="I942" s="269" t="str">
        <f t="shared" si="493"/>
        <v/>
      </c>
      <c r="J942" s="269">
        <f t="shared" si="486"/>
        <v>100</v>
      </c>
      <c r="K942" s="317" t="str">
        <f t="shared" si="494"/>
        <v/>
      </c>
      <c r="L942" s="318" t="str">
        <f t="shared" si="495"/>
        <v/>
      </c>
      <c r="M942" s="318" t="str">
        <f t="shared" si="496"/>
        <v/>
      </c>
      <c r="N942" s="269" t="str">
        <f t="shared" si="497"/>
        <v/>
      </c>
      <c r="O942" s="269" t="str">
        <f t="shared" si="509"/>
        <v/>
      </c>
      <c r="P942" s="316"/>
      <c r="Q942" s="269"/>
      <c r="R942" s="338" t="str">
        <f>IF(H942&gt;0,rate1(1,$L$52,$L$51,$L$54,L942,$L$53,$L$50,P942),"")</f>
        <v/>
      </c>
      <c r="S942" s="318"/>
      <c r="T942" s="318"/>
      <c r="U942" s="269"/>
      <c r="V942" s="341"/>
      <c r="W942" s="269"/>
      <c r="X942" s="269"/>
      <c r="Y942" s="269"/>
      <c r="Z942" s="349" t="str">
        <f>IF(H942&gt;0,rate1(1,$L$52,$L$51,$L$54,U942,$L$53,$L$50,Y942),"")</f>
        <v/>
      </c>
      <c r="AA942" s="341" t="str">
        <f t="shared" si="498"/>
        <v/>
      </c>
      <c r="AB942" s="341" t="str">
        <f t="shared" si="499"/>
        <v/>
      </c>
      <c r="AC942" s="269" t="str">
        <f t="shared" si="487"/>
        <v/>
      </c>
      <c r="AD942" s="269" t="str">
        <f t="shared" si="500"/>
        <v/>
      </c>
      <c r="AE942" s="269" t="str">
        <f t="shared" si="501"/>
        <v/>
      </c>
      <c r="AF942" s="269" t="str">
        <f t="shared" si="502"/>
        <v/>
      </c>
      <c r="AG942" s="269" t="str">
        <f t="shared" si="503"/>
        <v/>
      </c>
      <c r="AH942" s="269" t="str">
        <f t="shared" si="504"/>
        <v/>
      </c>
      <c r="AI942" s="269" t="str">
        <f t="shared" si="505"/>
        <v/>
      </c>
      <c r="AJ942" s="269" t="str">
        <f t="shared" si="506"/>
        <v/>
      </c>
      <c r="AK942" s="366" t="str">
        <f t="shared" si="507"/>
        <v/>
      </c>
      <c r="AL942" s="134" t="str">
        <f t="shared" si="508"/>
        <v/>
      </c>
      <c r="AM942" s="5" t="e" cm="1">
        <f t="array" ref="AM942">Balance($B$8,$B$11,$B$12,$H$7,B942,AK942,AL942)</f>
        <v>#VALUE!</v>
      </c>
      <c r="AN942" s="5" t="e" cm="1">
        <f t="array" ref="AN942">getStorageByWaterLevel(B941)</f>
        <v>#VALUE!</v>
      </c>
    </row>
    <row r="943" spans="2:40" x14ac:dyDescent="0.25">
      <c r="B943" s="269" t="str">
        <f t="shared" si="488"/>
        <v/>
      </c>
      <c r="C943" s="269" t="str">
        <f t="shared" si="489"/>
        <v/>
      </c>
      <c r="D943" s="269" t="str">
        <f t="shared" si="490"/>
        <v/>
      </c>
      <c r="E943" s="269" t="str">
        <f>IF(H943&gt;0,IF(AND(C943&lt;$B$6,C943&gt;$K$12),bb2wang($B$6,$K$12,C943,$H$8,$H$9,I943,$H$10,$H$11,$K$10,$K$11,$H$13),E942)," ")</f>
        <v xml:space="preserve"> </v>
      </c>
      <c r="F943" s="269" t="str">
        <f t="shared" si="491"/>
        <v/>
      </c>
      <c r="G943" s="269" t="str">
        <f t="shared" si="492"/>
        <v/>
      </c>
      <c r="H943" s="270"/>
      <c r="I943" s="269" t="str">
        <f t="shared" si="493"/>
        <v/>
      </c>
      <c r="J943" s="269">
        <f t="shared" si="486"/>
        <v>100</v>
      </c>
      <c r="K943" s="317" t="str">
        <f t="shared" si="494"/>
        <v/>
      </c>
      <c r="L943" s="318" t="str">
        <f t="shared" si="495"/>
        <v/>
      </c>
      <c r="M943" s="318" t="str">
        <f t="shared" si="496"/>
        <v/>
      </c>
      <c r="N943" s="269" t="str">
        <f t="shared" si="497"/>
        <v/>
      </c>
      <c r="O943" s="269" t="str">
        <f t="shared" si="509"/>
        <v/>
      </c>
      <c r="P943" s="316"/>
      <c r="Q943" s="269"/>
      <c r="R943" s="338" t="str">
        <f>IF(H943&gt;0,rate1(1,$L$52,$L$51,$L$54,L943,$L$53,$L$50,P943),"")</f>
        <v/>
      </c>
      <c r="S943" s="318"/>
      <c r="T943" s="318"/>
      <c r="U943" s="269"/>
      <c r="V943" s="341"/>
      <c r="W943" s="269"/>
      <c r="X943" s="269"/>
      <c r="Y943" s="269"/>
      <c r="Z943" s="349" t="str">
        <f>IF(H943&gt;0,rate1(1,$L$52,$L$51,$L$54,U943,$L$53,$L$50,Y943),"")</f>
        <v/>
      </c>
      <c r="AA943" s="341" t="str">
        <f t="shared" si="498"/>
        <v/>
      </c>
      <c r="AB943" s="341" t="str">
        <f t="shared" si="499"/>
        <v/>
      </c>
      <c r="AC943" s="269" t="str">
        <f t="shared" si="487"/>
        <v/>
      </c>
      <c r="AD943" s="269" t="str">
        <f t="shared" si="500"/>
        <v/>
      </c>
      <c r="AE943" s="269" t="str">
        <f t="shared" si="501"/>
        <v/>
      </c>
      <c r="AF943" s="269" t="str">
        <f t="shared" si="502"/>
        <v/>
      </c>
      <c r="AG943" s="269" t="str">
        <f t="shared" si="503"/>
        <v/>
      </c>
      <c r="AH943" s="269" t="str">
        <f t="shared" si="504"/>
        <v/>
      </c>
      <c r="AI943" s="269" t="str">
        <f t="shared" si="505"/>
        <v/>
      </c>
      <c r="AJ943" s="269" t="str">
        <f t="shared" si="506"/>
        <v/>
      </c>
      <c r="AK943" s="366" t="str">
        <f t="shared" si="507"/>
        <v/>
      </c>
      <c r="AL943" s="134" t="str">
        <f t="shared" si="508"/>
        <v/>
      </c>
      <c r="AM943" s="5" t="e" cm="1">
        <f t="array" ref="AM943">Balance($B$8,$B$11,$B$12,$H$7,B943,AK943,AL943)</f>
        <v>#VALUE!</v>
      </c>
      <c r="AN943" s="5" t="e" cm="1">
        <f t="array" ref="AN943">getStorageByWaterLevel(B942)</f>
        <v>#VALUE!</v>
      </c>
    </row>
    <row r="944" spans="2:40" x14ac:dyDescent="0.25">
      <c r="B944" s="269" t="str">
        <f t="shared" si="488"/>
        <v/>
      </c>
      <c r="C944" s="269" t="str">
        <f t="shared" si="489"/>
        <v/>
      </c>
      <c r="D944" s="269" t="str">
        <f t="shared" si="490"/>
        <v/>
      </c>
      <c r="E944" s="269" t="str">
        <f>IF(H944&gt;0,IF(AND(C944&lt;$B$6,C944&gt;$K$12),bb2wang($B$6,$K$12,C944,$H$8,$H$9,I944,$H$10,$H$11,$K$10,$K$11,$H$13),E943)," ")</f>
        <v xml:space="preserve"> </v>
      </c>
      <c r="F944" s="269" t="str">
        <f t="shared" si="491"/>
        <v/>
      </c>
      <c r="G944" s="269" t="str">
        <f t="shared" si="492"/>
        <v/>
      </c>
      <c r="H944" s="270"/>
      <c r="I944" s="269" t="str">
        <f t="shared" si="493"/>
        <v/>
      </c>
      <c r="J944" s="269">
        <f t="shared" si="486"/>
        <v>100</v>
      </c>
      <c r="K944" s="317" t="str">
        <f t="shared" si="494"/>
        <v/>
      </c>
      <c r="L944" s="318" t="str">
        <f t="shared" si="495"/>
        <v/>
      </c>
      <c r="M944" s="318" t="str">
        <f t="shared" si="496"/>
        <v/>
      </c>
      <c r="N944" s="269" t="str">
        <f t="shared" si="497"/>
        <v/>
      </c>
      <c r="O944" s="269" t="str">
        <f t="shared" si="509"/>
        <v/>
      </c>
      <c r="P944" s="316"/>
      <c r="Q944" s="269"/>
      <c r="R944" s="338" t="str">
        <f>IF(H944&gt;0,rate1(1,$L$52,$L$51,$L$54,L944,$L$53,$L$50,P944),"")</f>
        <v/>
      </c>
      <c r="S944" s="318"/>
      <c r="T944" s="318"/>
      <c r="U944" s="269"/>
      <c r="V944" s="341"/>
      <c r="W944" s="269"/>
      <c r="X944" s="269"/>
      <c r="Y944" s="269"/>
      <c r="Z944" s="349" t="str">
        <f>IF(H944&gt;0,rate1(1,$L$52,$L$51,$L$54,U944,$L$53,$L$50,Y944),"")</f>
        <v/>
      </c>
      <c r="AA944" s="341" t="str">
        <f t="shared" si="498"/>
        <v/>
      </c>
      <c r="AB944" s="341" t="str">
        <f t="shared" si="499"/>
        <v/>
      </c>
      <c r="AC944" s="269" t="str">
        <f t="shared" si="487"/>
        <v/>
      </c>
      <c r="AD944" s="269" t="str">
        <f t="shared" si="500"/>
        <v/>
      </c>
      <c r="AE944" s="269" t="str">
        <f t="shared" si="501"/>
        <v/>
      </c>
      <c r="AF944" s="269" t="str">
        <f t="shared" si="502"/>
        <v/>
      </c>
      <c r="AG944" s="269" t="str">
        <f t="shared" si="503"/>
        <v/>
      </c>
      <c r="AH944" s="269" t="str">
        <f t="shared" si="504"/>
        <v/>
      </c>
      <c r="AI944" s="269" t="str">
        <f t="shared" si="505"/>
        <v/>
      </c>
      <c r="AJ944" s="269" t="str">
        <f t="shared" si="506"/>
        <v/>
      </c>
      <c r="AK944" s="366" t="str">
        <f t="shared" si="507"/>
        <v/>
      </c>
      <c r="AL944" s="134" t="str">
        <f t="shared" si="508"/>
        <v/>
      </c>
      <c r="AM944" s="5" t="e" cm="1">
        <f t="array" ref="AM944">Balance($B$8,$B$11,$B$12,$H$7,B944,AK944,AL944)</f>
        <v>#VALUE!</v>
      </c>
      <c r="AN944" s="5" t="e" cm="1">
        <f t="array" ref="AN944">getStorageByWaterLevel(B943)</f>
        <v>#VALUE!</v>
      </c>
    </row>
    <row r="945" spans="2:40" x14ac:dyDescent="0.25">
      <c r="B945" s="269" t="str">
        <f t="shared" si="488"/>
        <v/>
      </c>
      <c r="C945" s="269" t="str">
        <f t="shared" si="489"/>
        <v/>
      </c>
      <c r="D945" s="269" t="str">
        <f t="shared" si="490"/>
        <v/>
      </c>
      <c r="E945" s="269" t="str">
        <f>IF(H945&gt;0,IF(AND(C945&lt;$B$6,C945&gt;$K$12),bb2wang($B$6,$K$12,C945,$H$8,$H$9,I945,$H$10,$H$11,$K$10,$K$11,$H$13),E944)," ")</f>
        <v xml:space="preserve"> </v>
      </c>
      <c r="F945" s="269" t="str">
        <f t="shared" si="491"/>
        <v/>
      </c>
      <c r="G945" s="269" t="str">
        <f t="shared" si="492"/>
        <v/>
      </c>
      <c r="H945" s="270"/>
      <c r="I945" s="269" t="str">
        <f t="shared" si="493"/>
        <v/>
      </c>
      <c r="J945" s="269">
        <f t="shared" si="486"/>
        <v>100</v>
      </c>
      <c r="K945" s="317" t="str">
        <f t="shared" si="494"/>
        <v/>
      </c>
      <c r="L945" s="318" t="str">
        <f t="shared" si="495"/>
        <v/>
      </c>
      <c r="M945" s="318" t="str">
        <f t="shared" si="496"/>
        <v/>
      </c>
      <c r="N945" s="269" t="str">
        <f t="shared" si="497"/>
        <v/>
      </c>
      <c r="O945" s="269" t="str">
        <f t="shared" si="509"/>
        <v/>
      </c>
      <c r="P945" s="316"/>
      <c r="Q945" s="269"/>
      <c r="R945" s="338" t="str">
        <f>IF(H945&gt;0,rate1(1,$L$52,$L$51,$L$54,L945,$L$53,$L$50,P945),"")</f>
        <v/>
      </c>
      <c r="S945" s="318"/>
      <c r="T945" s="318"/>
      <c r="U945" s="269"/>
      <c r="V945" s="341"/>
      <c r="W945" s="269"/>
      <c r="X945" s="269"/>
      <c r="Y945" s="269"/>
      <c r="Z945" s="349" t="str">
        <f>IF(H945&gt;0,rate1(1,$L$52,$L$51,$L$54,U945,$L$53,$L$50,Y945),"")</f>
        <v/>
      </c>
      <c r="AA945" s="341" t="str">
        <f t="shared" si="498"/>
        <v/>
      </c>
      <c r="AB945" s="341" t="str">
        <f t="shared" si="499"/>
        <v/>
      </c>
      <c r="AC945" s="269" t="str">
        <f t="shared" si="487"/>
        <v/>
      </c>
      <c r="AD945" s="269" t="str">
        <f t="shared" si="500"/>
        <v/>
      </c>
      <c r="AE945" s="269" t="str">
        <f t="shared" si="501"/>
        <v/>
      </c>
      <c r="AF945" s="269" t="str">
        <f t="shared" si="502"/>
        <v/>
      </c>
      <c r="AG945" s="269" t="str">
        <f t="shared" si="503"/>
        <v/>
      </c>
      <c r="AH945" s="269" t="str">
        <f t="shared" si="504"/>
        <v/>
      </c>
      <c r="AI945" s="269" t="str">
        <f t="shared" si="505"/>
        <v/>
      </c>
      <c r="AJ945" s="269" t="str">
        <f t="shared" si="506"/>
        <v/>
      </c>
      <c r="AK945" s="366" t="str">
        <f t="shared" si="507"/>
        <v/>
      </c>
      <c r="AL945" s="134" t="str">
        <f t="shared" si="508"/>
        <v/>
      </c>
      <c r="AM945" s="5" t="e" cm="1">
        <f t="array" ref="AM945">Balance($B$8,$B$11,$B$12,$H$7,B945,AK945,AL945)</f>
        <v>#VALUE!</v>
      </c>
      <c r="AN945" s="5" t="e" cm="1">
        <f t="array" ref="AN945">getStorageByWaterLevel(B944)</f>
        <v>#VALUE!</v>
      </c>
    </row>
    <row r="946" spans="2:40" x14ac:dyDescent="0.25">
      <c r="B946" s="269" t="str">
        <f t="shared" si="488"/>
        <v/>
      </c>
      <c r="C946" s="269" t="str">
        <f t="shared" si="489"/>
        <v/>
      </c>
      <c r="D946" s="269" t="str">
        <f t="shared" si="490"/>
        <v/>
      </c>
      <c r="E946" s="269" t="str">
        <f>IF(H946&gt;0,IF(AND(C946&lt;$B$6,C946&gt;$K$12),bb2wang($B$6,$K$12,C946,$H$8,$H$9,I946,$H$10,$H$11,$K$10,$K$11,$H$13),E945)," ")</f>
        <v xml:space="preserve"> </v>
      </c>
      <c r="F946" s="269" t="str">
        <f t="shared" si="491"/>
        <v/>
      </c>
      <c r="G946" s="269" t="str">
        <f t="shared" si="492"/>
        <v/>
      </c>
      <c r="H946" s="270"/>
      <c r="I946" s="269" t="str">
        <f t="shared" si="493"/>
        <v/>
      </c>
      <c r="J946" s="269">
        <f t="shared" si="486"/>
        <v>100</v>
      </c>
      <c r="K946" s="317" t="str">
        <f t="shared" si="494"/>
        <v/>
      </c>
      <c r="L946" s="318" t="str">
        <f t="shared" si="495"/>
        <v/>
      </c>
      <c r="M946" s="318" t="str">
        <f t="shared" si="496"/>
        <v/>
      </c>
      <c r="N946" s="269" t="str">
        <f t="shared" si="497"/>
        <v/>
      </c>
      <c r="O946" s="269" t="str">
        <f t="shared" si="509"/>
        <v/>
      </c>
      <c r="P946" s="316"/>
      <c r="Q946" s="269"/>
      <c r="R946" s="338" t="str">
        <f>IF(H946&gt;0,rate1(1,$L$52,$L$51,$L$54,L946,$L$53,$L$50,P946),"")</f>
        <v/>
      </c>
      <c r="S946" s="318"/>
      <c r="T946" s="318"/>
      <c r="U946" s="269"/>
      <c r="V946" s="341"/>
      <c r="W946" s="269"/>
      <c r="X946" s="269"/>
      <c r="Y946" s="269"/>
      <c r="Z946" s="349" t="str">
        <f>IF(H946&gt;0,rate1(1,$L$52,$L$51,$L$54,U946,$L$53,$L$50,Y946),"")</f>
        <v/>
      </c>
      <c r="AA946" s="341" t="str">
        <f t="shared" si="498"/>
        <v/>
      </c>
      <c r="AB946" s="341" t="str">
        <f t="shared" si="499"/>
        <v/>
      </c>
      <c r="AC946" s="269" t="str">
        <f t="shared" si="487"/>
        <v/>
      </c>
      <c r="AD946" s="269" t="str">
        <f t="shared" si="500"/>
        <v/>
      </c>
      <c r="AE946" s="269" t="str">
        <f t="shared" si="501"/>
        <v/>
      </c>
      <c r="AF946" s="269" t="str">
        <f t="shared" si="502"/>
        <v/>
      </c>
      <c r="AG946" s="269" t="str">
        <f t="shared" si="503"/>
        <v/>
      </c>
      <c r="AH946" s="269" t="str">
        <f t="shared" si="504"/>
        <v/>
      </c>
      <c r="AI946" s="269" t="str">
        <f t="shared" si="505"/>
        <v/>
      </c>
      <c r="AJ946" s="269" t="str">
        <f t="shared" si="506"/>
        <v/>
      </c>
      <c r="AK946" s="366" t="str">
        <f t="shared" si="507"/>
        <v/>
      </c>
      <c r="AL946" s="134" t="str">
        <f t="shared" si="508"/>
        <v/>
      </c>
      <c r="AM946" s="5" t="e" cm="1">
        <f t="array" ref="AM946">Balance($B$8,$B$11,$B$12,$H$7,B946,AK946,AL946)</f>
        <v>#VALUE!</v>
      </c>
      <c r="AN946" s="5" t="e" cm="1">
        <f t="array" ref="AN946">getStorageByWaterLevel(B945)</f>
        <v>#VALUE!</v>
      </c>
    </row>
    <row r="947" spans="2:40" x14ac:dyDescent="0.25">
      <c r="B947" s="269" t="str">
        <f t="shared" si="488"/>
        <v/>
      </c>
      <c r="C947" s="269" t="str">
        <f t="shared" si="489"/>
        <v/>
      </c>
      <c r="D947" s="269" t="str">
        <f t="shared" si="490"/>
        <v/>
      </c>
      <c r="E947" s="269" t="str">
        <f>IF(H947&gt;0,IF(AND(C947&lt;$B$6,C947&gt;$K$12),bb2wang($B$6,$K$12,C947,$H$8,$H$9,I947,$H$10,$H$11,$K$10,$K$11,$H$13),E946)," ")</f>
        <v xml:space="preserve"> </v>
      </c>
      <c r="F947" s="269" t="str">
        <f t="shared" si="491"/>
        <v/>
      </c>
      <c r="G947" s="269" t="str">
        <f t="shared" si="492"/>
        <v/>
      </c>
      <c r="H947" s="270"/>
      <c r="I947" s="269" t="str">
        <f t="shared" si="493"/>
        <v/>
      </c>
      <c r="J947" s="269">
        <f t="shared" si="486"/>
        <v>100</v>
      </c>
      <c r="K947" s="317" t="str">
        <f t="shared" si="494"/>
        <v/>
      </c>
      <c r="L947" s="318" t="str">
        <f t="shared" si="495"/>
        <v/>
      </c>
      <c r="M947" s="318" t="str">
        <f t="shared" si="496"/>
        <v/>
      </c>
      <c r="N947" s="269" t="str">
        <f t="shared" si="497"/>
        <v/>
      </c>
      <c r="O947" s="269" t="str">
        <f t="shared" si="509"/>
        <v/>
      </c>
      <c r="P947" s="316"/>
      <c r="Q947" s="269"/>
      <c r="R947" s="338" t="str">
        <f>IF(H947&gt;0,rate1(1,$L$52,$L$51,$L$54,L947,$L$53,$L$50,P947),"")</f>
        <v/>
      </c>
      <c r="S947" s="318"/>
      <c r="T947" s="318"/>
      <c r="U947" s="269"/>
      <c r="V947" s="341"/>
      <c r="W947" s="269"/>
      <c r="X947" s="269"/>
      <c r="Y947" s="269"/>
      <c r="Z947" s="349" t="str">
        <f>IF(H947&gt;0,rate1(1,$L$52,$L$51,$L$54,U947,$L$53,$L$50,Y947),"")</f>
        <v/>
      </c>
      <c r="AA947" s="341" t="str">
        <f t="shared" si="498"/>
        <v/>
      </c>
      <c r="AB947" s="341" t="str">
        <f t="shared" si="499"/>
        <v/>
      </c>
      <c r="AC947" s="269" t="str">
        <f t="shared" si="487"/>
        <v/>
      </c>
      <c r="AD947" s="269" t="str">
        <f t="shared" si="500"/>
        <v/>
      </c>
      <c r="AE947" s="269" t="str">
        <f t="shared" si="501"/>
        <v/>
      </c>
      <c r="AF947" s="269" t="str">
        <f t="shared" si="502"/>
        <v/>
      </c>
      <c r="AG947" s="269" t="str">
        <f t="shared" si="503"/>
        <v/>
      </c>
      <c r="AH947" s="269" t="str">
        <f t="shared" si="504"/>
        <v/>
      </c>
      <c r="AI947" s="269" t="str">
        <f t="shared" si="505"/>
        <v/>
      </c>
      <c r="AJ947" s="269" t="str">
        <f t="shared" si="506"/>
        <v/>
      </c>
      <c r="AK947" s="366" t="str">
        <f t="shared" si="507"/>
        <v/>
      </c>
      <c r="AL947" s="134" t="str">
        <f t="shared" si="508"/>
        <v/>
      </c>
      <c r="AM947" s="5" t="e" cm="1">
        <f t="array" ref="AM947">Balance($B$8,$B$11,$B$12,$H$7,B947,AK947,AL947)</f>
        <v>#VALUE!</v>
      </c>
      <c r="AN947" s="5" t="e" cm="1">
        <f t="array" ref="AN947">getStorageByWaterLevel(B946)</f>
        <v>#VALUE!</v>
      </c>
    </row>
    <row r="948" spans="2:40" x14ac:dyDescent="0.25">
      <c r="B948" s="269" t="str">
        <f t="shared" si="488"/>
        <v/>
      </c>
      <c r="C948" s="269" t="str">
        <f t="shared" si="489"/>
        <v/>
      </c>
      <c r="D948" s="269" t="str">
        <f t="shared" si="490"/>
        <v/>
      </c>
      <c r="E948" s="269" t="str">
        <f>IF(H948&gt;0,IF(AND(C948&lt;$B$6,C948&gt;$K$12),bb2wang($B$6,$K$12,C948,$H$8,$H$9,I948,$H$10,$H$11,$K$10,$K$11,$H$13),E947)," ")</f>
        <v xml:space="preserve"> </v>
      </c>
      <c r="F948" s="269" t="str">
        <f t="shared" si="491"/>
        <v/>
      </c>
      <c r="G948" s="269" t="str">
        <f t="shared" si="492"/>
        <v/>
      </c>
      <c r="H948" s="270"/>
      <c r="I948" s="269" t="str">
        <f t="shared" si="493"/>
        <v/>
      </c>
      <c r="J948" s="269">
        <f t="shared" si="486"/>
        <v>100</v>
      </c>
      <c r="K948" s="317" t="str">
        <f t="shared" si="494"/>
        <v/>
      </c>
      <c r="L948" s="318" t="str">
        <f t="shared" si="495"/>
        <v/>
      </c>
      <c r="M948" s="318" t="str">
        <f t="shared" si="496"/>
        <v/>
      </c>
      <c r="N948" s="269" t="str">
        <f t="shared" si="497"/>
        <v/>
      </c>
      <c r="O948" s="269" t="str">
        <f t="shared" si="509"/>
        <v/>
      </c>
      <c r="P948" s="316"/>
      <c r="Q948" s="269"/>
      <c r="R948" s="338" t="str">
        <f>IF(H948&gt;0,rate1(1,$L$52,$L$51,$L$54,L948,$L$53,$L$50,P948),"")</f>
        <v/>
      </c>
      <c r="S948" s="318"/>
      <c r="T948" s="318"/>
      <c r="U948" s="269"/>
      <c r="V948" s="341"/>
      <c r="W948" s="269"/>
      <c r="X948" s="269"/>
      <c r="Y948" s="269"/>
      <c r="Z948" s="349" t="str">
        <f>IF(H948&gt;0,rate1(1,$L$52,$L$51,$L$54,U948,$L$53,$L$50,Y948),"")</f>
        <v/>
      </c>
      <c r="AA948" s="341" t="str">
        <f t="shared" si="498"/>
        <v/>
      </c>
      <c r="AB948" s="341" t="str">
        <f t="shared" si="499"/>
        <v/>
      </c>
      <c r="AC948" s="269" t="str">
        <f t="shared" si="487"/>
        <v/>
      </c>
      <c r="AD948" s="269" t="str">
        <f t="shared" si="500"/>
        <v/>
      </c>
      <c r="AE948" s="269" t="str">
        <f t="shared" si="501"/>
        <v/>
      </c>
      <c r="AF948" s="269" t="str">
        <f t="shared" si="502"/>
        <v/>
      </c>
      <c r="AG948" s="269" t="str">
        <f t="shared" si="503"/>
        <v/>
      </c>
      <c r="AH948" s="269" t="str">
        <f t="shared" si="504"/>
        <v/>
      </c>
      <c r="AI948" s="269" t="str">
        <f t="shared" si="505"/>
        <v/>
      </c>
      <c r="AJ948" s="269" t="str">
        <f t="shared" si="506"/>
        <v/>
      </c>
      <c r="AK948" s="366" t="str">
        <f t="shared" si="507"/>
        <v/>
      </c>
      <c r="AL948" s="134" t="str">
        <f t="shared" si="508"/>
        <v/>
      </c>
      <c r="AM948" s="5" t="e" cm="1">
        <f t="array" ref="AM948">Balance($B$8,$B$11,$B$12,$H$7,B948,AK948,AL948)</f>
        <v>#VALUE!</v>
      </c>
      <c r="AN948" s="5" t="e" cm="1">
        <f t="array" ref="AN948">getStorageByWaterLevel(B947)</f>
        <v>#VALUE!</v>
      </c>
    </row>
    <row r="949" spans="2:40" x14ac:dyDescent="0.25">
      <c r="B949" s="269" t="str">
        <f t="shared" si="488"/>
        <v/>
      </c>
      <c r="C949" s="269" t="str">
        <f t="shared" si="489"/>
        <v/>
      </c>
      <c r="D949" s="269" t="str">
        <f t="shared" si="490"/>
        <v/>
      </c>
      <c r="E949" s="269" t="str">
        <f>IF(H949&gt;0,IF(AND(C949&lt;$B$6,C949&gt;$K$12),bb2wang($B$6,$K$12,C949,$H$8,$H$9,I949,$H$10,$H$11,$K$10,$K$11,$H$13),E948)," ")</f>
        <v xml:space="preserve"> </v>
      </c>
      <c r="F949" s="269" t="str">
        <f t="shared" si="491"/>
        <v/>
      </c>
      <c r="G949" s="269" t="str">
        <f t="shared" si="492"/>
        <v/>
      </c>
      <c r="H949" s="270"/>
      <c r="I949" s="269" t="str">
        <f t="shared" si="493"/>
        <v/>
      </c>
      <c r="J949" s="269">
        <f t="shared" si="486"/>
        <v>100</v>
      </c>
      <c r="K949" s="317" t="str">
        <f t="shared" si="494"/>
        <v/>
      </c>
      <c r="L949" s="318" t="str">
        <f t="shared" si="495"/>
        <v/>
      </c>
      <c r="M949" s="318" t="str">
        <f t="shared" si="496"/>
        <v/>
      </c>
      <c r="N949" s="269" t="str">
        <f t="shared" si="497"/>
        <v/>
      </c>
      <c r="O949" s="269" t="str">
        <f t="shared" si="509"/>
        <v/>
      </c>
      <c r="P949" s="316"/>
      <c r="Q949" s="269"/>
      <c r="R949" s="338" t="str">
        <f>IF(H949&gt;0,rate1(1,$L$52,$L$51,$L$54,L949,$L$53,$L$50,P949),"")</f>
        <v/>
      </c>
      <c r="S949" s="318"/>
      <c r="T949" s="318"/>
      <c r="U949" s="269"/>
      <c r="V949" s="341"/>
      <c r="W949" s="269"/>
      <c r="X949" s="269"/>
      <c r="Y949" s="269"/>
      <c r="Z949" s="349" t="str">
        <f>IF(H949&gt;0,rate1(1,$L$52,$L$51,$L$54,U949,$L$53,$L$50,Y949),"")</f>
        <v/>
      </c>
      <c r="AA949" s="341" t="str">
        <f t="shared" si="498"/>
        <v/>
      </c>
      <c r="AB949" s="341" t="str">
        <f t="shared" si="499"/>
        <v/>
      </c>
      <c r="AC949" s="269" t="str">
        <f t="shared" si="487"/>
        <v/>
      </c>
      <c r="AD949" s="269" t="str">
        <f t="shared" si="500"/>
        <v/>
      </c>
      <c r="AE949" s="269" t="str">
        <f t="shared" si="501"/>
        <v/>
      </c>
      <c r="AF949" s="269" t="str">
        <f t="shared" si="502"/>
        <v/>
      </c>
      <c r="AG949" s="269" t="str">
        <f t="shared" si="503"/>
        <v/>
      </c>
      <c r="AH949" s="269" t="str">
        <f t="shared" si="504"/>
        <v/>
      </c>
      <c r="AI949" s="269" t="str">
        <f t="shared" si="505"/>
        <v/>
      </c>
      <c r="AJ949" s="269" t="str">
        <f t="shared" si="506"/>
        <v/>
      </c>
      <c r="AK949" s="366" t="str">
        <f t="shared" si="507"/>
        <v/>
      </c>
      <c r="AL949" s="134" t="str">
        <f t="shared" si="508"/>
        <v/>
      </c>
      <c r="AM949" s="5" t="e" cm="1">
        <f t="array" ref="AM949">Balance($B$8,$B$11,$B$12,$H$7,B949,AK949,AL949)</f>
        <v>#VALUE!</v>
      </c>
      <c r="AN949" s="5" t="e" cm="1">
        <f t="array" ref="AN949">getStorageByWaterLevel(B948)</f>
        <v>#VALUE!</v>
      </c>
    </row>
    <row r="950" spans="2:40" x14ac:dyDescent="0.25">
      <c r="B950" s="269" t="str">
        <f t="shared" si="488"/>
        <v/>
      </c>
      <c r="C950" s="269" t="str">
        <f t="shared" si="489"/>
        <v/>
      </c>
      <c r="D950" s="269" t="str">
        <f t="shared" si="490"/>
        <v/>
      </c>
      <c r="E950" s="269" t="str">
        <f>IF(H950&gt;0,IF(AND(C950&lt;$B$6,C950&gt;$K$12),bb2wang($B$6,$K$12,C950,$H$8,$H$9,I950,$H$10,$H$11,$K$10,$K$11,$H$13),E949)," ")</f>
        <v xml:space="preserve"> </v>
      </c>
      <c r="F950" s="269" t="str">
        <f t="shared" si="491"/>
        <v/>
      </c>
      <c r="G950" s="269" t="str">
        <f t="shared" si="492"/>
        <v/>
      </c>
      <c r="H950" s="270"/>
      <c r="I950" s="269" t="str">
        <f t="shared" si="493"/>
        <v/>
      </c>
      <c r="J950" s="269">
        <f t="shared" si="486"/>
        <v>100</v>
      </c>
      <c r="K950" s="317" t="str">
        <f t="shared" si="494"/>
        <v/>
      </c>
      <c r="L950" s="318" t="str">
        <f t="shared" si="495"/>
        <v/>
      </c>
      <c r="M950" s="318" t="str">
        <f t="shared" si="496"/>
        <v/>
      </c>
      <c r="N950" s="269" t="str">
        <f t="shared" si="497"/>
        <v/>
      </c>
      <c r="O950" s="269" t="str">
        <f t="shared" si="509"/>
        <v/>
      </c>
      <c r="P950" s="316"/>
      <c r="Q950" s="269"/>
      <c r="R950" s="338" t="str">
        <f>IF(H950&gt;0,rate1(1,$L$52,$L$51,$L$54,L950,$L$53,$L$50,P950),"")</f>
        <v/>
      </c>
      <c r="S950" s="318"/>
      <c r="T950" s="318"/>
      <c r="U950" s="269"/>
      <c r="V950" s="341"/>
      <c r="W950" s="269"/>
      <c r="X950" s="269"/>
      <c r="Y950" s="269"/>
      <c r="Z950" s="349" t="str">
        <f>IF(H950&gt;0,rate1(1,$L$52,$L$51,$L$54,U950,$L$53,$L$50,Y950),"")</f>
        <v/>
      </c>
      <c r="AA950" s="341" t="str">
        <f t="shared" si="498"/>
        <v/>
      </c>
      <c r="AB950" s="341" t="str">
        <f t="shared" si="499"/>
        <v/>
      </c>
      <c r="AC950" s="269" t="str">
        <f t="shared" si="487"/>
        <v/>
      </c>
      <c r="AD950" s="269" t="str">
        <f t="shared" si="500"/>
        <v/>
      </c>
      <c r="AE950" s="269" t="str">
        <f t="shared" si="501"/>
        <v/>
      </c>
      <c r="AF950" s="269" t="str">
        <f t="shared" si="502"/>
        <v/>
      </c>
      <c r="AG950" s="269" t="str">
        <f t="shared" si="503"/>
        <v/>
      </c>
      <c r="AH950" s="269" t="str">
        <f t="shared" si="504"/>
        <v/>
      </c>
      <c r="AI950" s="269" t="str">
        <f t="shared" si="505"/>
        <v/>
      </c>
      <c r="AJ950" s="269" t="str">
        <f t="shared" si="506"/>
        <v/>
      </c>
      <c r="AK950" s="366" t="str">
        <f t="shared" si="507"/>
        <v/>
      </c>
      <c r="AL950" s="134" t="str">
        <f t="shared" si="508"/>
        <v/>
      </c>
      <c r="AM950" s="5" t="e" cm="1">
        <f t="array" ref="AM950">Balance($B$8,$B$11,$B$12,$H$7,B950,AK950,AL950)</f>
        <v>#VALUE!</v>
      </c>
      <c r="AN950" s="5" t="e" cm="1">
        <f t="array" ref="AN950">getStorageByWaterLevel(B949)</f>
        <v>#VALUE!</v>
      </c>
    </row>
    <row r="951" spans="2:40" x14ac:dyDescent="0.25">
      <c r="B951" s="269" t="str">
        <f t="shared" si="488"/>
        <v/>
      </c>
      <c r="C951" s="269" t="str">
        <f t="shared" si="489"/>
        <v/>
      </c>
      <c r="D951" s="269" t="str">
        <f t="shared" si="490"/>
        <v/>
      </c>
      <c r="E951" s="269" t="str">
        <f>IF(H951&gt;0,IF(AND(C951&lt;$B$6,C951&gt;$K$12),bb2wang($B$6,$K$12,C951,$H$8,$H$9,I951,$H$10,$H$11,$K$10,$K$11,$H$13),E950)," ")</f>
        <v xml:space="preserve"> </v>
      </c>
      <c r="F951" s="269" t="str">
        <f t="shared" si="491"/>
        <v/>
      </c>
      <c r="G951" s="269" t="str">
        <f t="shared" si="492"/>
        <v/>
      </c>
      <c r="H951" s="270"/>
      <c r="I951" s="269" t="str">
        <f t="shared" si="493"/>
        <v/>
      </c>
      <c r="J951" s="269">
        <f t="shared" si="486"/>
        <v>100</v>
      </c>
      <c r="K951" s="317" t="str">
        <f t="shared" si="494"/>
        <v/>
      </c>
      <c r="L951" s="318" t="str">
        <f t="shared" si="495"/>
        <v/>
      </c>
      <c r="M951" s="318" t="str">
        <f t="shared" si="496"/>
        <v/>
      </c>
      <c r="N951" s="269" t="str">
        <f t="shared" si="497"/>
        <v/>
      </c>
      <c r="O951" s="269" t="str">
        <f t="shared" si="509"/>
        <v/>
      </c>
      <c r="P951" s="316"/>
      <c r="Q951" s="269"/>
      <c r="R951" s="338" t="str">
        <f>IF(H951&gt;0,rate1(1,$L$52,$L$51,$L$54,L951,$L$53,$L$50,P951),"")</f>
        <v/>
      </c>
      <c r="S951" s="318"/>
      <c r="T951" s="318"/>
      <c r="U951" s="269"/>
      <c r="V951" s="341"/>
      <c r="W951" s="269"/>
      <c r="X951" s="269"/>
      <c r="Y951" s="269"/>
      <c r="Z951" s="349" t="str">
        <f>IF(H951&gt;0,rate1(1,$L$52,$L$51,$L$54,U951,$L$53,$L$50,Y951),"")</f>
        <v/>
      </c>
      <c r="AA951" s="341" t="str">
        <f t="shared" si="498"/>
        <v/>
      </c>
      <c r="AB951" s="341" t="str">
        <f t="shared" si="499"/>
        <v/>
      </c>
      <c r="AC951" s="269" t="str">
        <f t="shared" si="487"/>
        <v/>
      </c>
      <c r="AD951" s="269" t="str">
        <f t="shared" si="500"/>
        <v/>
      </c>
      <c r="AE951" s="269" t="str">
        <f t="shared" si="501"/>
        <v/>
      </c>
      <c r="AF951" s="269" t="str">
        <f t="shared" si="502"/>
        <v/>
      </c>
      <c r="AG951" s="269" t="str">
        <f t="shared" si="503"/>
        <v/>
      </c>
      <c r="AH951" s="269" t="str">
        <f t="shared" si="504"/>
        <v/>
      </c>
      <c r="AI951" s="269" t="str">
        <f t="shared" si="505"/>
        <v/>
      </c>
      <c r="AJ951" s="269" t="str">
        <f t="shared" si="506"/>
        <v/>
      </c>
      <c r="AK951" s="366" t="str">
        <f t="shared" si="507"/>
        <v/>
      </c>
      <c r="AL951" s="134" t="str">
        <f t="shared" si="508"/>
        <v/>
      </c>
      <c r="AM951" s="5" t="e" cm="1">
        <f t="array" ref="AM951">Balance($B$8,$B$11,$B$12,$H$7,B951,AK951,AL951)</f>
        <v>#VALUE!</v>
      </c>
      <c r="AN951" s="5" t="e" cm="1">
        <f t="array" ref="AN951">getStorageByWaterLevel(B950)</f>
        <v>#VALUE!</v>
      </c>
    </row>
    <row r="952" spans="2:40" x14ac:dyDescent="0.25">
      <c r="B952" s="269" t="str">
        <f t="shared" si="488"/>
        <v/>
      </c>
      <c r="C952" s="269" t="str">
        <f t="shared" si="489"/>
        <v/>
      </c>
      <c r="D952" s="269" t="str">
        <f t="shared" si="490"/>
        <v/>
      </c>
      <c r="E952" s="269" t="str">
        <f>IF(H952&gt;0,IF(AND(C952&lt;$B$6,C952&gt;$K$12),bb2wang($B$6,$K$12,C952,$H$8,$H$9,I952,$H$10,$H$11,$K$10,$K$11,$H$13),E951)," ")</f>
        <v xml:space="preserve"> </v>
      </c>
      <c r="F952" s="269" t="str">
        <f t="shared" si="491"/>
        <v/>
      </c>
      <c r="G952" s="269" t="str">
        <f t="shared" si="492"/>
        <v/>
      </c>
      <c r="H952" s="270"/>
      <c r="I952" s="269" t="str">
        <f t="shared" si="493"/>
        <v/>
      </c>
      <c r="J952" s="269">
        <f t="shared" si="486"/>
        <v>100</v>
      </c>
      <c r="K952" s="317" t="str">
        <f t="shared" si="494"/>
        <v/>
      </c>
      <c r="L952" s="318" t="str">
        <f t="shared" si="495"/>
        <v/>
      </c>
      <c r="M952" s="318" t="str">
        <f t="shared" si="496"/>
        <v/>
      </c>
      <c r="N952" s="269" t="str">
        <f t="shared" si="497"/>
        <v/>
      </c>
      <c r="O952" s="269" t="str">
        <f t="shared" si="509"/>
        <v/>
      </c>
      <c r="P952" s="316"/>
      <c r="Q952" s="269"/>
      <c r="R952" s="338" t="str">
        <f>IF(H952&gt;0,rate1(1,$L$52,$L$51,$L$54,L952,$L$53,$L$50,P952),"")</f>
        <v/>
      </c>
      <c r="S952" s="318"/>
      <c r="T952" s="318"/>
      <c r="U952" s="269"/>
      <c r="V952" s="341"/>
      <c r="W952" s="269"/>
      <c r="X952" s="269"/>
      <c r="Y952" s="269"/>
      <c r="Z952" s="349" t="str">
        <f>IF(H952&gt;0,rate1(1,$L$52,$L$51,$L$54,U952,$L$53,$L$50,Y952),"")</f>
        <v/>
      </c>
      <c r="AA952" s="341" t="str">
        <f t="shared" si="498"/>
        <v/>
      </c>
      <c r="AB952" s="341" t="str">
        <f t="shared" si="499"/>
        <v/>
      </c>
      <c r="AC952" s="269" t="str">
        <f t="shared" si="487"/>
        <v/>
      </c>
      <c r="AD952" s="269" t="str">
        <f t="shared" si="500"/>
        <v/>
      </c>
      <c r="AE952" s="269" t="str">
        <f t="shared" si="501"/>
        <v/>
      </c>
      <c r="AF952" s="269" t="str">
        <f t="shared" si="502"/>
        <v/>
      </c>
      <c r="AG952" s="269" t="str">
        <f t="shared" si="503"/>
        <v/>
      </c>
      <c r="AH952" s="269" t="str">
        <f t="shared" si="504"/>
        <v/>
      </c>
      <c r="AI952" s="269" t="str">
        <f t="shared" si="505"/>
        <v/>
      </c>
      <c r="AJ952" s="269" t="str">
        <f t="shared" si="506"/>
        <v/>
      </c>
      <c r="AK952" s="366" t="str">
        <f t="shared" si="507"/>
        <v/>
      </c>
      <c r="AL952" s="134" t="str">
        <f t="shared" si="508"/>
        <v/>
      </c>
      <c r="AM952" s="5" t="e" cm="1">
        <f t="array" ref="AM952">Balance($B$8,$B$11,$B$12,$H$7,B952,AK952,AL952)</f>
        <v>#VALUE!</v>
      </c>
      <c r="AN952" s="5" t="e" cm="1">
        <f t="array" ref="AN952">getStorageByWaterLevel(B951)</f>
        <v>#VALUE!</v>
      </c>
    </row>
    <row r="953" spans="2:40" x14ac:dyDescent="0.25">
      <c r="B953" s="269" t="str">
        <f t="shared" si="488"/>
        <v/>
      </c>
      <c r="C953" s="269" t="str">
        <f t="shared" si="489"/>
        <v/>
      </c>
      <c r="D953" s="269" t="str">
        <f t="shared" si="490"/>
        <v/>
      </c>
      <c r="E953" s="269" t="str">
        <f>IF(H953&gt;0,IF(AND(C953&lt;$B$6,C953&gt;$K$12),bb2wang($B$6,$K$12,C953,$H$8,$H$9,I953,$H$10,$H$11,$K$10,$K$11,$H$13),E952)," ")</f>
        <v xml:space="preserve"> </v>
      </c>
      <c r="F953" s="269" t="str">
        <f t="shared" si="491"/>
        <v/>
      </c>
      <c r="G953" s="269" t="str">
        <f t="shared" si="492"/>
        <v/>
      </c>
      <c r="H953" s="270"/>
      <c r="I953" s="269" t="str">
        <f t="shared" si="493"/>
        <v/>
      </c>
      <c r="J953" s="269">
        <f t="shared" si="486"/>
        <v>100</v>
      </c>
      <c r="K953" s="317" t="str">
        <f t="shared" si="494"/>
        <v/>
      </c>
      <c r="L953" s="318" t="str">
        <f t="shared" si="495"/>
        <v/>
      </c>
      <c r="M953" s="318" t="str">
        <f t="shared" si="496"/>
        <v/>
      </c>
      <c r="N953" s="269" t="str">
        <f t="shared" si="497"/>
        <v/>
      </c>
      <c r="O953" s="269" t="str">
        <f t="shared" si="509"/>
        <v/>
      </c>
      <c r="P953" s="316"/>
      <c r="Q953" s="269"/>
      <c r="R953" s="338" t="str">
        <f>IF(H953&gt;0,rate1(1,$L$52,$L$51,$L$54,L953,$L$53,$L$50,P953),"")</f>
        <v/>
      </c>
      <c r="S953" s="318"/>
      <c r="T953" s="318"/>
      <c r="U953" s="269"/>
      <c r="V953" s="341"/>
      <c r="W953" s="269"/>
      <c r="X953" s="269"/>
      <c r="Y953" s="269"/>
      <c r="Z953" s="349" t="str">
        <f>IF(H953&gt;0,rate1(1,$L$52,$L$51,$L$54,U953,$L$53,$L$50,Y953),"")</f>
        <v/>
      </c>
      <c r="AA953" s="341" t="str">
        <f t="shared" si="498"/>
        <v/>
      </c>
      <c r="AB953" s="341" t="str">
        <f t="shared" si="499"/>
        <v/>
      </c>
      <c r="AC953" s="269" t="str">
        <f t="shared" si="487"/>
        <v/>
      </c>
      <c r="AD953" s="269" t="str">
        <f t="shared" si="500"/>
        <v/>
      </c>
      <c r="AE953" s="269" t="str">
        <f t="shared" si="501"/>
        <v/>
      </c>
      <c r="AF953" s="269" t="str">
        <f t="shared" si="502"/>
        <v/>
      </c>
      <c r="AG953" s="269" t="str">
        <f t="shared" si="503"/>
        <v/>
      </c>
      <c r="AH953" s="269" t="str">
        <f t="shared" si="504"/>
        <v/>
      </c>
      <c r="AI953" s="269" t="str">
        <f t="shared" si="505"/>
        <v/>
      </c>
      <c r="AJ953" s="269" t="str">
        <f t="shared" si="506"/>
        <v/>
      </c>
      <c r="AK953" s="366" t="str">
        <f t="shared" si="507"/>
        <v/>
      </c>
      <c r="AL953" s="134" t="str">
        <f t="shared" si="508"/>
        <v/>
      </c>
      <c r="AM953" s="5" t="e" cm="1">
        <f t="array" ref="AM953">Balance($B$8,$B$11,$B$12,$H$7,B953,AK953,AL953)</f>
        <v>#VALUE!</v>
      </c>
      <c r="AN953" s="5" t="e" cm="1">
        <f t="array" ref="AN953">getStorageByWaterLevel(B952)</f>
        <v>#VALUE!</v>
      </c>
    </row>
    <row r="954" spans="2:40" x14ac:dyDescent="0.25">
      <c r="B954" s="269" t="str">
        <f t="shared" si="488"/>
        <v/>
      </c>
      <c r="C954" s="269" t="str">
        <f t="shared" si="489"/>
        <v/>
      </c>
      <c r="D954" s="269" t="str">
        <f t="shared" si="490"/>
        <v/>
      </c>
      <c r="E954" s="269" t="str">
        <f>IF(H954&gt;0,IF(AND(C954&lt;$B$6,C954&gt;$K$12),bb2wang($B$6,$K$12,C954,$H$8,$H$9,I954,$H$10,$H$11,$K$10,$K$11,$H$13),E953)," ")</f>
        <v xml:space="preserve"> </v>
      </c>
      <c r="F954" s="269" t="str">
        <f t="shared" si="491"/>
        <v/>
      </c>
      <c r="G954" s="269" t="str">
        <f t="shared" si="492"/>
        <v/>
      </c>
      <c r="H954" s="270"/>
      <c r="I954" s="269" t="str">
        <f t="shared" si="493"/>
        <v/>
      </c>
      <c r="J954" s="269">
        <f t="shared" si="486"/>
        <v>100</v>
      </c>
      <c r="K954" s="317" t="str">
        <f t="shared" si="494"/>
        <v/>
      </c>
      <c r="L954" s="318" t="str">
        <f t="shared" si="495"/>
        <v/>
      </c>
      <c r="M954" s="318" t="str">
        <f t="shared" si="496"/>
        <v/>
      </c>
      <c r="N954" s="269" t="str">
        <f t="shared" si="497"/>
        <v/>
      </c>
      <c r="O954" s="269" t="str">
        <f t="shared" si="509"/>
        <v/>
      </c>
      <c r="P954" s="316"/>
      <c r="Q954" s="269"/>
      <c r="R954" s="338" t="str">
        <f>IF(H954&gt;0,rate1(1,$L$52,$L$51,$L$54,L954,$L$53,$L$50,P954),"")</f>
        <v/>
      </c>
      <c r="S954" s="318"/>
      <c r="T954" s="318"/>
      <c r="U954" s="269"/>
      <c r="V954" s="341"/>
      <c r="W954" s="269"/>
      <c r="X954" s="269"/>
      <c r="Y954" s="269"/>
      <c r="Z954" s="349" t="str">
        <f>IF(H954&gt;0,rate1(1,$L$52,$L$51,$L$54,U954,$L$53,$L$50,Y954),"")</f>
        <v/>
      </c>
      <c r="AA954" s="341" t="str">
        <f t="shared" si="498"/>
        <v/>
      </c>
      <c r="AB954" s="341" t="str">
        <f t="shared" si="499"/>
        <v/>
      </c>
      <c r="AC954" s="269" t="str">
        <f t="shared" si="487"/>
        <v/>
      </c>
      <c r="AD954" s="269" t="str">
        <f t="shared" si="500"/>
        <v/>
      </c>
      <c r="AE954" s="269" t="str">
        <f t="shared" si="501"/>
        <v/>
      </c>
      <c r="AF954" s="269" t="str">
        <f t="shared" si="502"/>
        <v/>
      </c>
      <c r="AG954" s="269" t="str">
        <f t="shared" si="503"/>
        <v/>
      </c>
      <c r="AH954" s="269" t="str">
        <f t="shared" si="504"/>
        <v/>
      </c>
      <c r="AI954" s="269" t="str">
        <f t="shared" si="505"/>
        <v/>
      </c>
      <c r="AJ954" s="269" t="str">
        <f t="shared" si="506"/>
        <v/>
      </c>
      <c r="AK954" s="366" t="str">
        <f t="shared" si="507"/>
        <v/>
      </c>
      <c r="AL954" s="134" t="str">
        <f t="shared" si="508"/>
        <v/>
      </c>
      <c r="AM954" s="5" t="e" cm="1">
        <f t="array" ref="AM954">Balance($B$8,$B$11,$B$12,$H$7,B954,AK954,AL954)</f>
        <v>#VALUE!</v>
      </c>
      <c r="AN954" s="5" t="e" cm="1">
        <f t="array" ref="AN954">getStorageByWaterLevel(B953)</f>
        <v>#VALUE!</v>
      </c>
    </row>
    <row r="955" spans="2:40" x14ac:dyDescent="0.25">
      <c r="B955" s="269" t="str">
        <f t="shared" si="488"/>
        <v/>
      </c>
      <c r="C955" s="269" t="str">
        <f t="shared" si="489"/>
        <v/>
      </c>
      <c r="D955" s="269" t="str">
        <f t="shared" si="490"/>
        <v/>
      </c>
      <c r="E955" s="269" t="str">
        <f>IF(H955&gt;0,IF(AND(C955&lt;$B$6,C955&gt;$K$12),bb2wang($B$6,$K$12,C955,$H$8,$H$9,I955,$H$10,$H$11,$K$10,$K$11,$H$13),E954)," ")</f>
        <v xml:space="preserve"> </v>
      </c>
      <c r="F955" s="269" t="str">
        <f t="shared" si="491"/>
        <v/>
      </c>
      <c r="G955" s="269" t="str">
        <f t="shared" si="492"/>
        <v/>
      </c>
      <c r="H955" s="270"/>
      <c r="I955" s="269" t="str">
        <f t="shared" si="493"/>
        <v/>
      </c>
      <c r="J955" s="269">
        <f t="shared" si="486"/>
        <v>100</v>
      </c>
      <c r="K955" s="317" t="str">
        <f t="shared" si="494"/>
        <v/>
      </c>
      <c r="L955" s="318" t="str">
        <f t="shared" si="495"/>
        <v/>
      </c>
      <c r="M955" s="318" t="str">
        <f t="shared" si="496"/>
        <v/>
      </c>
      <c r="N955" s="269" t="str">
        <f t="shared" si="497"/>
        <v/>
      </c>
      <c r="O955" s="269" t="str">
        <f t="shared" si="509"/>
        <v/>
      </c>
      <c r="P955" s="316"/>
      <c r="Q955" s="269"/>
      <c r="R955" s="338" t="str">
        <f>IF(H955&gt;0,rate1(1,$L$52,$L$51,$L$54,L955,$L$53,$L$50,P955),"")</f>
        <v/>
      </c>
      <c r="S955" s="318"/>
      <c r="T955" s="318"/>
      <c r="U955" s="269"/>
      <c r="V955" s="341"/>
      <c r="W955" s="269"/>
      <c r="X955" s="269"/>
      <c r="Y955" s="269"/>
      <c r="Z955" s="349" t="str">
        <f>IF(H955&gt;0,rate1(1,$L$52,$L$51,$L$54,U955,$L$53,$L$50,Y955),"")</f>
        <v/>
      </c>
      <c r="AA955" s="341" t="str">
        <f t="shared" si="498"/>
        <v/>
      </c>
      <c r="AB955" s="341" t="str">
        <f t="shared" si="499"/>
        <v/>
      </c>
      <c r="AC955" s="269" t="str">
        <f t="shared" si="487"/>
        <v/>
      </c>
      <c r="AD955" s="269" t="str">
        <f t="shared" si="500"/>
        <v/>
      </c>
      <c r="AE955" s="269" t="str">
        <f t="shared" si="501"/>
        <v/>
      </c>
      <c r="AF955" s="269" t="str">
        <f t="shared" si="502"/>
        <v/>
      </c>
      <c r="AG955" s="269" t="str">
        <f t="shared" si="503"/>
        <v/>
      </c>
      <c r="AH955" s="269" t="str">
        <f t="shared" si="504"/>
        <v/>
      </c>
      <c r="AI955" s="269" t="str">
        <f t="shared" si="505"/>
        <v/>
      </c>
      <c r="AJ955" s="269" t="str">
        <f t="shared" si="506"/>
        <v/>
      </c>
      <c r="AK955" s="366" t="str">
        <f t="shared" si="507"/>
        <v/>
      </c>
      <c r="AL955" s="134" t="str">
        <f t="shared" si="508"/>
        <v/>
      </c>
      <c r="AM955" s="5" t="e" cm="1">
        <f t="array" ref="AM955">Balance($B$8,$B$11,$B$12,$H$7,B955,AK955,AL955)</f>
        <v>#VALUE!</v>
      </c>
      <c r="AN955" s="5" t="e" cm="1">
        <f t="array" ref="AN955">getStorageByWaterLevel(B954)</f>
        <v>#VALUE!</v>
      </c>
    </row>
    <row r="956" spans="2:40" x14ac:dyDescent="0.25">
      <c r="B956" s="269" t="str">
        <f t="shared" si="488"/>
        <v/>
      </c>
      <c r="C956" s="269" t="str">
        <f t="shared" si="489"/>
        <v/>
      </c>
      <c r="D956" s="269" t="str">
        <f t="shared" si="490"/>
        <v/>
      </c>
      <c r="E956" s="269" t="str">
        <f>IF(H956&gt;0,IF(AND(C956&lt;$B$6,C956&gt;$K$12),bb2wang($B$6,$K$12,C956,$H$8,$H$9,I956,$H$10,$H$11,$K$10,$K$11,$H$13),E955)," ")</f>
        <v xml:space="preserve"> </v>
      </c>
      <c r="F956" s="269" t="str">
        <f t="shared" si="491"/>
        <v/>
      </c>
      <c r="G956" s="269" t="str">
        <f t="shared" si="492"/>
        <v/>
      </c>
      <c r="H956" s="270"/>
      <c r="I956" s="269" t="str">
        <f t="shared" si="493"/>
        <v/>
      </c>
      <c r="J956" s="269">
        <f t="shared" si="486"/>
        <v>100</v>
      </c>
      <c r="K956" s="317" t="str">
        <f t="shared" si="494"/>
        <v/>
      </c>
      <c r="L956" s="318" t="str">
        <f t="shared" si="495"/>
        <v/>
      </c>
      <c r="M956" s="318" t="str">
        <f t="shared" si="496"/>
        <v/>
      </c>
      <c r="N956" s="269" t="str">
        <f t="shared" si="497"/>
        <v/>
      </c>
      <c r="O956" s="269" t="str">
        <f t="shared" si="509"/>
        <v/>
      </c>
      <c r="P956" s="316"/>
      <c r="Q956" s="269"/>
      <c r="R956" s="338" t="str">
        <f>IF(H956&gt;0,rate1(1,$L$52,$L$51,$L$54,L956,$L$53,$L$50,P956),"")</f>
        <v/>
      </c>
      <c r="S956" s="318"/>
      <c r="T956" s="318"/>
      <c r="U956" s="269"/>
      <c r="V956" s="341"/>
      <c r="W956" s="269"/>
      <c r="X956" s="269"/>
      <c r="Y956" s="269"/>
      <c r="Z956" s="349" t="str">
        <f>IF(H956&gt;0,rate1(1,$L$52,$L$51,$L$54,U956,$L$53,$L$50,Y956),"")</f>
        <v/>
      </c>
      <c r="AA956" s="341" t="str">
        <f t="shared" si="498"/>
        <v/>
      </c>
      <c r="AB956" s="341" t="str">
        <f t="shared" si="499"/>
        <v/>
      </c>
      <c r="AC956" s="269" t="str">
        <f t="shared" si="487"/>
        <v/>
      </c>
      <c r="AD956" s="269" t="str">
        <f t="shared" si="500"/>
        <v/>
      </c>
      <c r="AE956" s="269" t="str">
        <f t="shared" si="501"/>
        <v/>
      </c>
      <c r="AF956" s="269" t="str">
        <f t="shared" si="502"/>
        <v/>
      </c>
      <c r="AG956" s="269" t="str">
        <f t="shared" si="503"/>
        <v/>
      </c>
      <c r="AH956" s="269" t="str">
        <f t="shared" si="504"/>
        <v/>
      </c>
      <c r="AI956" s="269" t="str">
        <f t="shared" si="505"/>
        <v/>
      </c>
      <c r="AJ956" s="269" t="str">
        <f t="shared" si="506"/>
        <v/>
      </c>
      <c r="AK956" s="366" t="str">
        <f t="shared" si="507"/>
        <v/>
      </c>
      <c r="AL956" s="134" t="str">
        <f t="shared" si="508"/>
        <v/>
      </c>
      <c r="AM956" s="5" t="e" cm="1">
        <f t="array" ref="AM956">Balance($B$8,$B$11,$B$12,$H$7,B956,AK956,AL956)</f>
        <v>#VALUE!</v>
      </c>
      <c r="AN956" s="5" t="e" cm="1">
        <f t="array" ref="AN956">getStorageByWaterLevel(B955)</f>
        <v>#VALUE!</v>
      </c>
    </row>
    <row r="957" spans="2:40" x14ac:dyDescent="0.25">
      <c r="B957" s="269" t="str">
        <f t="shared" si="488"/>
        <v/>
      </c>
      <c r="C957" s="269" t="str">
        <f t="shared" si="489"/>
        <v/>
      </c>
      <c r="D957" s="269" t="str">
        <f t="shared" si="490"/>
        <v/>
      </c>
      <c r="E957" s="269" t="str">
        <f>IF(H957&gt;0,IF(AND(C957&lt;$B$6,C957&gt;$K$12),bb2wang($B$6,$K$12,C957,$H$8,$H$9,I957,$H$10,$H$11,$K$10,$K$11,$H$13),E956)," ")</f>
        <v xml:space="preserve"> </v>
      </c>
      <c r="F957" s="269" t="str">
        <f t="shared" si="491"/>
        <v/>
      </c>
      <c r="G957" s="269" t="str">
        <f t="shared" si="492"/>
        <v/>
      </c>
      <c r="H957" s="270"/>
      <c r="I957" s="269" t="str">
        <f t="shared" si="493"/>
        <v/>
      </c>
      <c r="J957" s="269">
        <f t="shared" si="486"/>
        <v>100</v>
      </c>
      <c r="K957" s="317" t="str">
        <f t="shared" si="494"/>
        <v/>
      </c>
      <c r="L957" s="318" t="str">
        <f t="shared" si="495"/>
        <v/>
      </c>
      <c r="M957" s="318" t="str">
        <f t="shared" si="496"/>
        <v/>
      </c>
      <c r="N957" s="269" t="str">
        <f t="shared" si="497"/>
        <v/>
      </c>
      <c r="O957" s="269" t="str">
        <f t="shared" si="509"/>
        <v/>
      </c>
      <c r="P957" s="316"/>
      <c r="Q957" s="269"/>
      <c r="R957" s="338" t="str">
        <f>IF(H957&gt;0,rate1(1,$L$52,$L$51,$L$54,L957,$L$53,$L$50,P957),"")</f>
        <v/>
      </c>
      <c r="S957" s="318"/>
      <c r="T957" s="318"/>
      <c r="U957" s="269"/>
      <c r="V957" s="341"/>
      <c r="W957" s="269"/>
      <c r="X957" s="269"/>
      <c r="Y957" s="269"/>
      <c r="Z957" s="349" t="str">
        <f>IF(H957&gt;0,rate1(1,$L$52,$L$51,$L$54,U957,$L$53,$L$50,Y957),"")</f>
        <v/>
      </c>
      <c r="AA957" s="341" t="str">
        <f t="shared" si="498"/>
        <v/>
      </c>
      <c r="AB957" s="341" t="str">
        <f t="shared" si="499"/>
        <v/>
      </c>
      <c r="AC957" s="269" t="str">
        <f t="shared" si="487"/>
        <v/>
      </c>
      <c r="AD957" s="269" t="str">
        <f t="shared" si="500"/>
        <v/>
      </c>
      <c r="AE957" s="269" t="str">
        <f t="shared" si="501"/>
        <v/>
      </c>
      <c r="AF957" s="269" t="str">
        <f t="shared" si="502"/>
        <v/>
      </c>
      <c r="AG957" s="269" t="str">
        <f t="shared" si="503"/>
        <v/>
      </c>
      <c r="AH957" s="269" t="str">
        <f t="shared" si="504"/>
        <v/>
      </c>
      <c r="AI957" s="269" t="str">
        <f t="shared" si="505"/>
        <v/>
      </c>
      <c r="AJ957" s="269" t="str">
        <f t="shared" si="506"/>
        <v/>
      </c>
      <c r="AK957" s="366" t="str">
        <f t="shared" si="507"/>
        <v/>
      </c>
      <c r="AL957" s="134" t="str">
        <f t="shared" si="508"/>
        <v/>
      </c>
      <c r="AM957" s="5" t="e" cm="1">
        <f t="array" ref="AM957">Balance($B$8,$B$11,$B$12,$H$7,B957,AK957,AL957)</f>
        <v>#VALUE!</v>
      </c>
      <c r="AN957" s="5" t="e" cm="1">
        <f t="array" ref="AN957">getStorageByWaterLevel(B956)</f>
        <v>#VALUE!</v>
      </c>
    </row>
    <row r="958" spans="2:40" x14ac:dyDescent="0.25">
      <c r="B958" s="269" t="str">
        <f t="shared" si="488"/>
        <v/>
      </c>
      <c r="C958" s="269" t="str">
        <f t="shared" si="489"/>
        <v/>
      </c>
      <c r="D958" s="269" t="str">
        <f t="shared" si="490"/>
        <v/>
      </c>
      <c r="E958" s="269" t="str">
        <f>IF(H958&gt;0,IF(AND(C958&lt;$B$6,C958&gt;$K$12),bb2wang($B$6,$K$12,C958,$H$8,$H$9,I958,$H$10,$H$11,$K$10,$K$11,$H$13),E957)," ")</f>
        <v xml:space="preserve"> </v>
      </c>
      <c r="F958" s="269" t="str">
        <f t="shared" si="491"/>
        <v/>
      </c>
      <c r="G958" s="269" t="str">
        <f t="shared" si="492"/>
        <v/>
      </c>
      <c r="H958" s="270"/>
      <c r="I958" s="269" t="str">
        <f t="shared" si="493"/>
        <v/>
      </c>
      <c r="J958" s="269">
        <f t="shared" ref="J958:J1000" si="510">$B$7</f>
        <v>100</v>
      </c>
      <c r="K958" s="317" t="str">
        <f t="shared" si="494"/>
        <v/>
      </c>
      <c r="L958" s="318" t="str">
        <f t="shared" si="495"/>
        <v/>
      </c>
      <c r="M958" s="318" t="str">
        <f t="shared" si="496"/>
        <v/>
      </c>
      <c r="N958" s="269" t="str">
        <f t="shared" si="497"/>
        <v/>
      </c>
      <c r="O958" s="269" t="str">
        <f t="shared" si="509"/>
        <v/>
      </c>
      <c r="P958" s="316"/>
      <c r="Q958" s="269"/>
      <c r="R958" s="338" t="str">
        <f>IF(H958&gt;0,rate1(1,$L$52,$L$51,$L$54,L958,$L$53,$L$50,P958),"")</f>
        <v/>
      </c>
      <c r="S958" s="318"/>
      <c r="T958" s="318"/>
      <c r="U958" s="269"/>
      <c r="V958" s="341"/>
      <c r="W958" s="269"/>
      <c r="X958" s="269"/>
      <c r="Y958" s="269"/>
      <c r="Z958" s="349" t="str">
        <f>IF(H958&gt;0,rate1(1,$L$52,$L$51,$L$54,U958,$L$53,$L$50,Y958),"")</f>
        <v/>
      </c>
      <c r="AA958" s="341" t="str">
        <f t="shared" si="498"/>
        <v/>
      </c>
      <c r="AB958" s="341" t="str">
        <f t="shared" si="499"/>
        <v/>
      </c>
      <c r="AC958" s="269" t="str">
        <f t="shared" si="487"/>
        <v/>
      </c>
      <c r="AD958" s="269" t="str">
        <f t="shared" si="500"/>
        <v/>
      </c>
      <c r="AE958" s="269" t="str">
        <f t="shared" si="501"/>
        <v/>
      </c>
      <c r="AF958" s="269" t="str">
        <f t="shared" si="502"/>
        <v/>
      </c>
      <c r="AG958" s="269" t="str">
        <f t="shared" si="503"/>
        <v/>
      </c>
      <c r="AH958" s="269" t="str">
        <f t="shared" si="504"/>
        <v/>
      </c>
      <c r="AI958" s="269" t="str">
        <f t="shared" si="505"/>
        <v/>
      </c>
      <c r="AJ958" s="269" t="str">
        <f t="shared" si="506"/>
        <v/>
      </c>
      <c r="AK958" s="366" t="str">
        <f t="shared" si="507"/>
        <v/>
      </c>
      <c r="AL958" s="134" t="str">
        <f t="shared" si="508"/>
        <v/>
      </c>
      <c r="AM958" s="5" t="e" cm="1">
        <f t="array" ref="AM958">Balance($B$8,$B$11,$B$12,$H$7,B958,AK958,AL958)</f>
        <v>#VALUE!</v>
      </c>
      <c r="AN958" s="5" t="e" cm="1">
        <f t="array" ref="AN958">getStorageByWaterLevel(B957)</f>
        <v>#VALUE!</v>
      </c>
    </row>
    <row r="959" spans="2:40" x14ac:dyDescent="0.25">
      <c r="B959" s="269" t="str">
        <f t="shared" si="488"/>
        <v/>
      </c>
      <c r="C959" s="269" t="str">
        <f t="shared" si="489"/>
        <v/>
      </c>
      <c r="D959" s="269" t="str">
        <f t="shared" si="490"/>
        <v/>
      </c>
      <c r="E959" s="269" t="str">
        <f>IF(H959&gt;0,IF(AND(C959&lt;$B$6,C959&gt;$K$12),bb2wang($B$6,$K$12,C959,$H$8,$H$9,I959,$H$10,$H$11,$K$10,$K$11,$H$13),E958)," ")</f>
        <v xml:space="preserve"> </v>
      </c>
      <c r="F959" s="269" t="str">
        <f t="shared" si="491"/>
        <v/>
      </c>
      <c r="G959" s="269" t="str">
        <f t="shared" si="492"/>
        <v/>
      </c>
      <c r="H959" s="270"/>
      <c r="I959" s="269" t="str">
        <f t="shared" si="493"/>
        <v/>
      </c>
      <c r="J959" s="269">
        <f t="shared" si="510"/>
        <v>100</v>
      </c>
      <c r="K959" s="317" t="str">
        <f t="shared" si="494"/>
        <v/>
      </c>
      <c r="L959" s="318" t="str">
        <f t="shared" si="495"/>
        <v/>
      </c>
      <c r="M959" s="318" t="str">
        <f t="shared" si="496"/>
        <v/>
      </c>
      <c r="N959" s="269" t="str">
        <f t="shared" si="497"/>
        <v/>
      </c>
      <c r="O959" s="269" t="str">
        <f t="shared" si="509"/>
        <v/>
      </c>
      <c r="P959" s="316"/>
      <c r="Q959" s="269"/>
      <c r="R959" s="338" t="str">
        <f>IF(H959&gt;0,rate1(1,$L$52,$L$51,$L$54,L959,$L$53,$L$50,P959),"")</f>
        <v/>
      </c>
      <c r="S959" s="318"/>
      <c r="T959" s="318"/>
      <c r="U959" s="269"/>
      <c r="V959" s="341"/>
      <c r="W959" s="269"/>
      <c r="X959" s="269"/>
      <c r="Y959" s="269"/>
      <c r="Z959" s="349" t="str">
        <f>IF(H959&gt;0,rate1(1,$L$52,$L$51,$L$54,U959,$L$53,$L$50,Y959),"")</f>
        <v/>
      </c>
      <c r="AA959" s="341" t="str">
        <f t="shared" si="498"/>
        <v/>
      </c>
      <c r="AB959" s="341" t="str">
        <f t="shared" si="499"/>
        <v/>
      </c>
      <c r="AC959" s="269" t="str">
        <f t="shared" ref="AC959:AC1000" si="511">IF(H959&gt;0,delta_z(N959,S959,H959,AE958,AB959),"")</f>
        <v/>
      </c>
      <c r="AD959" s="269" t="str">
        <f t="shared" si="500"/>
        <v/>
      </c>
      <c r="AE959" s="269" t="str">
        <f t="shared" si="501"/>
        <v/>
      </c>
      <c r="AF959" s="269" t="str">
        <f t="shared" si="502"/>
        <v/>
      </c>
      <c r="AG959" s="269" t="str">
        <f t="shared" si="503"/>
        <v/>
      </c>
      <c r="AH959" s="269" t="str">
        <f t="shared" si="504"/>
        <v/>
      </c>
      <c r="AI959" s="269" t="str">
        <f t="shared" si="505"/>
        <v/>
      </c>
      <c r="AJ959" s="269" t="str">
        <f t="shared" si="506"/>
        <v/>
      </c>
      <c r="AK959" s="366" t="str">
        <f t="shared" si="507"/>
        <v/>
      </c>
      <c r="AL959" s="134" t="str">
        <f t="shared" si="508"/>
        <v/>
      </c>
      <c r="AM959" s="5" t="e" cm="1">
        <f t="array" ref="AM959">Balance($B$8,$B$11,$B$12,$H$7,B959,AK959,AL959)</f>
        <v>#VALUE!</v>
      </c>
      <c r="AN959" s="5" t="e" cm="1">
        <f t="array" ref="AN959">getStorageByWaterLevel(B958)</f>
        <v>#VALUE!</v>
      </c>
    </row>
    <row r="960" spans="2:40" x14ac:dyDescent="0.25">
      <c r="B960" s="269" t="str">
        <f t="shared" ref="B960:B1000" si="512">IF(H960&gt;0,AF959,"")</f>
        <v/>
      </c>
      <c r="C960" s="269" t="str">
        <f t="shared" ref="C960:C1000" si="513">IF(H960&gt;0,AG959,"")</f>
        <v/>
      </c>
      <c r="D960" s="269" t="str">
        <f t="shared" ref="D960:D1000" si="514">IF(H960&gt;0,AH959,"")</f>
        <v/>
      </c>
      <c r="E960" s="269" t="str">
        <f>IF(H960&gt;0,IF(AND(C960&lt;$B$6,C960&gt;$K$12),bb2wang($B$6,$K$12,C960,$H$8,$H$9,I960,$H$10,$H$11,$K$10,$K$11,$H$13),E959)," ")</f>
        <v xml:space="preserve"> </v>
      </c>
      <c r="F960" s="269" t="str">
        <f t="shared" ref="F960:F1000" si="515">IF(H960&gt;0,(E960+E959)/2,"")</f>
        <v/>
      </c>
      <c r="G960" s="269" t="str">
        <f t="shared" ref="G960:G1000" si="516">IF(H960&gt;0,F960*$S$53*$C$55*(B960-C960+N960)^1.5,"")</f>
        <v/>
      </c>
      <c r="H960" s="270"/>
      <c r="I960" s="269" t="str">
        <f t="shared" ref="I960:I1000" si="517">IF(H960&gt;0,(B960-C960)*B$19,"")</f>
        <v/>
      </c>
      <c r="J960" s="269">
        <f t="shared" si="510"/>
        <v>100</v>
      </c>
      <c r="K960" s="317" t="str">
        <f t="shared" ref="K960:K1000" si="518">IF(H960&gt;0,IF((1-S959-0.015)&gt;0,1,-1),"")</f>
        <v/>
      </c>
      <c r="L960" s="318" t="str">
        <f t="shared" ref="L960:L1000" si="519">IF(H960&gt;0,D960+K960*H960,"")</f>
        <v/>
      </c>
      <c r="M960" s="318" t="str">
        <f t="shared" ref="M960:M1000" si="520">IF(H960&gt;0,(D960+L960)/2,"")</f>
        <v/>
      </c>
      <c r="N960" s="269" t="str">
        <f t="shared" ref="N960:N1000" si="521">IF(H960&gt;0,2*($P$53*M960/$S$52/$S$51)^2-(B960-C960)*2,"")</f>
        <v/>
      </c>
      <c r="O960" s="269" t="str">
        <f t="shared" si="509"/>
        <v/>
      </c>
      <c r="P960" s="316"/>
      <c r="Q960" s="269"/>
      <c r="R960" s="338" t="str">
        <f>IF(H960&gt;0,rate1(1,$L$52,$L$51,$L$54,L960,$L$53,$L$50,P960),"")</f>
        <v/>
      </c>
      <c r="S960" s="318"/>
      <c r="T960" s="318"/>
      <c r="U960" s="269"/>
      <c r="V960" s="341"/>
      <c r="W960" s="269"/>
      <c r="X960" s="269"/>
      <c r="Y960" s="269"/>
      <c r="Z960" s="349" t="str">
        <f>IF(H960&gt;0,rate1(1,$L$52,$L$51,$L$54,U960,$L$53,$L$50,Y960),"")</f>
        <v/>
      </c>
      <c r="AA960" s="341" t="str">
        <f t="shared" ref="AA960:AA1000" si="522">IF(H960&gt;0,X960/O960/Z960,"")</f>
        <v/>
      </c>
      <c r="AB960" s="341" t="str">
        <f t="shared" ref="AB960:AB1000" si="523">IF(H960&gt;0,W960/(1-AA960),"")</f>
        <v/>
      </c>
      <c r="AC960" s="269" t="str">
        <f t="shared" si="511"/>
        <v/>
      </c>
      <c r="AD960" s="269" t="str">
        <f t="shared" ref="AD960:AD1000" si="524">IF(H960&gt;0,H960/AC960*K960,"")</f>
        <v/>
      </c>
      <c r="AE960" s="269" t="str">
        <f t="shared" ref="AE960:AE1000" si="525">IF(H960&gt;0,(AD960-AD959)/(AC960+AC959)*2,"")</f>
        <v/>
      </c>
      <c r="AF960" s="269" t="str">
        <f t="shared" ref="AF960:AF1000" si="526">IF(H960&gt;0,B960-(AC960-N960),"")</f>
        <v/>
      </c>
      <c r="AG960" s="269" t="str">
        <f t="shared" ref="AG960:AG1000" si="527">IF(H960&gt;0,C960-AC960,"")</f>
        <v/>
      </c>
      <c r="AH960" s="269" t="str">
        <f t="shared" ref="AH960:AH1000" si="528">IF(H960&gt;0,$S$54*$S$53*$C$55*SQRT(AF960-AG960),"")</f>
        <v/>
      </c>
      <c r="AI960" s="269" t="str">
        <f t="shared" ref="AI960:AI1000" si="529">IF(H960&gt;0,AC960/R960*1000000,"")</f>
        <v/>
      </c>
      <c r="AJ960" s="269" t="str">
        <f t="shared" ref="AJ960:AJ1000" si="530">IF(H960&gt;0,AJ959+AI960/3600,"")</f>
        <v/>
      </c>
      <c r="AK960" s="366" t="str">
        <f t="shared" ref="AK960:AK1000" si="531">IF(H960&gt;0,AK959+AI959*G959/1000000,"")</f>
        <v/>
      </c>
      <c r="AL960" s="134" t="str">
        <f t="shared" ref="AL960:AL1000" si="532">IF(H960&gt;0,AL959+AI959*J959/1000000,"")</f>
        <v/>
      </c>
      <c r="AM960" s="5" t="e" cm="1">
        <f t="array" ref="AM960">Balance($B$8,$B$11,$B$12,$H$7,B960,AK960,AL960)</f>
        <v>#VALUE!</v>
      </c>
      <c r="AN960" s="5" t="e" cm="1">
        <f t="array" ref="AN960">getStorageByWaterLevel(B959)</f>
        <v>#VALUE!</v>
      </c>
    </row>
    <row r="961" spans="2:40" x14ac:dyDescent="0.25">
      <c r="B961" s="269" t="str">
        <f t="shared" si="512"/>
        <v/>
      </c>
      <c r="C961" s="269" t="str">
        <f t="shared" si="513"/>
        <v/>
      </c>
      <c r="D961" s="269" t="str">
        <f t="shared" si="514"/>
        <v/>
      </c>
      <c r="E961" s="269" t="str">
        <f>IF(H961&gt;0,IF(AND(C961&lt;$B$6,C961&gt;$K$12),bb2wang($B$6,$K$12,C961,$H$8,$H$9,I961,$H$10,$H$11,$K$10,$K$11,$H$13),E960)," ")</f>
        <v xml:space="preserve"> </v>
      </c>
      <c r="F961" s="269" t="str">
        <f t="shared" si="515"/>
        <v/>
      </c>
      <c r="G961" s="269" t="str">
        <f t="shared" si="516"/>
        <v/>
      </c>
      <c r="H961" s="270"/>
      <c r="I961" s="269" t="str">
        <f t="shared" si="517"/>
        <v/>
      </c>
      <c r="J961" s="269">
        <f t="shared" si="510"/>
        <v>100</v>
      </c>
      <c r="K961" s="317" t="str">
        <f t="shared" si="518"/>
        <v/>
      </c>
      <c r="L961" s="318" t="str">
        <f t="shared" si="519"/>
        <v/>
      </c>
      <c r="M961" s="318" t="str">
        <f t="shared" si="520"/>
        <v/>
      </c>
      <c r="N961" s="269" t="str">
        <f t="shared" si="521"/>
        <v/>
      </c>
      <c r="O961" s="269" t="str">
        <f t="shared" si="509"/>
        <v/>
      </c>
      <c r="P961" s="316"/>
      <c r="Q961" s="269"/>
      <c r="R961" s="338" t="str">
        <f>IF(H961&gt;0,rate1(1,$L$52,$L$51,$L$54,L961,$L$53,$L$50,P961),"")</f>
        <v/>
      </c>
      <c r="S961" s="318"/>
      <c r="T961" s="318"/>
      <c r="U961" s="269"/>
      <c r="V961" s="341"/>
      <c r="W961" s="269"/>
      <c r="X961" s="269"/>
      <c r="Y961" s="269"/>
      <c r="Z961" s="349" t="str">
        <f>IF(H961&gt;0,rate1(1,$L$52,$L$51,$L$54,U961,$L$53,$L$50,Y961),"")</f>
        <v/>
      </c>
      <c r="AA961" s="341" t="str">
        <f t="shared" si="522"/>
        <v/>
      </c>
      <c r="AB961" s="341" t="str">
        <f t="shared" si="523"/>
        <v/>
      </c>
      <c r="AC961" s="269" t="str">
        <f t="shared" si="511"/>
        <v/>
      </c>
      <c r="AD961" s="269" t="str">
        <f t="shared" si="524"/>
        <v/>
      </c>
      <c r="AE961" s="269" t="str">
        <f t="shared" si="525"/>
        <v/>
      </c>
      <c r="AF961" s="269" t="str">
        <f t="shared" si="526"/>
        <v/>
      </c>
      <c r="AG961" s="269" t="str">
        <f t="shared" si="527"/>
        <v/>
      </c>
      <c r="AH961" s="269" t="str">
        <f t="shared" si="528"/>
        <v/>
      </c>
      <c r="AI961" s="269" t="str">
        <f t="shared" si="529"/>
        <v/>
      </c>
      <c r="AJ961" s="269" t="str">
        <f t="shared" si="530"/>
        <v/>
      </c>
      <c r="AK961" s="366" t="str">
        <f t="shared" si="531"/>
        <v/>
      </c>
      <c r="AL961" s="134" t="str">
        <f t="shared" si="532"/>
        <v/>
      </c>
      <c r="AM961" s="5" t="e" cm="1">
        <f t="array" ref="AM961">Balance($B$8,$B$11,$B$12,$H$7,B961,AK961,AL961)</f>
        <v>#VALUE!</v>
      </c>
      <c r="AN961" s="5" t="e" cm="1">
        <f t="array" ref="AN961">getStorageByWaterLevel(B960)</f>
        <v>#VALUE!</v>
      </c>
    </row>
    <row r="962" spans="2:40" x14ac:dyDescent="0.25">
      <c r="B962" s="269" t="str">
        <f t="shared" si="512"/>
        <v/>
      </c>
      <c r="C962" s="269" t="str">
        <f t="shared" si="513"/>
        <v/>
      </c>
      <c r="D962" s="269" t="str">
        <f t="shared" si="514"/>
        <v/>
      </c>
      <c r="E962" s="269" t="str">
        <f>IF(H962&gt;0,IF(AND(C962&lt;$B$6,C962&gt;$K$12),bb2wang($B$6,$K$12,C962,$H$8,$H$9,I962,$H$10,$H$11,$K$10,$K$11,$H$13),E961)," ")</f>
        <v xml:space="preserve"> </v>
      </c>
      <c r="F962" s="269" t="str">
        <f t="shared" si="515"/>
        <v/>
      </c>
      <c r="G962" s="269" t="str">
        <f t="shared" si="516"/>
        <v/>
      </c>
      <c r="H962" s="270"/>
      <c r="I962" s="269" t="str">
        <f t="shared" si="517"/>
        <v/>
      </c>
      <c r="J962" s="269">
        <f t="shared" si="510"/>
        <v>100</v>
      </c>
      <c r="K962" s="317" t="str">
        <f t="shared" si="518"/>
        <v/>
      </c>
      <c r="L962" s="318" t="str">
        <f t="shared" si="519"/>
        <v/>
      </c>
      <c r="M962" s="318" t="str">
        <f t="shared" si="520"/>
        <v/>
      </c>
      <c r="N962" s="269" t="str">
        <f t="shared" si="521"/>
        <v/>
      </c>
      <c r="O962" s="269" t="str">
        <f t="shared" ref="O962:O1000" si="533">IF(H962&gt;0,WH(B962,$F$51,$F$52,$F$53),"")</f>
        <v/>
      </c>
      <c r="P962" s="316"/>
      <c r="Q962" s="269"/>
      <c r="R962" s="338" t="str">
        <f>IF(H962&gt;0,rate1(1,$L$52,$L$51,$L$54,L962,$L$53,$L$50,P962),"")</f>
        <v/>
      </c>
      <c r="S962" s="318"/>
      <c r="T962" s="318"/>
      <c r="U962" s="269"/>
      <c r="V962" s="341"/>
      <c r="W962" s="269"/>
      <c r="X962" s="269"/>
      <c r="Y962" s="269"/>
      <c r="Z962" s="349" t="str">
        <f>IF(H962&gt;0,rate1(1,$L$52,$L$51,$L$54,U962,$L$53,$L$50,Y962),"")</f>
        <v/>
      </c>
      <c r="AA962" s="341" t="str">
        <f t="shared" si="522"/>
        <v/>
      </c>
      <c r="AB962" s="341" t="str">
        <f t="shared" si="523"/>
        <v/>
      </c>
      <c r="AC962" s="269" t="str">
        <f t="shared" si="511"/>
        <v/>
      </c>
      <c r="AD962" s="269" t="str">
        <f t="shared" si="524"/>
        <v/>
      </c>
      <c r="AE962" s="269" t="str">
        <f t="shared" si="525"/>
        <v/>
      </c>
      <c r="AF962" s="269" t="str">
        <f t="shared" si="526"/>
        <v/>
      </c>
      <c r="AG962" s="269" t="str">
        <f t="shared" si="527"/>
        <v/>
      </c>
      <c r="AH962" s="269" t="str">
        <f t="shared" si="528"/>
        <v/>
      </c>
      <c r="AI962" s="269" t="str">
        <f t="shared" si="529"/>
        <v/>
      </c>
      <c r="AJ962" s="269" t="str">
        <f t="shared" si="530"/>
        <v/>
      </c>
      <c r="AK962" s="366" t="str">
        <f t="shared" si="531"/>
        <v/>
      </c>
      <c r="AL962" s="134" t="str">
        <f t="shared" si="532"/>
        <v/>
      </c>
      <c r="AM962" s="5" t="e" cm="1">
        <f t="array" ref="AM962">Balance($B$8,$B$11,$B$12,$H$7,B962,AK962,AL962)</f>
        <v>#VALUE!</v>
      </c>
      <c r="AN962" s="5" t="e" cm="1">
        <f t="array" ref="AN962">getStorageByWaterLevel(B961)</f>
        <v>#VALUE!</v>
      </c>
    </row>
    <row r="963" spans="2:40" x14ac:dyDescent="0.25">
      <c r="B963" s="269" t="str">
        <f t="shared" si="512"/>
        <v/>
      </c>
      <c r="C963" s="269" t="str">
        <f t="shared" si="513"/>
        <v/>
      </c>
      <c r="D963" s="269" t="str">
        <f t="shared" si="514"/>
        <v/>
      </c>
      <c r="E963" s="269" t="str">
        <f>IF(H963&gt;0,IF(AND(C963&lt;$B$6,C963&gt;$K$12),bb2wang($B$6,$K$12,C963,$H$8,$H$9,I963,$H$10,$H$11,$K$10,$K$11,$H$13),E962)," ")</f>
        <v xml:space="preserve"> </v>
      </c>
      <c r="F963" s="269" t="str">
        <f t="shared" si="515"/>
        <v/>
      </c>
      <c r="G963" s="269" t="str">
        <f t="shared" si="516"/>
        <v/>
      </c>
      <c r="H963" s="270"/>
      <c r="I963" s="269" t="str">
        <f t="shared" si="517"/>
        <v/>
      </c>
      <c r="J963" s="269">
        <f t="shared" si="510"/>
        <v>100</v>
      </c>
      <c r="K963" s="317" t="str">
        <f t="shared" si="518"/>
        <v/>
      </c>
      <c r="L963" s="318" t="str">
        <f t="shared" si="519"/>
        <v/>
      </c>
      <c r="M963" s="318" t="str">
        <f t="shared" si="520"/>
        <v/>
      </c>
      <c r="N963" s="269" t="str">
        <f t="shared" si="521"/>
        <v/>
      </c>
      <c r="O963" s="269" t="str">
        <f t="shared" si="533"/>
        <v/>
      </c>
      <c r="P963" s="316"/>
      <c r="Q963" s="269"/>
      <c r="R963" s="338" t="str">
        <f>IF(H963&gt;0,rate1(1,$L$52,$L$51,$L$54,L963,$L$53,$L$50,P963),"")</f>
        <v/>
      </c>
      <c r="S963" s="318"/>
      <c r="T963" s="318"/>
      <c r="U963" s="269"/>
      <c r="V963" s="341"/>
      <c r="W963" s="269"/>
      <c r="X963" s="269"/>
      <c r="Y963" s="269"/>
      <c r="Z963" s="349" t="str">
        <f>IF(H963&gt;0,rate1(1,$L$52,$L$51,$L$54,U963,$L$53,$L$50,Y963),"")</f>
        <v/>
      </c>
      <c r="AA963" s="341" t="str">
        <f t="shared" si="522"/>
        <v/>
      </c>
      <c r="AB963" s="341" t="str">
        <f t="shared" si="523"/>
        <v/>
      </c>
      <c r="AC963" s="269" t="str">
        <f t="shared" si="511"/>
        <v/>
      </c>
      <c r="AD963" s="269" t="str">
        <f t="shared" si="524"/>
        <v/>
      </c>
      <c r="AE963" s="269" t="str">
        <f t="shared" si="525"/>
        <v/>
      </c>
      <c r="AF963" s="269" t="str">
        <f t="shared" si="526"/>
        <v/>
      </c>
      <c r="AG963" s="269" t="str">
        <f t="shared" si="527"/>
        <v/>
      </c>
      <c r="AH963" s="269" t="str">
        <f t="shared" si="528"/>
        <v/>
      </c>
      <c r="AI963" s="269" t="str">
        <f t="shared" si="529"/>
        <v/>
      </c>
      <c r="AJ963" s="269" t="str">
        <f t="shared" si="530"/>
        <v/>
      </c>
      <c r="AK963" s="366" t="str">
        <f t="shared" si="531"/>
        <v/>
      </c>
      <c r="AL963" s="134" t="str">
        <f t="shared" si="532"/>
        <v/>
      </c>
      <c r="AM963" s="5" t="e" cm="1">
        <f t="array" ref="AM963">Balance($B$8,$B$11,$B$12,$H$7,B963,AK963,AL963)</f>
        <v>#VALUE!</v>
      </c>
      <c r="AN963" s="5" t="e" cm="1">
        <f t="array" ref="AN963">getStorageByWaterLevel(B962)</f>
        <v>#VALUE!</v>
      </c>
    </row>
    <row r="964" spans="2:40" x14ac:dyDescent="0.25">
      <c r="B964" s="269" t="str">
        <f t="shared" si="512"/>
        <v/>
      </c>
      <c r="C964" s="269" t="str">
        <f t="shared" si="513"/>
        <v/>
      </c>
      <c r="D964" s="269" t="str">
        <f t="shared" si="514"/>
        <v/>
      </c>
      <c r="E964" s="269" t="str">
        <f>IF(H964&gt;0,IF(AND(C964&lt;$B$6,C964&gt;$K$12),bb2wang($B$6,$K$12,C964,$H$8,$H$9,I964,$H$10,$H$11,$K$10,$K$11,$H$13),E963)," ")</f>
        <v xml:space="preserve"> </v>
      </c>
      <c r="F964" s="269" t="str">
        <f t="shared" si="515"/>
        <v/>
      </c>
      <c r="G964" s="269" t="str">
        <f t="shared" si="516"/>
        <v/>
      </c>
      <c r="H964" s="270"/>
      <c r="I964" s="269" t="str">
        <f t="shared" si="517"/>
        <v/>
      </c>
      <c r="J964" s="269">
        <f t="shared" si="510"/>
        <v>100</v>
      </c>
      <c r="K964" s="317" t="str">
        <f t="shared" si="518"/>
        <v/>
      </c>
      <c r="L964" s="318" t="str">
        <f t="shared" si="519"/>
        <v/>
      </c>
      <c r="M964" s="318" t="str">
        <f t="shared" si="520"/>
        <v/>
      </c>
      <c r="N964" s="269" t="str">
        <f t="shared" si="521"/>
        <v/>
      </c>
      <c r="O964" s="269" t="str">
        <f t="shared" si="533"/>
        <v/>
      </c>
      <c r="P964" s="316"/>
      <c r="Q964" s="269"/>
      <c r="R964" s="338" t="str">
        <f>IF(H964&gt;0,rate1(1,$L$52,$L$51,$L$54,L964,$L$53,$L$50,P964),"")</f>
        <v/>
      </c>
      <c r="S964" s="318"/>
      <c r="T964" s="318"/>
      <c r="U964" s="269"/>
      <c r="V964" s="341"/>
      <c r="W964" s="269"/>
      <c r="X964" s="269"/>
      <c r="Y964" s="269"/>
      <c r="Z964" s="349" t="str">
        <f>IF(H964&gt;0,rate1(1,$L$52,$L$51,$L$54,U964,$L$53,$L$50,Y964),"")</f>
        <v/>
      </c>
      <c r="AA964" s="341" t="str">
        <f t="shared" si="522"/>
        <v/>
      </c>
      <c r="AB964" s="341" t="str">
        <f t="shared" si="523"/>
        <v/>
      </c>
      <c r="AC964" s="269" t="str">
        <f t="shared" si="511"/>
        <v/>
      </c>
      <c r="AD964" s="269" t="str">
        <f t="shared" si="524"/>
        <v/>
      </c>
      <c r="AE964" s="269" t="str">
        <f t="shared" si="525"/>
        <v/>
      </c>
      <c r="AF964" s="269" t="str">
        <f t="shared" si="526"/>
        <v/>
      </c>
      <c r="AG964" s="269" t="str">
        <f t="shared" si="527"/>
        <v/>
      </c>
      <c r="AH964" s="269" t="str">
        <f t="shared" si="528"/>
        <v/>
      </c>
      <c r="AI964" s="269" t="str">
        <f t="shared" si="529"/>
        <v/>
      </c>
      <c r="AJ964" s="269" t="str">
        <f t="shared" si="530"/>
        <v/>
      </c>
      <c r="AK964" s="366" t="str">
        <f t="shared" si="531"/>
        <v/>
      </c>
      <c r="AL964" s="134" t="str">
        <f t="shared" si="532"/>
        <v/>
      </c>
      <c r="AM964" s="5" t="e" cm="1">
        <f t="array" ref="AM964">Balance($B$8,$B$11,$B$12,$H$7,B964,AK964,AL964)</f>
        <v>#VALUE!</v>
      </c>
      <c r="AN964" s="5" t="e" cm="1">
        <f t="array" ref="AN964">getStorageByWaterLevel(B963)</f>
        <v>#VALUE!</v>
      </c>
    </row>
    <row r="965" spans="2:40" x14ac:dyDescent="0.25">
      <c r="B965" s="269" t="str">
        <f t="shared" si="512"/>
        <v/>
      </c>
      <c r="C965" s="269" t="str">
        <f t="shared" si="513"/>
        <v/>
      </c>
      <c r="D965" s="269" t="str">
        <f t="shared" si="514"/>
        <v/>
      </c>
      <c r="E965" s="269" t="str">
        <f>IF(H965&gt;0,IF(AND(C965&lt;$B$6,C965&gt;$K$12),bb2wang($B$6,$K$12,C965,$H$8,$H$9,I965,$H$10,$H$11,$K$10,$K$11,$H$13),E964)," ")</f>
        <v xml:space="preserve"> </v>
      </c>
      <c r="F965" s="269" t="str">
        <f t="shared" si="515"/>
        <v/>
      </c>
      <c r="G965" s="269" t="str">
        <f t="shared" si="516"/>
        <v/>
      </c>
      <c r="H965" s="270"/>
      <c r="I965" s="269" t="str">
        <f t="shared" si="517"/>
        <v/>
      </c>
      <c r="J965" s="269">
        <f t="shared" si="510"/>
        <v>100</v>
      </c>
      <c r="K965" s="317" t="str">
        <f t="shared" si="518"/>
        <v/>
      </c>
      <c r="L965" s="318" t="str">
        <f t="shared" si="519"/>
        <v/>
      </c>
      <c r="M965" s="318" t="str">
        <f t="shared" si="520"/>
        <v/>
      </c>
      <c r="N965" s="269" t="str">
        <f t="shared" si="521"/>
        <v/>
      </c>
      <c r="O965" s="269" t="str">
        <f t="shared" si="533"/>
        <v/>
      </c>
      <c r="P965" s="316"/>
      <c r="Q965" s="269"/>
      <c r="R965" s="338" t="str">
        <f>IF(H965&gt;0,rate1(1,$L$52,$L$51,$L$54,L965,$L$53,$L$50,P965),"")</f>
        <v/>
      </c>
      <c r="S965" s="318"/>
      <c r="T965" s="318"/>
      <c r="U965" s="269"/>
      <c r="V965" s="341"/>
      <c r="W965" s="269"/>
      <c r="X965" s="269"/>
      <c r="Y965" s="269"/>
      <c r="Z965" s="349" t="str">
        <f>IF(H965&gt;0,rate1(1,$L$52,$L$51,$L$54,U965,$L$53,$L$50,Y965),"")</f>
        <v/>
      </c>
      <c r="AA965" s="341" t="str">
        <f t="shared" si="522"/>
        <v/>
      </c>
      <c r="AB965" s="341" t="str">
        <f t="shared" si="523"/>
        <v/>
      </c>
      <c r="AC965" s="269" t="str">
        <f t="shared" si="511"/>
        <v/>
      </c>
      <c r="AD965" s="269" t="str">
        <f t="shared" si="524"/>
        <v/>
      </c>
      <c r="AE965" s="269" t="str">
        <f t="shared" si="525"/>
        <v/>
      </c>
      <c r="AF965" s="269" t="str">
        <f t="shared" si="526"/>
        <v/>
      </c>
      <c r="AG965" s="269" t="str">
        <f t="shared" si="527"/>
        <v/>
      </c>
      <c r="AH965" s="269" t="str">
        <f t="shared" si="528"/>
        <v/>
      </c>
      <c r="AI965" s="269" t="str">
        <f t="shared" si="529"/>
        <v/>
      </c>
      <c r="AJ965" s="269" t="str">
        <f t="shared" si="530"/>
        <v/>
      </c>
      <c r="AK965" s="366" t="str">
        <f t="shared" si="531"/>
        <v/>
      </c>
      <c r="AL965" s="134" t="str">
        <f t="shared" si="532"/>
        <v/>
      </c>
      <c r="AM965" s="5" t="e" cm="1">
        <f t="array" ref="AM965">Balance($B$8,$B$11,$B$12,$H$7,B965,AK965,AL965)</f>
        <v>#VALUE!</v>
      </c>
      <c r="AN965" s="5" t="e" cm="1">
        <f t="array" ref="AN965">getStorageByWaterLevel(B964)</f>
        <v>#VALUE!</v>
      </c>
    </row>
    <row r="966" spans="2:40" x14ac:dyDescent="0.25">
      <c r="B966" s="269" t="str">
        <f t="shared" si="512"/>
        <v/>
      </c>
      <c r="C966" s="269" t="str">
        <f t="shared" si="513"/>
        <v/>
      </c>
      <c r="D966" s="269" t="str">
        <f t="shared" si="514"/>
        <v/>
      </c>
      <c r="E966" s="269" t="str">
        <f>IF(H966&gt;0,IF(AND(C966&lt;$B$6,C966&gt;$K$12),bb2wang($B$6,$K$12,C966,$H$8,$H$9,I966,$H$10,$H$11,$K$10,$K$11,$H$13),E965)," ")</f>
        <v xml:space="preserve"> </v>
      </c>
      <c r="F966" s="269" t="str">
        <f t="shared" si="515"/>
        <v/>
      </c>
      <c r="G966" s="269" t="str">
        <f t="shared" si="516"/>
        <v/>
      </c>
      <c r="H966" s="270"/>
      <c r="I966" s="269" t="str">
        <f t="shared" si="517"/>
        <v/>
      </c>
      <c r="J966" s="269">
        <f t="shared" si="510"/>
        <v>100</v>
      </c>
      <c r="K966" s="317" t="str">
        <f t="shared" si="518"/>
        <v/>
      </c>
      <c r="L966" s="318" t="str">
        <f t="shared" si="519"/>
        <v/>
      </c>
      <c r="M966" s="318" t="str">
        <f t="shared" si="520"/>
        <v/>
      </c>
      <c r="N966" s="269" t="str">
        <f t="shared" si="521"/>
        <v/>
      </c>
      <c r="O966" s="269" t="str">
        <f t="shared" si="533"/>
        <v/>
      </c>
      <c r="P966" s="316"/>
      <c r="Q966" s="269"/>
      <c r="R966" s="338" t="str">
        <f>IF(H966&gt;0,rate1(1,$L$52,$L$51,$L$54,L966,$L$53,$L$50,P966),"")</f>
        <v/>
      </c>
      <c r="S966" s="318"/>
      <c r="T966" s="318"/>
      <c r="U966" s="269"/>
      <c r="V966" s="341"/>
      <c r="W966" s="269"/>
      <c r="X966" s="269"/>
      <c r="Y966" s="269"/>
      <c r="Z966" s="349" t="str">
        <f>IF(H966&gt;0,rate1(1,$L$52,$L$51,$L$54,U966,$L$53,$L$50,Y966),"")</f>
        <v/>
      </c>
      <c r="AA966" s="341" t="str">
        <f t="shared" si="522"/>
        <v/>
      </c>
      <c r="AB966" s="341" t="str">
        <f t="shared" si="523"/>
        <v/>
      </c>
      <c r="AC966" s="269" t="str">
        <f t="shared" si="511"/>
        <v/>
      </c>
      <c r="AD966" s="269" t="str">
        <f t="shared" si="524"/>
        <v/>
      </c>
      <c r="AE966" s="269" t="str">
        <f t="shared" si="525"/>
        <v/>
      </c>
      <c r="AF966" s="269" t="str">
        <f t="shared" si="526"/>
        <v/>
      </c>
      <c r="AG966" s="269" t="str">
        <f t="shared" si="527"/>
        <v/>
      </c>
      <c r="AH966" s="269" t="str">
        <f t="shared" si="528"/>
        <v/>
      </c>
      <c r="AI966" s="269" t="str">
        <f t="shared" si="529"/>
        <v/>
      </c>
      <c r="AJ966" s="269" t="str">
        <f t="shared" si="530"/>
        <v/>
      </c>
      <c r="AK966" s="366" t="str">
        <f t="shared" si="531"/>
        <v/>
      </c>
      <c r="AL966" s="134" t="str">
        <f t="shared" si="532"/>
        <v/>
      </c>
      <c r="AM966" s="5" t="e" cm="1">
        <f t="array" ref="AM966">Balance($B$8,$B$11,$B$12,$H$7,B966,AK966,AL966)</f>
        <v>#VALUE!</v>
      </c>
      <c r="AN966" s="5" t="e" cm="1">
        <f t="array" ref="AN966">getStorageByWaterLevel(B965)</f>
        <v>#VALUE!</v>
      </c>
    </row>
    <row r="967" spans="2:40" x14ac:dyDescent="0.25">
      <c r="B967" s="269" t="str">
        <f t="shared" si="512"/>
        <v/>
      </c>
      <c r="C967" s="269" t="str">
        <f t="shared" si="513"/>
        <v/>
      </c>
      <c r="D967" s="269" t="str">
        <f t="shared" si="514"/>
        <v/>
      </c>
      <c r="E967" s="269" t="str">
        <f>IF(H967&gt;0,IF(AND(C967&lt;$B$6,C967&gt;$K$12),bb2wang($B$6,$K$12,C967,$H$8,$H$9,I967,$H$10,$H$11,$K$10,$K$11,$H$13),E966)," ")</f>
        <v xml:space="preserve"> </v>
      </c>
      <c r="F967" s="269" t="str">
        <f t="shared" si="515"/>
        <v/>
      </c>
      <c r="G967" s="269" t="str">
        <f t="shared" si="516"/>
        <v/>
      </c>
      <c r="H967" s="270"/>
      <c r="I967" s="269" t="str">
        <f t="shared" si="517"/>
        <v/>
      </c>
      <c r="J967" s="269">
        <f t="shared" si="510"/>
        <v>100</v>
      </c>
      <c r="K967" s="317" t="str">
        <f t="shared" si="518"/>
        <v/>
      </c>
      <c r="L967" s="318" t="str">
        <f t="shared" si="519"/>
        <v/>
      </c>
      <c r="M967" s="318" t="str">
        <f t="shared" si="520"/>
        <v/>
      </c>
      <c r="N967" s="269" t="str">
        <f t="shared" si="521"/>
        <v/>
      </c>
      <c r="O967" s="269" t="str">
        <f t="shared" si="533"/>
        <v/>
      </c>
      <c r="P967" s="316"/>
      <c r="Q967" s="269"/>
      <c r="R967" s="338" t="str">
        <f>IF(H967&gt;0,rate1(1,$L$52,$L$51,$L$54,L967,$L$53,$L$50,P967),"")</f>
        <v/>
      </c>
      <c r="S967" s="318"/>
      <c r="T967" s="318"/>
      <c r="U967" s="269"/>
      <c r="V967" s="341"/>
      <c r="W967" s="269"/>
      <c r="X967" s="269"/>
      <c r="Y967" s="269"/>
      <c r="Z967" s="349" t="str">
        <f>IF(H967&gt;0,rate1(1,$L$52,$L$51,$L$54,U967,$L$53,$L$50,Y967),"")</f>
        <v/>
      </c>
      <c r="AA967" s="341" t="str">
        <f t="shared" si="522"/>
        <v/>
      </c>
      <c r="AB967" s="341" t="str">
        <f t="shared" si="523"/>
        <v/>
      </c>
      <c r="AC967" s="269" t="str">
        <f t="shared" si="511"/>
        <v/>
      </c>
      <c r="AD967" s="269" t="str">
        <f t="shared" si="524"/>
        <v/>
      </c>
      <c r="AE967" s="269" t="str">
        <f t="shared" si="525"/>
        <v/>
      </c>
      <c r="AF967" s="269" t="str">
        <f t="shared" si="526"/>
        <v/>
      </c>
      <c r="AG967" s="269" t="str">
        <f t="shared" si="527"/>
        <v/>
      </c>
      <c r="AH967" s="269" t="str">
        <f t="shared" si="528"/>
        <v/>
      </c>
      <c r="AI967" s="269" t="str">
        <f t="shared" si="529"/>
        <v/>
      </c>
      <c r="AJ967" s="269" t="str">
        <f t="shared" si="530"/>
        <v/>
      </c>
      <c r="AK967" s="366" t="str">
        <f t="shared" si="531"/>
        <v/>
      </c>
      <c r="AL967" s="134" t="str">
        <f t="shared" si="532"/>
        <v/>
      </c>
      <c r="AM967" s="5" t="e" cm="1">
        <f t="array" ref="AM967">Balance($B$8,$B$11,$B$12,$H$7,B967,AK967,AL967)</f>
        <v>#VALUE!</v>
      </c>
      <c r="AN967" s="5" t="e" cm="1">
        <f t="array" ref="AN967">getStorageByWaterLevel(B966)</f>
        <v>#VALUE!</v>
      </c>
    </row>
    <row r="968" spans="2:40" x14ac:dyDescent="0.25">
      <c r="B968" s="269" t="str">
        <f t="shared" si="512"/>
        <v/>
      </c>
      <c r="C968" s="269" t="str">
        <f t="shared" si="513"/>
        <v/>
      </c>
      <c r="D968" s="269" t="str">
        <f t="shared" si="514"/>
        <v/>
      </c>
      <c r="E968" s="269" t="str">
        <f>IF(H968&gt;0,IF(AND(C968&lt;$B$6,C968&gt;$K$12),bb2wang($B$6,$K$12,C968,$H$8,$H$9,I968,$H$10,$H$11,$K$10,$K$11,$H$13),E967)," ")</f>
        <v xml:space="preserve"> </v>
      </c>
      <c r="F968" s="269" t="str">
        <f t="shared" si="515"/>
        <v/>
      </c>
      <c r="G968" s="269" t="str">
        <f t="shared" si="516"/>
        <v/>
      </c>
      <c r="H968" s="270"/>
      <c r="I968" s="269" t="str">
        <f t="shared" si="517"/>
        <v/>
      </c>
      <c r="J968" s="269">
        <f t="shared" si="510"/>
        <v>100</v>
      </c>
      <c r="K968" s="317" t="str">
        <f t="shared" si="518"/>
        <v/>
      </c>
      <c r="L968" s="318" t="str">
        <f t="shared" si="519"/>
        <v/>
      </c>
      <c r="M968" s="318" t="str">
        <f t="shared" si="520"/>
        <v/>
      </c>
      <c r="N968" s="269" t="str">
        <f t="shared" si="521"/>
        <v/>
      </c>
      <c r="O968" s="269" t="str">
        <f t="shared" si="533"/>
        <v/>
      </c>
      <c r="P968" s="316"/>
      <c r="Q968" s="269"/>
      <c r="R968" s="338" t="str">
        <f>IF(H968&gt;0,rate1(1,$L$52,$L$51,$L$54,L968,$L$53,$L$50,P968),"")</f>
        <v/>
      </c>
      <c r="S968" s="318"/>
      <c r="T968" s="318"/>
      <c r="U968" s="269"/>
      <c r="V968" s="341"/>
      <c r="W968" s="269"/>
      <c r="X968" s="269"/>
      <c r="Y968" s="269"/>
      <c r="Z968" s="349" t="str">
        <f>IF(H968&gt;0,rate1(1,$L$52,$L$51,$L$54,U968,$L$53,$L$50,Y968),"")</f>
        <v/>
      </c>
      <c r="AA968" s="341" t="str">
        <f t="shared" si="522"/>
        <v/>
      </c>
      <c r="AB968" s="341" t="str">
        <f t="shared" si="523"/>
        <v/>
      </c>
      <c r="AC968" s="269" t="str">
        <f t="shared" si="511"/>
        <v/>
      </c>
      <c r="AD968" s="269" t="str">
        <f t="shared" si="524"/>
        <v/>
      </c>
      <c r="AE968" s="269" t="str">
        <f t="shared" si="525"/>
        <v/>
      </c>
      <c r="AF968" s="269" t="str">
        <f t="shared" si="526"/>
        <v/>
      </c>
      <c r="AG968" s="269" t="str">
        <f t="shared" si="527"/>
        <v/>
      </c>
      <c r="AH968" s="269" t="str">
        <f t="shared" si="528"/>
        <v/>
      </c>
      <c r="AI968" s="269" t="str">
        <f t="shared" si="529"/>
        <v/>
      </c>
      <c r="AJ968" s="269" t="str">
        <f t="shared" si="530"/>
        <v/>
      </c>
      <c r="AK968" s="366" t="str">
        <f t="shared" si="531"/>
        <v/>
      </c>
      <c r="AL968" s="134" t="str">
        <f t="shared" si="532"/>
        <v/>
      </c>
      <c r="AM968" s="5" t="e" cm="1">
        <f t="array" ref="AM968">Balance($B$8,$B$11,$B$12,$H$7,B968,AK968,AL968)</f>
        <v>#VALUE!</v>
      </c>
      <c r="AN968" s="5" t="e" cm="1">
        <f t="array" ref="AN968">getStorageByWaterLevel(B967)</f>
        <v>#VALUE!</v>
      </c>
    </row>
    <row r="969" spans="2:40" x14ac:dyDescent="0.25">
      <c r="B969" s="269" t="str">
        <f t="shared" si="512"/>
        <v/>
      </c>
      <c r="C969" s="269" t="str">
        <f t="shared" si="513"/>
        <v/>
      </c>
      <c r="D969" s="269" t="str">
        <f t="shared" si="514"/>
        <v/>
      </c>
      <c r="E969" s="269" t="str">
        <f>IF(H969&gt;0,IF(AND(C969&lt;$B$6,C969&gt;$K$12),bb2wang($B$6,$K$12,C969,$H$8,$H$9,I969,$H$10,$H$11,$K$10,$K$11,$H$13),E968)," ")</f>
        <v xml:space="preserve"> </v>
      </c>
      <c r="F969" s="269" t="str">
        <f t="shared" si="515"/>
        <v/>
      </c>
      <c r="G969" s="269" t="str">
        <f t="shared" si="516"/>
        <v/>
      </c>
      <c r="H969" s="270"/>
      <c r="I969" s="269" t="str">
        <f t="shared" si="517"/>
        <v/>
      </c>
      <c r="J969" s="269">
        <f t="shared" si="510"/>
        <v>100</v>
      </c>
      <c r="K969" s="317" t="str">
        <f t="shared" si="518"/>
        <v/>
      </c>
      <c r="L969" s="318" t="str">
        <f t="shared" si="519"/>
        <v/>
      </c>
      <c r="M969" s="318" t="str">
        <f t="shared" si="520"/>
        <v/>
      </c>
      <c r="N969" s="269" t="str">
        <f t="shared" si="521"/>
        <v/>
      </c>
      <c r="O969" s="269" t="str">
        <f t="shared" si="533"/>
        <v/>
      </c>
      <c r="P969" s="316"/>
      <c r="Q969" s="269"/>
      <c r="R969" s="338" t="str">
        <f>IF(H969&gt;0,rate1(1,$L$52,$L$51,$L$54,L969,$L$53,$L$50,P969),"")</f>
        <v/>
      </c>
      <c r="S969" s="318"/>
      <c r="T969" s="318"/>
      <c r="U969" s="269"/>
      <c r="V969" s="341"/>
      <c r="W969" s="269"/>
      <c r="X969" s="269"/>
      <c r="Y969" s="269"/>
      <c r="Z969" s="349" t="str">
        <f>IF(H969&gt;0,rate1(1,$L$52,$L$51,$L$54,U969,$L$53,$L$50,Y969),"")</f>
        <v/>
      </c>
      <c r="AA969" s="341" t="str">
        <f t="shared" si="522"/>
        <v/>
      </c>
      <c r="AB969" s="341" t="str">
        <f t="shared" si="523"/>
        <v/>
      </c>
      <c r="AC969" s="269" t="str">
        <f t="shared" si="511"/>
        <v/>
      </c>
      <c r="AD969" s="269" t="str">
        <f t="shared" si="524"/>
        <v/>
      </c>
      <c r="AE969" s="269" t="str">
        <f t="shared" si="525"/>
        <v/>
      </c>
      <c r="AF969" s="269" t="str">
        <f t="shared" si="526"/>
        <v/>
      </c>
      <c r="AG969" s="269" t="str">
        <f t="shared" si="527"/>
        <v/>
      </c>
      <c r="AH969" s="269" t="str">
        <f t="shared" si="528"/>
        <v/>
      </c>
      <c r="AI969" s="269" t="str">
        <f t="shared" si="529"/>
        <v/>
      </c>
      <c r="AJ969" s="269" t="str">
        <f t="shared" si="530"/>
        <v/>
      </c>
      <c r="AK969" s="366" t="str">
        <f t="shared" si="531"/>
        <v/>
      </c>
      <c r="AL969" s="134" t="str">
        <f t="shared" si="532"/>
        <v/>
      </c>
      <c r="AM969" s="5" t="e" cm="1">
        <f t="array" ref="AM969">Balance($B$8,$B$11,$B$12,$H$7,B969,AK969,AL969)</f>
        <v>#VALUE!</v>
      </c>
      <c r="AN969" s="5" t="e" cm="1">
        <f t="array" ref="AN969">getStorageByWaterLevel(B968)</f>
        <v>#VALUE!</v>
      </c>
    </row>
    <row r="970" spans="2:40" x14ac:dyDescent="0.25">
      <c r="B970" s="269" t="str">
        <f t="shared" si="512"/>
        <v/>
      </c>
      <c r="C970" s="269" t="str">
        <f t="shared" si="513"/>
        <v/>
      </c>
      <c r="D970" s="269" t="str">
        <f t="shared" si="514"/>
        <v/>
      </c>
      <c r="E970" s="269" t="str">
        <f>IF(H970&gt;0,IF(AND(C970&lt;$B$6,C970&gt;$K$12),bb2wang($B$6,$K$12,C970,$H$8,$H$9,I970,$H$10,$H$11,$K$10,$K$11,$H$13),E969)," ")</f>
        <v xml:space="preserve"> </v>
      </c>
      <c r="F970" s="269" t="str">
        <f t="shared" si="515"/>
        <v/>
      </c>
      <c r="G970" s="269" t="str">
        <f t="shared" si="516"/>
        <v/>
      </c>
      <c r="H970" s="270"/>
      <c r="I970" s="269" t="str">
        <f t="shared" si="517"/>
        <v/>
      </c>
      <c r="J970" s="269">
        <f t="shared" si="510"/>
        <v>100</v>
      </c>
      <c r="K970" s="317" t="str">
        <f t="shared" si="518"/>
        <v/>
      </c>
      <c r="L970" s="318" t="str">
        <f t="shared" si="519"/>
        <v/>
      </c>
      <c r="M970" s="318" t="str">
        <f t="shared" si="520"/>
        <v/>
      </c>
      <c r="N970" s="269" t="str">
        <f t="shared" si="521"/>
        <v/>
      </c>
      <c r="O970" s="269" t="str">
        <f t="shared" si="533"/>
        <v/>
      </c>
      <c r="P970" s="316"/>
      <c r="Q970" s="269"/>
      <c r="R970" s="338" t="str">
        <f>IF(H970&gt;0,rate1(1,$L$52,$L$51,$L$54,L970,$L$53,$L$50,P970),"")</f>
        <v/>
      </c>
      <c r="S970" s="318"/>
      <c r="T970" s="318"/>
      <c r="U970" s="269"/>
      <c r="V970" s="341"/>
      <c r="W970" s="269"/>
      <c r="X970" s="269"/>
      <c r="Y970" s="269"/>
      <c r="Z970" s="349" t="str">
        <f>IF(H970&gt;0,rate1(1,$L$52,$L$51,$L$54,U970,$L$53,$L$50,Y970),"")</f>
        <v/>
      </c>
      <c r="AA970" s="341" t="str">
        <f t="shared" si="522"/>
        <v/>
      </c>
      <c r="AB970" s="341" t="str">
        <f t="shared" si="523"/>
        <v/>
      </c>
      <c r="AC970" s="269" t="str">
        <f t="shared" si="511"/>
        <v/>
      </c>
      <c r="AD970" s="269" t="str">
        <f t="shared" si="524"/>
        <v/>
      </c>
      <c r="AE970" s="269" t="str">
        <f t="shared" si="525"/>
        <v/>
      </c>
      <c r="AF970" s="269" t="str">
        <f t="shared" si="526"/>
        <v/>
      </c>
      <c r="AG970" s="269" t="str">
        <f t="shared" si="527"/>
        <v/>
      </c>
      <c r="AH970" s="269" t="str">
        <f t="shared" si="528"/>
        <v/>
      </c>
      <c r="AI970" s="269" t="str">
        <f t="shared" si="529"/>
        <v/>
      </c>
      <c r="AJ970" s="269" t="str">
        <f t="shared" si="530"/>
        <v/>
      </c>
      <c r="AK970" s="366" t="str">
        <f t="shared" si="531"/>
        <v/>
      </c>
      <c r="AL970" s="134" t="str">
        <f t="shared" si="532"/>
        <v/>
      </c>
      <c r="AM970" s="5" t="e" cm="1">
        <f t="array" ref="AM970">Balance($B$8,$B$11,$B$12,$H$7,B970,AK970,AL970)</f>
        <v>#VALUE!</v>
      </c>
      <c r="AN970" s="5" t="e" cm="1">
        <f t="array" ref="AN970">getStorageByWaterLevel(B969)</f>
        <v>#VALUE!</v>
      </c>
    </row>
    <row r="971" spans="2:40" x14ac:dyDescent="0.25">
      <c r="B971" s="269" t="str">
        <f t="shared" si="512"/>
        <v/>
      </c>
      <c r="C971" s="269" t="str">
        <f t="shared" si="513"/>
        <v/>
      </c>
      <c r="D971" s="269" t="str">
        <f t="shared" si="514"/>
        <v/>
      </c>
      <c r="E971" s="269" t="str">
        <f>IF(H971&gt;0,IF(AND(C971&lt;$B$6,C971&gt;$K$12),bb2wang($B$6,$K$12,C971,$H$8,$H$9,I971,$H$10,$H$11,$K$10,$K$11,$H$13),E970)," ")</f>
        <v xml:space="preserve"> </v>
      </c>
      <c r="F971" s="269" t="str">
        <f t="shared" si="515"/>
        <v/>
      </c>
      <c r="G971" s="269" t="str">
        <f t="shared" si="516"/>
        <v/>
      </c>
      <c r="H971" s="270"/>
      <c r="I971" s="269" t="str">
        <f t="shared" si="517"/>
        <v/>
      </c>
      <c r="J971" s="269">
        <f t="shared" si="510"/>
        <v>100</v>
      </c>
      <c r="K971" s="317" t="str">
        <f t="shared" si="518"/>
        <v/>
      </c>
      <c r="L971" s="318" t="str">
        <f t="shared" si="519"/>
        <v/>
      </c>
      <c r="M971" s="318" t="str">
        <f t="shared" si="520"/>
        <v/>
      </c>
      <c r="N971" s="269" t="str">
        <f t="shared" si="521"/>
        <v/>
      </c>
      <c r="O971" s="269" t="str">
        <f t="shared" si="533"/>
        <v/>
      </c>
      <c r="P971" s="316"/>
      <c r="Q971" s="269"/>
      <c r="R971" s="338" t="str">
        <f>IF(H971&gt;0,rate1(1,$L$52,$L$51,$L$54,L971,$L$53,$L$50,P971),"")</f>
        <v/>
      </c>
      <c r="S971" s="318"/>
      <c r="T971" s="318"/>
      <c r="U971" s="269"/>
      <c r="V971" s="341"/>
      <c r="W971" s="269"/>
      <c r="X971" s="269"/>
      <c r="Y971" s="269"/>
      <c r="Z971" s="349" t="str">
        <f>IF(H971&gt;0,rate1(1,$L$52,$L$51,$L$54,U971,$L$53,$L$50,Y971),"")</f>
        <v/>
      </c>
      <c r="AA971" s="341" t="str">
        <f t="shared" si="522"/>
        <v/>
      </c>
      <c r="AB971" s="341" t="str">
        <f t="shared" si="523"/>
        <v/>
      </c>
      <c r="AC971" s="269" t="str">
        <f t="shared" si="511"/>
        <v/>
      </c>
      <c r="AD971" s="269" t="str">
        <f t="shared" si="524"/>
        <v/>
      </c>
      <c r="AE971" s="269" t="str">
        <f t="shared" si="525"/>
        <v/>
      </c>
      <c r="AF971" s="269" t="str">
        <f t="shared" si="526"/>
        <v/>
      </c>
      <c r="AG971" s="269" t="str">
        <f t="shared" si="527"/>
        <v/>
      </c>
      <c r="AH971" s="269" t="str">
        <f t="shared" si="528"/>
        <v/>
      </c>
      <c r="AI971" s="269" t="str">
        <f t="shared" si="529"/>
        <v/>
      </c>
      <c r="AJ971" s="269" t="str">
        <f t="shared" si="530"/>
        <v/>
      </c>
      <c r="AK971" s="366" t="str">
        <f t="shared" si="531"/>
        <v/>
      </c>
      <c r="AL971" s="134" t="str">
        <f t="shared" si="532"/>
        <v/>
      </c>
      <c r="AM971" s="5" t="e" cm="1">
        <f t="array" ref="AM971">Balance($B$8,$B$11,$B$12,$H$7,B971,AK971,AL971)</f>
        <v>#VALUE!</v>
      </c>
      <c r="AN971" s="5" t="e" cm="1">
        <f t="array" ref="AN971">getStorageByWaterLevel(B970)</f>
        <v>#VALUE!</v>
      </c>
    </row>
    <row r="972" spans="2:40" x14ac:dyDescent="0.25">
      <c r="B972" s="269" t="str">
        <f t="shared" si="512"/>
        <v/>
      </c>
      <c r="C972" s="269" t="str">
        <f t="shared" si="513"/>
        <v/>
      </c>
      <c r="D972" s="269" t="str">
        <f t="shared" si="514"/>
        <v/>
      </c>
      <c r="E972" s="269" t="str">
        <f>IF(H972&gt;0,IF(AND(C972&lt;$B$6,C972&gt;$K$12),bb2wang($B$6,$K$12,C972,$H$8,$H$9,I972,$H$10,$H$11,$K$10,$K$11,$H$13),E971)," ")</f>
        <v xml:space="preserve"> </v>
      </c>
      <c r="F972" s="269" t="str">
        <f t="shared" si="515"/>
        <v/>
      </c>
      <c r="G972" s="269" t="str">
        <f t="shared" si="516"/>
        <v/>
      </c>
      <c r="H972" s="270"/>
      <c r="I972" s="269" t="str">
        <f t="shared" si="517"/>
        <v/>
      </c>
      <c r="J972" s="269">
        <f t="shared" si="510"/>
        <v>100</v>
      </c>
      <c r="K972" s="317" t="str">
        <f t="shared" si="518"/>
        <v/>
      </c>
      <c r="L972" s="318" t="str">
        <f t="shared" si="519"/>
        <v/>
      </c>
      <c r="M972" s="318" t="str">
        <f t="shared" si="520"/>
        <v/>
      </c>
      <c r="N972" s="269" t="str">
        <f t="shared" si="521"/>
        <v/>
      </c>
      <c r="O972" s="269" t="str">
        <f t="shared" si="533"/>
        <v/>
      </c>
      <c r="P972" s="316"/>
      <c r="Q972" s="269"/>
      <c r="R972" s="338" t="str">
        <f>IF(H972&gt;0,rate1(1,$L$52,$L$51,$L$54,L972,$L$53,$L$50,P972),"")</f>
        <v/>
      </c>
      <c r="S972" s="318"/>
      <c r="T972" s="318"/>
      <c r="U972" s="269"/>
      <c r="V972" s="341"/>
      <c r="W972" s="269"/>
      <c r="X972" s="269"/>
      <c r="Y972" s="269"/>
      <c r="Z972" s="349" t="str">
        <f>IF(H972&gt;0,rate1(1,$L$52,$L$51,$L$54,U972,$L$53,$L$50,Y972),"")</f>
        <v/>
      </c>
      <c r="AA972" s="341" t="str">
        <f t="shared" si="522"/>
        <v/>
      </c>
      <c r="AB972" s="341" t="str">
        <f t="shared" si="523"/>
        <v/>
      </c>
      <c r="AC972" s="269" t="str">
        <f t="shared" si="511"/>
        <v/>
      </c>
      <c r="AD972" s="269" t="str">
        <f t="shared" si="524"/>
        <v/>
      </c>
      <c r="AE972" s="269" t="str">
        <f t="shared" si="525"/>
        <v/>
      </c>
      <c r="AF972" s="269" t="str">
        <f t="shared" si="526"/>
        <v/>
      </c>
      <c r="AG972" s="269" t="str">
        <f t="shared" si="527"/>
        <v/>
      </c>
      <c r="AH972" s="269" t="str">
        <f t="shared" si="528"/>
        <v/>
      </c>
      <c r="AI972" s="269" t="str">
        <f t="shared" si="529"/>
        <v/>
      </c>
      <c r="AJ972" s="269" t="str">
        <f t="shared" si="530"/>
        <v/>
      </c>
      <c r="AK972" s="366" t="str">
        <f t="shared" si="531"/>
        <v/>
      </c>
      <c r="AL972" s="134" t="str">
        <f t="shared" si="532"/>
        <v/>
      </c>
      <c r="AM972" s="5" t="e" cm="1">
        <f t="array" ref="AM972">Balance($B$8,$B$11,$B$12,$H$7,B972,AK972,AL972)</f>
        <v>#VALUE!</v>
      </c>
      <c r="AN972" s="5" t="e" cm="1">
        <f t="array" ref="AN972">getStorageByWaterLevel(B971)</f>
        <v>#VALUE!</v>
      </c>
    </row>
    <row r="973" spans="2:40" x14ac:dyDescent="0.25">
      <c r="B973" s="269" t="str">
        <f t="shared" si="512"/>
        <v/>
      </c>
      <c r="C973" s="269" t="str">
        <f t="shared" si="513"/>
        <v/>
      </c>
      <c r="D973" s="269" t="str">
        <f t="shared" si="514"/>
        <v/>
      </c>
      <c r="E973" s="269" t="str">
        <f>IF(H973&gt;0,IF(AND(C973&lt;$B$6,C973&gt;$K$12),bb2wang($B$6,$K$12,C973,$H$8,$H$9,I973,$H$10,$H$11,$K$10,$K$11,$H$13),E972)," ")</f>
        <v xml:space="preserve"> </v>
      </c>
      <c r="F973" s="269" t="str">
        <f t="shared" si="515"/>
        <v/>
      </c>
      <c r="G973" s="269" t="str">
        <f t="shared" si="516"/>
        <v/>
      </c>
      <c r="H973" s="270"/>
      <c r="I973" s="269" t="str">
        <f t="shared" si="517"/>
        <v/>
      </c>
      <c r="J973" s="269">
        <f t="shared" si="510"/>
        <v>100</v>
      </c>
      <c r="K973" s="317" t="str">
        <f t="shared" si="518"/>
        <v/>
      </c>
      <c r="L973" s="318" t="str">
        <f t="shared" si="519"/>
        <v/>
      </c>
      <c r="M973" s="318" t="str">
        <f t="shared" si="520"/>
        <v/>
      </c>
      <c r="N973" s="269" t="str">
        <f t="shared" si="521"/>
        <v/>
      </c>
      <c r="O973" s="269" t="str">
        <f t="shared" si="533"/>
        <v/>
      </c>
      <c r="P973" s="316"/>
      <c r="Q973" s="269"/>
      <c r="R973" s="338" t="str">
        <f>IF(H973&gt;0,rate1(1,$L$52,$L$51,$L$54,L973,$L$53,$L$50,P973),"")</f>
        <v/>
      </c>
      <c r="S973" s="318"/>
      <c r="T973" s="318"/>
      <c r="U973" s="269"/>
      <c r="V973" s="341"/>
      <c r="W973" s="269"/>
      <c r="X973" s="269"/>
      <c r="Y973" s="269"/>
      <c r="Z973" s="349" t="str">
        <f>IF(H973&gt;0,rate1(1,$L$52,$L$51,$L$54,U973,$L$53,$L$50,Y973),"")</f>
        <v/>
      </c>
      <c r="AA973" s="341" t="str">
        <f t="shared" si="522"/>
        <v/>
      </c>
      <c r="AB973" s="341" t="str">
        <f t="shared" si="523"/>
        <v/>
      </c>
      <c r="AC973" s="269" t="str">
        <f t="shared" si="511"/>
        <v/>
      </c>
      <c r="AD973" s="269" t="str">
        <f t="shared" si="524"/>
        <v/>
      </c>
      <c r="AE973" s="269" t="str">
        <f t="shared" si="525"/>
        <v/>
      </c>
      <c r="AF973" s="269" t="str">
        <f t="shared" si="526"/>
        <v/>
      </c>
      <c r="AG973" s="269" t="str">
        <f t="shared" si="527"/>
        <v/>
      </c>
      <c r="AH973" s="269" t="str">
        <f t="shared" si="528"/>
        <v/>
      </c>
      <c r="AI973" s="269" t="str">
        <f t="shared" si="529"/>
        <v/>
      </c>
      <c r="AJ973" s="269" t="str">
        <f t="shared" si="530"/>
        <v/>
      </c>
      <c r="AK973" s="366" t="str">
        <f t="shared" si="531"/>
        <v/>
      </c>
      <c r="AL973" s="134" t="str">
        <f t="shared" si="532"/>
        <v/>
      </c>
      <c r="AM973" s="5" t="e" cm="1">
        <f t="array" ref="AM973">Balance($B$8,$B$11,$B$12,$H$7,B973,AK973,AL973)</f>
        <v>#VALUE!</v>
      </c>
      <c r="AN973" s="5" t="e" cm="1">
        <f t="array" ref="AN973">getStorageByWaterLevel(B972)</f>
        <v>#VALUE!</v>
      </c>
    </row>
    <row r="974" spans="2:40" x14ac:dyDescent="0.25">
      <c r="B974" s="269" t="str">
        <f t="shared" si="512"/>
        <v/>
      </c>
      <c r="C974" s="269" t="str">
        <f t="shared" si="513"/>
        <v/>
      </c>
      <c r="D974" s="269" t="str">
        <f t="shared" si="514"/>
        <v/>
      </c>
      <c r="E974" s="269" t="str">
        <f>IF(H974&gt;0,IF(AND(C974&lt;$B$6,C974&gt;$K$12),bb2wang($B$6,$K$12,C974,$H$8,$H$9,I974,$H$10,$H$11,$K$10,$K$11,$H$13),E973)," ")</f>
        <v xml:space="preserve"> </v>
      </c>
      <c r="F974" s="269" t="str">
        <f t="shared" si="515"/>
        <v/>
      </c>
      <c r="G974" s="269" t="str">
        <f t="shared" si="516"/>
        <v/>
      </c>
      <c r="H974" s="270"/>
      <c r="I974" s="269" t="str">
        <f t="shared" si="517"/>
        <v/>
      </c>
      <c r="J974" s="269">
        <f t="shared" si="510"/>
        <v>100</v>
      </c>
      <c r="K974" s="317" t="str">
        <f t="shared" si="518"/>
        <v/>
      </c>
      <c r="L974" s="318" t="str">
        <f t="shared" si="519"/>
        <v/>
      </c>
      <c r="M974" s="318" t="str">
        <f t="shared" si="520"/>
        <v/>
      </c>
      <c r="N974" s="269" t="str">
        <f t="shared" si="521"/>
        <v/>
      </c>
      <c r="O974" s="269" t="str">
        <f t="shared" si="533"/>
        <v/>
      </c>
      <c r="P974" s="316"/>
      <c r="Q974" s="269"/>
      <c r="R974" s="338" t="str">
        <f>IF(H974&gt;0,rate1(1,$L$52,$L$51,$L$54,L974,$L$53,$L$50,P974),"")</f>
        <v/>
      </c>
      <c r="S974" s="318"/>
      <c r="T974" s="318"/>
      <c r="U974" s="269"/>
      <c r="V974" s="341"/>
      <c r="W974" s="269"/>
      <c r="X974" s="269"/>
      <c r="Y974" s="269"/>
      <c r="Z974" s="349" t="str">
        <f>IF(H974&gt;0,rate1(1,$L$52,$L$51,$L$54,U974,$L$53,$L$50,Y974),"")</f>
        <v/>
      </c>
      <c r="AA974" s="341" t="str">
        <f t="shared" si="522"/>
        <v/>
      </c>
      <c r="AB974" s="341" t="str">
        <f t="shared" si="523"/>
        <v/>
      </c>
      <c r="AC974" s="269" t="str">
        <f t="shared" si="511"/>
        <v/>
      </c>
      <c r="AD974" s="269" t="str">
        <f t="shared" si="524"/>
        <v/>
      </c>
      <c r="AE974" s="269" t="str">
        <f t="shared" si="525"/>
        <v/>
      </c>
      <c r="AF974" s="269" t="str">
        <f t="shared" si="526"/>
        <v/>
      </c>
      <c r="AG974" s="269" t="str">
        <f t="shared" si="527"/>
        <v/>
      </c>
      <c r="AH974" s="269" t="str">
        <f t="shared" si="528"/>
        <v/>
      </c>
      <c r="AI974" s="269" t="str">
        <f t="shared" si="529"/>
        <v/>
      </c>
      <c r="AJ974" s="269" t="str">
        <f t="shared" si="530"/>
        <v/>
      </c>
      <c r="AK974" s="366" t="str">
        <f t="shared" si="531"/>
        <v/>
      </c>
      <c r="AL974" s="134" t="str">
        <f t="shared" si="532"/>
        <v/>
      </c>
      <c r="AM974" s="5" t="e" cm="1">
        <f t="array" ref="AM974">Balance($B$8,$B$11,$B$12,$H$7,B974,AK974,AL974)</f>
        <v>#VALUE!</v>
      </c>
      <c r="AN974" s="5" t="e" cm="1">
        <f t="array" ref="AN974">getStorageByWaterLevel(B973)</f>
        <v>#VALUE!</v>
      </c>
    </row>
    <row r="975" spans="2:40" x14ac:dyDescent="0.25">
      <c r="B975" s="269" t="str">
        <f t="shared" si="512"/>
        <v/>
      </c>
      <c r="C975" s="269" t="str">
        <f t="shared" si="513"/>
        <v/>
      </c>
      <c r="D975" s="269" t="str">
        <f t="shared" si="514"/>
        <v/>
      </c>
      <c r="E975" s="269" t="str">
        <f>IF(H975&gt;0,IF(AND(C975&lt;$B$6,C975&gt;$K$12),bb2wang($B$6,$K$12,C975,$H$8,$H$9,I975,$H$10,$H$11,$K$10,$K$11,$H$13),E974)," ")</f>
        <v xml:space="preserve"> </v>
      </c>
      <c r="F975" s="269" t="str">
        <f t="shared" si="515"/>
        <v/>
      </c>
      <c r="G975" s="269" t="str">
        <f t="shared" si="516"/>
        <v/>
      </c>
      <c r="H975" s="270"/>
      <c r="I975" s="269" t="str">
        <f t="shared" si="517"/>
        <v/>
      </c>
      <c r="J975" s="269">
        <f t="shared" si="510"/>
        <v>100</v>
      </c>
      <c r="K975" s="317" t="str">
        <f t="shared" si="518"/>
        <v/>
      </c>
      <c r="L975" s="318" t="str">
        <f t="shared" si="519"/>
        <v/>
      </c>
      <c r="M975" s="318" t="str">
        <f t="shared" si="520"/>
        <v/>
      </c>
      <c r="N975" s="269" t="str">
        <f t="shared" si="521"/>
        <v/>
      </c>
      <c r="O975" s="269" t="str">
        <f t="shared" si="533"/>
        <v/>
      </c>
      <c r="P975" s="316"/>
      <c r="Q975" s="269"/>
      <c r="R975" s="338" t="str">
        <f>IF(H975&gt;0,rate1(1,$L$52,$L$51,$L$54,L975,$L$53,$L$50,P975),"")</f>
        <v/>
      </c>
      <c r="S975" s="318"/>
      <c r="T975" s="318"/>
      <c r="U975" s="269"/>
      <c r="V975" s="341"/>
      <c r="W975" s="269"/>
      <c r="X975" s="269"/>
      <c r="Y975" s="269"/>
      <c r="Z975" s="349" t="str">
        <f>IF(H975&gt;0,rate1(1,$L$52,$L$51,$L$54,U975,$L$53,$L$50,Y975),"")</f>
        <v/>
      </c>
      <c r="AA975" s="341" t="str">
        <f t="shared" si="522"/>
        <v/>
      </c>
      <c r="AB975" s="341" t="str">
        <f t="shared" si="523"/>
        <v/>
      </c>
      <c r="AC975" s="269" t="str">
        <f t="shared" si="511"/>
        <v/>
      </c>
      <c r="AD975" s="269" t="str">
        <f t="shared" si="524"/>
        <v/>
      </c>
      <c r="AE975" s="269" t="str">
        <f t="shared" si="525"/>
        <v/>
      </c>
      <c r="AF975" s="269" t="str">
        <f t="shared" si="526"/>
        <v/>
      </c>
      <c r="AG975" s="269" t="str">
        <f t="shared" si="527"/>
        <v/>
      </c>
      <c r="AH975" s="269" t="str">
        <f t="shared" si="528"/>
        <v/>
      </c>
      <c r="AI975" s="269" t="str">
        <f t="shared" si="529"/>
        <v/>
      </c>
      <c r="AJ975" s="269" t="str">
        <f t="shared" si="530"/>
        <v/>
      </c>
      <c r="AK975" s="366" t="str">
        <f t="shared" si="531"/>
        <v/>
      </c>
      <c r="AL975" s="134" t="str">
        <f t="shared" si="532"/>
        <v/>
      </c>
      <c r="AM975" s="5" t="e" cm="1">
        <f t="array" ref="AM975">Balance($B$8,$B$11,$B$12,$H$7,B975,AK975,AL975)</f>
        <v>#VALUE!</v>
      </c>
      <c r="AN975" s="5" t="e" cm="1">
        <f t="array" ref="AN975">getStorageByWaterLevel(B974)</f>
        <v>#VALUE!</v>
      </c>
    </row>
    <row r="976" spans="2:40" x14ac:dyDescent="0.25">
      <c r="B976" s="269" t="str">
        <f t="shared" si="512"/>
        <v/>
      </c>
      <c r="C976" s="269" t="str">
        <f t="shared" si="513"/>
        <v/>
      </c>
      <c r="D976" s="269" t="str">
        <f t="shared" si="514"/>
        <v/>
      </c>
      <c r="E976" s="269" t="str">
        <f>IF(H976&gt;0,IF(AND(C976&lt;$B$6,C976&gt;$K$12),bb2wang($B$6,$K$12,C976,$H$8,$H$9,I976,$H$10,$H$11,$K$10,$K$11,$H$13),E975)," ")</f>
        <v xml:space="preserve"> </v>
      </c>
      <c r="F976" s="269" t="str">
        <f t="shared" si="515"/>
        <v/>
      </c>
      <c r="G976" s="269" t="str">
        <f t="shared" si="516"/>
        <v/>
      </c>
      <c r="H976" s="270"/>
      <c r="I976" s="269" t="str">
        <f t="shared" si="517"/>
        <v/>
      </c>
      <c r="J976" s="269">
        <f t="shared" si="510"/>
        <v>100</v>
      </c>
      <c r="K976" s="317" t="str">
        <f t="shared" si="518"/>
        <v/>
      </c>
      <c r="L976" s="318" t="str">
        <f t="shared" si="519"/>
        <v/>
      </c>
      <c r="M976" s="318" t="str">
        <f t="shared" si="520"/>
        <v/>
      </c>
      <c r="N976" s="269" t="str">
        <f t="shared" si="521"/>
        <v/>
      </c>
      <c r="O976" s="269" t="str">
        <f t="shared" si="533"/>
        <v/>
      </c>
      <c r="P976" s="316"/>
      <c r="Q976" s="269"/>
      <c r="R976" s="338" t="str">
        <f>IF(H976&gt;0,rate1(1,$L$52,$L$51,$L$54,L976,$L$53,$L$50,P976),"")</f>
        <v/>
      </c>
      <c r="S976" s="318"/>
      <c r="T976" s="318"/>
      <c r="U976" s="269"/>
      <c r="V976" s="341"/>
      <c r="W976" s="269"/>
      <c r="X976" s="269"/>
      <c r="Y976" s="269"/>
      <c r="Z976" s="349" t="str">
        <f>IF(H976&gt;0,rate1(1,$L$52,$L$51,$L$54,U976,$L$53,$L$50,Y976),"")</f>
        <v/>
      </c>
      <c r="AA976" s="341" t="str">
        <f t="shared" si="522"/>
        <v/>
      </c>
      <c r="AB976" s="341" t="str">
        <f t="shared" si="523"/>
        <v/>
      </c>
      <c r="AC976" s="269" t="str">
        <f t="shared" si="511"/>
        <v/>
      </c>
      <c r="AD976" s="269" t="str">
        <f t="shared" si="524"/>
        <v/>
      </c>
      <c r="AE976" s="269" t="str">
        <f t="shared" si="525"/>
        <v/>
      </c>
      <c r="AF976" s="269" t="str">
        <f t="shared" si="526"/>
        <v/>
      </c>
      <c r="AG976" s="269" t="str">
        <f t="shared" si="527"/>
        <v/>
      </c>
      <c r="AH976" s="269" t="str">
        <f t="shared" si="528"/>
        <v/>
      </c>
      <c r="AI976" s="269" t="str">
        <f t="shared" si="529"/>
        <v/>
      </c>
      <c r="AJ976" s="269" t="str">
        <f t="shared" si="530"/>
        <v/>
      </c>
      <c r="AK976" s="366" t="str">
        <f t="shared" si="531"/>
        <v/>
      </c>
      <c r="AL976" s="134" t="str">
        <f t="shared" si="532"/>
        <v/>
      </c>
      <c r="AM976" s="5" t="e" cm="1">
        <f t="array" ref="AM976">Balance($B$8,$B$11,$B$12,$H$7,B976,AK976,AL976)</f>
        <v>#VALUE!</v>
      </c>
      <c r="AN976" s="5" t="e" cm="1">
        <f t="array" ref="AN976">getStorageByWaterLevel(B975)</f>
        <v>#VALUE!</v>
      </c>
    </row>
    <row r="977" spans="2:40" x14ac:dyDescent="0.25">
      <c r="B977" s="269" t="str">
        <f t="shared" si="512"/>
        <v/>
      </c>
      <c r="C977" s="269" t="str">
        <f t="shared" si="513"/>
        <v/>
      </c>
      <c r="D977" s="269" t="str">
        <f t="shared" si="514"/>
        <v/>
      </c>
      <c r="E977" s="269" t="str">
        <f>IF(H977&gt;0,IF(AND(C977&lt;$B$6,C977&gt;$K$12),bb2wang($B$6,$K$12,C977,$H$8,$H$9,I977,$H$10,$H$11,$K$10,$K$11,$H$13),E976)," ")</f>
        <v xml:space="preserve"> </v>
      </c>
      <c r="F977" s="269" t="str">
        <f t="shared" si="515"/>
        <v/>
      </c>
      <c r="G977" s="269" t="str">
        <f t="shared" si="516"/>
        <v/>
      </c>
      <c r="H977" s="270"/>
      <c r="I977" s="269" t="str">
        <f t="shared" si="517"/>
        <v/>
      </c>
      <c r="J977" s="269">
        <f t="shared" si="510"/>
        <v>100</v>
      </c>
      <c r="K977" s="317" t="str">
        <f t="shared" si="518"/>
        <v/>
      </c>
      <c r="L977" s="318" t="str">
        <f t="shared" si="519"/>
        <v/>
      </c>
      <c r="M977" s="318" t="str">
        <f t="shared" si="520"/>
        <v/>
      </c>
      <c r="N977" s="269" t="str">
        <f t="shared" si="521"/>
        <v/>
      </c>
      <c r="O977" s="269" t="str">
        <f t="shared" si="533"/>
        <v/>
      </c>
      <c r="P977" s="316"/>
      <c r="Q977" s="269"/>
      <c r="R977" s="338" t="str">
        <f>IF(H977&gt;0,rate1(1,$L$52,$L$51,$L$54,L977,$L$53,$L$50,P977),"")</f>
        <v/>
      </c>
      <c r="S977" s="318"/>
      <c r="T977" s="318"/>
      <c r="U977" s="269"/>
      <c r="V977" s="341"/>
      <c r="W977" s="269"/>
      <c r="X977" s="269"/>
      <c r="Y977" s="269"/>
      <c r="Z977" s="349" t="str">
        <f>IF(H977&gt;0,rate1(1,$L$52,$L$51,$L$54,U977,$L$53,$L$50,Y977),"")</f>
        <v/>
      </c>
      <c r="AA977" s="341" t="str">
        <f t="shared" si="522"/>
        <v/>
      </c>
      <c r="AB977" s="341" t="str">
        <f t="shared" si="523"/>
        <v/>
      </c>
      <c r="AC977" s="269" t="str">
        <f t="shared" si="511"/>
        <v/>
      </c>
      <c r="AD977" s="269" t="str">
        <f t="shared" si="524"/>
        <v/>
      </c>
      <c r="AE977" s="269" t="str">
        <f t="shared" si="525"/>
        <v/>
      </c>
      <c r="AF977" s="269" t="str">
        <f t="shared" si="526"/>
        <v/>
      </c>
      <c r="AG977" s="269" t="str">
        <f t="shared" si="527"/>
        <v/>
      </c>
      <c r="AH977" s="269" t="str">
        <f t="shared" si="528"/>
        <v/>
      </c>
      <c r="AI977" s="269" t="str">
        <f t="shared" si="529"/>
        <v/>
      </c>
      <c r="AJ977" s="269" t="str">
        <f t="shared" si="530"/>
        <v/>
      </c>
      <c r="AK977" s="366" t="str">
        <f t="shared" si="531"/>
        <v/>
      </c>
      <c r="AL977" s="134" t="str">
        <f t="shared" si="532"/>
        <v/>
      </c>
      <c r="AM977" s="5" t="e" cm="1">
        <f t="array" ref="AM977">Balance($B$8,$B$11,$B$12,$H$7,B977,AK977,AL977)</f>
        <v>#VALUE!</v>
      </c>
      <c r="AN977" s="5" t="e" cm="1">
        <f t="array" ref="AN977">getStorageByWaterLevel(B976)</f>
        <v>#VALUE!</v>
      </c>
    </row>
    <row r="978" spans="2:40" x14ac:dyDescent="0.25">
      <c r="B978" s="269" t="str">
        <f t="shared" si="512"/>
        <v/>
      </c>
      <c r="C978" s="269" t="str">
        <f t="shared" si="513"/>
        <v/>
      </c>
      <c r="D978" s="269" t="str">
        <f t="shared" si="514"/>
        <v/>
      </c>
      <c r="E978" s="269" t="str">
        <f>IF(H978&gt;0,IF(AND(C978&lt;$B$6,C978&gt;$K$12),bb2wang($B$6,$K$12,C978,$H$8,$H$9,I978,$H$10,$H$11,$K$10,$K$11,$H$13),E977)," ")</f>
        <v xml:space="preserve"> </v>
      </c>
      <c r="F978" s="269" t="str">
        <f t="shared" si="515"/>
        <v/>
      </c>
      <c r="G978" s="269" t="str">
        <f t="shared" si="516"/>
        <v/>
      </c>
      <c r="H978" s="270"/>
      <c r="I978" s="269" t="str">
        <f t="shared" si="517"/>
        <v/>
      </c>
      <c r="J978" s="269">
        <f t="shared" si="510"/>
        <v>100</v>
      </c>
      <c r="K978" s="317" t="str">
        <f t="shared" si="518"/>
        <v/>
      </c>
      <c r="L978" s="318" t="str">
        <f t="shared" si="519"/>
        <v/>
      </c>
      <c r="M978" s="318" t="str">
        <f t="shared" si="520"/>
        <v/>
      </c>
      <c r="N978" s="269" t="str">
        <f t="shared" si="521"/>
        <v/>
      </c>
      <c r="O978" s="269" t="str">
        <f t="shared" si="533"/>
        <v/>
      </c>
      <c r="P978" s="316"/>
      <c r="Q978" s="269"/>
      <c r="R978" s="338" t="str">
        <f>IF(H978&gt;0,rate1(1,$L$52,$L$51,$L$54,L978,$L$53,$L$50,P978),"")</f>
        <v/>
      </c>
      <c r="S978" s="318"/>
      <c r="T978" s="318"/>
      <c r="U978" s="269"/>
      <c r="V978" s="341"/>
      <c r="W978" s="269"/>
      <c r="X978" s="269"/>
      <c r="Y978" s="269"/>
      <c r="Z978" s="349" t="str">
        <f>IF(H978&gt;0,rate1(1,$L$52,$L$51,$L$54,U978,$L$53,$L$50,Y978),"")</f>
        <v/>
      </c>
      <c r="AA978" s="341" t="str">
        <f t="shared" si="522"/>
        <v/>
      </c>
      <c r="AB978" s="341" t="str">
        <f t="shared" si="523"/>
        <v/>
      </c>
      <c r="AC978" s="269" t="str">
        <f t="shared" si="511"/>
        <v/>
      </c>
      <c r="AD978" s="269" t="str">
        <f t="shared" si="524"/>
        <v/>
      </c>
      <c r="AE978" s="269" t="str">
        <f t="shared" si="525"/>
        <v/>
      </c>
      <c r="AF978" s="269" t="str">
        <f t="shared" si="526"/>
        <v/>
      </c>
      <c r="AG978" s="269" t="str">
        <f t="shared" si="527"/>
        <v/>
      </c>
      <c r="AH978" s="269" t="str">
        <f t="shared" si="528"/>
        <v/>
      </c>
      <c r="AI978" s="269" t="str">
        <f t="shared" si="529"/>
        <v/>
      </c>
      <c r="AJ978" s="269" t="str">
        <f t="shared" si="530"/>
        <v/>
      </c>
      <c r="AK978" s="366" t="str">
        <f t="shared" si="531"/>
        <v/>
      </c>
      <c r="AL978" s="134" t="str">
        <f t="shared" si="532"/>
        <v/>
      </c>
      <c r="AM978" s="5" t="e" cm="1">
        <f t="array" ref="AM978">Balance($B$8,$B$11,$B$12,$H$7,B978,AK978,AL978)</f>
        <v>#VALUE!</v>
      </c>
      <c r="AN978" s="5" t="e" cm="1">
        <f t="array" ref="AN978">getStorageByWaterLevel(B977)</f>
        <v>#VALUE!</v>
      </c>
    </row>
    <row r="979" spans="2:40" x14ac:dyDescent="0.25">
      <c r="B979" s="269" t="str">
        <f t="shared" si="512"/>
        <v/>
      </c>
      <c r="C979" s="269" t="str">
        <f t="shared" si="513"/>
        <v/>
      </c>
      <c r="D979" s="269" t="str">
        <f t="shared" si="514"/>
        <v/>
      </c>
      <c r="E979" s="269" t="str">
        <f>IF(H979&gt;0,IF(AND(C979&lt;$B$6,C979&gt;$K$12),bb2wang($B$6,$K$12,C979,$H$8,$H$9,I979,$H$10,$H$11,$K$10,$K$11,$H$13),E978)," ")</f>
        <v xml:space="preserve"> </v>
      </c>
      <c r="F979" s="269" t="str">
        <f t="shared" si="515"/>
        <v/>
      </c>
      <c r="G979" s="269" t="str">
        <f t="shared" si="516"/>
        <v/>
      </c>
      <c r="H979" s="270"/>
      <c r="I979" s="269" t="str">
        <f t="shared" si="517"/>
        <v/>
      </c>
      <c r="J979" s="269">
        <f t="shared" si="510"/>
        <v>100</v>
      </c>
      <c r="K979" s="317" t="str">
        <f t="shared" si="518"/>
        <v/>
      </c>
      <c r="L979" s="318" t="str">
        <f t="shared" si="519"/>
        <v/>
      </c>
      <c r="M979" s="318" t="str">
        <f t="shared" si="520"/>
        <v/>
      </c>
      <c r="N979" s="269" t="str">
        <f t="shared" si="521"/>
        <v/>
      </c>
      <c r="O979" s="269" t="str">
        <f t="shared" si="533"/>
        <v/>
      </c>
      <c r="P979" s="316"/>
      <c r="Q979" s="269"/>
      <c r="R979" s="338" t="str">
        <f>IF(H979&gt;0,rate1(1,$L$52,$L$51,$L$54,L979,$L$53,$L$50,P979),"")</f>
        <v/>
      </c>
      <c r="S979" s="318"/>
      <c r="T979" s="318"/>
      <c r="U979" s="269"/>
      <c r="V979" s="341"/>
      <c r="W979" s="269"/>
      <c r="X979" s="269"/>
      <c r="Y979" s="269"/>
      <c r="Z979" s="349" t="str">
        <f>IF(H979&gt;0,rate1(1,$L$52,$L$51,$L$54,U979,$L$53,$L$50,Y979),"")</f>
        <v/>
      </c>
      <c r="AA979" s="341" t="str">
        <f t="shared" si="522"/>
        <v/>
      </c>
      <c r="AB979" s="341" t="str">
        <f t="shared" si="523"/>
        <v/>
      </c>
      <c r="AC979" s="269" t="str">
        <f t="shared" si="511"/>
        <v/>
      </c>
      <c r="AD979" s="269" t="str">
        <f t="shared" si="524"/>
        <v/>
      </c>
      <c r="AE979" s="269" t="str">
        <f t="shared" si="525"/>
        <v/>
      </c>
      <c r="AF979" s="269" t="str">
        <f t="shared" si="526"/>
        <v/>
      </c>
      <c r="AG979" s="269" t="str">
        <f t="shared" si="527"/>
        <v/>
      </c>
      <c r="AH979" s="269" t="str">
        <f t="shared" si="528"/>
        <v/>
      </c>
      <c r="AI979" s="269" t="str">
        <f t="shared" si="529"/>
        <v/>
      </c>
      <c r="AJ979" s="269" t="str">
        <f t="shared" si="530"/>
        <v/>
      </c>
      <c r="AK979" s="366" t="str">
        <f t="shared" si="531"/>
        <v/>
      </c>
      <c r="AL979" s="134" t="str">
        <f t="shared" si="532"/>
        <v/>
      </c>
      <c r="AM979" s="5" t="e" cm="1">
        <f t="array" ref="AM979">Balance($B$8,$B$11,$B$12,$H$7,B979,AK979,AL979)</f>
        <v>#VALUE!</v>
      </c>
      <c r="AN979" s="5" t="e" cm="1">
        <f t="array" ref="AN979">getStorageByWaterLevel(B978)</f>
        <v>#VALUE!</v>
      </c>
    </row>
    <row r="980" spans="2:40" x14ac:dyDescent="0.25">
      <c r="B980" s="269" t="str">
        <f t="shared" si="512"/>
        <v/>
      </c>
      <c r="C980" s="269" t="str">
        <f t="shared" si="513"/>
        <v/>
      </c>
      <c r="D980" s="269" t="str">
        <f t="shared" si="514"/>
        <v/>
      </c>
      <c r="E980" s="269" t="str">
        <f>IF(H980&gt;0,IF(AND(C980&lt;$B$6,C980&gt;$K$12),bb2wang($B$6,$K$12,C980,$H$8,$H$9,I980,$H$10,$H$11,$K$10,$K$11,$H$13),E979)," ")</f>
        <v xml:space="preserve"> </v>
      </c>
      <c r="F980" s="269" t="str">
        <f t="shared" si="515"/>
        <v/>
      </c>
      <c r="G980" s="269" t="str">
        <f t="shared" si="516"/>
        <v/>
      </c>
      <c r="H980" s="270"/>
      <c r="I980" s="269" t="str">
        <f t="shared" si="517"/>
        <v/>
      </c>
      <c r="J980" s="269">
        <f t="shared" si="510"/>
        <v>100</v>
      </c>
      <c r="K980" s="317" t="str">
        <f t="shared" si="518"/>
        <v/>
      </c>
      <c r="L980" s="318" t="str">
        <f t="shared" si="519"/>
        <v/>
      </c>
      <c r="M980" s="318" t="str">
        <f t="shared" si="520"/>
        <v/>
      </c>
      <c r="N980" s="269" t="str">
        <f t="shared" si="521"/>
        <v/>
      </c>
      <c r="O980" s="269" t="str">
        <f t="shared" si="533"/>
        <v/>
      </c>
      <c r="P980" s="316"/>
      <c r="Q980" s="269"/>
      <c r="R980" s="338" t="str">
        <f>IF(H980&gt;0,rate1(1,$L$52,$L$51,$L$54,L980,$L$53,$L$50,P980),"")</f>
        <v/>
      </c>
      <c r="S980" s="318"/>
      <c r="T980" s="318"/>
      <c r="U980" s="269"/>
      <c r="V980" s="341"/>
      <c r="W980" s="269"/>
      <c r="X980" s="269"/>
      <c r="Y980" s="269"/>
      <c r="Z980" s="349" t="str">
        <f>IF(H980&gt;0,rate1(1,$L$52,$L$51,$L$54,U980,$L$53,$L$50,Y980),"")</f>
        <v/>
      </c>
      <c r="AA980" s="341" t="str">
        <f t="shared" si="522"/>
        <v/>
      </c>
      <c r="AB980" s="341" t="str">
        <f t="shared" si="523"/>
        <v/>
      </c>
      <c r="AC980" s="269" t="str">
        <f t="shared" si="511"/>
        <v/>
      </c>
      <c r="AD980" s="269" t="str">
        <f t="shared" si="524"/>
        <v/>
      </c>
      <c r="AE980" s="269" t="str">
        <f t="shared" si="525"/>
        <v/>
      </c>
      <c r="AF980" s="269" t="str">
        <f t="shared" si="526"/>
        <v/>
      </c>
      <c r="AG980" s="269" t="str">
        <f t="shared" si="527"/>
        <v/>
      </c>
      <c r="AH980" s="269" t="str">
        <f t="shared" si="528"/>
        <v/>
      </c>
      <c r="AI980" s="269" t="str">
        <f t="shared" si="529"/>
        <v/>
      </c>
      <c r="AJ980" s="269" t="str">
        <f t="shared" si="530"/>
        <v/>
      </c>
      <c r="AK980" s="366" t="str">
        <f t="shared" si="531"/>
        <v/>
      </c>
      <c r="AL980" s="134" t="str">
        <f t="shared" si="532"/>
        <v/>
      </c>
      <c r="AM980" s="5" t="e" cm="1">
        <f t="array" ref="AM980">Balance($B$8,$B$11,$B$12,$H$7,B980,AK980,AL980)</f>
        <v>#VALUE!</v>
      </c>
      <c r="AN980" s="5" t="e" cm="1">
        <f t="array" ref="AN980">getStorageByWaterLevel(B979)</f>
        <v>#VALUE!</v>
      </c>
    </row>
    <row r="981" spans="2:40" x14ac:dyDescent="0.25">
      <c r="B981" s="269" t="str">
        <f t="shared" si="512"/>
        <v/>
      </c>
      <c r="C981" s="269" t="str">
        <f t="shared" si="513"/>
        <v/>
      </c>
      <c r="D981" s="269" t="str">
        <f t="shared" si="514"/>
        <v/>
      </c>
      <c r="E981" s="269" t="str">
        <f>IF(H981&gt;0,IF(AND(C981&lt;$B$6,C981&gt;$K$12),bb2wang($B$6,$K$12,C981,$H$8,$H$9,I981,$H$10,$H$11,$K$10,$K$11,$H$13),E980)," ")</f>
        <v xml:space="preserve"> </v>
      </c>
      <c r="F981" s="269" t="str">
        <f t="shared" si="515"/>
        <v/>
      </c>
      <c r="G981" s="269" t="str">
        <f t="shared" si="516"/>
        <v/>
      </c>
      <c r="H981" s="270"/>
      <c r="I981" s="269" t="str">
        <f t="shared" si="517"/>
        <v/>
      </c>
      <c r="J981" s="269">
        <f t="shared" si="510"/>
        <v>100</v>
      </c>
      <c r="K981" s="317" t="str">
        <f t="shared" si="518"/>
        <v/>
      </c>
      <c r="L981" s="318" t="str">
        <f t="shared" si="519"/>
        <v/>
      </c>
      <c r="M981" s="318" t="str">
        <f t="shared" si="520"/>
        <v/>
      </c>
      <c r="N981" s="269" t="str">
        <f t="shared" si="521"/>
        <v/>
      </c>
      <c r="O981" s="269" t="str">
        <f t="shared" si="533"/>
        <v/>
      </c>
      <c r="P981" s="316"/>
      <c r="Q981" s="269"/>
      <c r="R981" s="338" t="str">
        <f>IF(H981&gt;0,rate1(1,$L$52,$L$51,$L$54,L981,$L$53,$L$50,P981),"")</f>
        <v/>
      </c>
      <c r="S981" s="318"/>
      <c r="T981" s="318"/>
      <c r="U981" s="269"/>
      <c r="V981" s="341"/>
      <c r="W981" s="269"/>
      <c r="X981" s="269"/>
      <c r="Y981" s="269"/>
      <c r="Z981" s="349" t="str">
        <f>IF(H981&gt;0,rate1(1,$L$52,$L$51,$L$54,U981,$L$53,$L$50,Y981),"")</f>
        <v/>
      </c>
      <c r="AA981" s="341" t="str">
        <f t="shared" si="522"/>
        <v/>
      </c>
      <c r="AB981" s="341" t="str">
        <f t="shared" si="523"/>
        <v/>
      </c>
      <c r="AC981" s="269" t="str">
        <f t="shared" si="511"/>
        <v/>
      </c>
      <c r="AD981" s="269" t="str">
        <f t="shared" si="524"/>
        <v/>
      </c>
      <c r="AE981" s="269" t="str">
        <f t="shared" si="525"/>
        <v/>
      </c>
      <c r="AF981" s="269" t="str">
        <f t="shared" si="526"/>
        <v/>
      </c>
      <c r="AG981" s="269" t="str">
        <f t="shared" si="527"/>
        <v/>
      </c>
      <c r="AH981" s="269" t="str">
        <f t="shared" si="528"/>
        <v/>
      </c>
      <c r="AI981" s="269" t="str">
        <f t="shared" si="529"/>
        <v/>
      </c>
      <c r="AJ981" s="269" t="str">
        <f t="shared" si="530"/>
        <v/>
      </c>
      <c r="AK981" s="366" t="str">
        <f t="shared" si="531"/>
        <v/>
      </c>
      <c r="AL981" s="134" t="str">
        <f t="shared" si="532"/>
        <v/>
      </c>
      <c r="AM981" s="5" t="e" cm="1">
        <f t="array" ref="AM981">Balance($B$8,$B$11,$B$12,$H$7,B981,AK981,AL981)</f>
        <v>#VALUE!</v>
      </c>
      <c r="AN981" s="5" t="e" cm="1">
        <f t="array" ref="AN981">getStorageByWaterLevel(B980)</f>
        <v>#VALUE!</v>
      </c>
    </row>
    <row r="982" spans="2:40" x14ac:dyDescent="0.25">
      <c r="B982" s="269" t="str">
        <f t="shared" si="512"/>
        <v/>
      </c>
      <c r="C982" s="269" t="str">
        <f t="shared" si="513"/>
        <v/>
      </c>
      <c r="D982" s="269" t="str">
        <f t="shared" si="514"/>
        <v/>
      </c>
      <c r="E982" s="269" t="str">
        <f>IF(H982&gt;0,IF(AND(C982&lt;$B$6,C982&gt;$K$12),bb2wang($B$6,$K$12,C982,$H$8,$H$9,I982,$H$10,$H$11,$K$10,$K$11,$H$13),E981)," ")</f>
        <v xml:space="preserve"> </v>
      </c>
      <c r="F982" s="269" t="str">
        <f t="shared" si="515"/>
        <v/>
      </c>
      <c r="G982" s="269" t="str">
        <f t="shared" si="516"/>
        <v/>
      </c>
      <c r="H982" s="270"/>
      <c r="I982" s="269" t="str">
        <f t="shared" si="517"/>
        <v/>
      </c>
      <c r="J982" s="269">
        <f t="shared" si="510"/>
        <v>100</v>
      </c>
      <c r="K982" s="317" t="str">
        <f t="shared" si="518"/>
        <v/>
      </c>
      <c r="L982" s="318" t="str">
        <f t="shared" si="519"/>
        <v/>
      </c>
      <c r="M982" s="318" t="str">
        <f t="shared" si="520"/>
        <v/>
      </c>
      <c r="N982" s="269" t="str">
        <f t="shared" si="521"/>
        <v/>
      </c>
      <c r="O982" s="269" t="str">
        <f t="shared" si="533"/>
        <v/>
      </c>
      <c r="P982" s="316"/>
      <c r="Q982" s="269"/>
      <c r="R982" s="338" t="str">
        <f>IF(H982&gt;0,rate1(1,$L$52,$L$51,$L$54,L982,$L$53,$L$50,P982),"")</f>
        <v/>
      </c>
      <c r="S982" s="318"/>
      <c r="T982" s="318"/>
      <c r="U982" s="269"/>
      <c r="V982" s="341"/>
      <c r="W982" s="269"/>
      <c r="X982" s="269"/>
      <c r="Y982" s="269"/>
      <c r="Z982" s="349" t="str">
        <f>IF(H982&gt;0,rate1(1,$L$52,$L$51,$L$54,U982,$L$53,$L$50,Y982),"")</f>
        <v/>
      </c>
      <c r="AA982" s="341" t="str">
        <f t="shared" si="522"/>
        <v/>
      </c>
      <c r="AB982" s="341" t="str">
        <f t="shared" si="523"/>
        <v/>
      </c>
      <c r="AC982" s="269" t="str">
        <f t="shared" si="511"/>
        <v/>
      </c>
      <c r="AD982" s="269" t="str">
        <f t="shared" si="524"/>
        <v/>
      </c>
      <c r="AE982" s="269" t="str">
        <f t="shared" si="525"/>
        <v/>
      </c>
      <c r="AF982" s="269" t="str">
        <f t="shared" si="526"/>
        <v/>
      </c>
      <c r="AG982" s="269" t="str">
        <f t="shared" si="527"/>
        <v/>
      </c>
      <c r="AH982" s="269" t="str">
        <f t="shared" si="528"/>
        <v/>
      </c>
      <c r="AI982" s="269" t="str">
        <f t="shared" si="529"/>
        <v/>
      </c>
      <c r="AJ982" s="269" t="str">
        <f t="shared" si="530"/>
        <v/>
      </c>
      <c r="AK982" s="366" t="str">
        <f t="shared" si="531"/>
        <v/>
      </c>
      <c r="AL982" s="134" t="str">
        <f t="shared" si="532"/>
        <v/>
      </c>
      <c r="AM982" s="5" t="e" cm="1">
        <f t="array" ref="AM982">Balance($B$8,$B$11,$B$12,$H$7,B982,AK982,AL982)</f>
        <v>#VALUE!</v>
      </c>
      <c r="AN982" s="5" t="e" cm="1">
        <f t="array" ref="AN982">getStorageByWaterLevel(B981)</f>
        <v>#VALUE!</v>
      </c>
    </row>
    <row r="983" spans="2:40" x14ac:dyDescent="0.25">
      <c r="B983" s="269" t="str">
        <f t="shared" si="512"/>
        <v/>
      </c>
      <c r="C983" s="269" t="str">
        <f t="shared" si="513"/>
        <v/>
      </c>
      <c r="D983" s="269" t="str">
        <f t="shared" si="514"/>
        <v/>
      </c>
      <c r="E983" s="269" t="str">
        <f>IF(H983&gt;0,IF(AND(C983&lt;$B$6,C983&gt;$K$12),bb2wang($B$6,$K$12,C983,$H$8,$H$9,I983,$H$10,$H$11,$K$10,$K$11,$H$13),E982)," ")</f>
        <v xml:space="preserve"> </v>
      </c>
      <c r="F983" s="269" t="str">
        <f t="shared" si="515"/>
        <v/>
      </c>
      <c r="G983" s="269" t="str">
        <f t="shared" si="516"/>
        <v/>
      </c>
      <c r="H983" s="270"/>
      <c r="I983" s="269" t="str">
        <f t="shared" si="517"/>
        <v/>
      </c>
      <c r="J983" s="269">
        <f t="shared" si="510"/>
        <v>100</v>
      </c>
      <c r="K983" s="317" t="str">
        <f t="shared" si="518"/>
        <v/>
      </c>
      <c r="L983" s="318" t="str">
        <f t="shared" si="519"/>
        <v/>
      </c>
      <c r="M983" s="318" t="str">
        <f t="shared" si="520"/>
        <v/>
      </c>
      <c r="N983" s="269" t="str">
        <f t="shared" si="521"/>
        <v/>
      </c>
      <c r="O983" s="269" t="str">
        <f t="shared" si="533"/>
        <v/>
      </c>
      <c r="P983" s="316"/>
      <c r="Q983" s="269"/>
      <c r="R983" s="338" t="str">
        <f>IF(H983&gt;0,rate1(1,$L$52,$L$51,$L$54,L983,$L$53,$L$50,P983),"")</f>
        <v/>
      </c>
      <c r="S983" s="318"/>
      <c r="T983" s="318"/>
      <c r="U983" s="269"/>
      <c r="V983" s="341"/>
      <c r="W983" s="269"/>
      <c r="X983" s="269"/>
      <c r="Y983" s="269"/>
      <c r="Z983" s="349" t="str">
        <f>IF(H983&gt;0,rate1(1,$L$52,$L$51,$L$54,U983,$L$53,$L$50,Y983),"")</f>
        <v/>
      </c>
      <c r="AA983" s="341" t="str">
        <f t="shared" si="522"/>
        <v/>
      </c>
      <c r="AB983" s="341" t="str">
        <f t="shared" si="523"/>
        <v/>
      </c>
      <c r="AC983" s="269" t="str">
        <f t="shared" si="511"/>
        <v/>
      </c>
      <c r="AD983" s="269" t="str">
        <f t="shared" si="524"/>
        <v/>
      </c>
      <c r="AE983" s="269" t="str">
        <f t="shared" si="525"/>
        <v/>
      </c>
      <c r="AF983" s="269" t="str">
        <f t="shared" si="526"/>
        <v/>
      </c>
      <c r="AG983" s="269" t="str">
        <f t="shared" si="527"/>
        <v/>
      </c>
      <c r="AH983" s="269" t="str">
        <f t="shared" si="528"/>
        <v/>
      </c>
      <c r="AI983" s="269" t="str">
        <f t="shared" si="529"/>
        <v/>
      </c>
      <c r="AJ983" s="269" t="str">
        <f t="shared" si="530"/>
        <v/>
      </c>
      <c r="AK983" s="366" t="str">
        <f t="shared" si="531"/>
        <v/>
      </c>
      <c r="AL983" s="134" t="str">
        <f t="shared" si="532"/>
        <v/>
      </c>
      <c r="AM983" s="5" t="e" cm="1">
        <f t="array" ref="AM983">Balance($B$8,$B$11,$B$12,$H$7,B983,AK983,AL983)</f>
        <v>#VALUE!</v>
      </c>
      <c r="AN983" s="5" t="e" cm="1">
        <f t="array" ref="AN983">getStorageByWaterLevel(B982)</f>
        <v>#VALUE!</v>
      </c>
    </row>
    <row r="984" spans="2:40" x14ac:dyDescent="0.25">
      <c r="B984" s="269" t="str">
        <f t="shared" si="512"/>
        <v/>
      </c>
      <c r="C984" s="269" t="str">
        <f t="shared" si="513"/>
        <v/>
      </c>
      <c r="D984" s="269" t="str">
        <f t="shared" si="514"/>
        <v/>
      </c>
      <c r="E984" s="269" t="str">
        <f>IF(H984&gt;0,IF(AND(C984&lt;$B$6,C984&gt;$K$12),bb2wang($B$6,$K$12,C984,$H$8,$H$9,I984,$H$10,$H$11,$K$10,$K$11,$H$13),E983)," ")</f>
        <v xml:space="preserve"> </v>
      </c>
      <c r="F984" s="269" t="str">
        <f t="shared" si="515"/>
        <v/>
      </c>
      <c r="G984" s="269" t="str">
        <f t="shared" si="516"/>
        <v/>
      </c>
      <c r="H984" s="270"/>
      <c r="I984" s="269" t="str">
        <f t="shared" si="517"/>
        <v/>
      </c>
      <c r="J984" s="269">
        <f t="shared" si="510"/>
        <v>100</v>
      </c>
      <c r="K984" s="317" t="str">
        <f t="shared" si="518"/>
        <v/>
      </c>
      <c r="L984" s="318" t="str">
        <f t="shared" si="519"/>
        <v/>
      </c>
      <c r="M984" s="318" t="str">
        <f t="shared" si="520"/>
        <v/>
      </c>
      <c r="N984" s="269" t="str">
        <f t="shared" si="521"/>
        <v/>
      </c>
      <c r="O984" s="269" t="str">
        <f t="shared" si="533"/>
        <v/>
      </c>
      <c r="P984" s="316"/>
      <c r="Q984" s="269"/>
      <c r="R984" s="338" t="str">
        <f>IF(H984&gt;0,rate1(1,$L$52,$L$51,$L$54,L984,$L$53,$L$50,P984),"")</f>
        <v/>
      </c>
      <c r="S984" s="318"/>
      <c r="T984" s="318"/>
      <c r="U984" s="269"/>
      <c r="V984" s="341"/>
      <c r="W984" s="269"/>
      <c r="X984" s="269"/>
      <c r="Y984" s="269"/>
      <c r="Z984" s="349" t="str">
        <f>IF(H984&gt;0,rate1(1,$L$52,$L$51,$L$54,U984,$L$53,$L$50,Y984),"")</f>
        <v/>
      </c>
      <c r="AA984" s="341" t="str">
        <f t="shared" si="522"/>
        <v/>
      </c>
      <c r="AB984" s="341" t="str">
        <f t="shared" si="523"/>
        <v/>
      </c>
      <c r="AC984" s="269" t="str">
        <f t="shared" si="511"/>
        <v/>
      </c>
      <c r="AD984" s="269" t="str">
        <f t="shared" si="524"/>
        <v/>
      </c>
      <c r="AE984" s="269" t="str">
        <f t="shared" si="525"/>
        <v/>
      </c>
      <c r="AF984" s="269" t="str">
        <f t="shared" si="526"/>
        <v/>
      </c>
      <c r="AG984" s="269" t="str">
        <f t="shared" si="527"/>
        <v/>
      </c>
      <c r="AH984" s="269" t="str">
        <f t="shared" si="528"/>
        <v/>
      </c>
      <c r="AI984" s="269" t="str">
        <f t="shared" si="529"/>
        <v/>
      </c>
      <c r="AJ984" s="269" t="str">
        <f t="shared" si="530"/>
        <v/>
      </c>
      <c r="AK984" s="366" t="str">
        <f t="shared" si="531"/>
        <v/>
      </c>
      <c r="AL984" s="134" t="str">
        <f t="shared" si="532"/>
        <v/>
      </c>
      <c r="AM984" s="5" t="e" cm="1">
        <f t="array" ref="AM984">Balance($B$8,$B$11,$B$12,$H$7,B984,AK984,AL984)</f>
        <v>#VALUE!</v>
      </c>
      <c r="AN984" s="5" t="e" cm="1">
        <f t="array" ref="AN984">getStorageByWaterLevel(B983)</f>
        <v>#VALUE!</v>
      </c>
    </row>
    <row r="985" spans="2:40" x14ac:dyDescent="0.25">
      <c r="B985" s="269" t="str">
        <f t="shared" si="512"/>
        <v/>
      </c>
      <c r="C985" s="269" t="str">
        <f t="shared" si="513"/>
        <v/>
      </c>
      <c r="D985" s="269" t="str">
        <f t="shared" si="514"/>
        <v/>
      </c>
      <c r="E985" s="269" t="str">
        <f>IF(H985&gt;0,IF(AND(C985&lt;$B$6,C985&gt;$K$12),bb2wang($B$6,$K$12,C985,$H$8,$H$9,I985,$H$10,$H$11,$K$10,$K$11,$H$13),E984)," ")</f>
        <v xml:space="preserve"> </v>
      </c>
      <c r="F985" s="269" t="str">
        <f t="shared" si="515"/>
        <v/>
      </c>
      <c r="G985" s="269" t="str">
        <f t="shared" si="516"/>
        <v/>
      </c>
      <c r="H985" s="270"/>
      <c r="I985" s="269" t="str">
        <f t="shared" si="517"/>
        <v/>
      </c>
      <c r="J985" s="269">
        <f t="shared" si="510"/>
        <v>100</v>
      </c>
      <c r="K985" s="317" t="str">
        <f t="shared" si="518"/>
        <v/>
      </c>
      <c r="L985" s="318" t="str">
        <f t="shared" si="519"/>
        <v/>
      </c>
      <c r="M985" s="318" t="str">
        <f t="shared" si="520"/>
        <v/>
      </c>
      <c r="N985" s="269" t="str">
        <f t="shared" si="521"/>
        <v/>
      </c>
      <c r="O985" s="269" t="str">
        <f t="shared" si="533"/>
        <v/>
      </c>
      <c r="P985" s="316"/>
      <c r="Q985" s="269"/>
      <c r="R985" s="338" t="str">
        <f>IF(H985&gt;0,rate1(1,$L$52,$L$51,$L$54,L985,$L$53,$L$50,P985),"")</f>
        <v/>
      </c>
      <c r="S985" s="318"/>
      <c r="T985" s="318"/>
      <c r="U985" s="269"/>
      <c r="V985" s="341"/>
      <c r="W985" s="269"/>
      <c r="X985" s="269"/>
      <c r="Y985" s="269"/>
      <c r="Z985" s="349" t="str">
        <f>IF(H985&gt;0,rate1(1,$L$52,$L$51,$L$54,U985,$L$53,$L$50,Y985),"")</f>
        <v/>
      </c>
      <c r="AA985" s="341" t="str">
        <f t="shared" si="522"/>
        <v/>
      </c>
      <c r="AB985" s="341" t="str">
        <f t="shared" si="523"/>
        <v/>
      </c>
      <c r="AC985" s="269" t="str">
        <f t="shared" si="511"/>
        <v/>
      </c>
      <c r="AD985" s="269" t="str">
        <f t="shared" si="524"/>
        <v/>
      </c>
      <c r="AE985" s="269" t="str">
        <f t="shared" si="525"/>
        <v/>
      </c>
      <c r="AF985" s="269" t="str">
        <f t="shared" si="526"/>
        <v/>
      </c>
      <c r="AG985" s="269" t="str">
        <f t="shared" si="527"/>
        <v/>
      </c>
      <c r="AH985" s="269" t="str">
        <f t="shared" si="528"/>
        <v/>
      </c>
      <c r="AI985" s="269" t="str">
        <f t="shared" si="529"/>
        <v/>
      </c>
      <c r="AJ985" s="269" t="str">
        <f t="shared" si="530"/>
        <v/>
      </c>
      <c r="AK985" s="366" t="str">
        <f t="shared" si="531"/>
        <v/>
      </c>
      <c r="AL985" s="134" t="str">
        <f t="shared" si="532"/>
        <v/>
      </c>
      <c r="AM985" s="5" t="e" cm="1">
        <f t="array" ref="AM985">Balance($B$8,$B$11,$B$12,$H$7,B985,AK985,AL985)</f>
        <v>#VALUE!</v>
      </c>
      <c r="AN985" s="5" t="e" cm="1">
        <f t="array" ref="AN985">getStorageByWaterLevel(B984)</f>
        <v>#VALUE!</v>
      </c>
    </row>
    <row r="986" spans="2:40" x14ac:dyDescent="0.25">
      <c r="B986" s="269" t="str">
        <f t="shared" si="512"/>
        <v/>
      </c>
      <c r="C986" s="269" t="str">
        <f t="shared" si="513"/>
        <v/>
      </c>
      <c r="D986" s="269" t="str">
        <f t="shared" si="514"/>
        <v/>
      </c>
      <c r="E986" s="269" t="str">
        <f>IF(H986&gt;0,IF(AND(C986&lt;$B$6,C986&gt;$K$12),bb2wang($B$6,$K$12,C986,$H$8,$H$9,I986,$H$10,$H$11,$K$10,$K$11,$H$13),E985)," ")</f>
        <v xml:space="preserve"> </v>
      </c>
      <c r="F986" s="269" t="str">
        <f t="shared" si="515"/>
        <v/>
      </c>
      <c r="G986" s="269" t="str">
        <f t="shared" si="516"/>
        <v/>
      </c>
      <c r="H986" s="270"/>
      <c r="I986" s="269" t="str">
        <f t="shared" si="517"/>
        <v/>
      </c>
      <c r="J986" s="269">
        <f t="shared" si="510"/>
        <v>100</v>
      </c>
      <c r="K986" s="317" t="str">
        <f t="shared" si="518"/>
        <v/>
      </c>
      <c r="L986" s="318" t="str">
        <f t="shared" si="519"/>
        <v/>
      </c>
      <c r="M986" s="318" t="str">
        <f t="shared" si="520"/>
        <v/>
      </c>
      <c r="N986" s="269" t="str">
        <f t="shared" si="521"/>
        <v/>
      </c>
      <c r="O986" s="269" t="str">
        <f t="shared" si="533"/>
        <v/>
      </c>
      <c r="P986" s="316"/>
      <c r="Q986" s="269"/>
      <c r="R986" s="338" t="str">
        <f>IF(H986&gt;0,rate1(1,$L$52,$L$51,$L$54,L986,$L$53,$L$50,P986),"")</f>
        <v/>
      </c>
      <c r="S986" s="318"/>
      <c r="T986" s="318"/>
      <c r="U986" s="269"/>
      <c r="V986" s="341"/>
      <c r="W986" s="269"/>
      <c r="X986" s="269"/>
      <c r="Y986" s="269"/>
      <c r="Z986" s="349" t="str">
        <f>IF(H986&gt;0,rate1(1,$L$52,$L$51,$L$54,U986,$L$53,$L$50,Y986),"")</f>
        <v/>
      </c>
      <c r="AA986" s="341" t="str">
        <f t="shared" si="522"/>
        <v/>
      </c>
      <c r="AB986" s="341" t="str">
        <f t="shared" si="523"/>
        <v/>
      </c>
      <c r="AC986" s="269" t="str">
        <f t="shared" si="511"/>
        <v/>
      </c>
      <c r="AD986" s="269" t="str">
        <f t="shared" si="524"/>
        <v/>
      </c>
      <c r="AE986" s="269" t="str">
        <f t="shared" si="525"/>
        <v/>
      </c>
      <c r="AF986" s="269" t="str">
        <f t="shared" si="526"/>
        <v/>
      </c>
      <c r="AG986" s="269" t="str">
        <f t="shared" si="527"/>
        <v/>
      </c>
      <c r="AH986" s="269" t="str">
        <f t="shared" si="528"/>
        <v/>
      </c>
      <c r="AI986" s="269" t="str">
        <f t="shared" si="529"/>
        <v/>
      </c>
      <c r="AJ986" s="269" t="str">
        <f t="shared" si="530"/>
        <v/>
      </c>
      <c r="AK986" s="366" t="str">
        <f t="shared" si="531"/>
        <v/>
      </c>
      <c r="AL986" s="134" t="str">
        <f t="shared" si="532"/>
        <v/>
      </c>
      <c r="AM986" s="5" t="e" cm="1">
        <f t="array" ref="AM986">Balance($B$8,$B$11,$B$12,$H$7,B986,AK986,AL986)</f>
        <v>#VALUE!</v>
      </c>
      <c r="AN986" s="5" t="e" cm="1">
        <f t="array" ref="AN986">getStorageByWaterLevel(B985)</f>
        <v>#VALUE!</v>
      </c>
    </row>
    <row r="987" spans="2:40" x14ac:dyDescent="0.25">
      <c r="B987" s="269" t="str">
        <f t="shared" si="512"/>
        <v/>
      </c>
      <c r="C987" s="269" t="str">
        <f t="shared" si="513"/>
        <v/>
      </c>
      <c r="D987" s="269" t="str">
        <f t="shared" si="514"/>
        <v/>
      </c>
      <c r="E987" s="269" t="str">
        <f>IF(H987&gt;0,IF(AND(C987&lt;$B$6,C987&gt;$K$12),bb2wang($B$6,$K$12,C987,$H$8,$H$9,I987,$H$10,$H$11,$K$10,$K$11,$H$13),E986)," ")</f>
        <v xml:space="preserve"> </v>
      </c>
      <c r="F987" s="269" t="str">
        <f t="shared" si="515"/>
        <v/>
      </c>
      <c r="G987" s="269" t="str">
        <f t="shared" si="516"/>
        <v/>
      </c>
      <c r="H987" s="270"/>
      <c r="I987" s="269" t="str">
        <f t="shared" si="517"/>
        <v/>
      </c>
      <c r="J987" s="269">
        <f t="shared" si="510"/>
        <v>100</v>
      </c>
      <c r="K987" s="317" t="str">
        <f t="shared" si="518"/>
        <v/>
      </c>
      <c r="L987" s="318" t="str">
        <f t="shared" si="519"/>
        <v/>
      </c>
      <c r="M987" s="318" t="str">
        <f t="shared" si="520"/>
        <v/>
      </c>
      <c r="N987" s="269" t="str">
        <f t="shared" si="521"/>
        <v/>
      </c>
      <c r="O987" s="269" t="str">
        <f t="shared" si="533"/>
        <v/>
      </c>
      <c r="P987" s="316"/>
      <c r="Q987" s="269"/>
      <c r="R987" s="338" t="str">
        <f>IF(H987&gt;0,rate1(1,$L$52,$L$51,$L$54,L987,$L$53,$L$50,P987),"")</f>
        <v/>
      </c>
      <c r="S987" s="318"/>
      <c r="T987" s="318"/>
      <c r="U987" s="269"/>
      <c r="V987" s="341"/>
      <c r="W987" s="269"/>
      <c r="X987" s="269"/>
      <c r="Y987" s="269"/>
      <c r="Z987" s="349" t="str">
        <f>IF(H987&gt;0,rate1(1,$L$52,$L$51,$L$54,U987,$L$53,$L$50,Y987),"")</f>
        <v/>
      </c>
      <c r="AA987" s="341" t="str">
        <f t="shared" si="522"/>
        <v/>
      </c>
      <c r="AB987" s="341" t="str">
        <f t="shared" si="523"/>
        <v/>
      </c>
      <c r="AC987" s="269" t="str">
        <f t="shared" si="511"/>
        <v/>
      </c>
      <c r="AD987" s="269" t="str">
        <f t="shared" si="524"/>
        <v/>
      </c>
      <c r="AE987" s="269" t="str">
        <f t="shared" si="525"/>
        <v/>
      </c>
      <c r="AF987" s="269" t="str">
        <f t="shared" si="526"/>
        <v/>
      </c>
      <c r="AG987" s="269" t="str">
        <f t="shared" si="527"/>
        <v/>
      </c>
      <c r="AH987" s="269" t="str">
        <f t="shared" si="528"/>
        <v/>
      </c>
      <c r="AI987" s="269" t="str">
        <f t="shared" si="529"/>
        <v/>
      </c>
      <c r="AJ987" s="269" t="str">
        <f t="shared" si="530"/>
        <v/>
      </c>
      <c r="AK987" s="366" t="str">
        <f t="shared" si="531"/>
        <v/>
      </c>
      <c r="AL987" s="134" t="str">
        <f t="shared" si="532"/>
        <v/>
      </c>
      <c r="AM987" s="5" t="e" cm="1">
        <f t="array" ref="AM987">Balance($B$8,$B$11,$B$12,$H$7,B987,AK987,AL987)</f>
        <v>#VALUE!</v>
      </c>
      <c r="AN987" s="5" t="e" cm="1">
        <f t="array" ref="AN987">getStorageByWaterLevel(B986)</f>
        <v>#VALUE!</v>
      </c>
    </row>
    <row r="988" spans="2:40" x14ac:dyDescent="0.25">
      <c r="B988" s="269" t="str">
        <f t="shared" si="512"/>
        <v/>
      </c>
      <c r="C988" s="269" t="str">
        <f t="shared" si="513"/>
        <v/>
      </c>
      <c r="D988" s="269" t="str">
        <f t="shared" si="514"/>
        <v/>
      </c>
      <c r="E988" s="269" t="str">
        <f>IF(H988&gt;0,IF(AND(C988&lt;$B$6,C988&gt;$K$12),bb2wang($B$6,$K$12,C988,$H$8,$H$9,I988,$H$10,$H$11,$K$10,$K$11,$H$13),E987)," ")</f>
        <v xml:space="preserve"> </v>
      </c>
      <c r="F988" s="269" t="str">
        <f t="shared" si="515"/>
        <v/>
      </c>
      <c r="G988" s="269" t="str">
        <f t="shared" si="516"/>
        <v/>
      </c>
      <c r="H988" s="270"/>
      <c r="I988" s="269" t="str">
        <f t="shared" si="517"/>
        <v/>
      </c>
      <c r="J988" s="269">
        <f t="shared" si="510"/>
        <v>100</v>
      </c>
      <c r="K988" s="317" t="str">
        <f t="shared" si="518"/>
        <v/>
      </c>
      <c r="L988" s="318" t="str">
        <f t="shared" si="519"/>
        <v/>
      </c>
      <c r="M988" s="318" t="str">
        <f t="shared" si="520"/>
        <v/>
      </c>
      <c r="N988" s="269" t="str">
        <f t="shared" si="521"/>
        <v/>
      </c>
      <c r="O988" s="269" t="str">
        <f t="shared" si="533"/>
        <v/>
      </c>
      <c r="P988" s="316"/>
      <c r="Q988" s="269"/>
      <c r="R988" s="338" t="str">
        <f>IF(H988&gt;0,rate1(1,$L$52,$L$51,$L$54,L988,$L$53,$L$50,P988),"")</f>
        <v/>
      </c>
      <c r="S988" s="318"/>
      <c r="T988" s="318"/>
      <c r="U988" s="269"/>
      <c r="V988" s="341"/>
      <c r="W988" s="269"/>
      <c r="X988" s="269"/>
      <c r="Y988" s="269"/>
      <c r="Z988" s="349" t="str">
        <f>IF(H988&gt;0,rate1(1,$L$52,$L$51,$L$54,U988,$L$53,$L$50,Y988),"")</f>
        <v/>
      </c>
      <c r="AA988" s="341" t="str">
        <f t="shared" si="522"/>
        <v/>
      </c>
      <c r="AB988" s="341" t="str">
        <f t="shared" si="523"/>
        <v/>
      </c>
      <c r="AC988" s="269" t="str">
        <f t="shared" si="511"/>
        <v/>
      </c>
      <c r="AD988" s="269" t="str">
        <f t="shared" si="524"/>
        <v/>
      </c>
      <c r="AE988" s="269" t="str">
        <f t="shared" si="525"/>
        <v/>
      </c>
      <c r="AF988" s="269" t="str">
        <f t="shared" si="526"/>
        <v/>
      </c>
      <c r="AG988" s="269" t="str">
        <f t="shared" si="527"/>
        <v/>
      </c>
      <c r="AH988" s="269" t="str">
        <f t="shared" si="528"/>
        <v/>
      </c>
      <c r="AI988" s="269" t="str">
        <f t="shared" si="529"/>
        <v/>
      </c>
      <c r="AJ988" s="269" t="str">
        <f t="shared" si="530"/>
        <v/>
      </c>
      <c r="AK988" s="366" t="str">
        <f t="shared" si="531"/>
        <v/>
      </c>
      <c r="AL988" s="134" t="str">
        <f t="shared" si="532"/>
        <v/>
      </c>
      <c r="AM988" s="5" t="e" cm="1">
        <f t="array" ref="AM988">Balance($B$8,$B$11,$B$12,$H$7,B988,AK988,AL988)</f>
        <v>#VALUE!</v>
      </c>
      <c r="AN988" s="5" t="e" cm="1">
        <f t="array" ref="AN988">getStorageByWaterLevel(B987)</f>
        <v>#VALUE!</v>
      </c>
    </row>
    <row r="989" spans="2:40" x14ac:dyDescent="0.25">
      <c r="B989" s="269" t="str">
        <f t="shared" si="512"/>
        <v/>
      </c>
      <c r="C989" s="269" t="str">
        <f t="shared" si="513"/>
        <v/>
      </c>
      <c r="D989" s="269" t="str">
        <f t="shared" si="514"/>
        <v/>
      </c>
      <c r="E989" s="269" t="str">
        <f>IF(H989&gt;0,IF(AND(C989&lt;$B$6,C989&gt;$K$12),bb2wang($B$6,$K$12,C989,$H$8,$H$9,I989,$H$10,$H$11,$K$10,$K$11,$H$13),E988)," ")</f>
        <v xml:space="preserve"> </v>
      </c>
      <c r="F989" s="269" t="str">
        <f t="shared" si="515"/>
        <v/>
      </c>
      <c r="G989" s="269" t="str">
        <f t="shared" si="516"/>
        <v/>
      </c>
      <c r="H989" s="270"/>
      <c r="I989" s="269" t="str">
        <f t="shared" si="517"/>
        <v/>
      </c>
      <c r="J989" s="269">
        <f t="shared" si="510"/>
        <v>100</v>
      </c>
      <c r="K989" s="317" t="str">
        <f t="shared" si="518"/>
        <v/>
      </c>
      <c r="L989" s="318" t="str">
        <f t="shared" si="519"/>
        <v/>
      </c>
      <c r="M989" s="318" t="str">
        <f t="shared" si="520"/>
        <v/>
      </c>
      <c r="N989" s="269" t="str">
        <f t="shared" si="521"/>
        <v/>
      </c>
      <c r="O989" s="269" t="str">
        <f t="shared" si="533"/>
        <v/>
      </c>
      <c r="P989" s="316"/>
      <c r="Q989" s="269"/>
      <c r="R989" s="338" t="str">
        <f>IF(H989&gt;0,rate1(1,$L$52,$L$51,$L$54,L989,$L$53,$L$50,P989),"")</f>
        <v/>
      </c>
      <c r="S989" s="318"/>
      <c r="T989" s="318"/>
      <c r="U989" s="269"/>
      <c r="V989" s="341"/>
      <c r="W989" s="269"/>
      <c r="X989" s="269"/>
      <c r="Y989" s="269"/>
      <c r="Z989" s="349" t="str">
        <f>IF(H989&gt;0,rate1(1,$L$52,$L$51,$L$54,U989,$L$53,$L$50,Y989),"")</f>
        <v/>
      </c>
      <c r="AA989" s="341" t="str">
        <f t="shared" si="522"/>
        <v/>
      </c>
      <c r="AB989" s="341" t="str">
        <f t="shared" si="523"/>
        <v/>
      </c>
      <c r="AC989" s="269" t="str">
        <f t="shared" si="511"/>
        <v/>
      </c>
      <c r="AD989" s="269" t="str">
        <f t="shared" si="524"/>
        <v/>
      </c>
      <c r="AE989" s="269" t="str">
        <f t="shared" si="525"/>
        <v/>
      </c>
      <c r="AF989" s="269" t="str">
        <f t="shared" si="526"/>
        <v/>
      </c>
      <c r="AG989" s="269" t="str">
        <f t="shared" si="527"/>
        <v/>
      </c>
      <c r="AH989" s="269" t="str">
        <f t="shared" si="528"/>
        <v/>
      </c>
      <c r="AI989" s="269" t="str">
        <f t="shared" si="529"/>
        <v/>
      </c>
      <c r="AJ989" s="269" t="str">
        <f t="shared" si="530"/>
        <v/>
      </c>
      <c r="AK989" s="366" t="str">
        <f t="shared" si="531"/>
        <v/>
      </c>
      <c r="AL989" s="134" t="str">
        <f t="shared" si="532"/>
        <v/>
      </c>
      <c r="AM989" s="5" t="e" cm="1">
        <f t="array" ref="AM989">Balance($B$8,$B$11,$B$12,$H$7,B989,AK989,AL989)</f>
        <v>#VALUE!</v>
      </c>
      <c r="AN989" s="5" t="e" cm="1">
        <f t="array" ref="AN989">getStorageByWaterLevel(B988)</f>
        <v>#VALUE!</v>
      </c>
    </row>
    <row r="990" spans="2:40" x14ac:dyDescent="0.25">
      <c r="B990" s="269" t="str">
        <f t="shared" si="512"/>
        <v/>
      </c>
      <c r="C990" s="269" t="str">
        <f t="shared" si="513"/>
        <v/>
      </c>
      <c r="D990" s="269" t="str">
        <f t="shared" si="514"/>
        <v/>
      </c>
      <c r="E990" s="269" t="str">
        <f>IF(H990&gt;0,IF(AND(C990&lt;$B$6,C990&gt;$K$12),bb2wang($B$6,$K$12,C990,$H$8,$H$9,I990,$H$10,$H$11,$K$10,$K$11,$H$13),E989)," ")</f>
        <v xml:space="preserve"> </v>
      </c>
      <c r="F990" s="269" t="str">
        <f t="shared" si="515"/>
        <v/>
      </c>
      <c r="G990" s="269" t="str">
        <f t="shared" si="516"/>
        <v/>
      </c>
      <c r="H990" s="270"/>
      <c r="I990" s="269" t="str">
        <f t="shared" si="517"/>
        <v/>
      </c>
      <c r="J990" s="269">
        <f t="shared" si="510"/>
        <v>100</v>
      </c>
      <c r="K990" s="317" t="str">
        <f t="shared" si="518"/>
        <v/>
      </c>
      <c r="L990" s="318" t="str">
        <f t="shared" si="519"/>
        <v/>
      </c>
      <c r="M990" s="318" t="str">
        <f t="shared" si="520"/>
        <v/>
      </c>
      <c r="N990" s="269" t="str">
        <f t="shared" si="521"/>
        <v/>
      </c>
      <c r="O990" s="269" t="str">
        <f t="shared" si="533"/>
        <v/>
      </c>
      <c r="P990" s="316"/>
      <c r="Q990" s="269"/>
      <c r="R990" s="338" t="str">
        <f>IF(H990&gt;0,rate1(1,$L$52,$L$51,$L$54,L990,$L$53,$L$50,P990),"")</f>
        <v/>
      </c>
      <c r="S990" s="318"/>
      <c r="T990" s="318"/>
      <c r="U990" s="269"/>
      <c r="V990" s="341"/>
      <c r="W990" s="269"/>
      <c r="X990" s="269"/>
      <c r="Y990" s="269"/>
      <c r="Z990" s="349" t="str">
        <f>IF(H990&gt;0,rate1(1,$L$52,$L$51,$L$54,U990,$L$53,$L$50,Y990),"")</f>
        <v/>
      </c>
      <c r="AA990" s="341" t="str">
        <f t="shared" si="522"/>
        <v/>
      </c>
      <c r="AB990" s="341" t="str">
        <f t="shared" si="523"/>
        <v/>
      </c>
      <c r="AC990" s="269" t="str">
        <f t="shared" si="511"/>
        <v/>
      </c>
      <c r="AD990" s="269" t="str">
        <f t="shared" si="524"/>
        <v/>
      </c>
      <c r="AE990" s="269" t="str">
        <f t="shared" si="525"/>
        <v/>
      </c>
      <c r="AF990" s="269" t="str">
        <f t="shared" si="526"/>
        <v/>
      </c>
      <c r="AG990" s="269" t="str">
        <f t="shared" si="527"/>
        <v/>
      </c>
      <c r="AH990" s="269" t="str">
        <f t="shared" si="528"/>
        <v/>
      </c>
      <c r="AI990" s="269" t="str">
        <f t="shared" si="529"/>
        <v/>
      </c>
      <c r="AJ990" s="269" t="str">
        <f t="shared" si="530"/>
        <v/>
      </c>
      <c r="AK990" s="366" t="str">
        <f t="shared" si="531"/>
        <v/>
      </c>
      <c r="AL990" s="134" t="str">
        <f t="shared" si="532"/>
        <v/>
      </c>
      <c r="AM990" s="5" t="e" cm="1">
        <f t="array" ref="AM990">Balance($B$8,$B$11,$B$12,$H$7,B990,AK990,AL990)</f>
        <v>#VALUE!</v>
      </c>
      <c r="AN990" s="5" t="e" cm="1">
        <f t="array" ref="AN990">getStorageByWaterLevel(B989)</f>
        <v>#VALUE!</v>
      </c>
    </row>
    <row r="991" spans="2:40" x14ac:dyDescent="0.25">
      <c r="B991" s="269" t="str">
        <f t="shared" si="512"/>
        <v/>
      </c>
      <c r="C991" s="269" t="str">
        <f t="shared" si="513"/>
        <v/>
      </c>
      <c r="D991" s="269" t="str">
        <f t="shared" si="514"/>
        <v/>
      </c>
      <c r="E991" s="269" t="str">
        <f>IF(H991&gt;0,IF(AND(C991&lt;$B$6,C991&gt;$K$12),bb2wang($B$6,$K$12,C991,$H$8,$H$9,I991,$H$10,$H$11,$K$10,$K$11,$H$13),E990)," ")</f>
        <v xml:space="preserve"> </v>
      </c>
      <c r="F991" s="269" t="str">
        <f t="shared" si="515"/>
        <v/>
      </c>
      <c r="G991" s="269" t="str">
        <f t="shared" si="516"/>
        <v/>
      </c>
      <c r="H991" s="270"/>
      <c r="I991" s="269" t="str">
        <f t="shared" si="517"/>
        <v/>
      </c>
      <c r="J991" s="269">
        <f t="shared" si="510"/>
        <v>100</v>
      </c>
      <c r="K991" s="317" t="str">
        <f t="shared" si="518"/>
        <v/>
      </c>
      <c r="L991" s="318" t="str">
        <f t="shared" si="519"/>
        <v/>
      </c>
      <c r="M991" s="318" t="str">
        <f t="shared" si="520"/>
        <v/>
      </c>
      <c r="N991" s="269" t="str">
        <f t="shared" si="521"/>
        <v/>
      </c>
      <c r="O991" s="269" t="str">
        <f t="shared" si="533"/>
        <v/>
      </c>
      <c r="P991" s="316"/>
      <c r="Q991" s="269"/>
      <c r="R991" s="338" t="str">
        <f>IF(H991&gt;0,rate1(1,$L$52,$L$51,$L$54,L991,$L$53,$L$50,P991),"")</f>
        <v/>
      </c>
      <c r="S991" s="318"/>
      <c r="T991" s="318"/>
      <c r="U991" s="269"/>
      <c r="V991" s="341"/>
      <c r="W991" s="269"/>
      <c r="X991" s="269"/>
      <c r="Y991" s="269"/>
      <c r="Z991" s="349" t="str">
        <f>IF(H991&gt;0,rate1(1,$L$52,$L$51,$L$54,U991,$L$53,$L$50,Y991),"")</f>
        <v/>
      </c>
      <c r="AA991" s="341" t="str">
        <f t="shared" si="522"/>
        <v/>
      </c>
      <c r="AB991" s="341" t="str">
        <f t="shared" si="523"/>
        <v/>
      </c>
      <c r="AC991" s="269" t="str">
        <f t="shared" si="511"/>
        <v/>
      </c>
      <c r="AD991" s="269" t="str">
        <f t="shared" si="524"/>
        <v/>
      </c>
      <c r="AE991" s="269" t="str">
        <f t="shared" si="525"/>
        <v/>
      </c>
      <c r="AF991" s="269" t="str">
        <f t="shared" si="526"/>
        <v/>
      </c>
      <c r="AG991" s="269" t="str">
        <f t="shared" si="527"/>
        <v/>
      </c>
      <c r="AH991" s="269" t="str">
        <f t="shared" si="528"/>
        <v/>
      </c>
      <c r="AI991" s="269" t="str">
        <f t="shared" si="529"/>
        <v/>
      </c>
      <c r="AJ991" s="269" t="str">
        <f t="shared" si="530"/>
        <v/>
      </c>
      <c r="AK991" s="366" t="str">
        <f t="shared" si="531"/>
        <v/>
      </c>
      <c r="AL991" s="134" t="str">
        <f t="shared" si="532"/>
        <v/>
      </c>
      <c r="AM991" s="5" t="e" cm="1">
        <f t="array" ref="AM991">Balance($B$8,$B$11,$B$12,$H$7,B991,AK991,AL991)</f>
        <v>#VALUE!</v>
      </c>
      <c r="AN991" s="5" t="e" cm="1">
        <f t="array" ref="AN991">getStorageByWaterLevel(B990)</f>
        <v>#VALUE!</v>
      </c>
    </row>
    <row r="992" spans="2:40" x14ac:dyDescent="0.25">
      <c r="B992" s="269" t="str">
        <f t="shared" si="512"/>
        <v/>
      </c>
      <c r="C992" s="269" t="str">
        <f t="shared" si="513"/>
        <v/>
      </c>
      <c r="D992" s="269" t="str">
        <f t="shared" si="514"/>
        <v/>
      </c>
      <c r="E992" s="269" t="str">
        <f>IF(H992&gt;0,IF(AND(C992&lt;$B$6,C992&gt;$K$12),bb2wang($B$6,$K$12,C992,$H$8,$H$9,I992,$H$10,$H$11,$K$10,$K$11,$H$13),E991)," ")</f>
        <v xml:space="preserve"> </v>
      </c>
      <c r="F992" s="269" t="str">
        <f t="shared" si="515"/>
        <v/>
      </c>
      <c r="G992" s="269" t="str">
        <f t="shared" si="516"/>
        <v/>
      </c>
      <c r="H992" s="270"/>
      <c r="I992" s="269" t="str">
        <f t="shared" si="517"/>
        <v/>
      </c>
      <c r="J992" s="269">
        <f t="shared" si="510"/>
        <v>100</v>
      </c>
      <c r="K992" s="317" t="str">
        <f t="shared" si="518"/>
        <v/>
      </c>
      <c r="L992" s="318" t="str">
        <f t="shared" si="519"/>
        <v/>
      </c>
      <c r="M992" s="318" t="str">
        <f t="shared" si="520"/>
        <v/>
      </c>
      <c r="N992" s="269" t="str">
        <f t="shared" si="521"/>
        <v/>
      </c>
      <c r="O992" s="269" t="str">
        <f t="shared" si="533"/>
        <v/>
      </c>
      <c r="P992" s="316"/>
      <c r="Q992" s="269"/>
      <c r="R992" s="338" t="str">
        <f>IF(H992&gt;0,rate1(1,$L$52,$L$51,$L$54,L992,$L$53,$L$50,P992),"")</f>
        <v/>
      </c>
      <c r="S992" s="318"/>
      <c r="T992" s="318"/>
      <c r="U992" s="269"/>
      <c r="V992" s="341"/>
      <c r="W992" s="269"/>
      <c r="X992" s="269"/>
      <c r="Y992" s="269"/>
      <c r="Z992" s="349" t="str">
        <f>IF(H992&gt;0,rate1(1,$L$52,$L$51,$L$54,U992,$L$53,$L$50,Y992),"")</f>
        <v/>
      </c>
      <c r="AA992" s="341" t="str">
        <f t="shared" si="522"/>
        <v/>
      </c>
      <c r="AB992" s="341" t="str">
        <f t="shared" si="523"/>
        <v/>
      </c>
      <c r="AC992" s="269" t="str">
        <f t="shared" si="511"/>
        <v/>
      </c>
      <c r="AD992" s="269" t="str">
        <f t="shared" si="524"/>
        <v/>
      </c>
      <c r="AE992" s="269" t="str">
        <f t="shared" si="525"/>
        <v/>
      </c>
      <c r="AF992" s="269" t="str">
        <f t="shared" si="526"/>
        <v/>
      </c>
      <c r="AG992" s="269" t="str">
        <f t="shared" si="527"/>
        <v/>
      </c>
      <c r="AH992" s="269" t="str">
        <f t="shared" si="528"/>
        <v/>
      </c>
      <c r="AI992" s="269" t="str">
        <f t="shared" si="529"/>
        <v/>
      </c>
      <c r="AJ992" s="269" t="str">
        <f t="shared" si="530"/>
        <v/>
      </c>
      <c r="AK992" s="366" t="str">
        <f t="shared" si="531"/>
        <v/>
      </c>
      <c r="AL992" s="134" t="str">
        <f t="shared" si="532"/>
        <v/>
      </c>
      <c r="AM992" s="5" t="e" cm="1">
        <f t="array" ref="AM992">Balance($B$8,$B$11,$B$12,$H$7,B992,AK992,AL992)</f>
        <v>#VALUE!</v>
      </c>
      <c r="AN992" s="5" t="e" cm="1">
        <f t="array" ref="AN992">getStorageByWaterLevel(B991)</f>
        <v>#VALUE!</v>
      </c>
    </row>
    <row r="993" spans="2:40" x14ac:dyDescent="0.25">
      <c r="B993" s="269" t="str">
        <f t="shared" si="512"/>
        <v/>
      </c>
      <c r="C993" s="269" t="str">
        <f t="shared" si="513"/>
        <v/>
      </c>
      <c r="D993" s="269" t="str">
        <f t="shared" si="514"/>
        <v/>
      </c>
      <c r="E993" s="269" t="str">
        <f>IF(H993&gt;0,IF(AND(C993&lt;$B$6,C993&gt;$K$12),bb2wang($B$6,$K$12,C993,$H$8,$H$9,I993,$H$10,$H$11,$K$10,$K$11,$H$13),E992)," ")</f>
        <v xml:space="preserve"> </v>
      </c>
      <c r="F993" s="269" t="str">
        <f t="shared" si="515"/>
        <v/>
      </c>
      <c r="G993" s="269" t="str">
        <f t="shared" si="516"/>
        <v/>
      </c>
      <c r="H993" s="270"/>
      <c r="I993" s="269" t="str">
        <f t="shared" si="517"/>
        <v/>
      </c>
      <c r="J993" s="269">
        <f t="shared" si="510"/>
        <v>100</v>
      </c>
      <c r="K993" s="317" t="str">
        <f t="shared" si="518"/>
        <v/>
      </c>
      <c r="L993" s="318" t="str">
        <f t="shared" si="519"/>
        <v/>
      </c>
      <c r="M993" s="318" t="str">
        <f t="shared" si="520"/>
        <v/>
      </c>
      <c r="N993" s="269" t="str">
        <f t="shared" si="521"/>
        <v/>
      </c>
      <c r="O993" s="269" t="str">
        <f t="shared" si="533"/>
        <v/>
      </c>
      <c r="P993" s="316"/>
      <c r="Q993" s="269"/>
      <c r="R993" s="338" t="str">
        <f>IF(H993&gt;0,rate1(1,$L$52,$L$51,$L$54,L993,$L$53,$L$50,P993),"")</f>
        <v/>
      </c>
      <c r="S993" s="318"/>
      <c r="T993" s="318"/>
      <c r="U993" s="269"/>
      <c r="V993" s="341"/>
      <c r="W993" s="269"/>
      <c r="X993" s="269"/>
      <c r="Y993" s="269"/>
      <c r="Z993" s="349" t="str">
        <f>IF(H993&gt;0,rate1(1,$L$52,$L$51,$L$54,U993,$L$53,$L$50,Y993),"")</f>
        <v/>
      </c>
      <c r="AA993" s="341" t="str">
        <f t="shared" si="522"/>
        <v/>
      </c>
      <c r="AB993" s="341" t="str">
        <f t="shared" si="523"/>
        <v/>
      </c>
      <c r="AC993" s="269" t="str">
        <f t="shared" si="511"/>
        <v/>
      </c>
      <c r="AD993" s="269" t="str">
        <f t="shared" si="524"/>
        <v/>
      </c>
      <c r="AE993" s="269" t="str">
        <f t="shared" si="525"/>
        <v/>
      </c>
      <c r="AF993" s="269" t="str">
        <f t="shared" si="526"/>
        <v/>
      </c>
      <c r="AG993" s="269" t="str">
        <f t="shared" si="527"/>
        <v/>
      </c>
      <c r="AH993" s="269" t="str">
        <f t="shared" si="528"/>
        <v/>
      </c>
      <c r="AI993" s="269" t="str">
        <f t="shared" si="529"/>
        <v/>
      </c>
      <c r="AJ993" s="269" t="str">
        <f t="shared" si="530"/>
        <v/>
      </c>
      <c r="AK993" s="366" t="str">
        <f t="shared" si="531"/>
        <v/>
      </c>
      <c r="AL993" s="134" t="str">
        <f t="shared" si="532"/>
        <v/>
      </c>
      <c r="AM993" s="5" t="e" cm="1">
        <f t="array" ref="AM993">Balance($B$8,$B$11,$B$12,$H$7,B993,AK993,AL993)</f>
        <v>#VALUE!</v>
      </c>
      <c r="AN993" s="5" t="e" cm="1">
        <f t="array" ref="AN993">getStorageByWaterLevel(B992)</f>
        <v>#VALUE!</v>
      </c>
    </row>
    <row r="994" spans="2:40" x14ac:dyDescent="0.25">
      <c r="B994" s="269" t="str">
        <f t="shared" si="512"/>
        <v/>
      </c>
      <c r="C994" s="269" t="str">
        <f t="shared" si="513"/>
        <v/>
      </c>
      <c r="D994" s="269" t="str">
        <f t="shared" si="514"/>
        <v/>
      </c>
      <c r="E994" s="269" t="str">
        <f>IF(H994&gt;0,IF(AND(C994&lt;$B$6,C994&gt;$K$12),bb2wang($B$6,$K$12,C994,$H$8,$H$9,I994,$H$10,$H$11,$K$10,$K$11,$H$13),E993)," ")</f>
        <v xml:space="preserve"> </v>
      </c>
      <c r="F994" s="269" t="str">
        <f t="shared" si="515"/>
        <v/>
      </c>
      <c r="G994" s="269" t="str">
        <f t="shared" si="516"/>
        <v/>
      </c>
      <c r="H994" s="270"/>
      <c r="I994" s="269" t="str">
        <f t="shared" si="517"/>
        <v/>
      </c>
      <c r="J994" s="269">
        <f t="shared" si="510"/>
        <v>100</v>
      </c>
      <c r="K994" s="317" t="str">
        <f t="shared" si="518"/>
        <v/>
      </c>
      <c r="L994" s="318" t="str">
        <f t="shared" si="519"/>
        <v/>
      </c>
      <c r="M994" s="318" t="str">
        <f t="shared" si="520"/>
        <v/>
      </c>
      <c r="N994" s="269" t="str">
        <f t="shared" si="521"/>
        <v/>
      </c>
      <c r="O994" s="269" t="str">
        <f t="shared" si="533"/>
        <v/>
      </c>
      <c r="P994" s="316"/>
      <c r="Q994" s="269"/>
      <c r="R994" s="338" t="str">
        <f>IF(H994&gt;0,rate1(1,$L$52,$L$51,$L$54,L994,$L$53,$L$50,P994),"")</f>
        <v/>
      </c>
      <c r="S994" s="318"/>
      <c r="T994" s="318"/>
      <c r="U994" s="269"/>
      <c r="V994" s="341"/>
      <c r="W994" s="269"/>
      <c r="X994" s="269"/>
      <c r="Y994" s="269"/>
      <c r="Z994" s="349" t="str">
        <f>IF(H994&gt;0,rate1(1,$L$52,$L$51,$L$54,U994,$L$53,$L$50,Y994),"")</f>
        <v/>
      </c>
      <c r="AA994" s="341" t="str">
        <f t="shared" si="522"/>
        <v/>
      </c>
      <c r="AB994" s="341" t="str">
        <f t="shared" si="523"/>
        <v/>
      </c>
      <c r="AC994" s="269" t="str">
        <f t="shared" si="511"/>
        <v/>
      </c>
      <c r="AD994" s="269" t="str">
        <f t="shared" si="524"/>
        <v/>
      </c>
      <c r="AE994" s="269" t="str">
        <f t="shared" si="525"/>
        <v/>
      </c>
      <c r="AF994" s="269" t="str">
        <f t="shared" si="526"/>
        <v/>
      </c>
      <c r="AG994" s="269" t="str">
        <f t="shared" si="527"/>
        <v/>
      </c>
      <c r="AH994" s="269" t="str">
        <f t="shared" si="528"/>
        <v/>
      </c>
      <c r="AI994" s="269" t="str">
        <f t="shared" si="529"/>
        <v/>
      </c>
      <c r="AJ994" s="269" t="str">
        <f t="shared" si="530"/>
        <v/>
      </c>
      <c r="AK994" s="366" t="str">
        <f t="shared" si="531"/>
        <v/>
      </c>
      <c r="AL994" s="134" t="str">
        <f t="shared" si="532"/>
        <v/>
      </c>
      <c r="AM994" s="5" t="e" cm="1">
        <f t="array" ref="AM994">Balance($B$8,$B$11,$B$12,$H$7,B994,AK994,AL994)</f>
        <v>#VALUE!</v>
      </c>
      <c r="AN994" s="5" t="e" cm="1">
        <f t="array" ref="AN994">getStorageByWaterLevel(B993)</f>
        <v>#VALUE!</v>
      </c>
    </row>
    <row r="995" spans="2:40" x14ac:dyDescent="0.25">
      <c r="B995" s="269" t="str">
        <f t="shared" si="512"/>
        <v/>
      </c>
      <c r="C995" s="269" t="str">
        <f t="shared" si="513"/>
        <v/>
      </c>
      <c r="D995" s="269" t="str">
        <f t="shared" si="514"/>
        <v/>
      </c>
      <c r="E995" s="269" t="str">
        <f>IF(H995&gt;0,IF(AND(C995&lt;$B$6,C995&gt;$K$12),bb2wang($B$6,$K$12,C995,$H$8,$H$9,I995,$H$10,$H$11,$K$10,$K$11,$H$13),E994)," ")</f>
        <v xml:space="preserve"> </v>
      </c>
      <c r="F995" s="269" t="str">
        <f t="shared" si="515"/>
        <v/>
      </c>
      <c r="G995" s="269" t="str">
        <f t="shared" si="516"/>
        <v/>
      </c>
      <c r="H995" s="270"/>
      <c r="I995" s="269" t="str">
        <f t="shared" si="517"/>
        <v/>
      </c>
      <c r="J995" s="269">
        <f t="shared" si="510"/>
        <v>100</v>
      </c>
      <c r="K995" s="317" t="str">
        <f t="shared" si="518"/>
        <v/>
      </c>
      <c r="L995" s="318" t="str">
        <f t="shared" si="519"/>
        <v/>
      </c>
      <c r="M995" s="318" t="str">
        <f t="shared" si="520"/>
        <v/>
      </c>
      <c r="N995" s="269" t="str">
        <f t="shared" si="521"/>
        <v/>
      </c>
      <c r="O995" s="269" t="str">
        <f t="shared" si="533"/>
        <v/>
      </c>
      <c r="P995" s="316"/>
      <c r="Q995" s="269"/>
      <c r="R995" s="338" t="str">
        <f>IF(H995&gt;0,rate1(1,$L$52,$L$51,$L$54,L995,$L$53,$L$50,P995),"")</f>
        <v/>
      </c>
      <c r="S995" s="318"/>
      <c r="T995" s="318"/>
      <c r="U995" s="269"/>
      <c r="V995" s="341"/>
      <c r="W995" s="269"/>
      <c r="X995" s="269"/>
      <c r="Y995" s="269"/>
      <c r="Z995" s="349" t="str">
        <f>IF(H995&gt;0,rate1(1,$L$52,$L$51,$L$54,U995,$L$53,$L$50,Y995),"")</f>
        <v/>
      </c>
      <c r="AA995" s="341" t="str">
        <f t="shared" si="522"/>
        <v/>
      </c>
      <c r="AB995" s="341" t="str">
        <f t="shared" si="523"/>
        <v/>
      </c>
      <c r="AC995" s="269" t="str">
        <f t="shared" si="511"/>
        <v/>
      </c>
      <c r="AD995" s="269" t="str">
        <f t="shared" si="524"/>
        <v/>
      </c>
      <c r="AE995" s="269" t="str">
        <f t="shared" si="525"/>
        <v/>
      </c>
      <c r="AF995" s="269" t="str">
        <f t="shared" si="526"/>
        <v/>
      </c>
      <c r="AG995" s="269" t="str">
        <f t="shared" si="527"/>
        <v/>
      </c>
      <c r="AH995" s="269" t="str">
        <f t="shared" si="528"/>
        <v/>
      </c>
      <c r="AI995" s="269" t="str">
        <f t="shared" si="529"/>
        <v/>
      </c>
      <c r="AJ995" s="269" t="str">
        <f t="shared" si="530"/>
        <v/>
      </c>
      <c r="AK995" s="366" t="str">
        <f t="shared" si="531"/>
        <v/>
      </c>
      <c r="AL995" s="134" t="str">
        <f t="shared" si="532"/>
        <v/>
      </c>
      <c r="AM995" s="5" t="e" cm="1">
        <f t="array" ref="AM995">Balance($B$8,$B$11,$B$12,$H$7,B995,AK995,AL995)</f>
        <v>#VALUE!</v>
      </c>
      <c r="AN995" s="5" t="e" cm="1">
        <f t="array" ref="AN995">getStorageByWaterLevel(B994)</f>
        <v>#VALUE!</v>
      </c>
    </row>
    <row r="996" spans="2:40" x14ac:dyDescent="0.25">
      <c r="B996" s="269" t="str">
        <f t="shared" si="512"/>
        <v/>
      </c>
      <c r="C996" s="269" t="str">
        <f t="shared" si="513"/>
        <v/>
      </c>
      <c r="D996" s="269" t="str">
        <f t="shared" si="514"/>
        <v/>
      </c>
      <c r="E996" s="269" t="str">
        <f>IF(H996&gt;0,IF(AND(C996&lt;$B$6,C996&gt;$K$12),bb2wang($B$6,$K$12,C996,$H$8,$H$9,I996,$H$10,$H$11,$K$10,$K$11,$H$13),E995)," ")</f>
        <v xml:space="preserve"> </v>
      </c>
      <c r="F996" s="269" t="str">
        <f t="shared" si="515"/>
        <v/>
      </c>
      <c r="G996" s="269" t="str">
        <f t="shared" si="516"/>
        <v/>
      </c>
      <c r="H996" s="270"/>
      <c r="I996" s="269" t="str">
        <f t="shared" si="517"/>
        <v/>
      </c>
      <c r="J996" s="269">
        <f t="shared" si="510"/>
        <v>100</v>
      </c>
      <c r="K996" s="317" t="str">
        <f t="shared" si="518"/>
        <v/>
      </c>
      <c r="L996" s="318" t="str">
        <f t="shared" si="519"/>
        <v/>
      </c>
      <c r="M996" s="318" t="str">
        <f t="shared" si="520"/>
        <v/>
      </c>
      <c r="N996" s="269" t="str">
        <f t="shared" si="521"/>
        <v/>
      </c>
      <c r="O996" s="269" t="str">
        <f t="shared" si="533"/>
        <v/>
      </c>
      <c r="P996" s="316"/>
      <c r="Q996" s="269"/>
      <c r="R996" s="338" t="str">
        <f>IF(H996&gt;0,rate1(1,$L$52,$L$51,$L$54,L996,$L$53,$L$50,P996),"")</f>
        <v/>
      </c>
      <c r="S996" s="318"/>
      <c r="T996" s="318"/>
      <c r="U996" s="269"/>
      <c r="V996" s="341"/>
      <c r="W996" s="269"/>
      <c r="X996" s="269"/>
      <c r="Y996" s="269"/>
      <c r="Z996" s="349" t="str">
        <f>IF(H996&gt;0,rate1(1,$L$52,$L$51,$L$54,U996,$L$53,$L$50,Y996),"")</f>
        <v/>
      </c>
      <c r="AA996" s="341" t="str">
        <f t="shared" si="522"/>
        <v/>
      </c>
      <c r="AB996" s="341" t="str">
        <f t="shared" si="523"/>
        <v/>
      </c>
      <c r="AC996" s="269" t="str">
        <f t="shared" si="511"/>
        <v/>
      </c>
      <c r="AD996" s="269" t="str">
        <f t="shared" si="524"/>
        <v/>
      </c>
      <c r="AE996" s="269" t="str">
        <f t="shared" si="525"/>
        <v/>
      </c>
      <c r="AF996" s="269" t="str">
        <f t="shared" si="526"/>
        <v/>
      </c>
      <c r="AG996" s="269" t="str">
        <f t="shared" si="527"/>
        <v/>
      </c>
      <c r="AH996" s="269" t="str">
        <f t="shared" si="528"/>
        <v/>
      </c>
      <c r="AI996" s="269" t="str">
        <f t="shared" si="529"/>
        <v/>
      </c>
      <c r="AJ996" s="269" t="str">
        <f t="shared" si="530"/>
        <v/>
      </c>
      <c r="AK996" s="366" t="str">
        <f t="shared" si="531"/>
        <v/>
      </c>
      <c r="AL996" s="134" t="str">
        <f t="shared" si="532"/>
        <v/>
      </c>
      <c r="AM996" s="5" t="e" cm="1">
        <f t="array" ref="AM996">Balance($B$8,$B$11,$B$12,$H$7,B996,AK996,AL996)</f>
        <v>#VALUE!</v>
      </c>
      <c r="AN996" s="5" t="e" cm="1">
        <f t="array" ref="AN996">getStorageByWaterLevel(B995)</f>
        <v>#VALUE!</v>
      </c>
    </row>
    <row r="997" spans="2:40" x14ac:dyDescent="0.25">
      <c r="B997" s="269" t="str">
        <f t="shared" si="512"/>
        <v/>
      </c>
      <c r="C997" s="269" t="str">
        <f t="shared" si="513"/>
        <v/>
      </c>
      <c r="D997" s="269" t="str">
        <f t="shared" si="514"/>
        <v/>
      </c>
      <c r="E997" s="269" t="str">
        <f>IF(H997&gt;0,IF(AND(C997&lt;$B$6,C997&gt;$K$12),bb2wang($B$6,$K$12,C997,$H$8,$H$9,I997,$H$10,$H$11,$K$10,$K$11,$H$13),E996)," ")</f>
        <v xml:space="preserve"> </v>
      </c>
      <c r="F997" s="269" t="str">
        <f t="shared" si="515"/>
        <v/>
      </c>
      <c r="G997" s="269" t="str">
        <f t="shared" si="516"/>
        <v/>
      </c>
      <c r="H997" s="270"/>
      <c r="I997" s="269" t="str">
        <f t="shared" si="517"/>
        <v/>
      </c>
      <c r="J997" s="269">
        <f t="shared" si="510"/>
        <v>100</v>
      </c>
      <c r="K997" s="317" t="str">
        <f t="shared" si="518"/>
        <v/>
      </c>
      <c r="L997" s="318" t="str">
        <f t="shared" si="519"/>
        <v/>
      </c>
      <c r="M997" s="318" t="str">
        <f t="shared" si="520"/>
        <v/>
      </c>
      <c r="N997" s="269" t="str">
        <f t="shared" si="521"/>
        <v/>
      </c>
      <c r="O997" s="269" t="str">
        <f t="shared" si="533"/>
        <v/>
      </c>
      <c r="P997" s="316"/>
      <c r="Q997" s="269"/>
      <c r="R997" s="338" t="str">
        <f>IF(H997&gt;0,rate1(1,$L$52,$L$51,$L$54,L997,$L$53,$L$50,P997),"")</f>
        <v/>
      </c>
      <c r="S997" s="318"/>
      <c r="T997" s="318"/>
      <c r="U997" s="269"/>
      <c r="V997" s="341"/>
      <c r="W997" s="269"/>
      <c r="X997" s="269"/>
      <c r="Y997" s="269"/>
      <c r="Z997" s="349" t="str">
        <f>IF(H997&gt;0,rate1(1,$L$52,$L$51,$L$54,U997,$L$53,$L$50,Y997),"")</f>
        <v/>
      </c>
      <c r="AA997" s="341" t="str">
        <f t="shared" si="522"/>
        <v/>
      </c>
      <c r="AB997" s="341" t="str">
        <f t="shared" si="523"/>
        <v/>
      </c>
      <c r="AC997" s="269" t="str">
        <f t="shared" si="511"/>
        <v/>
      </c>
      <c r="AD997" s="269" t="str">
        <f t="shared" si="524"/>
        <v/>
      </c>
      <c r="AE997" s="269" t="str">
        <f t="shared" si="525"/>
        <v/>
      </c>
      <c r="AF997" s="269" t="str">
        <f t="shared" si="526"/>
        <v/>
      </c>
      <c r="AG997" s="269" t="str">
        <f t="shared" si="527"/>
        <v/>
      </c>
      <c r="AH997" s="269" t="str">
        <f t="shared" si="528"/>
        <v/>
      </c>
      <c r="AI997" s="269" t="str">
        <f t="shared" si="529"/>
        <v/>
      </c>
      <c r="AJ997" s="269" t="str">
        <f t="shared" si="530"/>
        <v/>
      </c>
      <c r="AK997" s="366" t="str">
        <f t="shared" si="531"/>
        <v/>
      </c>
      <c r="AL997" s="134" t="str">
        <f t="shared" si="532"/>
        <v/>
      </c>
      <c r="AM997" s="5" t="e" cm="1">
        <f t="array" ref="AM997">Balance($B$8,$B$11,$B$12,$H$7,B997,AK997,AL997)</f>
        <v>#VALUE!</v>
      </c>
      <c r="AN997" s="5" t="e" cm="1">
        <f t="array" ref="AN997">getStorageByWaterLevel(B996)</f>
        <v>#VALUE!</v>
      </c>
    </row>
    <row r="998" spans="2:40" x14ac:dyDescent="0.25">
      <c r="B998" s="269" t="str">
        <f t="shared" si="512"/>
        <v/>
      </c>
      <c r="C998" s="269" t="str">
        <f t="shared" si="513"/>
        <v/>
      </c>
      <c r="D998" s="269" t="str">
        <f t="shared" si="514"/>
        <v/>
      </c>
      <c r="E998" s="269" t="str">
        <f>IF(H998&gt;0,IF(AND(C998&lt;$B$6,C998&gt;$K$12),bb2wang($B$6,$K$12,C998,$H$8,$H$9,I998,$H$10,$H$11,$K$10,$K$11,$H$13),E997)," ")</f>
        <v xml:space="preserve"> </v>
      </c>
      <c r="F998" s="269" t="str">
        <f t="shared" si="515"/>
        <v/>
      </c>
      <c r="G998" s="269" t="str">
        <f t="shared" si="516"/>
        <v/>
      </c>
      <c r="H998" s="270"/>
      <c r="I998" s="269" t="str">
        <f t="shared" si="517"/>
        <v/>
      </c>
      <c r="J998" s="269">
        <f t="shared" si="510"/>
        <v>100</v>
      </c>
      <c r="K998" s="317" t="str">
        <f t="shared" si="518"/>
        <v/>
      </c>
      <c r="L998" s="318" t="str">
        <f t="shared" si="519"/>
        <v/>
      </c>
      <c r="M998" s="318" t="str">
        <f t="shared" si="520"/>
        <v/>
      </c>
      <c r="N998" s="269" t="str">
        <f t="shared" si="521"/>
        <v/>
      </c>
      <c r="O998" s="269" t="str">
        <f t="shared" si="533"/>
        <v/>
      </c>
      <c r="P998" s="316"/>
      <c r="Q998" s="269"/>
      <c r="R998" s="338" t="str">
        <f>IF(H998&gt;0,rate1(1,$L$52,$L$51,$L$54,L998,$L$53,$L$50,P998),"")</f>
        <v/>
      </c>
      <c r="S998" s="318"/>
      <c r="T998" s="318"/>
      <c r="U998" s="269"/>
      <c r="V998" s="341"/>
      <c r="W998" s="269"/>
      <c r="X998" s="269"/>
      <c r="Y998" s="269"/>
      <c r="Z998" s="349" t="str">
        <f>IF(H998&gt;0,rate1(1,$L$52,$L$51,$L$54,U998,$L$53,$L$50,Y998),"")</f>
        <v/>
      </c>
      <c r="AA998" s="341" t="str">
        <f t="shared" si="522"/>
        <v/>
      </c>
      <c r="AB998" s="341" t="str">
        <f t="shared" si="523"/>
        <v/>
      </c>
      <c r="AC998" s="269" t="str">
        <f t="shared" si="511"/>
        <v/>
      </c>
      <c r="AD998" s="269" t="str">
        <f t="shared" si="524"/>
        <v/>
      </c>
      <c r="AE998" s="269" t="str">
        <f t="shared" si="525"/>
        <v/>
      </c>
      <c r="AF998" s="269" t="str">
        <f t="shared" si="526"/>
        <v/>
      </c>
      <c r="AG998" s="269" t="str">
        <f t="shared" si="527"/>
        <v/>
      </c>
      <c r="AH998" s="269" t="str">
        <f t="shared" si="528"/>
        <v/>
      </c>
      <c r="AI998" s="269" t="str">
        <f t="shared" si="529"/>
        <v/>
      </c>
      <c r="AJ998" s="269" t="str">
        <f t="shared" si="530"/>
        <v/>
      </c>
      <c r="AK998" s="366" t="str">
        <f t="shared" si="531"/>
        <v/>
      </c>
      <c r="AL998" s="134" t="str">
        <f t="shared" si="532"/>
        <v/>
      </c>
      <c r="AM998" s="5" t="e" cm="1">
        <f t="array" ref="AM998">Balance($B$8,$B$11,$B$12,$H$7,B998,AK998,AL998)</f>
        <v>#VALUE!</v>
      </c>
      <c r="AN998" s="5" t="e" cm="1">
        <f t="array" ref="AN998">getStorageByWaterLevel(B997)</f>
        <v>#VALUE!</v>
      </c>
    </row>
    <row r="999" spans="2:40" x14ac:dyDescent="0.25">
      <c r="B999" s="269" t="str">
        <f t="shared" si="512"/>
        <v/>
      </c>
      <c r="C999" s="269" t="str">
        <f t="shared" si="513"/>
        <v/>
      </c>
      <c r="D999" s="269" t="str">
        <f t="shared" si="514"/>
        <v/>
      </c>
      <c r="E999" s="269" t="str">
        <f>IF(H999&gt;0,IF(AND(C999&lt;$B$6,C999&gt;$K$12),bb2wang($B$6,$K$12,C999,$H$8,$H$9,I999,$H$10,$H$11,$K$10,$K$11,$H$13),E998)," ")</f>
        <v xml:space="preserve"> </v>
      </c>
      <c r="F999" s="269" t="str">
        <f t="shared" si="515"/>
        <v/>
      </c>
      <c r="G999" s="269" t="str">
        <f t="shared" si="516"/>
        <v/>
      </c>
      <c r="H999" s="270"/>
      <c r="I999" s="269" t="str">
        <f t="shared" si="517"/>
        <v/>
      </c>
      <c r="J999" s="269">
        <f t="shared" si="510"/>
        <v>100</v>
      </c>
      <c r="K999" s="317" t="str">
        <f t="shared" si="518"/>
        <v/>
      </c>
      <c r="L999" s="318" t="str">
        <f t="shared" si="519"/>
        <v/>
      </c>
      <c r="M999" s="318" t="str">
        <f t="shared" si="520"/>
        <v/>
      </c>
      <c r="N999" s="269" t="str">
        <f t="shared" si="521"/>
        <v/>
      </c>
      <c r="O999" s="269" t="str">
        <f t="shared" si="533"/>
        <v/>
      </c>
      <c r="P999" s="316"/>
      <c r="Q999" s="269"/>
      <c r="R999" s="338" t="str">
        <f>IF(H999&gt;0,rate1(1,$L$52,$L$51,$L$54,L999,$L$53,$L$50,P999),"")</f>
        <v/>
      </c>
      <c r="S999" s="318"/>
      <c r="T999" s="318"/>
      <c r="U999" s="269"/>
      <c r="V999" s="341"/>
      <c r="W999" s="269"/>
      <c r="X999" s="269"/>
      <c r="Y999" s="269"/>
      <c r="Z999" s="349" t="str">
        <f>IF(H999&gt;0,rate1(1,$L$52,$L$51,$L$54,U999,$L$53,$L$50,Y999),"")</f>
        <v/>
      </c>
      <c r="AA999" s="341" t="str">
        <f t="shared" si="522"/>
        <v/>
      </c>
      <c r="AB999" s="341" t="str">
        <f t="shared" si="523"/>
        <v/>
      </c>
      <c r="AC999" s="269" t="str">
        <f t="shared" si="511"/>
        <v/>
      </c>
      <c r="AD999" s="269" t="str">
        <f t="shared" si="524"/>
        <v/>
      </c>
      <c r="AE999" s="269" t="str">
        <f t="shared" si="525"/>
        <v/>
      </c>
      <c r="AF999" s="269" t="str">
        <f t="shared" si="526"/>
        <v/>
      </c>
      <c r="AG999" s="269" t="str">
        <f t="shared" si="527"/>
        <v/>
      </c>
      <c r="AH999" s="269" t="str">
        <f t="shared" si="528"/>
        <v/>
      </c>
      <c r="AI999" s="269" t="str">
        <f t="shared" si="529"/>
        <v/>
      </c>
      <c r="AJ999" s="269" t="str">
        <f t="shared" si="530"/>
        <v/>
      </c>
      <c r="AK999" s="366" t="str">
        <f t="shared" si="531"/>
        <v/>
      </c>
      <c r="AL999" s="134" t="str">
        <f t="shared" si="532"/>
        <v/>
      </c>
      <c r="AM999" s="5" t="e" cm="1">
        <f t="array" ref="AM999">Balance($B$8,$B$11,$B$12,$H$7,B999,AK999,AL999)</f>
        <v>#VALUE!</v>
      </c>
      <c r="AN999" s="5" t="e" cm="1">
        <f t="array" ref="AN999">getStorageByWaterLevel(B998)</f>
        <v>#VALUE!</v>
      </c>
    </row>
    <row r="1000" spans="2:40" x14ac:dyDescent="0.25">
      <c r="B1000" s="269" t="str">
        <f t="shared" si="512"/>
        <v/>
      </c>
      <c r="C1000" s="269" t="str">
        <f t="shared" si="513"/>
        <v/>
      </c>
      <c r="D1000" s="269" t="str">
        <f t="shared" si="514"/>
        <v/>
      </c>
      <c r="E1000" s="269" t="str">
        <f>IF(H1000&gt;0,IF(AND(C1000&lt;$B$6,C1000&gt;$K$12),bb2wang($B$6,$K$12,C1000,$H$8,$H$9,I1000,$H$10,$H$11,$K$10,$K$11,$H$13),E999)," ")</f>
        <v xml:space="preserve"> </v>
      </c>
      <c r="F1000" s="269" t="str">
        <f t="shared" si="515"/>
        <v/>
      </c>
      <c r="G1000" s="269" t="str">
        <f t="shared" si="516"/>
        <v/>
      </c>
      <c r="H1000" s="270"/>
      <c r="I1000" s="269" t="str">
        <f t="shared" si="517"/>
        <v/>
      </c>
      <c r="J1000" s="269">
        <f t="shared" si="510"/>
        <v>100</v>
      </c>
      <c r="K1000" s="317" t="str">
        <f t="shared" si="518"/>
        <v/>
      </c>
      <c r="L1000" s="318" t="str">
        <f t="shared" si="519"/>
        <v/>
      </c>
      <c r="M1000" s="318" t="str">
        <f t="shared" si="520"/>
        <v/>
      </c>
      <c r="N1000" s="269" t="str">
        <f t="shared" si="521"/>
        <v/>
      </c>
      <c r="O1000" s="269" t="str">
        <f t="shared" si="533"/>
        <v/>
      </c>
      <c r="P1000" s="316"/>
      <c r="Q1000" s="269"/>
      <c r="R1000" s="369"/>
      <c r="S1000" s="318"/>
      <c r="T1000" s="318"/>
      <c r="U1000" s="269"/>
      <c r="V1000" s="341"/>
      <c r="W1000" s="269"/>
      <c r="X1000" s="269"/>
      <c r="Y1000" s="269"/>
      <c r="Z1000" s="349"/>
      <c r="AA1000" s="341" t="str">
        <f t="shared" si="522"/>
        <v/>
      </c>
      <c r="AB1000" s="341" t="str">
        <f t="shared" si="523"/>
        <v/>
      </c>
      <c r="AC1000" s="269" t="str">
        <f t="shared" si="511"/>
        <v/>
      </c>
      <c r="AD1000" s="269" t="str">
        <f t="shared" si="524"/>
        <v/>
      </c>
      <c r="AE1000" s="269" t="str">
        <f t="shared" si="525"/>
        <v/>
      </c>
      <c r="AF1000" s="269" t="str">
        <f t="shared" si="526"/>
        <v/>
      </c>
      <c r="AG1000" s="269" t="str">
        <f t="shared" si="527"/>
        <v/>
      </c>
      <c r="AH1000" s="269" t="str">
        <f t="shared" si="528"/>
        <v/>
      </c>
      <c r="AI1000" s="269" t="str">
        <f t="shared" si="529"/>
        <v/>
      </c>
      <c r="AJ1000" s="269" t="str">
        <f t="shared" si="530"/>
        <v/>
      </c>
      <c r="AK1000" s="366" t="str">
        <f t="shared" si="531"/>
        <v/>
      </c>
      <c r="AL1000" s="134" t="str">
        <f t="shared" si="532"/>
        <v/>
      </c>
      <c r="AM1000" s="5" t="e" cm="1">
        <f t="array" ref="AM1000">Balance($B$8,$B$11,$B$12,$H$7,B1000,AK1000,AL1000)</f>
        <v>#VALUE!</v>
      </c>
      <c r="AN1000" s="5" t="e" cm="1">
        <f t="array" ref="AN1000">getStorageByWaterLevel(B999)</f>
        <v>#VALUE!</v>
      </c>
    </row>
    <row r="1001" spans="2:40" x14ac:dyDescent="0.25">
      <c r="H1001" s="270"/>
    </row>
  </sheetData>
  <sheetProtection selectLockedCells="1"/>
  <mergeCells count="21">
    <mergeCell ref="E33:F33"/>
    <mergeCell ref="C47:D47"/>
    <mergeCell ref="I47:J47"/>
    <mergeCell ref="D56:G56"/>
    <mergeCell ref="P8:P9"/>
    <mergeCell ref="C26:F26"/>
    <mergeCell ref="E29:F29"/>
    <mergeCell ref="E30:F30"/>
    <mergeCell ref="E31:F31"/>
    <mergeCell ref="E32:F32"/>
    <mergeCell ref="H5:L5"/>
    <mergeCell ref="N5:Q5"/>
    <mergeCell ref="H6:J6"/>
    <mergeCell ref="K6:L6"/>
    <mergeCell ref="N6:O6"/>
    <mergeCell ref="P6:Q6"/>
    <mergeCell ref="A1:K1"/>
    <mergeCell ref="L1:M1"/>
    <mergeCell ref="A2:K2"/>
    <mergeCell ref="A3:K3"/>
    <mergeCell ref="L4:M4"/>
  </mergeCells>
  <phoneticPr fontId="33" type="noConversion"/>
  <dataValidations count="1">
    <dataValidation type="decimal" errorStyle="warning" allowBlank="1" showErrorMessage="1" errorTitle="输入错误！" error="温度超限，请在检查数据后重新输入！" sqref="L57" xr:uid="{00000000-0002-0000-0200-000000000000}">
      <formula1>0.5</formula1>
      <formula2>35.1</formula2>
    </dataValidation>
  </dataValidations>
  <pageMargins left="0.70866141732283505" right="0.70866141732283505" top="0.74803149606299202" bottom="0.74803149606299202" header="0.31496062992126" footer="0.31496062992126"/>
  <pageSetup paperSize="9" orientation="landscape" horizontalDpi="300" verticalDpi="300"/>
  <ignoredErrors>
    <ignoredError sqref="C51" unlockedFormula="1"/>
  </ignoredErrors>
  <drawing r:id="rId1"/>
  <legacyDrawing r:id="rId2"/>
  <oleObjects>
    <mc:AlternateContent xmlns:mc="http://schemas.openxmlformats.org/markup-compatibility/2006">
      <mc:Choice Requires="x14">
        <oleObject progId="Equation.DSMT4" shapeId="19309" r:id="rId3">
          <objectPr defaultSize="0" altText="" r:id="rId4">
            <anchor moveWithCells="1" sizeWithCells="1">
              <from>
                <xdr:col>18</xdr:col>
                <xdr:colOff>472440</xdr:colOff>
                <xdr:row>9</xdr:row>
                <xdr:rowOff>91440</xdr:rowOff>
              </from>
              <to>
                <xdr:col>18</xdr:col>
                <xdr:colOff>1577340</xdr:colOff>
                <xdr:row>11</xdr:row>
                <xdr:rowOff>91440</xdr:rowOff>
              </to>
            </anchor>
          </objectPr>
        </oleObject>
      </mc:Choice>
      <mc:Fallback>
        <oleObject progId="Equation.DSMT4" shapeId="19309" r:id="rId3"/>
      </mc:Fallback>
    </mc:AlternateContent>
  </oleObjects>
  <controls>
    <mc:AlternateContent xmlns:mc="http://schemas.openxmlformats.org/markup-compatibility/2006">
      <mc:Choice Requires="x14">
        <control shapeId="1122" r:id="rId5" name="CommandButton1">
          <controlPr defaultSize="0" altText="" r:id="rId6">
            <anchor moveWithCells="1">
              <from>
                <xdr:col>19</xdr:col>
                <xdr:colOff>38100</xdr:colOff>
                <xdr:row>7</xdr:row>
                <xdr:rowOff>137160</xdr:rowOff>
              </from>
              <to>
                <xdr:col>28</xdr:col>
                <xdr:colOff>342900</xdr:colOff>
                <xdr:row>9</xdr:row>
                <xdr:rowOff>76200</xdr:rowOff>
              </to>
            </anchor>
          </controlPr>
        </control>
      </mc:Choice>
      <mc:Fallback>
        <control shapeId="1122" r:id="rId5" name="CommandButton1"/>
      </mc:Fallback>
    </mc:AlternateContent>
    <mc:AlternateContent xmlns:mc="http://schemas.openxmlformats.org/markup-compatibility/2006">
      <mc:Choice Requires="x14">
        <control shapeId="1025" r:id="rId7" name="Option Button 1">
          <controlPr defaultSize="0" autoPict="0" macro="[0]!选项按钮20_Click" altText="使用默认值">
            <anchor moveWithCells="1">
              <from>
                <xdr:col>4</xdr:col>
                <xdr:colOff>99060</xdr:colOff>
                <xdr:row>16</xdr:row>
                <xdr:rowOff>60960</xdr:rowOff>
              </from>
              <to>
                <xdr:col>5</xdr:col>
                <xdr:colOff>365760</xdr:colOff>
                <xdr:row>17</xdr:row>
                <xdr:rowOff>53340</xdr:rowOff>
              </to>
            </anchor>
          </controlPr>
        </control>
      </mc:Choice>
    </mc:AlternateContent>
    <mc:AlternateContent xmlns:mc="http://schemas.openxmlformats.org/markup-compatibility/2006">
      <mc:Choice Requires="x14">
        <control shapeId="1028" r:id="rId8" name="Option Button 4">
          <controlPr defaultSize="0" autoPict="0" macro="[0]!控制按钮34_click">
            <anchor moveWithCells="1">
              <from>
                <xdr:col>4</xdr:col>
                <xdr:colOff>114300</xdr:colOff>
                <xdr:row>22</xdr:row>
                <xdr:rowOff>137160</xdr:rowOff>
              </from>
              <to>
                <xdr:col>5</xdr:col>
                <xdr:colOff>381000</xdr:colOff>
                <xdr:row>23</xdr:row>
                <xdr:rowOff>60960</xdr:rowOff>
              </to>
            </anchor>
          </controlPr>
        </control>
      </mc:Choice>
    </mc:AlternateContent>
    <mc:AlternateContent xmlns:mc="http://schemas.openxmlformats.org/markup-compatibility/2006">
      <mc:Choice Requires="x14">
        <control shapeId="1032" r:id="rId9" name="Option Button 8">
          <controlPr defaultSize="0" autoPict="0" macro="[0]!控制按钮40_click">
            <anchor moveWithCells="1">
              <from>
                <xdr:col>8</xdr:col>
                <xdr:colOff>0</xdr:colOff>
                <xdr:row>5</xdr:row>
                <xdr:rowOff>0</xdr:rowOff>
              </from>
              <to>
                <xdr:col>10</xdr:col>
                <xdr:colOff>137160</xdr:colOff>
                <xdr:row>6</xdr:row>
                <xdr:rowOff>22860</xdr:rowOff>
              </to>
            </anchor>
          </controlPr>
        </control>
      </mc:Choice>
    </mc:AlternateContent>
    <mc:AlternateContent xmlns:mc="http://schemas.openxmlformats.org/markup-compatibility/2006">
      <mc:Choice Requires="x14">
        <control shapeId="1033" r:id="rId10" name="Option Button 9">
          <controlPr defaultSize="0" autoPict="0" macro="[0]!控制按钮41_click">
            <anchor moveWithCells="1">
              <from>
                <xdr:col>6</xdr:col>
                <xdr:colOff>396240</xdr:colOff>
                <xdr:row>5</xdr:row>
                <xdr:rowOff>22860</xdr:rowOff>
              </from>
              <to>
                <xdr:col>7</xdr:col>
                <xdr:colOff>609600</xdr:colOff>
                <xdr:row>6</xdr:row>
                <xdr:rowOff>0</xdr:rowOff>
              </to>
            </anchor>
          </controlPr>
        </control>
      </mc:Choice>
    </mc:AlternateContent>
    <mc:AlternateContent xmlns:mc="http://schemas.openxmlformats.org/markup-compatibility/2006">
      <mc:Choice Requires="x14">
        <control shapeId="1034" r:id="rId11" name="Group Box 10">
          <controlPr defaultSize="0" autoPict="0">
            <anchor moveWithCells="1">
              <from>
                <xdr:col>6</xdr:col>
                <xdr:colOff>137160</xdr:colOff>
                <xdr:row>4</xdr:row>
                <xdr:rowOff>91440</xdr:rowOff>
              </from>
              <to>
                <xdr:col>12</xdr:col>
                <xdr:colOff>0</xdr:colOff>
                <xdr:row>8</xdr:row>
                <xdr:rowOff>106680</xdr:rowOff>
              </to>
            </anchor>
          </controlPr>
        </control>
      </mc:Choice>
    </mc:AlternateContent>
    <mc:AlternateContent xmlns:mc="http://schemas.openxmlformats.org/markup-compatibility/2006">
      <mc:Choice Requires="x14">
        <control shapeId="1038" r:id="rId12" name="Group Box 14">
          <controlPr defaultSize="0" autoPict="0">
            <anchor moveWithCells="1">
              <from>
                <xdr:col>0</xdr:col>
                <xdr:colOff>106680</xdr:colOff>
                <xdr:row>9</xdr:row>
                <xdr:rowOff>91440</xdr:rowOff>
              </from>
              <to>
                <xdr:col>5</xdr:col>
                <xdr:colOff>320040</xdr:colOff>
                <xdr:row>14</xdr:row>
                <xdr:rowOff>68580</xdr:rowOff>
              </to>
            </anchor>
          </controlPr>
        </control>
      </mc:Choice>
    </mc:AlternateContent>
    <mc:AlternateContent xmlns:mc="http://schemas.openxmlformats.org/markup-compatibility/2006">
      <mc:Choice Requires="x14">
        <control shapeId="1039" r:id="rId13" name="Group Box 15">
          <controlPr defaultSize="0" autoPict="0">
            <anchor moveWithCells="1">
              <from>
                <xdr:col>0</xdr:col>
                <xdr:colOff>152400</xdr:colOff>
                <xdr:row>15</xdr:row>
                <xdr:rowOff>22860</xdr:rowOff>
              </from>
              <to>
                <xdr:col>5</xdr:col>
                <xdr:colOff>365760</xdr:colOff>
                <xdr:row>19</xdr:row>
                <xdr:rowOff>99060</xdr:rowOff>
              </to>
            </anchor>
          </controlPr>
        </control>
      </mc:Choice>
    </mc:AlternateContent>
    <mc:AlternateContent xmlns:mc="http://schemas.openxmlformats.org/markup-compatibility/2006">
      <mc:Choice Requires="x14">
        <control shapeId="1040" r:id="rId14" name="Group Box 16">
          <controlPr defaultSize="0" autoPict="0">
            <anchor moveWithCells="1">
              <from>
                <xdr:col>0</xdr:col>
                <xdr:colOff>137160</xdr:colOff>
                <xdr:row>20</xdr:row>
                <xdr:rowOff>22860</xdr:rowOff>
              </from>
              <to>
                <xdr:col>5</xdr:col>
                <xdr:colOff>365760</xdr:colOff>
                <xdr:row>25</xdr:row>
                <xdr:rowOff>53340</xdr:rowOff>
              </to>
            </anchor>
          </controlPr>
        </control>
      </mc:Choice>
    </mc:AlternateContent>
    <mc:AlternateContent xmlns:mc="http://schemas.openxmlformats.org/markup-compatibility/2006">
      <mc:Choice Requires="x14">
        <control shapeId="1041" r:id="rId15" name="Group Box 17">
          <controlPr defaultSize="0" autoPict="0">
            <anchor moveWithCells="1">
              <from>
                <xdr:col>0</xdr:col>
                <xdr:colOff>91440</xdr:colOff>
                <xdr:row>4</xdr:row>
                <xdr:rowOff>99060</xdr:rowOff>
              </from>
              <to>
                <xdr:col>5</xdr:col>
                <xdr:colOff>320040</xdr:colOff>
                <xdr:row>8</xdr:row>
                <xdr:rowOff>205740</xdr:rowOff>
              </to>
            </anchor>
          </controlPr>
        </control>
      </mc:Choice>
    </mc:AlternateContent>
    <mc:AlternateContent xmlns:mc="http://schemas.openxmlformats.org/markup-compatibility/2006">
      <mc:Choice Requires="x14">
        <control shapeId="1044" r:id="rId16" name="Option Button 20">
          <controlPr defaultSize="0" autoPict="0" macro="[0]!控制按钮9_click">
            <anchor moveWithCells="1">
              <from>
                <xdr:col>4</xdr:col>
                <xdr:colOff>68580</xdr:colOff>
                <xdr:row>10</xdr:row>
                <xdr:rowOff>106680</xdr:rowOff>
              </from>
              <to>
                <xdr:col>5</xdr:col>
                <xdr:colOff>0</xdr:colOff>
                <xdr:row>11</xdr:row>
                <xdr:rowOff>60960</xdr:rowOff>
              </to>
            </anchor>
          </controlPr>
        </control>
      </mc:Choice>
    </mc:AlternateContent>
    <mc:AlternateContent xmlns:mc="http://schemas.openxmlformats.org/markup-compatibility/2006">
      <mc:Choice Requires="x14">
        <control shapeId="1045" r:id="rId17" name="Option Button 21">
          <controlPr defaultSize="0" autoPict="0" macro="[0]!选项按钮17_Click">
            <anchor moveWithCells="1">
              <from>
                <xdr:col>4</xdr:col>
                <xdr:colOff>68580</xdr:colOff>
                <xdr:row>12</xdr:row>
                <xdr:rowOff>0</xdr:rowOff>
              </from>
              <to>
                <xdr:col>5</xdr:col>
                <xdr:colOff>0</xdr:colOff>
                <xdr:row>12</xdr:row>
                <xdr:rowOff>182880</xdr:rowOff>
              </to>
            </anchor>
          </controlPr>
        </control>
      </mc:Choice>
    </mc:AlternateContent>
    <mc:AlternateContent xmlns:mc="http://schemas.openxmlformats.org/markup-compatibility/2006">
      <mc:Choice Requires="x14">
        <control shapeId="1120" r:id="rId18" name="ErosionMethod">
          <controlPr defaultSize="0" print="0" autoPict="0" macro="[0]!RrosionMethodChange" altText="Swithing the candidate methods to consider the erosion rate of sediments:_x000a_">
            <anchor>
              <from>
                <xdr:col>9</xdr:col>
                <xdr:colOff>0</xdr:colOff>
                <xdr:row>17</xdr:row>
                <xdr:rowOff>175260</xdr:rowOff>
              </from>
              <to>
                <xdr:col>11</xdr:col>
                <xdr:colOff>274320</xdr:colOff>
                <xdr:row>19</xdr:row>
                <xdr:rowOff>91440</xdr:rowOff>
              </to>
            </anchor>
          </controlPr>
        </control>
      </mc:Choice>
    </mc:AlternateContent>
    <mc:AlternateContent xmlns:mc="http://schemas.openxmlformats.org/markup-compatibility/2006">
      <mc:Choice Requires="x14">
        <control shapeId="19297" r:id="rId19" name="Option Button 2913">
          <controlPr defaultSize="0" autoPict="0" macro="[0]!选项按钮18_Click">
            <anchor moveWithCells="1">
              <from>
                <xdr:col>4</xdr:col>
                <xdr:colOff>91440</xdr:colOff>
                <xdr:row>18</xdr:row>
                <xdr:rowOff>22860</xdr:rowOff>
              </from>
              <to>
                <xdr:col>5</xdr:col>
                <xdr:colOff>342900</xdr:colOff>
                <xdr:row>19</xdr:row>
                <xdr:rowOff>53340</xdr:rowOff>
              </to>
            </anchor>
          </controlPr>
        </control>
      </mc:Choice>
    </mc:AlternateContent>
    <mc:AlternateContent xmlns:mc="http://schemas.openxmlformats.org/markup-compatibility/2006">
      <mc:Choice Requires="x14">
        <control shapeId="19300" r:id="rId20" name="Group Box 2916">
          <controlPr defaultSize="0" autoPict="0">
            <anchor moveWithCells="1">
              <from>
                <xdr:col>6</xdr:col>
                <xdr:colOff>137160</xdr:colOff>
                <xdr:row>13</xdr:row>
                <xdr:rowOff>152400</xdr:rowOff>
              </from>
              <to>
                <xdr:col>12</xdr:col>
                <xdr:colOff>0</xdr:colOff>
                <xdr:row>21</xdr:row>
                <xdr:rowOff>53340</xdr:rowOff>
              </to>
            </anchor>
          </controlPr>
        </control>
      </mc:Choice>
    </mc:AlternateContent>
    <mc:AlternateContent xmlns:mc="http://schemas.openxmlformats.org/markup-compatibility/2006">
      <mc:Choice Requires="x14">
        <control shapeId="19301" r:id="rId21" name="Group Box 2917">
          <controlPr defaultSize="0" autoPict="0">
            <anchor moveWithCells="1">
              <from>
                <xdr:col>6</xdr:col>
                <xdr:colOff>114300</xdr:colOff>
                <xdr:row>21</xdr:row>
                <xdr:rowOff>182880</xdr:rowOff>
              </from>
              <to>
                <xdr:col>12</xdr:col>
                <xdr:colOff>0</xdr:colOff>
                <xdr:row>25</xdr:row>
                <xdr:rowOff>68580</xdr:rowOff>
              </to>
            </anchor>
          </controlPr>
        </control>
      </mc:Choice>
    </mc:AlternateContent>
    <mc:AlternateContent xmlns:mc="http://schemas.openxmlformats.org/markup-compatibility/2006">
      <mc:Choice Requires="x14">
        <control shapeId="19302" r:id="rId22" name="Button 2918">
          <controlPr defaultSize="0" print="0" autoPict="0" macro="[0]!datacal2">
            <anchor moveWithCells="1" sizeWithCells="1">
              <from>
                <xdr:col>8</xdr:col>
                <xdr:colOff>289560</xdr:colOff>
                <xdr:row>22</xdr:row>
                <xdr:rowOff>144780</xdr:rowOff>
              </from>
              <to>
                <xdr:col>9</xdr:col>
                <xdr:colOff>754380</xdr:colOff>
                <xdr:row>24</xdr:row>
                <xdr:rowOff>175260</xdr:rowOff>
              </to>
            </anchor>
          </controlPr>
        </control>
      </mc:Choice>
    </mc:AlternateContent>
    <mc:AlternateContent xmlns:mc="http://schemas.openxmlformats.org/markup-compatibility/2006">
      <mc:Choice Requires="x14">
        <control shapeId="19303" r:id="rId23" name="Group Box 2919">
          <controlPr defaultSize="0" autoPict="0">
            <anchor moveWithCells="1">
              <from>
                <xdr:col>6</xdr:col>
                <xdr:colOff>137160</xdr:colOff>
                <xdr:row>9</xdr:row>
                <xdr:rowOff>0</xdr:rowOff>
              </from>
              <to>
                <xdr:col>12</xdr:col>
                <xdr:colOff>0</xdr:colOff>
                <xdr:row>13</xdr:row>
                <xdr:rowOff>15240</xdr:rowOff>
              </to>
            </anchor>
          </controlPr>
        </control>
      </mc:Choice>
    </mc:AlternateContent>
    <mc:AlternateContent xmlns:mc="http://schemas.openxmlformats.org/markup-compatibility/2006">
      <mc:Choice Requires="x14">
        <control shapeId="19304" r:id="rId24" name="Option Button 2920">
          <controlPr defaultSize="0" autoPict="0" macro="[0]!m2_Click">
            <anchor moveWithCells="1">
              <from>
                <xdr:col>11</xdr:col>
                <xdr:colOff>441960</xdr:colOff>
                <xdr:row>12</xdr:row>
                <xdr:rowOff>91440</xdr:rowOff>
              </from>
              <to>
                <xdr:col>12</xdr:col>
                <xdr:colOff>327660</xdr:colOff>
                <xdr:row>13</xdr:row>
                <xdr:rowOff>22860</xdr:rowOff>
              </to>
            </anchor>
          </controlPr>
        </control>
      </mc:Choice>
    </mc:AlternateContent>
    <mc:AlternateContent xmlns:mc="http://schemas.openxmlformats.org/markup-compatibility/2006">
      <mc:Choice Requires="x14">
        <control shapeId="19306" r:id="rId25" name="Option Button 2922">
          <controlPr defaultSize="0" autoPict="0" macro="[0]!m1_Click" altText="使用默认值">
            <anchor moveWithCells="1">
              <from>
                <xdr:col>9</xdr:col>
                <xdr:colOff>792480</xdr:colOff>
                <xdr:row>12</xdr:row>
                <xdr:rowOff>38100</xdr:rowOff>
              </from>
              <to>
                <xdr:col>11</xdr:col>
                <xdr:colOff>68580</xdr:colOff>
                <xdr:row>13</xdr:row>
                <xdr:rowOff>22860</xdr:rowOff>
              </to>
            </anchor>
          </controlPr>
        </control>
      </mc:Choice>
    </mc:AlternateContent>
    <mc:AlternateContent xmlns:mc="http://schemas.openxmlformats.org/markup-compatibility/2006">
      <mc:Choice Requires="x14">
        <control shapeId="1031" r:id="rId26" name="Group Box 7">
          <controlPr defaultSize="0" autoPict="0">
            <anchor moveWithCells="1">
              <from>
                <xdr:col>0</xdr:col>
                <xdr:colOff>152400</xdr:colOff>
                <xdr:row>27</xdr:row>
                <xdr:rowOff>0</xdr:rowOff>
              </from>
              <to>
                <xdr:col>11</xdr:col>
                <xdr:colOff>297180</xdr:colOff>
                <xdr:row>48</xdr:row>
                <xdr:rowOff>152400</xdr:rowOff>
              </to>
            </anchor>
          </controlPr>
        </control>
      </mc:Choice>
    </mc:AlternateContent>
    <mc:AlternateContent xmlns:mc="http://schemas.openxmlformats.org/markup-compatibility/2006">
      <mc:Choice Requires="x14">
        <control shapeId="19308" r:id="rId27" name="Button 2924">
          <controlPr defaultSize="0" print="0" autoPict="0" macro="[0]!ThisWorkbook.SwitchToChn">
            <anchor moveWithCells="1" sizeWithCells="1">
              <from>
                <xdr:col>11</xdr:col>
                <xdr:colOff>129540</xdr:colOff>
                <xdr:row>0</xdr:row>
                <xdr:rowOff>457200</xdr:rowOff>
              </from>
              <to>
                <xdr:col>12</xdr:col>
                <xdr:colOff>662940</xdr:colOff>
                <xdr:row>2</xdr:row>
                <xdr:rowOff>320040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X64"/>
  <sheetViews>
    <sheetView zoomScale="85" zoomScaleNormal="85" workbookViewId="0">
      <selection sqref="A1:S1"/>
    </sheetView>
  </sheetViews>
  <sheetFormatPr defaultColWidth="9" defaultRowHeight="14.4" x14ac:dyDescent="0.25"/>
  <cols>
    <col min="3" max="3" width="14.33203125" customWidth="1"/>
    <col min="4" max="4" width="11.109375" customWidth="1"/>
    <col min="6" max="12" width="10.5546875" customWidth="1"/>
    <col min="13" max="13" width="11.21875" customWidth="1"/>
    <col min="14" max="14" width="16.109375" customWidth="1"/>
    <col min="15" max="18" width="10.5546875" customWidth="1"/>
  </cols>
  <sheetData>
    <row r="1" spans="1:50" s="141" customFormat="1" ht="39.75" customHeight="1" x14ac:dyDescent="0.25">
      <c r="A1" s="424" t="s">
        <v>188</v>
      </c>
      <c r="B1" s="424"/>
      <c r="C1" s="424"/>
      <c r="D1" s="424"/>
      <c r="E1" s="424"/>
      <c r="F1" s="424"/>
      <c r="G1" s="424"/>
      <c r="H1" s="424"/>
      <c r="I1" s="424"/>
      <c r="J1" s="424"/>
      <c r="K1" s="424"/>
      <c r="L1" s="424"/>
      <c r="M1" s="424"/>
      <c r="N1" s="424"/>
      <c r="O1" s="424"/>
      <c r="P1" s="424"/>
      <c r="Q1" s="424"/>
      <c r="R1" s="424"/>
      <c r="S1" s="424"/>
      <c r="T1" s="165"/>
      <c r="U1" s="165"/>
      <c r="V1" s="165"/>
      <c r="W1" s="165"/>
      <c r="X1" s="165"/>
      <c r="Y1" s="172"/>
      <c r="Z1" s="172"/>
      <c r="AA1" s="172"/>
      <c r="AB1" s="172"/>
      <c r="AC1" s="172"/>
      <c r="AD1" s="172"/>
      <c r="AE1" s="172"/>
      <c r="AF1" s="172"/>
      <c r="AG1" s="172"/>
      <c r="AH1" s="172"/>
      <c r="AI1" s="172"/>
      <c r="AJ1" s="172"/>
      <c r="AK1" s="172"/>
      <c r="AL1" s="172"/>
      <c r="AM1" s="172"/>
      <c r="AN1" s="172"/>
      <c r="AO1" s="172"/>
      <c r="AP1" s="172"/>
      <c r="AQ1" s="172"/>
      <c r="AR1" s="172"/>
      <c r="AS1" s="172"/>
      <c r="AT1" s="172"/>
      <c r="AU1" s="172"/>
      <c r="AV1" s="172"/>
      <c r="AW1" s="172"/>
      <c r="AX1" s="172"/>
    </row>
    <row r="2" spans="1:50" s="142" customFormat="1" ht="22.5" customHeight="1" x14ac:dyDescent="0.25">
      <c r="A2" s="425" t="s">
        <v>189</v>
      </c>
      <c r="B2" s="425"/>
      <c r="C2" s="425"/>
      <c r="D2" s="425"/>
      <c r="E2" s="425"/>
      <c r="F2" s="425"/>
      <c r="G2" s="425"/>
      <c r="H2" s="425"/>
      <c r="I2" s="425"/>
      <c r="J2" s="425"/>
      <c r="K2" s="425"/>
      <c r="L2" s="425"/>
      <c r="M2" s="425"/>
      <c r="N2" s="425"/>
      <c r="O2" s="425"/>
      <c r="P2" s="425"/>
      <c r="Q2" s="425"/>
      <c r="R2" s="425"/>
      <c r="S2" s="425"/>
      <c r="T2" s="166"/>
      <c r="U2" s="166"/>
      <c r="V2" s="166"/>
      <c r="W2" s="166"/>
      <c r="X2" s="166"/>
      <c r="Y2" s="173"/>
      <c r="Z2" s="173"/>
      <c r="AA2" s="173"/>
      <c r="AB2" s="173"/>
      <c r="AC2" s="173"/>
      <c r="AD2" s="173"/>
      <c r="AE2" s="173"/>
      <c r="AF2" s="173"/>
      <c r="AG2" s="173"/>
      <c r="AH2" s="173"/>
      <c r="AI2" s="173"/>
      <c r="AJ2" s="173"/>
      <c r="AK2" s="173"/>
      <c r="AL2" s="173"/>
      <c r="AM2" s="173"/>
      <c r="AN2" s="173"/>
      <c r="AO2" s="173"/>
      <c r="AP2" s="173"/>
      <c r="AQ2" s="173"/>
      <c r="AR2" s="173"/>
      <c r="AS2" s="173"/>
      <c r="AT2" s="173"/>
      <c r="AU2" s="173"/>
      <c r="AV2" s="173"/>
      <c r="AW2" s="173"/>
      <c r="AX2" s="173"/>
    </row>
    <row r="3" spans="1:50" s="141" customFormat="1" ht="33" customHeight="1" x14ac:dyDescent="0.25">
      <c r="A3" s="426" t="s">
        <v>190</v>
      </c>
      <c r="B3" s="426"/>
      <c r="C3" s="426"/>
      <c r="D3" s="426"/>
      <c r="E3" s="426"/>
      <c r="F3" s="426"/>
      <c r="G3" s="426"/>
      <c r="H3" s="426"/>
      <c r="I3" s="426"/>
      <c r="J3" s="426"/>
      <c r="K3" s="426"/>
      <c r="L3" s="426"/>
      <c r="M3" s="426"/>
      <c r="N3" s="426"/>
      <c r="O3" s="426"/>
      <c r="P3" s="426"/>
      <c r="Q3" s="426"/>
      <c r="R3" s="426"/>
      <c r="S3" s="426"/>
      <c r="T3" s="167"/>
      <c r="U3" s="167"/>
      <c r="V3" s="167"/>
      <c r="W3" s="167"/>
      <c r="X3" s="167"/>
      <c r="Y3" s="172"/>
      <c r="Z3" s="172"/>
      <c r="AA3" s="172"/>
      <c r="AB3" s="172"/>
      <c r="AC3" s="172"/>
      <c r="AD3" s="172"/>
      <c r="AE3" s="172"/>
      <c r="AF3" s="172"/>
      <c r="AG3" s="172"/>
      <c r="AH3" s="172"/>
      <c r="AI3" s="172"/>
      <c r="AJ3" s="172"/>
      <c r="AK3" s="172"/>
      <c r="AL3" s="172"/>
      <c r="AM3" s="172"/>
      <c r="AN3" s="172"/>
      <c r="AO3" s="172"/>
      <c r="AP3" s="172"/>
      <c r="AQ3" s="172"/>
      <c r="AR3" s="172"/>
      <c r="AS3" s="172"/>
      <c r="AT3" s="172"/>
      <c r="AU3" s="172"/>
      <c r="AV3" s="172"/>
      <c r="AW3" s="172"/>
      <c r="AX3" s="172"/>
    </row>
    <row r="4" spans="1:50" x14ac:dyDescent="0.25">
      <c r="A4" s="144"/>
      <c r="B4" s="427"/>
      <c r="C4" s="427"/>
      <c r="D4" s="427"/>
      <c r="E4" s="427"/>
      <c r="F4" s="144"/>
      <c r="G4" s="143"/>
      <c r="H4" s="143"/>
      <c r="I4" s="143"/>
      <c r="J4" s="143"/>
      <c r="K4" s="143"/>
      <c r="L4" s="143"/>
      <c r="M4" s="143"/>
      <c r="N4" s="143"/>
      <c r="O4" s="143"/>
      <c r="P4" s="143"/>
      <c r="Q4" s="143"/>
      <c r="R4" s="143"/>
      <c r="S4" s="143"/>
      <c r="Z4" s="174"/>
      <c r="AA4" s="174"/>
    </row>
    <row r="5" spans="1:50" x14ac:dyDescent="0.25">
      <c r="A5" s="145"/>
      <c r="B5" s="428"/>
      <c r="C5" s="428"/>
      <c r="D5" s="428"/>
      <c r="E5" s="428"/>
      <c r="F5" s="145"/>
      <c r="G5" s="143"/>
      <c r="H5" s="143"/>
      <c r="I5" s="143"/>
      <c r="J5" s="143"/>
      <c r="K5" s="143"/>
      <c r="L5" s="143"/>
      <c r="M5" s="143"/>
      <c r="N5" s="143"/>
      <c r="O5" s="143"/>
      <c r="P5" s="143"/>
      <c r="Q5" s="143"/>
      <c r="R5" s="143"/>
      <c r="S5" s="143"/>
      <c r="U5" s="429" t="s">
        <v>191</v>
      </c>
      <c r="V5" s="429"/>
      <c r="W5" s="429"/>
      <c r="X5" s="429"/>
      <c r="Z5" s="175"/>
      <c r="AA5" s="175"/>
    </row>
    <row r="6" spans="1:50" ht="18.75" customHeight="1" x14ac:dyDescent="0.25">
      <c r="A6" s="144"/>
      <c r="B6" s="430" t="s">
        <v>192</v>
      </c>
      <c r="C6" s="431"/>
      <c r="D6" s="432" t="s">
        <v>193</v>
      </c>
      <c r="E6" s="433"/>
      <c r="F6" s="144"/>
      <c r="G6" s="436" t="s">
        <v>194</v>
      </c>
      <c r="H6" s="436"/>
      <c r="I6" s="436"/>
      <c r="J6" s="436"/>
      <c r="K6" s="436"/>
      <c r="L6" s="143"/>
      <c r="M6" s="193" t="s">
        <v>195</v>
      </c>
      <c r="N6" s="194">
        <f>'W.H curve'!G47</f>
        <v>0.16825000000000001</v>
      </c>
      <c r="O6" s="434" t="s">
        <v>196</v>
      </c>
      <c r="P6" s="434"/>
      <c r="Q6" s="168"/>
      <c r="R6" s="143"/>
      <c r="S6" s="143"/>
      <c r="U6" s="430" t="s">
        <v>192</v>
      </c>
      <c r="V6" s="431"/>
      <c r="W6" s="432" t="s">
        <v>193</v>
      </c>
      <c r="X6" s="433"/>
      <c r="Z6" s="176"/>
      <c r="AA6" s="175"/>
    </row>
    <row r="7" spans="1:50" ht="18.75" customHeight="1" x14ac:dyDescent="0.25">
      <c r="A7" s="144"/>
      <c r="B7" s="441" t="s">
        <v>143</v>
      </c>
      <c r="C7" s="442"/>
      <c r="D7" s="441" t="s">
        <v>197</v>
      </c>
      <c r="E7" s="442"/>
      <c r="F7" s="144"/>
      <c r="G7" s="436"/>
      <c r="H7" s="436"/>
      <c r="I7" s="436"/>
      <c r="J7" s="436"/>
      <c r="K7" s="436"/>
      <c r="L7" s="143"/>
      <c r="M7" s="193" t="s">
        <v>198</v>
      </c>
      <c r="N7" s="194">
        <f>G46</f>
        <v>1.5235000000000001</v>
      </c>
      <c r="O7" s="434" t="s">
        <v>196</v>
      </c>
      <c r="P7" s="434"/>
      <c r="Q7" s="169"/>
      <c r="R7" s="143"/>
      <c r="S7" s="143"/>
      <c r="U7" s="441" t="s">
        <v>143</v>
      </c>
      <c r="V7" s="442"/>
      <c r="W7" s="441" t="s">
        <v>197</v>
      </c>
      <c r="X7" s="442"/>
      <c r="Z7" s="177"/>
      <c r="AA7" s="175"/>
    </row>
    <row r="8" spans="1:50" ht="18" x14ac:dyDescent="0.25">
      <c r="A8" s="144"/>
      <c r="B8" s="179" t="s">
        <v>37</v>
      </c>
      <c r="C8" s="180">
        <v>978</v>
      </c>
      <c r="D8" s="181" t="s">
        <v>45</v>
      </c>
      <c r="E8" s="182">
        <v>5.92</v>
      </c>
      <c r="F8" s="144"/>
      <c r="G8" s="436"/>
      <c r="H8" s="436"/>
      <c r="I8" s="436"/>
      <c r="J8" s="436"/>
      <c r="K8" s="436"/>
      <c r="L8" s="143"/>
      <c r="M8" s="193" t="s">
        <v>199</v>
      </c>
      <c r="N8" s="194">
        <f>G45</f>
        <v>5.92</v>
      </c>
      <c r="O8" s="434" t="s">
        <v>196</v>
      </c>
      <c r="P8" s="434"/>
      <c r="Q8" s="169"/>
      <c r="R8" s="143"/>
      <c r="S8" s="143"/>
      <c r="U8" s="179" t="s">
        <v>37</v>
      </c>
      <c r="V8" s="180">
        <f>C8</f>
        <v>978</v>
      </c>
      <c r="W8" s="181" t="s">
        <v>45</v>
      </c>
      <c r="X8" s="182" cm="1">
        <f t="array" ref="X8">getStorageByWaterLevel(V8)</f>
        <v>42.405209999986049</v>
      </c>
      <c r="Z8" s="177"/>
      <c r="AA8" s="175"/>
    </row>
    <row r="9" spans="1:50" ht="16.2" x14ac:dyDescent="0.25">
      <c r="A9" s="144"/>
      <c r="B9" s="179" t="s">
        <v>38</v>
      </c>
      <c r="C9" s="180">
        <v>988</v>
      </c>
      <c r="D9" s="181" t="s">
        <v>46</v>
      </c>
      <c r="E9" s="182">
        <v>37.979999999999997</v>
      </c>
      <c r="F9" s="144"/>
      <c r="G9" s="143"/>
      <c r="H9" s="143"/>
      <c r="I9" s="143"/>
      <c r="J9" s="143"/>
      <c r="K9" s="143"/>
      <c r="L9" s="143"/>
      <c r="M9" s="437"/>
      <c r="N9" s="437"/>
      <c r="O9" s="437"/>
      <c r="P9" s="143"/>
      <c r="Q9" s="169"/>
      <c r="R9" s="143"/>
      <c r="S9" s="143"/>
      <c r="U9" s="179" t="s">
        <v>38</v>
      </c>
      <c r="V9" s="180">
        <f>C9</f>
        <v>988</v>
      </c>
      <c r="W9" s="181" t="s">
        <v>46</v>
      </c>
      <c r="X9" s="182" cm="1">
        <f t="array" ref="X9">getStorageByWaterLevel(V9)</f>
        <v>26.959808484839481</v>
      </c>
      <c r="Z9" s="177"/>
      <c r="AA9" s="175"/>
    </row>
    <row r="10" spans="1:50" ht="16.2" x14ac:dyDescent="0.25">
      <c r="A10" s="144"/>
      <c r="B10" s="179" t="s">
        <v>39</v>
      </c>
      <c r="C10" s="183">
        <v>1000</v>
      </c>
      <c r="D10" s="181" t="s">
        <v>47</v>
      </c>
      <c r="E10" s="182">
        <v>120.87</v>
      </c>
      <c r="F10" s="144"/>
      <c r="G10" s="143"/>
      <c r="H10" s="143"/>
      <c r="I10" s="143"/>
      <c r="J10" s="143"/>
      <c r="K10" s="143"/>
      <c r="L10" s="143"/>
      <c r="M10" s="143"/>
      <c r="N10" s="143"/>
      <c r="O10" s="143"/>
      <c r="P10" s="143"/>
      <c r="Q10" s="170"/>
      <c r="R10" s="143"/>
      <c r="S10" s="143"/>
      <c r="U10" s="179" t="s">
        <v>39</v>
      </c>
      <c r="V10" s="180">
        <f>C10</f>
        <v>1000</v>
      </c>
      <c r="W10" s="181" t="s">
        <v>47</v>
      </c>
      <c r="X10" s="182" cm="1">
        <f t="array" ref="X10">getStorageByWaterLevel(V10)</f>
        <v>13.022326666662174</v>
      </c>
      <c r="Z10" s="177"/>
      <c r="AA10" s="175"/>
    </row>
    <row r="11" spans="1:50" ht="18" x14ac:dyDescent="0.25">
      <c r="A11" s="144"/>
      <c r="B11" s="438" t="s">
        <v>200</v>
      </c>
      <c r="C11" s="438"/>
      <c r="D11" s="438"/>
      <c r="E11" s="438"/>
      <c r="F11" s="144"/>
      <c r="G11" s="143"/>
      <c r="H11" s="143"/>
      <c r="I11" s="143"/>
      <c r="J11" s="143"/>
      <c r="K11" s="143"/>
      <c r="L11" s="143"/>
      <c r="M11" s="439"/>
      <c r="N11" s="440"/>
      <c r="O11" s="440"/>
      <c r="P11" s="440"/>
      <c r="Q11" s="171"/>
      <c r="R11" s="143"/>
      <c r="S11" s="143"/>
      <c r="U11" s="438" t="s">
        <v>200</v>
      </c>
      <c r="V11" s="438"/>
      <c r="W11" s="438"/>
      <c r="X11" s="438"/>
      <c r="Z11" s="177"/>
      <c r="AA11" s="175"/>
    </row>
    <row r="12" spans="1:50" x14ac:dyDescent="0.25">
      <c r="A12" s="144"/>
      <c r="B12" s="435">
        <v>978</v>
      </c>
      <c r="C12" s="435"/>
      <c r="D12" s="435"/>
      <c r="E12" s="435"/>
      <c r="F12" s="144"/>
      <c r="G12" s="143"/>
      <c r="H12" s="143"/>
      <c r="I12" s="143"/>
      <c r="J12" s="143"/>
      <c r="K12" s="143"/>
      <c r="L12" s="143"/>
      <c r="M12" s="143"/>
      <c r="N12" s="143"/>
      <c r="O12" s="143"/>
      <c r="P12" s="143"/>
      <c r="Q12" s="143"/>
      <c r="R12" s="143"/>
      <c r="S12" s="143"/>
      <c r="U12" s="435">
        <f>B12</f>
        <v>978</v>
      </c>
      <c r="V12" s="435"/>
      <c r="W12" s="435"/>
      <c r="X12" s="435"/>
      <c r="Z12" s="178"/>
      <c r="AA12" s="175"/>
    </row>
    <row r="13" spans="1:50" x14ac:dyDescent="0.25">
      <c r="A13" s="144"/>
      <c r="B13" s="149"/>
      <c r="C13" s="153"/>
      <c r="D13" s="151"/>
      <c r="E13" s="154"/>
      <c r="F13" s="144"/>
      <c r="G13" s="143"/>
      <c r="H13" s="143"/>
      <c r="I13" s="143"/>
      <c r="J13" s="143"/>
      <c r="K13" s="143"/>
      <c r="L13" s="143"/>
      <c r="M13" s="143"/>
      <c r="N13" s="143"/>
      <c r="O13" s="143"/>
      <c r="P13" s="143"/>
      <c r="Q13" s="143"/>
      <c r="R13" s="143"/>
      <c r="S13" s="143"/>
      <c r="Z13" s="175"/>
      <c r="AA13" s="175"/>
    </row>
    <row r="14" spans="1:50" x14ac:dyDescent="0.25">
      <c r="A14" s="144"/>
      <c r="B14" s="149"/>
      <c r="C14" s="143"/>
      <c r="D14" s="151"/>
      <c r="E14" s="154"/>
      <c r="F14" s="144"/>
      <c r="G14" s="143"/>
      <c r="H14" s="143"/>
      <c r="I14" s="143"/>
      <c r="J14" s="143"/>
      <c r="K14" s="143"/>
      <c r="L14" s="143"/>
      <c r="M14" s="143"/>
      <c r="N14" s="143"/>
      <c r="O14" s="143"/>
      <c r="P14" s="143"/>
      <c r="Q14" s="143"/>
      <c r="R14" s="143"/>
      <c r="S14" s="143"/>
      <c r="Z14" s="175"/>
      <c r="AA14" s="175"/>
    </row>
    <row r="15" spans="1:50" x14ac:dyDescent="0.25">
      <c r="A15" s="144"/>
      <c r="B15" s="149"/>
      <c r="C15" s="155"/>
      <c r="D15" s="151"/>
      <c r="E15" s="154"/>
      <c r="F15" s="144"/>
      <c r="G15" s="143"/>
      <c r="H15" s="143"/>
      <c r="I15" s="143"/>
      <c r="J15" s="143"/>
      <c r="K15" s="143"/>
      <c r="L15" s="143"/>
      <c r="M15" s="143"/>
      <c r="N15" s="143"/>
      <c r="O15" s="143"/>
      <c r="P15" s="143"/>
      <c r="Q15" s="143"/>
      <c r="R15" s="143"/>
      <c r="S15" s="143"/>
      <c r="Z15" s="175"/>
      <c r="AA15" s="175"/>
    </row>
    <row r="16" spans="1:50" x14ac:dyDescent="0.25">
      <c r="A16" s="144"/>
      <c r="B16" s="143"/>
      <c r="C16" s="143"/>
      <c r="D16" s="143"/>
      <c r="E16" s="143"/>
      <c r="F16" s="144"/>
      <c r="G16" s="143"/>
      <c r="H16" s="143"/>
      <c r="I16" s="143"/>
      <c r="J16" s="143"/>
      <c r="K16" s="143"/>
      <c r="L16" s="143"/>
      <c r="M16" s="143"/>
      <c r="N16" s="143"/>
      <c r="O16" s="143"/>
      <c r="P16" s="143"/>
      <c r="Q16" s="143"/>
      <c r="R16" s="143"/>
      <c r="S16" s="143"/>
    </row>
    <row r="17" spans="1:19" x14ac:dyDescent="0.25">
      <c r="A17" s="144"/>
      <c r="B17" s="143"/>
      <c r="C17" s="143"/>
      <c r="D17" s="143"/>
      <c r="E17" s="143"/>
      <c r="F17" s="144"/>
      <c r="G17" s="143"/>
      <c r="H17" s="143"/>
      <c r="I17" s="143"/>
      <c r="J17" s="143"/>
      <c r="K17" s="143"/>
      <c r="L17" s="143"/>
      <c r="M17" s="143"/>
      <c r="N17" s="143"/>
      <c r="O17" s="143"/>
      <c r="P17" s="143"/>
      <c r="Q17" s="143"/>
      <c r="R17" s="143"/>
      <c r="S17" s="143"/>
    </row>
    <row r="18" spans="1:19" x14ac:dyDescent="0.25">
      <c r="A18" s="144"/>
      <c r="B18" s="149"/>
      <c r="C18" s="155"/>
      <c r="D18" s="151"/>
      <c r="E18" s="154"/>
      <c r="F18" s="144"/>
      <c r="G18" s="143"/>
      <c r="H18" s="143"/>
      <c r="I18" s="143"/>
      <c r="J18" s="143"/>
      <c r="K18" s="143"/>
      <c r="L18" s="143"/>
      <c r="M18" s="143"/>
      <c r="N18" s="143"/>
      <c r="O18" s="164"/>
      <c r="P18" s="143"/>
      <c r="Q18" s="143"/>
      <c r="R18" s="143"/>
      <c r="S18" s="143"/>
    </row>
    <row r="19" spans="1:19" x14ac:dyDescent="0.25">
      <c r="A19" s="144"/>
      <c r="B19" s="149"/>
      <c r="C19" s="151"/>
      <c r="D19" s="151"/>
      <c r="E19" s="149"/>
      <c r="F19" s="144"/>
      <c r="G19" s="143"/>
      <c r="H19" s="143"/>
      <c r="I19" s="143"/>
      <c r="J19" s="143"/>
      <c r="K19" s="143"/>
      <c r="L19" s="143"/>
      <c r="M19" s="143"/>
      <c r="N19" s="143"/>
      <c r="O19" s="143"/>
      <c r="P19" s="143"/>
      <c r="Q19" s="143"/>
      <c r="R19" s="143"/>
      <c r="S19" s="143"/>
    </row>
    <row r="20" spans="1:19" x14ac:dyDescent="0.25">
      <c r="A20" s="144"/>
      <c r="B20" s="149"/>
      <c r="C20" s="149"/>
      <c r="D20" s="149"/>
      <c r="E20" s="149"/>
      <c r="F20" s="144"/>
      <c r="G20" s="143"/>
      <c r="H20" s="143"/>
      <c r="I20" s="143"/>
      <c r="J20" s="143"/>
      <c r="K20" s="143"/>
      <c r="L20" s="143"/>
      <c r="M20" s="143"/>
      <c r="N20" s="143"/>
      <c r="O20" s="143"/>
      <c r="P20" s="143"/>
      <c r="Q20" s="143"/>
      <c r="R20" s="143"/>
      <c r="S20" s="143"/>
    </row>
    <row r="21" spans="1:19" x14ac:dyDescent="0.25">
      <c r="A21" s="144"/>
      <c r="B21" s="143"/>
      <c r="C21" s="143"/>
      <c r="D21" s="143"/>
      <c r="E21" s="143"/>
      <c r="F21" s="144"/>
      <c r="G21" s="143"/>
      <c r="H21" s="143"/>
      <c r="I21" s="143"/>
      <c r="J21" s="143"/>
      <c r="K21" s="143"/>
      <c r="L21" s="143"/>
      <c r="M21" s="143"/>
      <c r="N21" s="143"/>
      <c r="O21" s="143"/>
      <c r="P21" s="143"/>
      <c r="Q21" s="143"/>
      <c r="R21" s="143"/>
      <c r="S21" s="143"/>
    </row>
    <row r="22" spans="1:19" ht="18" customHeight="1" x14ac:dyDescent="0.25">
      <c r="A22" s="144"/>
      <c r="B22" s="143"/>
      <c r="C22" s="143"/>
      <c r="D22" s="143"/>
      <c r="E22" s="143"/>
      <c r="F22" s="144"/>
      <c r="G22" s="143"/>
      <c r="H22" s="143"/>
      <c r="I22" s="143"/>
      <c r="J22" s="143"/>
      <c r="K22" s="143"/>
      <c r="L22" s="143"/>
      <c r="M22" s="143"/>
      <c r="N22" s="143"/>
      <c r="O22" s="143"/>
      <c r="P22" s="143"/>
      <c r="Q22" s="143"/>
      <c r="R22" s="143"/>
      <c r="S22" s="143"/>
    </row>
    <row r="23" spans="1:19" ht="10.5" customHeight="1" x14ac:dyDescent="0.25">
      <c r="A23" s="144"/>
      <c r="B23" s="143"/>
      <c r="C23" s="143"/>
      <c r="D23" s="143"/>
      <c r="E23" s="143"/>
      <c r="F23" s="144"/>
      <c r="G23" s="154"/>
      <c r="H23" s="154"/>
      <c r="I23" s="154"/>
      <c r="J23" s="154"/>
      <c r="K23" s="143"/>
      <c r="L23" s="143"/>
      <c r="M23" s="143"/>
      <c r="N23" s="143"/>
      <c r="O23" s="143"/>
      <c r="P23" s="143"/>
      <c r="Q23" s="143"/>
      <c r="R23" s="143"/>
      <c r="S23" s="143"/>
    </row>
    <row r="24" spans="1:19" x14ac:dyDescent="0.25">
      <c r="A24" s="144"/>
      <c r="B24" s="156"/>
      <c r="C24" s="156"/>
      <c r="D24" s="156"/>
      <c r="E24" s="156"/>
      <c r="F24" s="144"/>
      <c r="G24" s="143"/>
      <c r="H24" s="143"/>
      <c r="I24" s="143"/>
      <c r="J24" s="143"/>
      <c r="K24" s="143"/>
      <c r="L24" s="143"/>
      <c r="M24" s="143"/>
      <c r="N24" s="143"/>
      <c r="O24" s="143"/>
      <c r="P24" s="143"/>
      <c r="Q24" s="143"/>
      <c r="R24" s="143"/>
      <c r="S24" s="143"/>
    </row>
    <row r="25" spans="1:19" x14ac:dyDescent="0.25">
      <c r="A25" s="143"/>
      <c r="B25" s="143"/>
      <c r="C25" s="143"/>
      <c r="D25" s="143"/>
      <c r="E25" s="157"/>
      <c r="F25" s="143"/>
      <c r="G25" s="143"/>
      <c r="H25" s="143"/>
      <c r="I25" s="143"/>
      <c r="J25" s="143"/>
      <c r="K25" s="143"/>
      <c r="L25" s="143"/>
      <c r="M25" s="143"/>
      <c r="N25" s="143"/>
      <c r="O25" s="143"/>
      <c r="P25" s="143"/>
      <c r="Q25" s="143"/>
      <c r="R25" s="143"/>
      <c r="S25" s="143"/>
    </row>
    <row r="26" spans="1:19" x14ac:dyDescent="0.25">
      <c r="A26" s="143"/>
      <c r="B26" s="143"/>
      <c r="C26" s="143"/>
      <c r="D26" s="143"/>
      <c r="E26" s="143"/>
      <c r="F26" s="143"/>
      <c r="G26" s="143"/>
      <c r="H26" s="143"/>
      <c r="I26" s="143"/>
      <c r="J26" s="143"/>
      <c r="K26" s="143"/>
      <c r="L26" s="143"/>
      <c r="M26" s="143"/>
      <c r="N26" s="143"/>
      <c r="O26" s="143"/>
      <c r="P26" s="143"/>
      <c r="Q26" s="143"/>
      <c r="R26" s="143"/>
      <c r="S26" s="143"/>
    </row>
    <row r="27" spans="1:19" x14ac:dyDescent="0.25">
      <c r="A27" s="143"/>
      <c r="B27" s="143"/>
      <c r="C27" s="143"/>
      <c r="D27" s="143"/>
      <c r="E27" s="143"/>
      <c r="F27" s="143"/>
      <c r="G27" s="143"/>
      <c r="H27" s="143"/>
      <c r="I27" s="143"/>
      <c r="J27" s="143"/>
      <c r="K27" s="143"/>
      <c r="L27" s="143"/>
      <c r="M27" s="143"/>
      <c r="N27" s="143"/>
      <c r="O27" s="143"/>
      <c r="P27" s="143"/>
      <c r="Q27" s="143"/>
      <c r="R27" s="143"/>
      <c r="S27" s="143"/>
    </row>
    <row r="28" spans="1:19" x14ac:dyDescent="0.25">
      <c r="A28" s="143"/>
      <c r="B28" s="143"/>
      <c r="C28" s="143"/>
      <c r="D28" s="143"/>
      <c r="E28" s="143"/>
      <c r="F28" s="143"/>
      <c r="G28" s="143"/>
      <c r="H28" s="143"/>
      <c r="I28" s="143"/>
      <c r="J28" s="143"/>
      <c r="K28" s="143"/>
      <c r="L28" s="143"/>
      <c r="M28" s="143"/>
      <c r="N28" s="143"/>
      <c r="O28" s="143"/>
      <c r="P28" s="143"/>
      <c r="Q28" s="143"/>
      <c r="R28" s="143"/>
      <c r="S28" s="143"/>
    </row>
    <row r="29" spans="1:19" x14ac:dyDescent="0.25">
      <c r="A29" s="184"/>
      <c r="B29" s="185" t="s">
        <v>102</v>
      </c>
      <c r="C29" s="186" t="s">
        <v>201</v>
      </c>
      <c r="D29" s="185" t="s">
        <v>95</v>
      </c>
      <c r="E29" s="184"/>
      <c r="F29" t="s">
        <v>202</v>
      </c>
      <c r="M29" s="184"/>
      <c r="N29" s="184"/>
    </row>
    <row r="30" spans="1:19" x14ac:dyDescent="0.25">
      <c r="A30" s="184"/>
      <c r="B30" s="187">
        <f>C8-$B$12</f>
        <v>0</v>
      </c>
      <c r="C30" s="188">
        <f>IF(B30&lt;&gt;"",B30^2,"")</f>
        <v>0</v>
      </c>
      <c r="D30" s="189">
        <f>E8</f>
        <v>5.92</v>
      </c>
      <c r="E30" s="184"/>
      <c r="M30" s="184"/>
      <c r="N30" s="184"/>
    </row>
    <row r="31" spans="1:19" x14ac:dyDescent="0.25">
      <c r="A31" s="184"/>
      <c r="B31" s="187">
        <f>C9-$B$12</f>
        <v>10</v>
      </c>
      <c r="C31" s="188">
        <f>IF(B31&lt;&gt;"",B31^2,"")</f>
        <v>100</v>
      </c>
      <c r="D31" s="189">
        <f>E9</f>
        <v>37.979999999999997</v>
      </c>
      <c r="E31" s="184"/>
      <c r="F31" s="190" t="s">
        <v>203</v>
      </c>
      <c r="G31" s="190"/>
      <c r="M31" s="184"/>
      <c r="N31" s="184"/>
    </row>
    <row r="32" spans="1:19" x14ac:dyDescent="0.25">
      <c r="A32" s="184"/>
      <c r="B32" s="187">
        <f>C10-$B$12</f>
        <v>22</v>
      </c>
      <c r="C32" s="188">
        <f>IF(B32&lt;&gt;"",B32^2,"")</f>
        <v>484</v>
      </c>
      <c r="D32" s="189">
        <f>E10</f>
        <v>120.87</v>
      </c>
      <c r="E32" s="184"/>
      <c r="F32" t="s">
        <v>204</v>
      </c>
      <c r="G32">
        <v>1</v>
      </c>
      <c r="M32" s="184"/>
      <c r="N32" s="184"/>
    </row>
    <row r="33" spans="1:14" x14ac:dyDescent="0.25">
      <c r="A33" s="186"/>
      <c r="B33" s="187"/>
      <c r="C33" s="188"/>
      <c r="D33" s="189"/>
      <c r="E33" s="186"/>
      <c r="F33" t="s">
        <v>205</v>
      </c>
      <c r="G33">
        <v>1</v>
      </c>
      <c r="M33" s="184"/>
      <c r="N33" s="184"/>
    </row>
    <row r="34" spans="1:14" x14ac:dyDescent="0.25">
      <c r="A34" s="186"/>
      <c r="B34" s="187"/>
      <c r="C34" s="188"/>
      <c r="D34" s="189"/>
      <c r="E34" s="186"/>
      <c r="F34" t="s">
        <v>206</v>
      </c>
      <c r="G34">
        <v>65535</v>
      </c>
      <c r="M34" s="184"/>
      <c r="N34" s="184"/>
    </row>
    <row r="35" spans="1:14" x14ac:dyDescent="0.25">
      <c r="A35" s="186"/>
      <c r="B35" s="187"/>
      <c r="C35" s="188"/>
      <c r="D35" s="189"/>
      <c r="E35" s="186"/>
      <c r="F35" t="s">
        <v>207</v>
      </c>
      <c r="G35">
        <v>0</v>
      </c>
      <c r="M35" s="184"/>
      <c r="N35" s="184"/>
    </row>
    <row r="36" spans="1:14" x14ac:dyDescent="0.25">
      <c r="A36" s="186"/>
      <c r="B36" s="187"/>
      <c r="C36" s="188"/>
      <c r="D36" s="189"/>
      <c r="E36" s="186"/>
      <c r="F36" s="191" t="s">
        <v>208</v>
      </c>
      <c r="G36" s="191">
        <v>3</v>
      </c>
      <c r="M36" s="184"/>
      <c r="N36" s="184"/>
    </row>
    <row r="37" spans="1:14" x14ac:dyDescent="0.25">
      <c r="A37" s="186"/>
      <c r="B37" s="187"/>
      <c r="C37" s="188"/>
      <c r="D37" s="189"/>
      <c r="E37" s="186"/>
      <c r="M37" s="184"/>
      <c r="N37" s="184"/>
    </row>
    <row r="38" spans="1:14" x14ac:dyDescent="0.25">
      <c r="A38" s="186"/>
      <c r="B38" s="187"/>
      <c r="C38" s="188"/>
      <c r="D38" s="189"/>
      <c r="E38" s="186"/>
      <c r="F38" t="s">
        <v>209</v>
      </c>
      <c r="M38" s="184"/>
      <c r="N38" s="184"/>
    </row>
    <row r="39" spans="1:14" x14ac:dyDescent="0.25">
      <c r="A39" s="186"/>
      <c r="B39" s="187"/>
      <c r="C39" s="188"/>
      <c r="D39" s="189"/>
      <c r="E39" s="186"/>
      <c r="F39" s="192"/>
      <c r="G39" s="192" t="s">
        <v>210</v>
      </c>
      <c r="H39" s="192" t="s">
        <v>211</v>
      </c>
      <c r="I39" s="192" t="s">
        <v>212</v>
      </c>
      <c r="J39" s="192" t="s">
        <v>213</v>
      </c>
      <c r="K39" s="192" t="s">
        <v>214</v>
      </c>
      <c r="M39" s="184"/>
      <c r="N39" s="184"/>
    </row>
    <row r="40" spans="1:14" x14ac:dyDescent="0.25">
      <c r="A40" s="186"/>
      <c r="B40" s="187"/>
      <c r="C40" s="188"/>
      <c r="D40" s="189"/>
      <c r="E40" s="186"/>
      <c r="F40" t="s">
        <v>215</v>
      </c>
      <c r="G40">
        <v>2</v>
      </c>
      <c r="H40">
        <v>7037.3660666666701</v>
      </c>
      <c r="I40">
        <v>3518.6830333333301</v>
      </c>
      <c r="J40" t="e">
        <v>#NUM!</v>
      </c>
      <c r="K40" t="e">
        <v>#NUM!</v>
      </c>
      <c r="M40" s="184"/>
      <c r="N40" s="184"/>
    </row>
    <row r="41" spans="1:14" x14ac:dyDescent="0.25">
      <c r="A41" s="186"/>
      <c r="B41" s="187"/>
      <c r="C41" s="188"/>
      <c r="D41" s="189"/>
      <c r="E41" s="186"/>
      <c r="F41" t="s">
        <v>216</v>
      </c>
      <c r="G41">
        <v>0</v>
      </c>
      <c r="H41">
        <v>0</v>
      </c>
      <c r="I41">
        <v>65535</v>
      </c>
      <c r="M41" s="184"/>
      <c r="N41" s="184"/>
    </row>
    <row r="42" spans="1:14" x14ac:dyDescent="0.25">
      <c r="A42" s="186"/>
      <c r="B42" s="186"/>
      <c r="C42" s="186"/>
      <c r="D42" s="186"/>
      <c r="E42" s="186"/>
      <c r="F42" s="191" t="s">
        <v>217</v>
      </c>
      <c r="G42" s="191">
        <v>2</v>
      </c>
      <c r="H42" s="191">
        <v>7037.3660666666701</v>
      </c>
      <c r="I42" s="191"/>
      <c r="J42" s="191"/>
      <c r="K42" s="191"/>
      <c r="M42" s="184"/>
      <c r="N42" s="184"/>
    </row>
    <row r="43" spans="1:14" x14ac:dyDescent="0.25">
      <c r="A43" s="186"/>
      <c r="B43" s="186"/>
      <c r="C43" s="186"/>
      <c r="D43" s="186"/>
      <c r="E43" s="186"/>
      <c r="M43" s="184"/>
      <c r="N43" s="184"/>
    </row>
    <row r="44" spans="1:14" x14ac:dyDescent="0.25">
      <c r="A44" s="184"/>
      <c r="B44" s="184"/>
      <c r="C44" s="184"/>
      <c r="D44" s="184"/>
      <c r="E44" s="184"/>
      <c r="F44" s="192"/>
      <c r="G44" s="192" t="s">
        <v>218</v>
      </c>
      <c r="H44" s="192" t="s">
        <v>207</v>
      </c>
      <c r="I44" s="192" t="s">
        <v>219</v>
      </c>
      <c r="J44" s="192" t="s">
        <v>220</v>
      </c>
      <c r="K44" s="192" t="s">
        <v>221</v>
      </c>
      <c r="L44" s="192" t="s">
        <v>222</v>
      </c>
      <c r="M44" s="184"/>
      <c r="N44" s="184"/>
    </row>
    <row r="45" spans="1:14" x14ac:dyDescent="0.25">
      <c r="A45" s="184"/>
      <c r="B45" s="184"/>
      <c r="C45" s="184"/>
      <c r="D45" s="184"/>
      <c r="E45" s="184"/>
      <c r="F45" t="s">
        <v>223</v>
      </c>
      <c r="G45">
        <v>5.92</v>
      </c>
      <c r="H45">
        <v>0</v>
      </c>
      <c r="I45">
        <v>65535</v>
      </c>
      <c r="J45" t="e">
        <v>#NUM!</v>
      </c>
      <c r="K45" t="e">
        <v>#VALUE!</v>
      </c>
      <c r="L45" t="e">
        <v>#VALUE!</v>
      </c>
      <c r="M45" s="184"/>
      <c r="N45" s="184"/>
    </row>
    <row r="46" spans="1:14" x14ac:dyDescent="0.25">
      <c r="A46" s="184"/>
      <c r="B46" s="184"/>
      <c r="C46" s="184"/>
      <c r="D46" s="184"/>
      <c r="E46" s="184"/>
      <c r="F46" t="s">
        <v>224</v>
      </c>
      <c r="G46">
        <v>1.5235000000000001</v>
      </c>
      <c r="H46">
        <v>0</v>
      </c>
      <c r="I46">
        <v>65535</v>
      </c>
      <c r="J46" t="e">
        <v>#NUM!</v>
      </c>
      <c r="K46">
        <v>1.5235000000000001</v>
      </c>
      <c r="L46">
        <v>1.5235000000000001</v>
      </c>
      <c r="M46" s="184"/>
      <c r="N46" s="184"/>
    </row>
    <row r="47" spans="1:14" x14ac:dyDescent="0.25">
      <c r="A47" s="184"/>
      <c r="B47" s="184"/>
      <c r="C47" s="184"/>
      <c r="D47" s="184"/>
      <c r="E47" s="184"/>
      <c r="F47" s="191" t="s">
        <v>225</v>
      </c>
      <c r="G47" s="191">
        <v>0.16825000000000001</v>
      </c>
      <c r="H47" s="191">
        <v>0</v>
      </c>
      <c r="I47" s="191">
        <v>65535</v>
      </c>
      <c r="J47" s="191" t="e">
        <v>#NUM!</v>
      </c>
      <c r="K47" s="191">
        <v>0.16825000000000001</v>
      </c>
      <c r="L47" s="191">
        <v>0.16825000000000001</v>
      </c>
      <c r="M47" s="184"/>
      <c r="N47" s="184"/>
    </row>
    <row r="48" spans="1:14" x14ac:dyDescent="0.25">
      <c r="A48" s="184"/>
      <c r="B48" s="184"/>
      <c r="C48" s="184"/>
      <c r="D48" s="184"/>
      <c r="E48" s="184"/>
      <c r="M48" s="184"/>
      <c r="N48" s="184"/>
    </row>
    <row r="49" spans="1:25" x14ac:dyDescent="0.25">
      <c r="A49" s="184"/>
      <c r="B49" s="184"/>
      <c r="C49" s="184"/>
      <c r="D49" s="184"/>
      <c r="E49" s="184"/>
      <c r="M49" s="184"/>
      <c r="N49" s="184"/>
    </row>
    <row r="50" spans="1:25" x14ac:dyDescent="0.25">
      <c r="A50" s="184"/>
      <c r="B50" s="184"/>
      <c r="C50" s="184"/>
      <c r="D50" s="184"/>
      <c r="E50" s="184"/>
      <c r="M50" s="184"/>
      <c r="N50" s="184"/>
    </row>
    <row r="51" spans="1:25" x14ac:dyDescent="0.25">
      <c r="A51" s="184"/>
      <c r="B51" s="184"/>
      <c r="C51" s="184"/>
      <c r="D51" s="184"/>
      <c r="E51" s="184"/>
      <c r="F51" t="s">
        <v>226</v>
      </c>
      <c r="M51" s="184"/>
      <c r="N51" s="184"/>
    </row>
    <row r="52" spans="1:25" x14ac:dyDescent="0.25">
      <c r="A52" s="184"/>
      <c r="B52" s="184"/>
      <c r="C52" s="184"/>
      <c r="D52" s="184"/>
      <c r="E52" s="184"/>
      <c r="M52" s="184"/>
      <c r="N52" s="184"/>
    </row>
    <row r="53" spans="1:25" x14ac:dyDescent="0.25">
      <c r="A53" s="184"/>
      <c r="B53" s="184"/>
      <c r="C53" s="184"/>
      <c r="D53" s="184"/>
      <c r="E53" s="184"/>
      <c r="F53" s="192" t="s">
        <v>208</v>
      </c>
      <c r="G53" s="192" t="s">
        <v>227</v>
      </c>
      <c r="H53" s="192" t="s">
        <v>216</v>
      </c>
      <c r="I53" s="192" t="s">
        <v>228</v>
      </c>
      <c r="M53" s="184"/>
      <c r="N53" s="184"/>
    </row>
    <row r="54" spans="1:25" x14ac:dyDescent="0.25">
      <c r="A54" s="184"/>
      <c r="B54" s="184"/>
      <c r="C54" s="184"/>
      <c r="D54" s="184"/>
      <c r="E54" s="184"/>
      <c r="F54">
        <v>1</v>
      </c>
      <c r="G54">
        <v>5.92</v>
      </c>
      <c r="H54">
        <v>-1.7763568394002501E-15</v>
      </c>
      <c r="I54" t="e">
        <v>#VALUE!</v>
      </c>
      <c r="M54" s="184"/>
      <c r="N54" s="184"/>
    </row>
    <row r="55" spans="1:25" s="143" customFormat="1" x14ac:dyDescent="0.25">
      <c r="A55" s="186"/>
      <c r="B55" s="186"/>
      <c r="C55" s="186"/>
      <c r="D55" s="186"/>
      <c r="E55" s="186"/>
      <c r="F55">
        <v>2</v>
      </c>
      <c r="G55">
        <v>37.979999999999997</v>
      </c>
      <c r="H55">
        <v>-7.1054273576010003E-15</v>
      </c>
      <c r="I55" t="e">
        <v>#VALUE!</v>
      </c>
      <c r="J55"/>
      <c r="K55"/>
      <c r="L55"/>
      <c r="M55" s="186"/>
      <c r="N55" s="186"/>
      <c r="O55"/>
      <c r="P55"/>
      <c r="Q55"/>
      <c r="R55"/>
      <c r="S55"/>
      <c r="T55"/>
      <c r="U55"/>
      <c r="V55"/>
      <c r="W55"/>
      <c r="X55"/>
      <c r="Y55"/>
    </row>
    <row r="56" spans="1:25" x14ac:dyDescent="0.25">
      <c r="A56" s="184"/>
      <c r="B56" s="184"/>
      <c r="C56" s="184"/>
      <c r="D56" s="184"/>
      <c r="E56" s="184"/>
      <c r="F56" s="191">
        <v>3</v>
      </c>
      <c r="G56" s="191">
        <v>120.87</v>
      </c>
      <c r="H56" s="191">
        <v>0</v>
      </c>
      <c r="I56" s="191" t="e">
        <v>#VALUE!</v>
      </c>
      <c r="M56" s="184"/>
      <c r="N56" s="184"/>
    </row>
    <row r="57" spans="1:25" x14ac:dyDescent="0.25">
      <c r="A57" s="184"/>
      <c r="B57" s="184"/>
      <c r="C57" s="184"/>
      <c r="D57" s="184"/>
      <c r="E57" s="184"/>
      <c r="F57" s="184"/>
      <c r="G57" s="184"/>
      <c r="H57" s="184"/>
      <c r="I57" s="184"/>
      <c r="J57" s="184"/>
      <c r="K57" s="184"/>
      <c r="L57" s="184"/>
      <c r="M57" s="184"/>
      <c r="N57" s="184"/>
    </row>
    <row r="58" spans="1:25" x14ac:dyDescent="0.25">
      <c r="A58" s="184"/>
      <c r="B58" s="184"/>
      <c r="C58" s="184"/>
      <c r="D58" s="184"/>
      <c r="E58" s="184"/>
      <c r="F58" s="184"/>
      <c r="G58" s="184"/>
      <c r="H58" s="184"/>
      <c r="I58" s="184"/>
      <c r="J58" s="184"/>
      <c r="K58" s="184"/>
      <c r="L58" s="184"/>
      <c r="M58" s="184"/>
      <c r="N58" s="184"/>
    </row>
    <row r="59" spans="1:25" x14ac:dyDescent="0.25">
      <c r="A59" s="184"/>
      <c r="B59" s="184"/>
      <c r="C59" s="184"/>
      <c r="D59" s="184"/>
      <c r="E59" s="184"/>
      <c r="F59" s="184"/>
      <c r="G59" s="184"/>
      <c r="H59" s="184"/>
      <c r="I59" s="184"/>
      <c r="J59" s="184"/>
      <c r="K59" s="184"/>
      <c r="L59" s="184"/>
      <c r="M59" s="184"/>
      <c r="N59" s="184"/>
    </row>
    <row r="64" spans="1:25" x14ac:dyDescent="0.25">
      <c r="F64" s="191"/>
      <c r="G64" s="191"/>
      <c r="H64" s="191"/>
      <c r="I64" s="191"/>
    </row>
  </sheetData>
  <mergeCells count="25">
    <mergeCell ref="B12:E12"/>
    <mergeCell ref="U12:X12"/>
    <mergeCell ref="G6:K8"/>
    <mergeCell ref="O8:P8"/>
    <mergeCell ref="M9:O9"/>
    <mergeCell ref="B11:E11"/>
    <mergeCell ref="M11:P11"/>
    <mergeCell ref="U11:X11"/>
    <mergeCell ref="B7:C7"/>
    <mergeCell ref="D7:E7"/>
    <mergeCell ref="O7:P7"/>
    <mergeCell ref="U7:V7"/>
    <mergeCell ref="W7:X7"/>
    <mergeCell ref="U5:X5"/>
    <mergeCell ref="B6:C6"/>
    <mergeCell ref="D6:E6"/>
    <mergeCell ref="O6:P6"/>
    <mergeCell ref="U6:V6"/>
    <mergeCell ref="W6:X6"/>
    <mergeCell ref="A1:S1"/>
    <mergeCell ref="A2:S2"/>
    <mergeCell ref="A3:S3"/>
    <mergeCell ref="B4:E4"/>
    <mergeCell ref="B5:C5"/>
    <mergeCell ref="D5:E5"/>
  </mergeCells>
  <phoneticPr fontId="33" type="noConversion"/>
  <pageMargins left="0.7" right="0.7" top="0.75" bottom="0.75" header="0.3" footer="0.3"/>
  <pageSetup paperSize="9" orientation="portrait"/>
  <ignoredErrors>
    <ignoredError sqref="N6:N8"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Pict="0" macro="[0]!regressWH">
                <anchor moveWithCells="1" sizeWithCells="1">
                  <from>
                    <xdr:col>0</xdr:col>
                    <xdr:colOff>822960</xdr:colOff>
                    <xdr:row>14</xdr:row>
                    <xdr:rowOff>60960</xdr:rowOff>
                  </from>
                  <to>
                    <xdr:col>2</xdr:col>
                    <xdr:colOff>678180</xdr:colOff>
                    <xdr:row>16</xdr:row>
                    <xdr:rowOff>60960</xdr:rowOff>
                  </to>
                </anchor>
              </controlPr>
            </control>
          </mc:Choice>
        </mc:AlternateContent>
        <mc:AlternateContent xmlns:mc="http://schemas.openxmlformats.org/markup-compatibility/2006">
          <mc:Choice Requires="x14">
            <control shapeId="4098" r:id="rId4" name="Group Box 2">
              <controlPr defaultSize="0" autoPict="0">
                <anchor moveWithCells="1">
                  <from>
                    <xdr:col>0</xdr:col>
                    <xdr:colOff>403860</xdr:colOff>
                    <xdr:row>4</xdr:row>
                    <xdr:rowOff>22860</xdr:rowOff>
                  </from>
                  <to>
                    <xdr:col>5</xdr:col>
                    <xdr:colOff>182880</xdr:colOff>
                    <xdr:row>24</xdr:row>
                    <xdr:rowOff>0</xdr:rowOff>
                  </to>
                </anchor>
              </controlPr>
            </control>
          </mc:Choice>
        </mc:AlternateContent>
        <mc:AlternateContent xmlns:mc="http://schemas.openxmlformats.org/markup-compatibility/2006">
          <mc:Choice Requires="x14">
            <control shapeId="4099" r:id="rId5" name="Group Box 3">
              <controlPr defaultSize="0" autoPict="0">
                <anchor moveWithCells="1">
                  <from>
                    <xdr:col>5</xdr:col>
                    <xdr:colOff>335280</xdr:colOff>
                    <xdr:row>4</xdr:row>
                    <xdr:rowOff>38100</xdr:rowOff>
                  </from>
                  <to>
                    <xdr:col>11</xdr:col>
                    <xdr:colOff>510540</xdr:colOff>
                    <xdr:row>24</xdr:row>
                    <xdr:rowOff>0</xdr:rowOff>
                  </to>
                </anchor>
              </controlPr>
            </control>
          </mc:Choice>
        </mc:AlternateContent>
        <mc:AlternateContent xmlns:mc="http://schemas.openxmlformats.org/markup-compatibility/2006">
          <mc:Choice Requires="x14">
            <control shapeId="4100" r:id="rId6" name="Group Box 4">
              <controlPr defaultSize="0" autoPict="0">
                <anchor moveWithCells="1">
                  <from>
                    <xdr:col>11</xdr:col>
                    <xdr:colOff>624840</xdr:colOff>
                    <xdr:row>4</xdr:row>
                    <xdr:rowOff>53340</xdr:rowOff>
                  </from>
                  <to>
                    <xdr:col>16</xdr:col>
                    <xdr:colOff>297180</xdr:colOff>
                    <xdr:row>23</xdr:row>
                    <xdr:rowOff>175260</xdr:rowOff>
                  </to>
                </anchor>
              </controlPr>
            </control>
          </mc:Choice>
        </mc:AlternateContent>
        <mc:AlternateContent xmlns:mc="http://schemas.openxmlformats.org/markup-compatibility/2006">
          <mc:Choice Requires="x14">
            <control shapeId="4101" r:id="rId7" name="Button 5">
              <controlPr defaultSize="0" print="0" autoPict="0" macro="[0]!控制按钮8_click">
                <anchor moveWithCells="1" sizeWithCells="1">
                  <from>
                    <xdr:col>0</xdr:col>
                    <xdr:colOff>822960</xdr:colOff>
                    <xdr:row>17</xdr:row>
                    <xdr:rowOff>137160</xdr:rowOff>
                  </from>
                  <to>
                    <xdr:col>2</xdr:col>
                    <xdr:colOff>632460</xdr:colOff>
                    <xdr:row>19</xdr:row>
                    <xdr:rowOff>167640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X55"/>
  <sheetViews>
    <sheetView zoomScale="70" zoomScaleNormal="70" workbookViewId="0">
      <selection activeCell="H27" sqref="H27"/>
    </sheetView>
  </sheetViews>
  <sheetFormatPr defaultColWidth="9" defaultRowHeight="14.4" x14ac:dyDescent="0.25"/>
  <cols>
    <col min="3" max="3" width="14.33203125" customWidth="1"/>
    <col min="4" max="4" width="11.109375" customWidth="1"/>
    <col min="6" max="12" width="10.5546875" customWidth="1"/>
    <col min="13" max="13" width="11.21875" customWidth="1"/>
    <col min="14" max="14" width="16.109375" customWidth="1"/>
    <col min="15" max="18" width="10.5546875" customWidth="1"/>
  </cols>
  <sheetData>
    <row r="1" spans="1:50" s="141" customFormat="1" ht="39.75" customHeight="1" x14ac:dyDescent="0.25">
      <c r="A1" s="424" t="s">
        <v>188</v>
      </c>
      <c r="B1" s="424"/>
      <c r="C1" s="424"/>
      <c r="D1" s="424"/>
      <c r="E1" s="424"/>
      <c r="F1" s="424"/>
      <c r="G1" s="424"/>
      <c r="H1" s="424"/>
      <c r="I1" s="424"/>
      <c r="J1" s="424"/>
      <c r="K1" s="424"/>
      <c r="L1" s="424"/>
      <c r="M1" s="424"/>
      <c r="N1" s="424"/>
      <c r="O1" s="424"/>
      <c r="P1" s="424"/>
      <c r="Q1" s="424"/>
      <c r="R1" s="424"/>
      <c r="S1" s="424"/>
      <c r="T1" s="165"/>
      <c r="U1" s="165"/>
      <c r="V1" s="165"/>
      <c r="W1" s="165"/>
      <c r="X1" s="165"/>
      <c r="Y1" s="172"/>
      <c r="Z1" s="172"/>
      <c r="AA1" s="172"/>
      <c r="AB1" s="172"/>
      <c r="AC1" s="172"/>
      <c r="AD1" s="172"/>
      <c r="AE1" s="172"/>
      <c r="AF1" s="172"/>
      <c r="AG1" s="172"/>
      <c r="AH1" s="172"/>
      <c r="AI1" s="172"/>
      <c r="AJ1" s="172"/>
      <c r="AK1" s="172"/>
      <c r="AL1" s="172"/>
      <c r="AM1" s="172"/>
      <c r="AN1" s="172"/>
      <c r="AO1" s="172"/>
      <c r="AP1" s="172"/>
      <c r="AQ1" s="172"/>
      <c r="AR1" s="172"/>
      <c r="AS1" s="172"/>
      <c r="AT1" s="172"/>
      <c r="AU1" s="172"/>
      <c r="AV1" s="172"/>
      <c r="AW1" s="172"/>
      <c r="AX1" s="172"/>
    </row>
    <row r="2" spans="1:50" s="142" customFormat="1" ht="22.5" customHeight="1" x14ac:dyDescent="0.25">
      <c r="A2" s="425" t="s">
        <v>189</v>
      </c>
      <c r="B2" s="425"/>
      <c r="C2" s="425"/>
      <c r="D2" s="425"/>
      <c r="E2" s="425"/>
      <c r="F2" s="425"/>
      <c r="G2" s="425"/>
      <c r="H2" s="425"/>
      <c r="I2" s="425"/>
      <c r="J2" s="425"/>
      <c r="K2" s="425"/>
      <c r="L2" s="425"/>
      <c r="M2" s="425"/>
      <c r="N2" s="425"/>
      <c r="O2" s="425"/>
      <c r="P2" s="425"/>
      <c r="Q2" s="425"/>
      <c r="R2" s="425"/>
      <c r="S2" s="425"/>
      <c r="T2" s="166"/>
      <c r="U2" s="166"/>
      <c r="V2" s="166"/>
      <c r="W2" s="166"/>
      <c r="X2" s="166"/>
      <c r="Y2" s="173"/>
      <c r="Z2" s="173"/>
      <c r="AA2" s="173"/>
      <c r="AB2" s="173"/>
      <c r="AC2" s="173"/>
      <c r="AD2" s="173"/>
      <c r="AE2" s="173"/>
      <c r="AF2" s="173"/>
      <c r="AG2" s="173"/>
      <c r="AH2" s="173"/>
      <c r="AI2" s="173"/>
      <c r="AJ2" s="173"/>
      <c r="AK2" s="173"/>
      <c r="AL2" s="173"/>
      <c r="AM2" s="173"/>
      <c r="AN2" s="173"/>
      <c r="AO2" s="173"/>
      <c r="AP2" s="173"/>
      <c r="AQ2" s="173"/>
      <c r="AR2" s="173"/>
      <c r="AS2" s="173"/>
      <c r="AT2" s="173"/>
      <c r="AU2" s="173"/>
      <c r="AV2" s="173"/>
      <c r="AW2" s="173"/>
      <c r="AX2" s="173"/>
    </row>
    <row r="3" spans="1:50" s="141" customFormat="1" ht="33" customHeight="1" x14ac:dyDescent="0.25">
      <c r="A3" s="426" t="s">
        <v>190</v>
      </c>
      <c r="B3" s="426"/>
      <c r="C3" s="426"/>
      <c r="D3" s="426"/>
      <c r="E3" s="426"/>
      <c r="F3" s="426"/>
      <c r="G3" s="426"/>
      <c r="H3" s="426"/>
      <c r="I3" s="426"/>
      <c r="J3" s="426"/>
      <c r="K3" s="426"/>
      <c r="L3" s="426"/>
      <c r="M3" s="426"/>
      <c r="N3" s="426"/>
      <c r="O3" s="426"/>
      <c r="P3" s="426"/>
      <c r="Q3" s="426"/>
      <c r="R3" s="426"/>
      <c r="S3" s="426"/>
      <c r="T3" s="167"/>
      <c r="U3" s="167"/>
      <c r="V3" s="167"/>
      <c r="W3" s="167"/>
      <c r="X3" s="167"/>
      <c r="Y3" s="172"/>
      <c r="Z3" s="172"/>
      <c r="AA3" s="172"/>
      <c r="AB3" s="172"/>
      <c r="AC3" s="172"/>
      <c r="AD3" s="172"/>
      <c r="AE3" s="172"/>
      <c r="AF3" s="172"/>
      <c r="AG3" s="172"/>
      <c r="AH3" s="172"/>
      <c r="AI3" s="172"/>
      <c r="AJ3" s="172"/>
      <c r="AK3" s="172"/>
      <c r="AL3" s="172"/>
      <c r="AM3" s="172"/>
      <c r="AN3" s="172"/>
      <c r="AO3" s="172"/>
      <c r="AP3" s="172"/>
      <c r="AQ3" s="172"/>
      <c r="AR3" s="172"/>
      <c r="AS3" s="172"/>
      <c r="AT3" s="172"/>
      <c r="AU3" s="172"/>
      <c r="AV3" s="172"/>
      <c r="AW3" s="172"/>
      <c r="AX3" s="172"/>
    </row>
    <row r="4" spans="1:50" x14ac:dyDescent="0.25">
      <c r="A4" s="144"/>
      <c r="B4" s="427"/>
      <c r="C4" s="427"/>
      <c r="D4" s="427"/>
      <c r="E4" s="427"/>
      <c r="F4" s="144"/>
      <c r="G4" s="143"/>
      <c r="H4" s="143"/>
      <c r="I4" s="143"/>
      <c r="J4" s="143"/>
      <c r="K4" s="143"/>
      <c r="L4" s="143"/>
      <c r="M4" s="143"/>
      <c r="N4" s="143"/>
      <c r="O4" s="143"/>
      <c r="P4" s="143"/>
      <c r="Q4" s="143"/>
      <c r="R4" s="143"/>
      <c r="S4" s="143"/>
      <c r="Z4" s="174"/>
      <c r="AA4" s="174"/>
    </row>
    <row r="5" spans="1:50" x14ac:dyDescent="0.25">
      <c r="A5" s="145"/>
      <c r="B5" s="428"/>
      <c r="C5" s="428"/>
      <c r="D5" s="428"/>
      <c r="E5" s="428"/>
      <c r="F5" s="145"/>
      <c r="G5" s="143"/>
      <c r="H5" s="143"/>
      <c r="I5" s="143"/>
      <c r="J5" s="143"/>
      <c r="K5" s="143"/>
      <c r="L5" s="143"/>
      <c r="M5" s="143"/>
      <c r="N5" s="143"/>
      <c r="O5" s="143"/>
      <c r="P5" s="143"/>
      <c r="Q5" s="143"/>
      <c r="R5" s="143"/>
      <c r="S5" s="143"/>
      <c r="Z5" s="175"/>
      <c r="AA5" s="175"/>
    </row>
    <row r="6" spans="1:50" ht="18.75" customHeight="1" x14ac:dyDescent="0.25">
      <c r="A6" s="144"/>
      <c r="B6" s="146" t="s">
        <v>229</v>
      </c>
      <c r="C6" s="147">
        <v>2.7</v>
      </c>
      <c r="D6" s="446" t="s">
        <v>230</v>
      </c>
      <c r="E6" s="446"/>
      <c r="F6" s="144"/>
      <c r="G6" s="436"/>
      <c r="H6" s="436"/>
      <c r="I6" s="436"/>
      <c r="J6" s="436"/>
      <c r="K6" s="436"/>
      <c r="L6" s="143"/>
      <c r="M6" s="162"/>
      <c r="N6" s="163"/>
      <c r="O6" s="447"/>
      <c r="P6" s="447"/>
      <c r="Q6" s="168"/>
      <c r="R6" s="143"/>
      <c r="S6" s="143"/>
      <c r="Z6" s="176"/>
      <c r="AA6" s="175"/>
    </row>
    <row r="7" spans="1:50" ht="18.75" customHeight="1" x14ac:dyDescent="0.25">
      <c r="A7" s="144"/>
      <c r="B7" s="146" t="s">
        <v>231</v>
      </c>
      <c r="C7" s="147">
        <v>1.1000000000000001</v>
      </c>
      <c r="D7" s="448" t="s">
        <v>232</v>
      </c>
      <c r="E7" s="448"/>
      <c r="F7" s="144"/>
      <c r="G7" s="436"/>
      <c r="H7" s="436"/>
      <c r="I7" s="436"/>
      <c r="J7" s="436"/>
      <c r="K7" s="436"/>
      <c r="L7" s="143"/>
      <c r="M7" s="162"/>
      <c r="N7" s="163"/>
      <c r="O7" s="447"/>
      <c r="P7" s="447"/>
      <c r="Q7" s="169"/>
      <c r="R7" s="143"/>
      <c r="S7" s="143"/>
      <c r="Z7" s="177"/>
      <c r="AA7" s="175"/>
    </row>
    <row r="8" spans="1:50" ht="16.8" x14ac:dyDescent="0.25">
      <c r="A8" s="144"/>
      <c r="B8" s="146" t="s">
        <v>233</v>
      </c>
      <c r="C8" s="148">
        <v>6.9999999999999999E-4</v>
      </c>
      <c r="D8" s="449" t="s">
        <v>232</v>
      </c>
      <c r="E8" s="449"/>
      <c r="F8" s="144"/>
      <c r="G8" s="436"/>
      <c r="H8" s="436"/>
      <c r="I8" s="436"/>
      <c r="J8" s="436"/>
      <c r="K8" s="436"/>
      <c r="L8" s="143"/>
      <c r="M8" s="162"/>
      <c r="N8" s="163"/>
      <c r="O8" s="447"/>
      <c r="P8" s="447"/>
      <c r="Q8" s="169"/>
      <c r="R8" s="143"/>
      <c r="S8" s="143"/>
      <c r="Z8" s="177"/>
      <c r="AA8" s="175"/>
    </row>
    <row r="9" spans="1:50" ht="16.8" x14ac:dyDescent="0.25">
      <c r="A9" s="144"/>
      <c r="B9" s="146" t="s">
        <v>234</v>
      </c>
      <c r="C9" s="147">
        <v>0</v>
      </c>
      <c r="D9" s="454" t="s">
        <v>232</v>
      </c>
      <c r="E9" s="454"/>
      <c r="F9" s="25"/>
      <c r="G9" s="25"/>
      <c r="H9" s="143"/>
      <c r="I9" s="143"/>
      <c r="J9" s="143"/>
      <c r="K9" s="143"/>
      <c r="L9" s="143"/>
      <c r="M9" s="443"/>
      <c r="N9" s="443"/>
      <c r="O9" s="443"/>
      <c r="P9" s="143"/>
      <c r="Q9" s="169"/>
      <c r="R9" s="143"/>
      <c r="S9" s="143"/>
      <c r="Z9" s="177"/>
      <c r="AA9" s="175"/>
    </row>
    <row r="10" spans="1:50" x14ac:dyDescent="0.25">
      <c r="A10" s="144"/>
      <c r="B10" s="149"/>
      <c r="C10" s="150"/>
      <c r="D10" s="151"/>
      <c r="E10" s="152"/>
      <c r="F10" s="144"/>
      <c r="G10" s="143"/>
      <c r="H10" s="143"/>
      <c r="I10" s="143"/>
      <c r="J10" s="143"/>
      <c r="K10" s="143"/>
      <c r="L10" s="143"/>
      <c r="M10" s="143"/>
      <c r="N10" s="143"/>
      <c r="O10" s="143"/>
      <c r="P10" s="143"/>
      <c r="Q10" s="170"/>
      <c r="R10" s="143"/>
      <c r="S10" s="143"/>
      <c r="Z10" s="177"/>
      <c r="AA10" s="175"/>
    </row>
    <row r="11" spans="1:50" ht="15.6" x14ac:dyDescent="0.25">
      <c r="A11" s="144"/>
      <c r="B11" s="444"/>
      <c r="C11" s="444"/>
      <c r="D11" s="444"/>
      <c r="E11" s="444"/>
      <c r="F11" s="144"/>
      <c r="G11" s="143"/>
      <c r="H11" s="143"/>
      <c r="I11" s="143"/>
      <c r="J11" s="143"/>
      <c r="K11" s="143"/>
      <c r="L11" s="143"/>
      <c r="M11" s="439"/>
      <c r="N11" s="440"/>
      <c r="O11" s="440"/>
      <c r="P11" s="440"/>
      <c r="Q11" s="171"/>
      <c r="R11" s="143"/>
      <c r="S11" s="143"/>
      <c r="Z11" s="177"/>
      <c r="AA11" s="175"/>
    </row>
    <row r="12" spans="1:50" x14ac:dyDescent="0.25">
      <c r="A12" s="144"/>
      <c r="B12" s="445"/>
      <c r="C12" s="445"/>
      <c r="D12" s="445"/>
      <c r="E12" s="445"/>
      <c r="F12" s="144"/>
      <c r="G12" s="143"/>
      <c r="H12" s="143"/>
      <c r="I12" s="143"/>
      <c r="J12" s="143"/>
      <c r="K12" s="143"/>
      <c r="L12" s="143"/>
      <c r="M12" s="143"/>
      <c r="N12" s="143"/>
      <c r="O12" s="143"/>
      <c r="P12" s="143"/>
      <c r="Q12" s="143"/>
      <c r="R12" s="143"/>
      <c r="S12" s="143"/>
      <c r="Z12" s="178"/>
      <c r="AA12" s="175"/>
    </row>
    <row r="13" spans="1:50" x14ac:dyDescent="0.25">
      <c r="A13" s="144"/>
      <c r="B13" s="149"/>
      <c r="C13" s="153"/>
      <c r="D13" s="151"/>
      <c r="E13" s="154"/>
      <c r="F13" s="144"/>
      <c r="G13" s="143"/>
      <c r="H13" s="143"/>
      <c r="I13" s="143"/>
      <c r="J13" s="143"/>
      <c r="K13" s="143"/>
      <c r="L13" s="143"/>
      <c r="M13" s="143"/>
      <c r="N13" s="143"/>
      <c r="O13" s="143"/>
      <c r="P13" s="143"/>
      <c r="Q13" s="143"/>
      <c r="R13" s="143"/>
      <c r="S13" s="143"/>
      <c r="Z13" s="175"/>
      <c r="AA13" s="175"/>
    </row>
    <row r="14" spans="1:50" x14ac:dyDescent="0.25">
      <c r="A14" s="144"/>
      <c r="B14" s="149"/>
      <c r="C14" s="143"/>
      <c r="D14" s="151"/>
      <c r="E14" s="154"/>
      <c r="F14" s="144"/>
      <c r="G14" s="143"/>
      <c r="H14" s="143"/>
      <c r="I14" s="143"/>
      <c r="J14" s="143"/>
      <c r="K14" s="143"/>
      <c r="L14" s="143"/>
      <c r="M14" s="143"/>
      <c r="N14" s="143"/>
      <c r="O14" s="143"/>
      <c r="P14" s="143"/>
      <c r="Q14" s="143"/>
      <c r="R14" s="143"/>
      <c r="S14" s="143"/>
      <c r="Z14" s="175"/>
      <c r="AA14" s="175"/>
    </row>
    <row r="15" spans="1:50" x14ac:dyDescent="0.25">
      <c r="A15" s="144"/>
      <c r="B15" s="149"/>
      <c r="C15" s="155"/>
      <c r="D15" s="151"/>
      <c r="E15" s="154"/>
      <c r="F15" s="144"/>
      <c r="G15" s="143"/>
      <c r="H15" s="143"/>
      <c r="I15" s="143"/>
      <c r="J15" s="143"/>
      <c r="K15" s="143"/>
      <c r="L15" s="143"/>
      <c r="M15" s="143"/>
      <c r="N15" s="143"/>
      <c r="O15" s="143"/>
      <c r="P15" s="143"/>
      <c r="Q15" s="143"/>
      <c r="R15" s="143"/>
      <c r="S15" s="143"/>
      <c r="Z15" s="175"/>
      <c r="AA15" s="175"/>
    </row>
    <row r="16" spans="1:50" x14ac:dyDescent="0.25">
      <c r="A16" s="144"/>
      <c r="B16" s="143"/>
      <c r="C16" s="143"/>
      <c r="D16" s="143"/>
      <c r="E16" s="143"/>
      <c r="F16" s="144"/>
      <c r="G16" s="143"/>
      <c r="H16" s="143"/>
      <c r="I16" s="143"/>
      <c r="J16" s="143"/>
      <c r="K16" s="143"/>
      <c r="L16" s="143"/>
      <c r="M16" s="143"/>
      <c r="N16" s="143"/>
      <c r="O16" s="143"/>
      <c r="P16" s="143"/>
      <c r="Q16" s="143"/>
      <c r="R16" s="143"/>
      <c r="S16" s="143"/>
    </row>
    <row r="17" spans="1:19" ht="16.8" x14ac:dyDescent="0.25">
      <c r="A17" s="144"/>
      <c r="B17" s="146" t="s">
        <v>229</v>
      </c>
      <c r="C17" s="147">
        <v>2.6</v>
      </c>
      <c r="D17" s="446" t="s">
        <v>230</v>
      </c>
      <c r="E17" s="446"/>
      <c r="F17" s="144"/>
      <c r="G17" s="143"/>
      <c r="H17" s="143"/>
      <c r="I17" s="143"/>
      <c r="J17" s="143"/>
      <c r="K17" s="143"/>
      <c r="L17" s="143"/>
      <c r="M17" s="143"/>
      <c r="N17" s="143"/>
      <c r="O17" s="143"/>
      <c r="P17" s="143"/>
      <c r="Q17" s="143"/>
      <c r="R17" s="143"/>
      <c r="S17" s="143"/>
    </row>
    <row r="18" spans="1:19" ht="16.8" x14ac:dyDescent="0.25">
      <c r="A18" s="144"/>
      <c r="B18" s="146" t="s">
        <v>231</v>
      </c>
      <c r="C18" s="147">
        <v>8</v>
      </c>
      <c r="D18" s="450" t="s">
        <v>232</v>
      </c>
      <c r="E18" s="451"/>
      <c r="F18" s="144"/>
      <c r="G18" s="143"/>
      <c r="H18" s="143"/>
      <c r="I18" s="143"/>
      <c r="J18" s="143"/>
      <c r="K18" s="143"/>
      <c r="L18" s="143"/>
      <c r="M18" s="143"/>
      <c r="N18" s="143"/>
      <c r="O18" s="164"/>
      <c r="P18" s="143"/>
      <c r="Q18" s="143"/>
      <c r="R18" s="143"/>
      <c r="S18" s="143"/>
    </row>
    <row r="19" spans="1:19" ht="16.8" x14ac:dyDescent="0.25">
      <c r="A19" s="144"/>
      <c r="B19" s="146" t="s">
        <v>233</v>
      </c>
      <c r="C19" s="148">
        <v>1.3</v>
      </c>
      <c r="D19" s="452" t="s">
        <v>232</v>
      </c>
      <c r="E19" s="453"/>
      <c r="F19" s="144"/>
      <c r="G19" s="143"/>
      <c r="H19" s="143"/>
      <c r="I19" s="143"/>
      <c r="J19" s="143"/>
      <c r="K19" s="143"/>
      <c r="L19" s="143"/>
      <c r="M19" s="143"/>
      <c r="N19" s="143"/>
      <c r="O19" s="143"/>
      <c r="P19" s="143"/>
      <c r="Q19" s="143"/>
      <c r="R19" s="143"/>
      <c r="S19" s="143"/>
    </row>
    <row r="20" spans="1:19" x14ac:dyDescent="0.25">
      <c r="A20" s="144"/>
      <c r="B20" s="149"/>
      <c r="C20" s="149"/>
      <c r="D20" s="149"/>
      <c r="E20" s="149"/>
      <c r="F20" s="144"/>
      <c r="G20" s="143"/>
      <c r="H20" s="143"/>
      <c r="I20" s="143"/>
      <c r="J20" s="143"/>
      <c r="K20" s="143"/>
      <c r="L20" s="143"/>
      <c r="M20" s="143"/>
      <c r="N20" s="143"/>
      <c r="O20" s="143"/>
      <c r="P20" s="143"/>
      <c r="Q20" s="143"/>
      <c r="R20" s="143"/>
      <c r="S20" s="143"/>
    </row>
    <row r="21" spans="1:19" x14ac:dyDescent="0.25">
      <c r="A21" s="144"/>
      <c r="B21" s="143"/>
      <c r="C21" s="143"/>
      <c r="D21" s="143"/>
      <c r="E21" s="143"/>
      <c r="F21" s="144"/>
      <c r="G21" s="143"/>
      <c r="H21" s="143"/>
      <c r="I21" s="143"/>
      <c r="J21" s="143"/>
      <c r="K21" s="143"/>
      <c r="L21" s="143"/>
      <c r="M21" s="143"/>
      <c r="N21" s="143"/>
      <c r="O21" s="143"/>
      <c r="P21" s="143"/>
      <c r="Q21" s="143"/>
      <c r="R21" s="143"/>
      <c r="S21" s="143"/>
    </row>
    <row r="22" spans="1:19" x14ac:dyDescent="0.25">
      <c r="A22" s="144"/>
      <c r="B22" s="143"/>
      <c r="C22" s="143"/>
      <c r="D22" s="143"/>
      <c r="E22" s="143"/>
      <c r="F22" s="144"/>
      <c r="G22" s="143"/>
      <c r="H22" s="143"/>
      <c r="I22" s="143"/>
      <c r="J22" s="143"/>
      <c r="K22" s="143"/>
      <c r="L22" s="143"/>
      <c r="M22" s="143"/>
      <c r="N22" s="143"/>
      <c r="O22" s="143"/>
      <c r="P22" s="143"/>
      <c r="Q22" s="143"/>
      <c r="R22" s="143"/>
      <c r="S22" s="143"/>
    </row>
    <row r="23" spans="1:19" x14ac:dyDescent="0.25">
      <c r="A23" s="144"/>
      <c r="B23" s="143"/>
      <c r="C23" s="143"/>
      <c r="D23" s="143"/>
      <c r="E23" s="143"/>
      <c r="F23" s="144"/>
      <c r="G23" s="154"/>
      <c r="H23" s="154"/>
      <c r="I23" s="154"/>
      <c r="J23" s="154"/>
      <c r="K23" s="143"/>
      <c r="L23" s="143"/>
      <c r="M23" s="143"/>
      <c r="N23" s="143"/>
      <c r="O23" s="143"/>
      <c r="P23" s="143"/>
      <c r="Q23" s="143"/>
      <c r="R23" s="143"/>
      <c r="S23" s="143"/>
    </row>
    <row r="24" spans="1:19" x14ac:dyDescent="0.25">
      <c r="A24" s="144"/>
      <c r="B24" s="156"/>
      <c r="C24" s="156"/>
      <c r="D24" s="156"/>
      <c r="E24" s="156"/>
      <c r="F24" s="144"/>
      <c r="G24" s="143"/>
      <c r="H24" s="143"/>
      <c r="I24" s="143"/>
      <c r="J24" s="143"/>
      <c r="K24" s="143"/>
      <c r="L24" s="143"/>
      <c r="M24" s="143"/>
      <c r="N24" s="143"/>
      <c r="O24" s="143"/>
      <c r="P24" s="143"/>
      <c r="Q24" s="143"/>
      <c r="R24" s="143"/>
      <c r="S24" s="143"/>
    </row>
    <row r="25" spans="1:19" x14ac:dyDescent="0.25">
      <c r="A25" s="143"/>
      <c r="B25" s="143" t="e">
        <f>tc(C54,H20,B22,B61,C61,B19)</f>
        <v>#VALUE!</v>
      </c>
      <c r="C25" s="143"/>
      <c r="D25" s="143"/>
      <c r="E25" s="157"/>
      <c r="F25" s="143"/>
      <c r="G25" s="143"/>
      <c r="H25" s="143"/>
      <c r="I25" s="143"/>
      <c r="J25" s="143"/>
      <c r="K25" s="143"/>
      <c r="L25" s="143"/>
      <c r="M25" s="143"/>
      <c r="N25" s="143"/>
      <c r="O25" s="143"/>
      <c r="P25" s="143"/>
      <c r="Q25" s="143"/>
      <c r="R25" s="143"/>
      <c r="S25" s="143"/>
    </row>
    <row r="26" spans="1:19" x14ac:dyDescent="0.25">
      <c r="A26" s="143"/>
      <c r="B26" s="143"/>
      <c r="C26" s="143"/>
      <c r="D26" s="143"/>
      <c r="E26" s="143"/>
      <c r="F26" s="143"/>
      <c r="G26" s="143"/>
      <c r="H26" s="143"/>
      <c r="I26" s="143"/>
      <c r="J26" s="143"/>
      <c r="K26" s="143"/>
      <c r="L26" s="143"/>
      <c r="M26" s="143"/>
      <c r="N26" s="143"/>
      <c r="O26" s="143"/>
      <c r="P26" s="143"/>
      <c r="Q26" s="143"/>
      <c r="R26" s="143"/>
      <c r="S26" s="143"/>
    </row>
    <row r="27" spans="1:19" x14ac:dyDescent="0.25">
      <c r="A27" s="143"/>
      <c r="B27" s="143"/>
      <c r="C27" s="143"/>
      <c r="D27" s="143"/>
      <c r="E27" s="143"/>
      <c r="F27" s="143"/>
      <c r="G27" s="143"/>
      <c r="H27" s="143"/>
      <c r="I27" s="143"/>
      <c r="J27" s="143"/>
      <c r="K27" s="143"/>
      <c r="L27" s="143"/>
      <c r="M27" s="143"/>
      <c r="N27" s="143"/>
      <c r="O27" s="143"/>
      <c r="P27" s="143"/>
      <c r="Q27" s="143"/>
      <c r="R27" s="143"/>
      <c r="S27" s="143"/>
    </row>
    <row r="28" spans="1:19" x14ac:dyDescent="0.25">
      <c r="A28" s="143"/>
      <c r="B28" s="143"/>
      <c r="C28" s="143"/>
      <c r="D28" s="143"/>
      <c r="E28" s="143"/>
      <c r="F28" s="143"/>
      <c r="G28" s="143"/>
      <c r="H28" s="143"/>
      <c r="I28" s="143"/>
      <c r="J28" s="143"/>
      <c r="K28" s="143"/>
      <c r="L28" s="143"/>
      <c r="M28" s="143"/>
      <c r="N28" s="143"/>
      <c r="O28" s="143"/>
      <c r="P28" s="143"/>
      <c r="Q28" s="143"/>
      <c r="R28" s="143"/>
      <c r="S28" s="143"/>
    </row>
    <row r="29" spans="1:19" x14ac:dyDescent="0.25">
      <c r="B29" s="158">
        <v>1</v>
      </c>
      <c r="C29">
        <f>B29/($C$7+$C$8*B29)</f>
        <v>0.90851276460434272</v>
      </c>
      <c r="D29" s="158">
        <f>1/$C$8</f>
        <v>1428.5714285714287</v>
      </c>
      <c r="E29">
        <f>B29/$C$7</f>
        <v>0.90909090909090906</v>
      </c>
      <c r="F29">
        <f>$C$18*B29^$C$19</f>
        <v>8</v>
      </c>
    </row>
    <row r="30" spans="1:19" x14ac:dyDescent="0.25">
      <c r="B30" s="159">
        <v>200</v>
      </c>
      <c r="C30">
        <f t="shared" ref="C30:C55" si="0">B30/($C$7+$C$8*B30)</f>
        <v>161.29032258064515</v>
      </c>
      <c r="D30" s="158">
        <f t="shared" ref="D30:D55" si="1">1/$C$8</f>
        <v>1428.5714285714287</v>
      </c>
      <c r="E30">
        <f t="shared" ref="E30:E55" si="2">B30/$C$7</f>
        <v>181.81818181818181</v>
      </c>
      <c r="F30">
        <f t="shared" ref="F30:F55" si="3">$C$18*B30^$C$19</f>
        <v>7842.0387030318398</v>
      </c>
    </row>
    <row r="31" spans="1:19" x14ac:dyDescent="0.25">
      <c r="B31" s="159">
        <v>400</v>
      </c>
      <c r="C31">
        <f t="shared" si="0"/>
        <v>289.85507246376807</v>
      </c>
      <c r="D31" s="158">
        <f t="shared" si="1"/>
        <v>1428.5714285714287</v>
      </c>
      <c r="E31">
        <f t="shared" si="2"/>
        <v>363.63636363636363</v>
      </c>
      <c r="F31">
        <f t="shared" si="3"/>
        <v>19309.364276944529</v>
      </c>
      <c r="G31" s="160"/>
    </row>
    <row r="32" spans="1:19" x14ac:dyDescent="0.25">
      <c r="B32" s="159">
        <v>600</v>
      </c>
      <c r="C32">
        <f t="shared" si="0"/>
        <v>394.73684210526318</v>
      </c>
      <c r="D32" s="158">
        <f t="shared" si="1"/>
        <v>1428.5714285714287</v>
      </c>
      <c r="E32">
        <f t="shared" si="2"/>
        <v>545.45454545454538</v>
      </c>
      <c r="F32">
        <f t="shared" si="3"/>
        <v>32710.457057681077</v>
      </c>
    </row>
    <row r="33" spans="2:12" x14ac:dyDescent="0.25">
      <c r="B33" s="159">
        <v>800</v>
      </c>
      <c r="C33">
        <f t="shared" si="0"/>
        <v>481.92771084337346</v>
      </c>
      <c r="D33" s="158">
        <f t="shared" si="1"/>
        <v>1428.5714285714287</v>
      </c>
      <c r="E33">
        <f t="shared" si="2"/>
        <v>727.27272727272725</v>
      </c>
      <c r="F33">
        <f t="shared" si="3"/>
        <v>47545.23190960427</v>
      </c>
    </row>
    <row r="34" spans="2:12" x14ac:dyDescent="0.25">
      <c r="B34" s="159">
        <v>1000</v>
      </c>
      <c r="C34">
        <f t="shared" si="0"/>
        <v>555.55555555555554</v>
      </c>
      <c r="D34" s="158">
        <f t="shared" si="1"/>
        <v>1428.5714285714287</v>
      </c>
      <c r="E34">
        <f t="shared" si="2"/>
        <v>909.09090909090901</v>
      </c>
      <c r="F34">
        <f t="shared" si="3"/>
        <v>63546.258777942523</v>
      </c>
    </row>
    <row r="35" spans="2:12" x14ac:dyDescent="0.25">
      <c r="B35" s="159">
        <v>1200</v>
      </c>
      <c r="C35">
        <f t="shared" si="0"/>
        <v>618.5567010309278</v>
      </c>
      <c r="D35" s="158">
        <f t="shared" si="1"/>
        <v>1428.5714285714287</v>
      </c>
      <c r="E35">
        <f t="shared" si="2"/>
        <v>1090.9090909090908</v>
      </c>
      <c r="F35">
        <f t="shared" si="3"/>
        <v>80542.592929045626</v>
      </c>
    </row>
    <row r="36" spans="2:12" x14ac:dyDescent="0.25">
      <c r="B36" s="159">
        <v>1400</v>
      </c>
      <c r="C36">
        <f t="shared" si="0"/>
        <v>673.07692307692309</v>
      </c>
      <c r="D36" s="158">
        <f t="shared" si="1"/>
        <v>1428.5714285714287</v>
      </c>
      <c r="E36">
        <f t="shared" si="2"/>
        <v>1272.7272727272725</v>
      </c>
      <c r="F36">
        <f t="shared" si="3"/>
        <v>98413.897907476538</v>
      </c>
    </row>
    <row r="37" spans="2:12" x14ac:dyDescent="0.25">
      <c r="B37" s="159">
        <v>1600</v>
      </c>
      <c r="C37">
        <f t="shared" si="0"/>
        <v>720.72072072072081</v>
      </c>
      <c r="D37" s="158">
        <f t="shared" si="1"/>
        <v>1428.5714285714287</v>
      </c>
      <c r="E37">
        <f t="shared" si="2"/>
        <v>1454.5454545454545</v>
      </c>
      <c r="F37">
        <f t="shared" si="3"/>
        <v>117070.09329339561</v>
      </c>
    </row>
    <row r="38" spans="2:12" x14ac:dyDescent="0.25">
      <c r="B38" s="159">
        <v>1800</v>
      </c>
      <c r="C38">
        <f t="shared" si="0"/>
        <v>762.71186440677957</v>
      </c>
      <c r="D38" s="158">
        <f t="shared" si="1"/>
        <v>1428.5714285714287</v>
      </c>
      <c r="E38">
        <f t="shared" si="2"/>
        <v>1636.3636363636363</v>
      </c>
      <c r="F38">
        <f t="shared" si="3"/>
        <v>136440.79574725006</v>
      </c>
    </row>
    <row r="39" spans="2:12" x14ac:dyDescent="0.25">
      <c r="B39" s="159">
        <v>2000</v>
      </c>
      <c r="C39">
        <f t="shared" si="0"/>
        <v>800</v>
      </c>
      <c r="D39" s="158">
        <f t="shared" si="1"/>
        <v>1428.5714285714287</v>
      </c>
      <c r="E39">
        <f t="shared" si="2"/>
        <v>1818.181818181818</v>
      </c>
      <c r="F39">
        <f t="shared" si="3"/>
        <v>156469.24296686845</v>
      </c>
      <c r="G39" s="161"/>
      <c r="H39" s="161"/>
      <c r="I39" s="161"/>
      <c r="J39" s="161"/>
      <c r="K39" s="161"/>
    </row>
    <row r="40" spans="2:12" x14ac:dyDescent="0.25">
      <c r="B40" s="159">
        <v>2200</v>
      </c>
      <c r="C40">
        <f t="shared" si="0"/>
        <v>833.33333333333326</v>
      </c>
      <c r="D40" s="158">
        <f t="shared" si="1"/>
        <v>1428.5714285714287</v>
      </c>
      <c r="E40">
        <f t="shared" si="2"/>
        <v>1999.9999999999998</v>
      </c>
      <c r="F40">
        <f t="shared" si="3"/>
        <v>177108.52740368294</v>
      </c>
    </row>
    <row r="41" spans="2:12" x14ac:dyDescent="0.25">
      <c r="B41" s="159">
        <v>2400</v>
      </c>
      <c r="C41">
        <f t="shared" si="0"/>
        <v>863.30935251798553</v>
      </c>
      <c r="D41" s="158">
        <f t="shared" si="1"/>
        <v>1428.5714285714287</v>
      </c>
      <c r="E41">
        <f t="shared" si="2"/>
        <v>2181.8181818181815</v>
      </c>
      <c r="F41">
        <f t="shared" si="3"/>
        <v>198319.12664181678</v>
      </c>
    </row>
    <row r="42" spans="2:12" x14ac:dyDescent="0.25">
      <c r="B42" s="159">
        <v>2600</v>
      </c>
      <c r="C42">
        <f t="shared" si="0"/>
        <v>890.41095890410963</v>
      </c>
      <c r="D42" s="158">
        <f t="shared" si="1"/>
        <v>1428.5714285714287</v>
      </c>
      <c r="E42">
        <f t="shared" si="2"/>
        <v>2363.6363636363635</v>
      </c>
      <c r="F42">
        <f t="shared" si="3"/>
        <v>220067.21092723263</v>
      </c>
    </row>
    <row r="43" spans="2:12" x14ac:dyDescent="0.25">
      <c r="B43" s="159">
        <v>2800</v>
      </c>
      <c r="C43">
        <f t="shared" si="0"/>
        <v>915.03267973856202</v>
      </c>
      <c r="D43" s="158">
        <f t="shared" si="1"/>
        <v>1428.5714285714287</v>
      </c>
      <c r="E43">
        <f t="shared" si="2"/>
        <v>2545.454545454545</v>
      </c>
      <c r="F43">
        <f t="shared" si="3"/>
        <v>242323.44120857364</v>
      </c>
    </row>
    <row r="44" spans="2:12" x14ac:dyDescent="0.25">
      <c r="B44" s="159">
        <v>3000</v>
      </c>
      <c r="C44">
        <f t="shared" si="0"/>
        <v>937.5</v>
      </c>
      <c r="D44" s="158">
        <f t="shared" si="1"/>
        <v>1428.5714285714287</v>
      </c>
      <c r="E44">
        <f t="shared" si="2"/>
        <v>2727.272727272727</v>
      </c>
      <c r="F44">
        <f t="shared" si="3"/>
        <v>265062.09005683055</v>
      </c>
      <c r="G44" s="161"/>
      <c r="H44" s="161"/>
      <c r="I44" s="161"/>
      <c r="J44" s="161"/>
      <c r="K44" s="161"/>
      <c r="L44" s="161"/>
    </row>
    <row r="45" spans="2:12" x14ac:dyDescent="0.25">
      <c r="B45" s="159">
        <v>3200</v>
      </c>
      <c r="C45">
        <f t="shared" si="0"/>
        <v>958.08383233532936</v>
      </c>
      <c r="D45" s="158">
        <f t="shared" si="1"/>
        <v>1428.5714285714287</v>
      </c>
      <c r="E45">
        <f t="shared" si="2"/>
        <v>2909.090909090909</v>
      </c>
      <c r="F45">
        <f t="shared" si="3"/>
        <v>288260.38265586458</v>
      </c>
    </row>
    <row r="46" spans="2:12" x14ac:dyDescent="0.25">
      <c r="B46" s="159">
        <v>3400</v>
      </c>
      <c r="C46">
        <f t="shared" si="0"/>
        <v>977.0114942528736</v>
      </c>
      <c r="D46" s="158">
        <f t="shared" si="1"/>
        <v>1428.5714285714287</v>
      </c>
      <c r="E46">
        <f t="shared" si="2"/>
        <v>3090.9090909090905</v>
      </c>
      <c r="F46">
        <f t="shared" si="3"/>
        <v>311897.99226544978</v>
      </c>
    </row>
    <row r="47" spans="2:12" x14ac:dyDescent="0.25">
      <c r="B47" s="159">
        <v>3600</v>
      </c>
      <c r="C47">
        <f t="shared" si="0"/>
        <v>994.47513812154693</v>
      </c>
      <c r="D47" s="158">
        <f t="shared" si="1"/>
        <v>1428.5714285714287</v>
      </c>
      <c r="E47">
        <f t="shared" si="2"/>
        <v>3272.7272727272725</v>
      </c>
      <c r="F47">
        <f t="shared" si="3"/>
        <v>335956.64687312313</v>
      </c>
    </row>
    <row r="48" spans="2:12" x14ac:dyDescent="0.25">
      <c r="B48" s="159">
        <v>3800</v>
      </c>
      <c r="C48">
        <f t="shared" si="0"/>
        <v>1010.6382978723403</v>
      </c>
      <c r="D48" s="158">
        <f t="shared" si="1"/>
        <v>1428.5714285714287</v>
      </c>
      <c r="E48">
        <f t="shared" si="2"/>
        <v>3454.545454545454</v>
      </c>
      <c r="F48">
        <f t="shared" si="3"/>
        <v>360419.81764064363</v>
      </c>
    </row>
    <row r="49" spans="2:25" x14ac:dyDescent="0.25">
      <c r="B49" s="159">
        <v>4000</v>
      </c>
      <c r="C49">
        <f t="shared" si="0"/>
        <v>1025.6410256410256</v>
      </c>
      <c r="D49" s="158">
        <f t="shared" si="1"/>
        <v>1428.5714285714287</v>
      </c>
      <c r="E49">
        <f t="shared" si="2"/>
        <v>3636.363636363636</v>
      </c>
      <c r="F49">
        <f t="shared" si="3"/>
        <v>385272.46867793723</v>
      </c>
    </row>
    <row r="50" spans="2:25" x14ac:dyDescent="0.25">
      <c r="B50" s="159">
        <v>4200</v>
      </c>
      <c r="C50">
        <f t="shared" si="0"/>
        <v>1039.6039603960396</v>
      </c>
      <c r="D50" s="158">
        <f t="shared" si="1"/>
        <v>1428.5714285714287</v>
      </c>
      <c r="E50">
        <f t="shared" si="2"/>
        <v>3818.181818181818</v>
      </c>
      <c r="F50">
        <f t="shared" si="3"/>
        <v>410500.85357739322</v>
      </c>
    </row>
    <row r="51" spans="2:25" x14ac:dyDescent="0.25">
      <c r="B51" s="159">
        <v>4400</v>
      </c>
      <c r="C51">
        <f t="shared" si="0"/>
        <v>1052.6315789473686</v>
      </c>
      <c r="D51" s="158">
        <f t="shared" si="1"/>
        <v>1428.5714285714287</v>
      </c>
      <c r="E51">
        <f t="shared" si="2"/>
        <v>3999.9999999999995</v>
      </c>
      <c r="F51">
        <f t="shared" si="3"/>
        <v>436092.34813757968</v>
      </c>
    </row>
    <row r="52" spans="2:25" x14ac:dyDescent="0.25">
      <c r="B52" s="159">
        <v>4600</v>
      </c>
      <c r="C52">
        <f t="shared" si="0"/>
        <v>1064.8148148148148</v>
      </c>
      <c r="D52" s="158">
        <f t="shared" si="1"/>
        <v>1428.5714285714287</v>
      </c>
      <c r="E52">
        <f t="shared" si="2"/>
        <v>4181.8181818181811</v>
      </c>
      <c r="F52">
        <f t="shared" si="3"/>
        <v>462035.31147176196</v>
      </c>
    </row>
    <row r="53" spans="2:25" x14ac:dyDescent="0.25">
      <c r="B53" s="159">
        <v>4800</v>
      </c>
      <c r="C53">
        <f t="shared" si="0"/>
        <v>1076.2331838565021</v>
      </c>
      <c r="D53" s="158">
        <f t="shared" si="1"/>
        <v>1428.5714285714287</v>
      </c>
      <c r="E53">
        <f t="shared" si="2"/>
        <v>4363.6363636363631</v>
      </c>
      <c r="F53">
        <f t="shared" si="3"/>
        <v>488318.96964903094</v>
      </c>
      <c r="G53" s="161"/>
      <c r="H53" s="161"/>
      <c r="I53" s="161"/>
    </row>
    <row r="54" spans="2:25" x14ac:dyDescent="0.25">
      <c r="B54" s="159">
        <v>5000</v>
      </c>
      <c r="C54">
        <f t="shared" si="0"/>
        <v>1086.9565217391305</v>
      </c>
      <c r="D54" s="158">
        <f t="shared" si="1"/>
        <v>1428.5714285714287</v>
      </c>
      <c r="E54">
        <f t="shared" si="2"/>
        <v>4545.454545454545</v>
      </c>
      <c r="F54">
        <f t="shared" si="3"/>
        <v>514933.31741808995</v>
      </c>
    </row>
    <row r="55" spans="2:25" s="143" customFormat="1" x14ac:dyDescent="0.25">
      <c r="B55" s="159">
        <v>5200</v>
      </c>
      <c r="C55">
        <f t="shared" si="0"/>
        <v>1097.0464135021095</v>
      </c>
      <c r="D55" s="158">
        <f t="shared" si="1"/>
        <v>1428.5714285714287</v>
      </c>
      <c r="E55">
        <f t="shared" si="2"/>
        <v>4727.272727272727</v>
      </c>
      <c r="F55">
        <f t="shared" si="3"/>
        <v>541869.03458691912</v>
      </c>
      <c r="G55"/>
      <c r="H55"/>
      <c r="I55"/>
      <c r="J55"/>
      <c r="K55"/>
      <c r="L55"/>
      <c r="T55"/>
      <c r="U55"/>
      <c r="V55"/>
      <c r="W55"/>
      <c r="X55"/>
      <c r="Y55"/>
    </row>
  </sheetData>
  <mergeCells count="21">
    <mergeCell ref="D17:E17"/>
    <mergeCell ref="D18:E18"/>
    <mergeCell ref="D19:E19"/>
    <mergeCell ref="G6:K8"/>
    <mergeCell ref="D9:E9"/>
    <mergeCell ref="M9:O9"/>
    <mergeCell ref="B11:E11"/>
    <mergeCell ref="M11:P11"/>
    <mergeCell ref="B12:E12"/>
    <mergeCell ref="D6:E6"/>
    <mergeCell ref="O6:P6"/>
    <mergeCell ref="D7:E7"/>
    <mergeCell ref="O7:P7"/>
    <mergeCell ref="D8:E8"/>
    <mergeCell ref="O8:P8"/>
    <mergeCell ref="A1:S1"/>
    <mergeCell ref="A2:S2"/>
    <mergeCell ref="A3:S3"/>
    <mergeCell ref="B4:E4"/>
    <mergeCell ref="B5:C5"/>
    <mergeCell ref="D5:E5"/>
  </mergeCells>
  <phoneticPr fontId="3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6" r:id="rId3" name="Group Box 2">
              <controlPr defaultSize="0" autoPict="0">
                <anchor moveWithCells="1">
                  <from>
                    <xdr:col>0</xdr:col>
                    <xdr:colOff>434340</xdr:colOff>
                    <xdr:row>3</xdr:row>
                    <xdr:rowOff>137160</xdr:rowOff>
                  </from>
                  <to>
                    <xdr:col>6</xdr:col>
                    <xdr:colOff>22860</xdr:colOff>
                    <xdr:row>13</xdr:row>
                    <xdr:rowOff>38100</xdr:rowOff>
                  </to>
                </anchor>
              </controlPr>
            </control>
          </mc:Choice>
        </mc:AlternateContent>
        <mc:AlternateContent xmlns:mc="http://schemas.openxmlformats.org/markup-compatibility/2006">
          <mc:Choice Requires="x14">
            <control shapeId="11267" r:id="rId4" name="Group Box 3">
              <controlPr defaultSize="0" autoPict="0">
                <anchor moveWithCells="1">
                  <from>
                    <xdr:col>6</xdr:col>
                    <xdr:colOff>449580</xdr:colOff>
                    <xdr:row>3</xdr:row>
                    <xdr:rowOff>114300</xdr:rowOff>
                  </from>
                  <to>
                    <xdr:col>12</xdr:col>
                    <xdr:colOff>624840</xdr:colOff>
                    <xdr:row>25</xdr:row>
                    <xdr:rowOff>68580</xdr:rowOff>
                  </to>
                </anchor>
              </controlPr>
            </control>
          </mc:Choice>
        </mc:AlternateContent>
        <mc:AlternateContent xmlns:mc="http://schemas.openxmlformats.org/markup-compatibility/2006">
          <mc:Choice Requires="x14">
            <control shapeId="11269" r:id="rId5" name="Button 5">
              <controlPr defaultSize="0" print="0" autoPict="0" macro="[0]!控制按钮33_click">
                <anchor moveWithCells="1" sizeWithCells="1">
                  <from>
                    <xdr:col>1</xdr:col>
                    <xdr:colOff>53340</xdr:colOff>
                    <xdr:row>10</xdr:row>
                    <xdr:rowOff>99060</xdr:rowOff>
                  </from>
                  <to>
                    <xdr:col>2</xdr:col>
                    <xdr:colOff>685800</xdr:colOff>
                    <xdr:row>12</xdr:row>
                    <xdr:rowOff>106680</xdr:rowOff>
                  </to>
                </anchor>
              </controlPr>
            </control>
          </mc:Choice>
        </mc:AlternateContent>
        <mc:AlternateContent xmlns:mc="http://schemas.openxmlformats.org/markup-compatibility/2006">
          <mc:Choice Requires="x14">
            <control shapeId="11271" r:id="rId6" name="Group Box 7">
              <controlPr defaultSize="0" autoPict="0">
                <anchor moveWithCells="1">
                  <from>
                    <xdr:col>0</xdr:col>
                    <xdr:colOff>403860</xdr:colOff>
                    <xdr:row>14</xdr:row>
                    <xdr:rowOff>22860</xdr:rowOff>
                  </from>
                  <to>
                    <xdr:col>6</xdr:col>
                    <xdr:colOff>0</xdr:colOff>
                    <xdr:row>25</xdr:row>
                    <xdr:rowOff>53340</xdr:rowOff>
                  </to>
                </anchor>
              </controlPr>
            </control>
          </mc:Choice>
        </mc:AlternateContent>
        <mc:AlternateContent xmlns:mc="http://schemas.openxmlformats.org/markup-compatibility/2006">
          <mc:Choice Requires="x14">
            <control shapeId="11272" r:id="rId7" name="Group Box 8">
              <controlPr defaultSize="0" autoPict="0">
                <anchor moveWithCells="1">
                  <from>
                    <xdr:col>12</xdr:col>
                    <xdr:colOff>868680</xdr:colOff>
                    <xdr:row>3</xdr:row>
                    <xdr:rowOff>137160</xdr:rowOff>
                  </from>
                  <to>
                    <xdr:col>18</xdr:col>
                    <xdr:colOff>510540</xdr:colOff>
                    <xdr:row>25</xdr:row>
                    <xdr:rowOff>91440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AZ331"/>
  <sheetViews>
    <sheetView zoomScale="85" zoomScaleNormal="85" workbookViewId="0">
      <selection activeCell="P24" sqref="P24"/>
    </sheetView>
  </sheetViews>
  <sheetFormatPr defaultColWidth="10.44140625" defaultRowHeight="14.4" x14ac:dyDescent="0.25"/>
  <cols>
    <col min="1" max="16" width="10.44140625" style="9"/>
    <col min="17" max="18" width="10.44140625" style="5"/>
    <col min="19" max="27" width="10.44140625" style="10"/>
    <col min="28" max="51" width="10.44140625" style="5"/>
    <col min="52" max="16384" width="10.44140625" style="10"/>
  </cols>
  <sheetData>
    <row r="1" spans="1:51" s="3" customFormat="1" ht="36.6" x14ac:dyDescent="0.25">
      <c r="A1" s="455" t="s">
        <v>235</v>
      </c>
      <c r="B1" s="455"/>
      <c r="C1" s="455"/>
      <c r="D1" s="455"/>
      <c r="E1" s="455"/>
      <c r="F1" s="455"/>
      <c r="G1" s="455"/>
      <c r="H1" s="455"/>
      <c r="I1" s="455"/>
      <c r="J1" s="455"/>
      <c r="K1" s="455"/>
      <c r="L1" s="455"/>
      <c r="M1" s="455"/>
      <c r="N1" s="455"/>
      <c r="O1" s="455"/>
      <c r="P1" s="455"/>
      <c r="Q1" s="455"/>
      <c r="R1" s="455"/>
      <c r="S1" s="98"/>
      <c r="T1" s="98"/>
      <c r="U1" s="98"/>
      <c r="V1" s="98"/>
      <c r="W1" s="98"/>
      <c r="X1" s="98"/>
      <c r="Y1" s="98"/>
      <c r="Z1" s="117"/>
      <c r="AA1" s="117"/>
      <c r="AB1" s="117"/>
      <c r="AC1" s="117"/>
      <c r="AD1" s="117"/>
      <c r="AE1" s="117"/>
      <c r="AF1" s="117"/>
      <c r="AG1" s="117"/>
      <c r="AH1" s="117"/>
      <c r="AI1" s="117"/>
      <c r="AJ1" s="117"/>
      <c r="AK1" s="117"/>
      <c r="AL1" s="117"/>
      <c r="AM1" s="117"/>
      <c r="AN1" s="117"/>
      <c r="AO1" s="117"/>
      <c r="AP1" s="117"/>
      <c r="AQ1" s="117"/>
      <c r="AR1" s="117"/>
      <c r="AS1" s="117"/>
      <c r="AT1" s="117"/>
      <c r="AU1" s="117"/>
      <c r="AV1" s="117"/>
      <c r="AW1" s="117"/>
      <c r="AX1" s="117"/>
      <c r="AY1" s="117"/>
    </row>
    <row r="2" spans="1:51" s="4" customFormat="1" ht="20.399999999999999" x14ac:dyDescent="0.25">
      <c r="A2" s="456" t="s">
        <v>189</v>
      </c>
      <c r="B2" s="456"/>
      <c r="C2" s="456"/>
      <c r="D2" s="456"/>
      <c r="E2" s="456"/>
      <c r="F2" s="456"/>
      <c r="G2" s="456"/>
      <c r="H2" s="456"/>
      <c r="I2" s="456"/>
      <c r="J2" s="456"/>
      <c r="K2" s="456"/>
      <c r="L2" s="456"/>
      <c r="M2" s="456"/>
      <c r="N2" s="456"/>
      <c r="O2" s="456"/>
      <c r="P2" s="456"/>
      <c r="Q2" s="456"/>
      <c r="R2" s="456"/>
      <c r="S2" s="99"/>
      <c r="T2" s="99"/>
      <c r="U2" s="99"/>
      <c r="V2" s="99"/>
      <c r="W2" s="99"/>
      <c r="X2" s="99"/>
      <c r="Y2" s="99"/>
      <c r="Z2" s="118"/>
      <c r="AA2" s="118"/>
      <c r="AB2" s="118"/>
      <c r="AC2" s="118"/>
      <c r="AD2" s="118"/>
      <c r="AE2" s="118"/>
      <c r="AF2" s="118"/>
      <c r="AG2" s="118"/>
      <c r="AH2" s="118"/>
      <c r="AI2" s="118"/>
      <c r="AJ2" s="118"/>
      <c r="AK2" s="118"/>
      <c r="AL2" s="118"/>
      <c r="AM2" s="118"/>
      <c r="AN2" s="118"/>
      <c r="AO2" s="118"/>
      <c r="AP2" s="118"/>
      <c r="AQ2" s="118"/>
      <c r="AR2" s="118"/>
      <c r="AS2" s="118"/>
      <c r="AT2" s="118"/>
      <c r="AU2" s="118"/>
      <c r="AV2" s="118"/>
      <c r="AW2" s="118"/>
      <c r="AX2" s="118"/>
      <c r="AY2" s="118"/>
    </row>
    <row r="3" spans="1:51" s="3" customFormat="1" x14ac:dyDescent="0.25">
      <c r="A3" s="457" t="s">
        <v>190</v>
      </c>
      <c r="B3" s="457"/>
      <c r="C3" s="457"/>
      <c r="D3" s="457"/>
      <c r="E3" s="457"/>
      <c r="F3" s="457"/>
      <c r="G3" s="457"/>
      <c r="H3" s="457"/>
      <c r="I3" s="457"/>
      <c r="J3" s="457"/>
      <c r="K3" s="457"/>
      <c r="L3" s="457"/>
      <c r="M3" s="457"/>
      <c r="N3" s="457"/>
      <c r="O3" s="457"/>
      <c r="P3" s="457"/>
      <c r="Q3" s="457"/>
      <c r="R3" s="457"/>
      <c r="S3" s="100"/>
      <c r="T3" s="100"/>
      <c r="U3" s="100"/>
      <c r="V3" s="100"/>
      <c r="W3" s="100"/>
      <c r="X3" s="100"/>
      <c r="Y3" s="100"/>
      <c r="Z3" s="117"/>
      <c r="AA3" s="117"/>
      <c r="AB3" s="117"/>
      <c r="AC3" s="117"/>
      <c r="AD3" s="117"/>
      <c r="AE3" s="117"/>
      <c r="AF3" s="117"/>
      <c r="AG3" s="117"/>
      <c r="AH3" s="117"/>
      <c r="AI3" s="117"/>
      <c r="AJ3" s="117"/>
      <c r="AK3" s="117"/>
      <c r="AL3" s="117"/>
      <c r="AM3" s="117"/>
      <c r="AN3" s="117"/>
      <c r="AO3" s="117"/>
      <c r="AP3" s="117"/>
      <c r="AQ3" s="117"/>
      <c r="AR3" s="117"/>
      <c r="AS3" s="117"/>
      <c r="AT3" s="117"/>
      <c r="AU3" s="117"/>
      <c r="AV3" s="117"/>
      <c r="AW3" s="117"/>
      <c r="AX3" s="117"/>
      <c r="AY3" s="117"/>
    </row>
    <row r="4" spans="1:51" s="3" customFormat="1" x14ac:dyDescent="0.25">
      <c r="A4" s="11"/>
      <c r="B4" s="11"/>
      <c r="C4" s="11"/>
      <c r="D4" s="11"/>
      <c r="E4" s="11"/>
      <c r="F4" s="11"/>
      <c r="G4" s="11"/>
      <c r="H4" s="11"/>
      <c r="I4" s="11"/>
      <c r="J4" s="11"/>
      <c r="K4" s="11"/>
      <c r="L4" s="11"/>
      <c r="M4" s="11"/>
      <c r="N4" s="11"/>
      <c r="O4" s="11"/>
      <c r="P4" s="11"/>
      <c r="Q4" s="11"/>
      <c r="R4" s="11"/>
      <c r="S4" s="100"/>
      <c r="T4" s="100"/>
      <c r="U4" s="100"/>
      <c r="V4" s="100"/>
      <c r="W4" s="100"/>
      <c r="X4" s="100"/>
      <c r="Y4" s="100"/>
      <c r="Z4" s="117"/>
      <c r="AA4" s="117"/>
      <c r="AB4" s="117"/>
      <c r="AC4" s="117"/>
      <c r="AD4" s="117"/>
      <c r="AE4" s="117"/>
      <c r="AF4" s="117"/>
      <c r="AG4" s="117"/>
      <c r="AH4" s="117"/>
      <c r="AI4" s="117"/>
      <c r="AJ4" s="117"/>
      <c r="AK4" s="117"/>
      <c r="AL4" s="117"/>
      <c r="AM4" s="117"/>
      <c r="AN4" s="117"/>
      <c r="AO4" s="117"/>
      <c r="AP4" s="117"/>
      <c r="AQ4" s="117"/>
      <c r="AR4" s="117"/>
      <c r="AS4" s="117"/>
      <c r="AT4" s="117"/>
      <c r="AU4" s="117"/>
      <c r="AV4" s="117"/>
      <c r="AW4" s="117"/>
      <c r="AX4" s="117"/>
      <c r="AY4" s="117"/>
    </row>
    <row r="5" spans="1:51" x14ac:dyDescent="0.25">
      <c r="A5" s="458"/>
      <c r="B5" s="458"/>
      <c r="C5" s="458"/>
      <c r="D5" s="458"/>
      <c r="E5" s="458"/>
      <c r="F5" s="458"/>
      <c r="G5" s="10"/>
      <c r="H5" s="459"/>
      <c r="I5" s="459"/>
      <c r="J5" s="459"/>
      <c r="K5" s="459"/>
      <c r="L5" s="459"/>
      <c r="M5" s="10"/>
      <c r="N5" s="459"/>
      <c r="O5" s="459"/>
      <c r="P5" s="459"/>
      <c r="Q5" s="459"/>
      <c r="R5" s="101"/>
      <c r="S5" s="5"/>
      <c r="T5" s="5"/>
      <c r="U5" s="5"/>
      <c r="V5" s="5"/>
      <c r="W5" s="5"/>
      <c r="X5" s="5"/>
      <c r="Y5" s="5"/>
      <c r="Z5" s="5"/>
      <c r="AA5" s="5"/>
    </row>
    <row r="6" spans="1:51" x14ac:dyDescent="0.25">
      <c r="A6" s="12" t="s">
        <v>236</v>
      </c>
      <c r="B6" s="13">
        <v>740</v>
      </c>
      <c r="C6" s="460" t="s">
        <v>237</v>
      </c>
      <c r="D6" s="460"/>
      <c r="E6" s="460"/>
      <c r="F6" s="460"/>
      <c r="G6" s="14"/>
      <c r="H6" s="461"/>
      <c r="I6" s="461"/>
      <c r="J6" s="461"/>
      <c r="K6" s="461"/>
      <c r="L6" s="461"/>
      <c r="M6" s="14"/>
      <c r="N6" s="461"/>
      <c r="O6" s="461"/>
      <c r="P6" s="461"/>
      <c r="Q6" s="461"/>
      <c r="R6" s="102"/>
      <c r="S6" s="5"/>
      <c r="T6" s="5"/>
      <c r="U6" s="5"/>
      <c r="V6" s="5"/>
      <c r="W6" s="5"/>
      <c r="X6" s="5"/>
      <c r="Y6" s="5"/>
      <c r="Z6" s="5"/>
      <c r="AA6" s="5"/>
    </row>
    <row r="7" spans="1:51" ht="16.8" x14ac:dyDescent="0.25">
      <c r="A7" s="12" t="s">
        <v>238</v>
      </c>
      <c r="B7" s="13">
        <v>80</v>
      </c>
      <c r="C7" s="460" t="s">
        <v>239</v>
      </c>
      <c r="D7" s="460"/>
      <c r="E7" s="460"/>
      <c r="F7" s="460"/>
      <c r="G7" s="10"/>
      <c r="H7" s="10"/>
      <c r="I7" s="10"/>
      <c r="J7" s="10"/>
      <c r="K7" s="10"/>
      <c r="L7" s="10"/>
      <c r="M7" s="10"/>
      <c r="N7" s="10"/>
      <c r="O7" s="10"/>
      <c r="P7" s="10"/>
      <c r="Q7" s="10"/>
      <c r="R7" s="103"/>
      <c r="S7" s="5"/>
      <c r="T7" s="5"/>
      <c r="U7" s="5"/>
      <c r="V7" s="5"/>
      <c r="W7" s="5"/>
      <c r="X7" s="5"/>
      <c r="Y7" s="5"/>
      <c r="Z7" s="5"/>
      <c r="AA7" s="5"/>
    </row>
    <row r="8" spans="1:51" ht="16.8" x14ac:dyDescent="0.25">
      <c r="A8" s="12" t="s">
        <v>240</v>
      </c>
      <c r="B8" s="13">
        <v>700</v>
      </c>
      <c r="C8" s="460" t="s">
        <v>241</v>
      </c>
      <c r="D8" s="460"/>
      <c r="E8" s="460"/>
      <c r="F8" s="460"/>
      <c r="G8" s="10"/>
      <c r="H8" s="10"/>
      <c r="I8" s="464" t="s">
        <v>242</v>
      </c>
      <c r="J8" s="466" t="s">
        <v>243</v>
      </c>
      <c r="K8" s="468" t="s">
        <v>244</v>
      </c>
      <c r="L8" s="462" t="s">
        <v>245</v>
      </c>
      <c r="M8" s="463"/>
      <c r="N8" s="462" t="s">
        <v>246</v>
      </c>
      <c r="O8" s="463"/>
      <c r="P8" s="473"/>
      <c r="Q8" s="10"/>
      <c r="R8" s="10"/>
      <c r="S8" s="5"/>
      <c r="T8" s="5"/>
      <c r="U8" s="5"/>
      <c r="V8" s="5"/>
      <c r="W8" s="5"/>
      <c r="X8" s="5"/>
      <c r="Y8" s="5"/>
      <c r="Z8" s="5"/>
      <c r="AA8" s="5"/>
    </row>
    <row r="9" spans="1:51" x14ac:dyDescent="0.25">
      <c r="A9" s="15"/>
      <c r="B9" s="16"/>
      <c r="C9" s="17"/>
      <c r="D9" s="18"/>
      <c r="E9" s="18"/>
      <c r="F9" s="10"/>
      <c r="G9" s="10"/>
      <c r="H9" s="10"/>
      <c r="I9" s="465"/>
      <c r="J9" s="467"/>
      <c r="K9" s="469"/>
      <c r="L9" s="72" t="s">
        <v>247</v>
      </c>
      <c r="M9" s="72" t="s">
        <v>248</v>
      </c>
      <c r="N9" s="72" t="s">
        <v>247</v>
      </c>
      <c r="O9" s="72" t="s">
        <v>248</v>
      </c>
      <c r="P9" s="473"/>
      <c r="Q9" s="10"/>
      <c r="R9" s="10"/>
      <c r="S9" s="5"/>
      <c r="T9" s="5"/>
      <c r="U9" s="5"/>
      <c r="V9" s="5"/>
      <c r="W9" s="5"/>
      <c r="X9" s="5"/>
      <c r="Y9" s="5"/>
      <c r="Z9" s="5"/>
      <c r="AA9" s="5"/>
    </row>
    <row r="10" spans="1:51" x14ac:dyDescent="0.25">
      <c r="A10" s="459"/>
      <c r="B10" s="459"/>
      <c r="C10" s="459"/>
      <c r="D10" s="459"/>
      <c r="E10" s="459"/>
      <c r="F10" s="459"/>
      <c r="G10" s="10"/>
      <c r="H10" s="10"/>
      <c r="I10" s="73">
        <v>1</v>
      </c>
      <c r="J10" s="74">
        <f>B6</f>
        <v>740</v>
      </c>
      <c r="K10" s="75">
        <v>16</v>
      </c>
      <c r="L10" s="76" t="s">
        <v>249</v>
      </c>
      <c r="M10" s="76" t="s">
        <v>249</v>
      </c>
      <c r="N10" s="76" t="s">
        <v>249</v>
      </c>
      <c r="O10" s="74" t="s">
        <v>249</v>
      </c>
      <c r="P10" s="77"/>
      <c r="Q10" s="104"/>
      <c r="R10" s="104"/>
      <c r="S10" s="105"/>
      <c r="T10" s="105"/>
      <c r="U10" s="5"/>
      <c r="V10" s="5"/>
      <c r="W10" s="5"/>
      <c r="X10" s="5"/>
      <c r="Y10" s="5"/>
      <c r="Z10" s="5"/>
      <c r="AA10" s="5"/>
    </row>
    <row r="11" spans="1:51" ht="16.8" x14ac:dyDescent="0.25">
      <c r="A11" s="12" t="s">
        <v>250</v>
      </c>
      <c r="B11" s="19">
        <v>6.3133333333333402E-2</v>
      </c>
      <c r="C11" s="472" t="s">
        <v>196</v>
      </c>
      <c r="D11" s="472"/>
      <c r="E11" s="472"/>
      <c r="F11" s="472"/>
      <c r="G11" s="10"/>
      <c r="H11" s="10"/>
      <c r="I11" s="73">
        <f t="shared" ref="I11:I16" si="0">IF(J11="","",I10+1)</f>
        <v>2</v>
      </c>
      <c r="J11" s="76">
        <v>736.5</v>
      </c>
      <c r="K11" s="78">
        <f>K10</f>
        <v>16</v>
      </c>
      <c r="L11" s="76" t="s">
        <v>249</v>
      </c>
      <c r="M11" s="76" t="s">
        <v>249</v>
      </c>
      <c r="N11" s="76" t="s">
        <v>249</v>
      </c>
      <c r="O11" s="74" t="s">
        <v>249</v>
      </c>
      <c r="P11" s="77"/>
      <c r="Q11" s="104"/>
      <c r="R11" s="104"/>
      <c r="S11" s="105"/>
      <c r="T11" s="105"/>
      <c r="U11" s="5"/>
      <c r="V11" s="5"/>
      <c r="W11" s="5"/>
      <c r="X11" s="5"/>
      <c r="Y11" s="5"/>
      <c r="Z11" s="5"/>
      <c r="AA11" s="5"/>
    </row>
    <row r="12" spans="1:51" ht="16.8" x14ac:dyDescent="0.25">
      <c r="A12" s="12" t="s">
        <v>251</v>
      </c>
      <c r="B12" s="19">
        <v>1.96333333333333</v>
      </c>
      <c r="C12" s="472" t="s">
        <v>196</v>
      </c>
      <c r="D12" s="472"/>
      <c r="E12" s="472"/>
      <c r="F12" s="472"/>
      <c r="G12" s="10"/>
      <c r="H12" s="10"/>
      <c r="I12" s="73">
        <f t="shared" si="0"/>
        <v>3</v>
      </c>
      <c r="J12" s="76">
        <v>735.5</v>
      </c>
      <c r="K12" s="78">
        <f>IF(J12="","",K11+(-N12)*2)</f>
        <v>22.6</v>
      </c>
      <c r="L12" s="76">
        <v>13.423</v>
      </c>
      <c r="M12" s="76">
        <v>778.3</v>
      </c>
      <c r="N12" s="76">
        <v>-3.3</v>
      </c>
      <c r="O12" s="74">
        <f>IF(J12="","",J11)</f>
        <v>736.5</v>
      </c>
      <c r="P12" s="77"/>
      <c r="Q12" s="77"/>
      <c r="R12" s="77"/>
      <c r="S12" s="105"/>
      <c r="T12" s="105"/>
      <c r="U12" s="5"/>
      <c r="V12" s="5"/>
      <c r="W12" s="5"/>
      <c r="X12" s="5"/>
      <c r="Y12" s="5"/>
      <c r="Z12" s="5"/>
      <c r="AA12" s="5"/>
    </row>
    <row r="13" spans="1:51" ht="16.8" x14ac:dyDescent="0.25">
      <c r="A13" s="12" t="s">
        <v>252</v>
      </c>
      <c r="B13" s="19">
        <v>44</v>
      </c>
      <c r="C13" s="472" t="s">
        <v>196</v>
      </c>
      <c r="D13" s="472"/>
      <c r="E13" s="472"/>
      <c r="F13" s="472"/>
      <c r="G13" s="10"/>
      <c r="H13" s="10"/>
      <c r="I13" s="73">
        <f t="shared" si="0"/>
        <v>4</v>
      </c>
      <c r="J13" s="76">
        <v>733</v>
      </c>
      <c r="K13" s="78">
        <f>IF(J13="","",K12+(-N13)*2)</f>
        <v>31.6</v>
      </c>
      <c r="L13" s="76">
        <v>6.0030000000000001</v>
      </c>
      <c r="M13" s="76">
        <v>794.1</v>
      </c>
      <c r="N13" s="76">
        <v>-4.5</v>
      </c>
      <c r="O13" s="74">
        <f t="shared" ref="O13:O25" si="1">IF(J13="","",J12)</f>
        <v>735.5</v>
      </c>
      <c r="P13" s="77"/>
      <c r="Q13" s="77"/>
      <c r="R13" s="77"/>
      <c r="S13" s="105"/>
      <c r="T13" s="105"/>
      <c r="U13" s="5"/>
      <c r="V13" s="5"/>
      <c r="W13" s="5"/>
      <c r="X13" s="5"/>
      <c r="Y13" s="5"/>
      <c r="Z13" s="5"/>
      <c r="AA13" s="5"/>
    </row>
    <row r="14" spans="1:51" x14ac:dyDescent="0.25">
      <c r="A14" s="475" t="s">
        <v>253</v>
      </c>
      <c r="B14" s="475"/>
      <c r="C14" s="475"/>
      <c r="D14" s="475"/>
      <c r="E14" s="475"/>
      <c r="F14" s="475"/>
      <c r="G14" s="10"/>
      <c r="H14" s="10"/>
      <c r="I14" s="73">
        <f t="shared" si="0"/>
        <v>5</v>
      </c>
      <c r="J14" s="76">
        <v>731</v>
      </c>
      <c r="K14" s="78">
        <f>IF(J14="","",K13+(-N14)*2)</f>
        <v>43.8</v>
      </c>
      <c r="L14" s="76">
        <v>-4.3769999999999998</v>
      </c>
      <c r="M14" s="76">
        <v>788.6</v>
      </c>
      <c r="N14" s="76">
        <v>-6.1</v>
      </c>
      <c r="O14" s="74">
        <f t="shared" si="1"/>
        <v>733</v>
      </c>
      <c r="P14" s="77"/>
      <c r="Q14" s="77"/>
      <c r="R14" s="77"/>
      <c r="S14" s="105"/>
      <c r="T14" s="105"/>
      <c r="U14" s="5"/>
      <c r="V14" s="5"/>
      <c r="W14" s="5"/>
      <c r="X14" s="5"/>
      <c r="Y14" s="5"/>
      <c r="Z14" s="5"/>
      <c r="AA14" s="5"/>
    </row>
    <row r="15" spans="1:51" x14ac:dyDescent="0.25">
      <c r="A15" s="20"/>
      <c r="B15" s="20"/>
      <c r="C15" s="20"/>
      <c r="D15" s="20"/>
      <c r="E15" s="20"/>
      <c r="F15" s="20"/>
      <c r="G15" s="10"/>
      <c r="H15" s="10"/>
      <c r="I15" s="73">
        <f t="shared" si="0"/>
        <v>6</v>
      </c>
      <c r="J15" s="76">
        <v>727</v>
      </c>
      <c r="K15" s="78">
        <f>IF(J15="","",K14+(-N15)*2)</f>
        <v>62</v>
      </c>
      <c r="L15" s="76">
        <v>-8.6839999999999993</v>
      </c>
      <c r="M15" s="76">
        <v>814.6</v>
      </c>
      <c r="N15" s="76">
        <v>-9.1</v>
      </c>
      <c r="O15" s="74">
        <f t="shared" si="1"/>
        <v>731</v>
      </c>
      <c r="P15" s="77"/>
      <c r="Q15" s="77"/>
      <c r="R15" s="77"/>
      <c r="S15" s="105"/>
      <c r="T15" s="105"/>
      <c r="U15" s="5"/>
      <c r="V15" s="5"/>
      <c r="W15" s="5"/>
      <c r="X15" s="5"/>
      <c r="Y15" s="5"/>
      <c r="Z15" s="5"/>
      <c r="AA15" s="5"/>
    </row>
    <row r="16" spans="1:51" x14ac:dyDescent="0.25">
      <c r="A16" s="459"/>
      <c r="B16" s="459"/>
      <c r="C16" s="459"/>
      <c r="D16" s="459"/>
      <c r="E16" s="459"/>
      <c r="F16" s="459"/>
      <c r="G16" s="10"/>
      <c r="H16" s="10"/>
      <c r="I16" s="73">
        <f t="shared" si="0"/>
        <v>7</v>
      </c>
      <c r="J16" s="76">
        <v>724</v>
      </c>
      <c r="K16" s="78">
        <f>IF(J16="","",K15+(-N16)*2)</f>
        <v>88.2</v>
      </c>
      <c r="L16" s="76">
        <v>-19.376999999999999</v>
      </c>
      <c r="M16" s="76">
        <v>826.6</v>
      </c>
      <c r="N16" s="76">
        <v>-13.1</v>
      </c>
      <c r="O16" s="74">
        <f t="shared" si="1"/>
        <v>727</v>
      </c>
      <c r="P16" s="77"/>
      <c r="Q16" s="77"/>
      <c r="R16" s="77"/>
      <c r="S16" s="105"/>
      <c r="T16" s="105"/>
      <c r="U16" s="5"/>
      <c r="V16" s="5"/>
      <c r="W16" s="5"/>
      <c r="X16" s="5"/>
      <c r="Y16" s="5"/>
      <c r="Z16" s="5"/>
      <c r="AA16" s="5"/>
    </row>
    <row r="17" spans="1:27" ht="16.8" x14ac:dyDescent="0.25">
      <c r="A17" s="21" t="s">
        <v>254</v>
      </c>
      <c r="B17" s="13">
        <v>0.36</v>
      </c>
      <c r="C17" s="460" t="s">
        <v>255</v>
      </c>
      <c r="D17" s="460"/>
      <c r="E17" s="460"/>
      <c r="F17" s="460"/>
      <c r="G17" s="10"/>
      <c r="H17" s="10"/>
      <c r="I17" s="73"/>
      <c r="J17" s="76"/>
      <c r="K17" s="78"/>
      <c r="L17" s="76"/>
      <c r="M17" s="76"/>
      <c r="N17" s="76"/>
      <c r="O17" s="74"/>
      <c r="P17" s="77"/>
      <c r="Q17" s="77"/>
      <c r="R17" s="77"/>
      <c r="S17" s="105"/>
      <c r="T17" s="105"/>
      <c r="U17" s="5"/>
      <c r="V17" s="5"/>
      <c r="W17" s="5"/>
      <c r="X17" s="5"/>
      <c r="Y17" s="5"/>
      <c r="Z17" s="5"/>
      <c r="AA17" s="5"/>
    </row>
    <row r="18" spans="1:27" ht="16.8" x14ac:dyDescent="0.25">
      <c r="A18" s="21" t="s">
        <v>256</v>
      </c>
      <c r="B18" s="13">
        <v>0.9</v>
      </c>
      <c r="C18" s="460" t="s">
        <v>257</v>
      </c>
      <c r="D18" s="460"/>
      <c r="E18" s="460"/>
      <c r="F18" s="460"/>
      <c r="G18" s="10"/>
      <c r="H18" s="10"/>
      <c r="I18" s="73" t="str">
        <f t="shared" ref="I18:I25" si="2">IF(J18="","",I17+1)</f>
        <v/>
      </c>
      <c r="J18" s="76"/>
      <c r="K18" s="78" t="str">
        <f t="shared" ref="K18:K25" si="3">IF(J18="","",$P$11-N18)</f>
        <v/>
      </c>
      <c r="L18" s="76"/>
      <c r="M18" s="76"/>
      <c r="N18" s="76"/>
      <c r="O18" s="74" t="str">
        <f t="shared" si="1"/>
        <v/>
      </c>
      <c r="P18" s="77"/>
      <c r="Q18" s="77"/>
      <c r="R18" s="77"/>
      <c r="S18" s="105"/>
      <c r="T18" s="105"/>
      <c r="U18" s="5"/>
      <c r="V18" s="5"/>
      <c r="W18" s="5"/>
      <c r="X18" s="5"/>
      <c r="Y18" s="5"/>
      <c r="Z18" s="5"/>
      <c r="AA18" s="5"/>
    </row>
    <row r="19" spans="1:27" x14ac:dyDescent="0.25">
      <c r="A19" s="21" t="s">
        <v>24</v>
      </c>
      <c r="B19" s="13">
        <v>0.8</v>
      </c>
      <c r="C19" s="460" t="s">
        <v>258</v>
      </c>
      <c r="D19" s="460"/>
      <c r="E19" s="460"/>
      <c r="F19" s="460"/>
      <c r="G19" s="10"/>
      <c r="H19" s="10"/>
      <c r="I19" s="73" t="str">
        <f t="shared" si="2"/>
        <v/>
      </c>
      <c r="J19" s="76"/>
      <c r="K19" s="78" t="str">
        <f t="shared" si="3"/>
        <v/>
      </c>
      <c r="L19" s="76"/>
      <c r="M19" s="76"/>
      <c r="N19" s="76"/>
      <c r="O19" s="74" t="str">
        <f t="shared" si="1"/>
        <v/>
      </c>
      <c r="P19" s="77"/>
      <c r="Q19" s="77"/>
      <c r="R19" s="77"/>
      <c r="S19" s="105"/>
      <c r="T19" s="105"/>
      <c r="U19" s="5"/>
      <c r="V19" s="5"/>
      <c r="W19" s="5"/>
      <c r="X19" s="5"/>
      <c r="Y19" s="5"/>
      <c r="Z19" s="5"/>
      <c r="AA19" s="5"/>
    </row>
    <row r="20" spans="1:27" x14ac:dyDescent="0.25">
      <c r="A20" s="10"/>
      <c r="B20" s="22"/>
      <c r="C20" s="23"/>
      <c r="D20" s="23"/>
      <c r="E20" s="10"/>
      <c r="F20" s="10"/>
      <c r="G20" s="10"/>
      <c r="H20" s="10"/>
      <c r="I20" s="73" t="str">
        <f t="shared" si="2"/>
        <v/>
      </c>
      <c r="J20" s="76"/>
      <c r="K20" s="78" t="str">
        <f t="shared" si="3"/>
        <v/>
      </c>
      <c r="L20" s="76"/>
      <c r="M20" s="76"/>
      <c r="N20" s="76"/>
      <c r="O20" s="74" t="str">
        <f t="shared" si="1"/>
        <v/>
      </c>
      <c r="P20" s="77"/>
      <c r="Q20" s="104"/>
      <c r="R20" s="104"/>
      <c r="S20" s="105"/>
      <c r="T20" s="105"/>
      <c r="U20" s="5"/>
      <c r="V20" s="5"/>
      <c r="W20" s="5"/>
      <c r="X20" s="5"/>
      <c r="Y20" s="5"/>
      <c r="Z20" s="5"/>
      <c r="AA20" s="5"/>
    </row>
    <row r="21" spans="1:27" x14ac:dyDescent="0.25">
      <c r="A21" s="471"/>
      <c r="B21" s="471"/>
      <c r="C21" s="471"/>
      <c r="D21" s="471"/>
      <c r="E21" s="471"/>
      <c r="F21" s="471"/>
      <c r="G21" s="10"/>
      <c r="H21" s="10"/>
      <c r="I21" s="73" t="str">
        <f t="shared" si="2"/>
        <v/>
      </c>
      <c r="J21" s="76"/>
      <c r="K21" s="78" t="str">
        <f t="shared" si="3"/>
        <v/>
      </c>
      <c r="L21" s="76"/>
      <c r="M21" s="76"/>
      <c r="N21" s="76"/>
      <c r="O21" s="74" t="str">
        <f t="shared" si="1"/>
        <v/>
      </c>
      <c r="P21" s="77"/>
      <c r="Q21" s="104"/>
      <c r="R21" s="104"/>
      <c r="S21" s="105"/>
      <c r="T21" s="105"/>
      <c r="U21" s="5"/>
      <c r="V21" s="5"/>
      <c r="W21" s="5"/>
      <c r="X21" s="5"/>
      <c r="Y21" s="5"/>
      <c r="Z21" s="5"/>
      <c r="AA21" s="5"/>
    </row>
    <row r="22" spans="1:27" ht="16.8" x14ac:dyDescent="0.25">
      <c r="A22" s="12" t="s">
        <v>229</v>
      </c>
      <c r="B22" s="24">
        <v>2.6</v>
      </c>
      <c r="C22" s="25" t="s">
        <v>230</v>
      </c>
      <c r="D22" s="25"/>
      <c r="E22" s="25"/>
      <c r="F22" s="25"/>
      <c r="G22" s="10"/>
      <c r="H22" s="10"/>
      <c r="I22" s="73" t="str">
        <f t="shared" si="2"/>
        <v/>
      </c>
      <c r="J22" s="76"/>
      <c r="K22" s="78" t="str">
        <f t="shared" si="3"/>
        <v/>
      </c>
      <c r="L22" s="76"/>
      <c r="M22" s="76"/>
      <c r="N22" s="76"/>
      <c r="O22" s="74" t="str">
        <f t="shared" si="1"/>
        <v/>
      </c>
      <c r="P22" s="77"/>
      <c r="Q22" s="104"/>
      <c r="R22" s="104"/>
      <c r="S22" s="105"/>
      <c r="T22" s="105"/>
      <c r="U22" s="5"/>
      <c r="V22" s="5"/>
      <c r="W22" s="5"/>
      <c r="X22" s="5"/>
      <c r="Y22" s="5"/>
      <c r="Z22" s="5"/>
      <c r="AA22" s="5"/>
    </row>
    <row r="23" spans="1:27" ht="16.8" x14ac:dyDescent="0.25">
      <c r="A23" s="12" t="s">
        <v>231</v>
      </c>
      <c r="B23" s="24">
        <v>1.1000000000000001</v>
      </c>
      <c r="C23" s="472" t="s">
        <v>232</v>
      </c>
      <c r="D23" s="472"/>
      <c r="E23" s="472"/>
      <c r="F23" s="472"/>
      <c r="G23" s="10"/>
      <c r="H23" s="10"/>
      <c r="I23" s="73" t="str">
        <f t="shared" si="2"/>
        <v/>
      </c>
      <c r="J23" s="76"/>
      <c r="K23" s="78" t="str">
        <f t="shared" si="3"/>
        <v/>
      </c>
      <c r="L23" s="76"/>
      <c r="M23" s="76"/>
      <c r="N23" s="76"/>
      <c r="O23" s="74" t="str">
        <f t="shared" si="1"/>
        <v/>
      </c>
      <c r="P23" s="77"/>
      <c r="Q23" s="104"/>
      <c r="R23" s="104"/>
      <c r="S23" s="105"/>
      <c r="T23" s="105"/>
      <c r="U23" s="5"/>
      <c r="V23" s="5"/>
      <c r="W23" s="5"/>
      <c r="X23" s="5"/>
      <c r="Y23" s="5"/>
      <c r="Z23" s="5"/>
      <c r="AA23" s="5"/>
    </row>
    <row r="24" spans="1:27" ht="16.8" x14ac:dyDescent="0.25">
      <c r="A24" s="12" t="s">
        <v>233</v>
      </c>
      <c r="B24" s="26">
        <v>6.9999999999999999E-4</v>
      </c>
      <c r="C24" s="472" t="s">
        <v>232</v>
      </c>
      <c r="D24" s="472"/>
      <c r="E24" s="472"/>
      <c r="F24" s="472"/>
      <c r="G24" s="10"/>
      <c r="H24" s="10"/>
      <c r="I24" s="73" t="str">
        <f t="shared" si="2"/>
        <v/>
      </c>
      <c r="J24" s="76"/>
      <c r="K24" s="78" t="str">
        <f t="shared" si="3"/>
        <v/>
      </c>
      <c r="L24" s="76"/>
      <c r="M24" s="76"/>
      <c r="N24" s="76"/>
      <c r="O24" s="74" t="str">
        <f t="shared" si="1"/>
        <v/>
      </c>
      <c r="P24" s="77"/>
      <c r="Q24" s="104"/>
      <c r="R24" s="104"/>
      <c r="S24" s="105"/>
      <c r="T24" s="105"/>
      <c r="U24" s="5"/>
      <c r="V24" s="5"/>
      <c r="W24" s="5"/>
      <c r="X24" s="5"/>
      <c r="Y24" s="5"/>
      <c r="Z24" s="5"/>
      <c r="AA24" s="5"/>
    </row>
    <row r="25" spans="1:27" ht="16.8" x14ac:dyDescent="0.25">
      <c r="A25" s="12" t="s">
        <v>234</v>
      </c>
      <c r="B25" s="24">
        <v>0</v>
      </c>
      <c r="C25" s="472" t="s">
        <v>232</v>
      </c>
      <c r="D25" s="472"/>
      <c r="E25" s="472"/>
      <c r="F25" s="472"/>
      <c r="G25" s="10"/>
      <c r="H25" s="10"/>
      <c r="I25" s="73" t="str">
        <f t="shared" si="2"/>
        <v/>
      </c>
      <c r="J25" s="79"/>
      <c r="K25" s="78" t="str">
        <f t="shared" si="3"/>
        <v/>
      </c>
      <c r="L25" s="79"/>
      <c r="M25" s="79"/>
      <c r="N25" s="79"/>
      <c r="O25" s="74" t="str">
        <f t="shared" si="1"/>
        <v/>
      </c>
      <c r="P25" s="77"/>
      <c r="Q25" s="15"/>
      <c r="R25" s="15"/>
      <c r="S25" s="106"/>
      <c r="T25" s="105"/>
      <c r="U25" s="5"/>
      <c r="V25" s="5"/>
      <c r="W25" s="5"/>
      <c r="X25" s="5"/>
      <c r="Y25" s="5"/>
      <c r="Z25" s="5"/>
      <c r="AA25" s="5"/>
    </row>
    <row r="26" spans="1:27" ht="15.6" x14ac:dyDescent="0.25">
      <c r="A26" s="12"/>
      <c r="B26" s="27"/>
      <c r="C26" s="472"/>
      <c r="D26" s="472"/>
      <c r="E26" s="472"/>
      <c r="F26" s="472"/>
      <c r="G26" s="10"/>
      <c r="H26" s="10"/>
      <c r="I26" s="80" t="s">
        <v>259</v>
      </c>
      <c r="J26" s="81"/>
      <c r="K26" s="82"/>
      <c r="L26" s="82"/>
      <c r="M26" s="82"/>
      <c r="N26" s="82"/>
      <c r="O26" s="82"/>
      <c r="P26" s="23"/>
      <c r="Q26" s="10"/>
      <c r="R26" s="10"/>
      <c r="S26" s="5"/>
      <c r="T26" s="5"/>
      <c r="U26" s="5"/>
      <c r="V26" s="5"/>
      <c r="W26" s="5"/>
      <c r="X26" s="5"/>
      <c r="Y26" s="5"/>
      <c r="Z26" s="5"/>
      <c r="AA26" s="5"/>
    </row>
    <row r="27" spans="1:27" x14ac:dyDescent="0.25">
      <c r="A27" s="10"/>
      <c r="B27" s="10"/>
      <c r="C27" s="10"/>
      <c r="D27" s="10"/>
      <c r="E27" s="10"/>
      <c r="F27" s="10"/>
      <c r="G27" s="10"/>
      <c r="H27" s="10"/>
      <c r="I27" s="10"/>
      <c r="J27" s="10"/>
      <c r="K27" s="10"/>
      <c r="L27" s="10"/>
      <c r="M27" s="10"/>
      <c r="N27" s="10"/>
      <c r="O27" s="10"/>
      <c r="P27" s="10"/>
      <c r="Q27" s="10"/>
      <c r="R27" s="107"/>
      <c r="S27" s="5"/>
      <c r="T27" s="5"/>
      <c r="U27" s="5"/>
      <c r="V27" s="5"/>
      <c r="W27" s="5"/>
      <c r="X27" s="5"/>
      <c r="Y27" s="5"/>
      <c r="Z27" s="5"/>
      <c r="AA27" s="5"/>
    </row>
    <row r="28" spans="1:27" x14ac:dyDescent="0.25">
      <c r="A28" s="10"/>
      <c r="B28" s="10"/>
      <c r="C28" s="10"/>
      <c r="D28" s="10"/>
      <c r="E28" s="10"/>
      <c r="F28" s="10"/>
      <c r="G28" s="10"/>
      <c r="H28" s="10"/>
      <c r="I28" s="10"/>
      <c r="J28" s="10"/>
      <c r="K28" s="10"/>
      <c r="L28" s="10"/>
      <c r="M28" s="10"/>
      <c r="N28" s="10"/>
      <c r="O28" s="10"/>
      <c r="P28" s="10"/>
      <c r="Q28" s="10"/>
      <c r="R28" s="10"/>
      <c r="S28" s="5"/>
      <c r="T28" s="5"/>
      <c r="U28" s="5"/>
      <c r="V28" s="5"/>
      <c r="W28" s="5"/>
      <c r="X28" s="5"/>
      <c r="Y28" s="5"/>
      <c r="Z28" s="5"/>
      <c r="AA28" s="5"/>
    </row>
    <row r="29" spans="1:27" x14ac:dyDescent="0.25">
      <c r="A29" s="10"/>
      <c r="B29" s="28"/>
      <c r="C29" s="28"/>
      <c r="D29" s="29" t="s">
        <v>260</v>
      </c>
      <c r="E29" s="474"/>
      <c r="F29" s="474"/>
      <c r="G29" s="474"/>
      <c r="H29" s="10"/>
      <c r="I29" s="10"/>
      <c r="J29" s="10"/>
      <c r="K29" s="10"/>
      <c r="L29" s="10"/>
      <c r="M29" s="10"/>
      <c r="N29" s="10"/>
      <c r="O29" s="10"/>
      <c r="P29" s="10"/>
      <c r="Q29" s="10"/>
      <c r="R29" s="10"/>
      <c r="S29" s="5"/>
      <c r="T29" s="5"/>
      <c r="U29" s="5"/>
      <c r="V29" s="5"/>
      <c r="W29" s="5"/>
      <c r="X29" s="5"/>
      <c r="Y29" s="5"/>
      <c r="Z29" s="5"/>
      <c r="AA29" s="5"/>
    </row>
    <row r="30" spans="1:27" ht="16.8" x14ac:dyDescent="0.25">
      <c r="A30" s="10"/>
      <c r="B30" s="30" t="s">
        <v>261</v>
      </c>
      <c r="C30" s="31">
        <f>MAX(G56:G329)</f>
        <v>5006.8074440098371</v>
      </c>
      <c r="D30" s="32" t="s">
        <v>262</v>
      </c>
      <c r="E30" s="33" t="s">
        <v>263</v>
      </c>
      <c r="F30" s="34"/>
      <c r="G30" s="35"/>
      <c r="H30" s="10"/>
      <c r="I30" s="10"/>
      <c r="J30" s="10"/>
      <c r="K30" s="10"/>
      <c r="L30" s="10"/>
      <c r="M30" s="10"/>
      <c r="N30" s="10"/>
      <c r="O30" s="10"/>
      <c r="P30" s="10"/>
      <c r="Q30" s="10"/>
      <c r="R30" s="10"/>
      <c r="S30" s="5"/>
      <c r="T30" s="5"/>
      <c r="U30" s="5"/>
      <c r="V30" s="5"/>
      <c r="W30" s="5"/>
      <c r="X30" s="5"/>
      <c r="Y30" s="5"/>
      <c r="Z30" s="5"/>
      <c r="AA30" s="5"/>
    </row>
    <row r="31" spans="1:27" ht="16.8" x14ac:dyDescent="0.25">
      <c r="A31" s="10"/>
      <c r="B31" s="36" t="s">
        <v>264</v>
      </c>
      <c r="C31" s="37">
        <f>INDEX(AJ62:AJ208,MATCH(MAX(G62:G208),G62:G208,0))</f>
        <v>12.15245905118068</v>
      </c>
      <c r="D31" s="38" t="s">
        <v>102</v>
      </c>
      <c r="E31" s="39" t="s">
        <v>265</v>
      </c>
      <c r="F31" s="40"/>
      <c r="G31" s="41"/>
      <c r="H31" s="10"/>
      <c r="I31" s="10"/>
      <c r="J31" s="10"/>
      <c r="K31" s="10"/>
      <c r="L31" s="10"/>
      <c r="M31" s="10"/>
      <c r="N31" s="10"/>
      <c r="O31" s="10"/>
      <c r="P31" s="10"/>
      <c r="Q31" s="10"/>
      <c r="R31" s="10"/>
      <c r="S31" s="5"/>
      <c r="T31" s="5"/>
      <c r="U31" s="5"/>
      <c r="V31" s="5"/>
      <c r="W31" s="5"/>
      <c r="X31" s="5"/>
      <c r="Y31" s="5"/>
      <c r="Z31" s="5"/>
      <c r="AA31" s="5"/>
    </row>
    <row r="32" spans="1:27" x14ac:dyDescent="0.25">
      <c r="A32" s="10"/>
      <c r="B32" s="42" t="s">
        <v>134</v>
      </c>
      <c r="C32" s="43" t="e">
        <f>IF(Calculation!H13&gt;0,err(Calculation!H13,B8,B11,B12),"")</f>
        <v>#VALUE!</v>
      </c>
      <c r="D32" s="44"/>
      <c r="E32" s="45" t="s">
        <v>266</v>
      </c>
      <c r="F32" s="46"/>
      <c r="G32" s="47"/>
      <c r="H32" s="10"/>
      <c r="I32" s="10"/>
      <c r="J32" s="10"/>
      <c r="K32" s="10"/>
      <c r="L32" s="10"/>
      <c r="M32" s="10"/>
      <c r="N32" s="10"/>
      <c r="O32" s="10"/>
      <c r="P32" s="10"/>
      <c r="Q32" s="10"/>
      <c r="R32" s="10"/>
      <c r="S32" s="5"/>
      <c r="T32" s="5"/>
      <c r="U32" s="5"/>
      <c r="V32" s="5"/>
      <c r="W32" s="5"/>
      <c r="X32" s="5"/>
      <c r="Y32" s="5"/>
      <c r="Z32" s="5"/>
      <c r="AA32" s="5"/>
    </row>
    <row r="33" spans="1:27" x14ac:dyDescent="0.25">
      <c r="A33" s="10"/>
      <c r="B33" s="10"/>
      <c r="C33" s="10"/>
      <c r="D33" s="10"/>
      <c r="E33" s="10"/>
      <c r="F33" s="10"/>
      <c r="G33" s="10"/>
      <c r="H33" s="10"/>
      <c r="I33" s="10"/>
      <c r="J33" s="10"/>
      <c r="K33" s="10"/>
      <c r="L33" s="10"/>
      <c r="M33" s="10"/>
      <c r="N33" s="10"/>
      <c r="O33" s="10"/>
      <c r="P33" s="10"/>
      <c r="Q33" s="10"/>
      <c r="R33" s="10"/>
      <c r="S33" s="5"/>
      <c r="T33" s="5"/>
      <c r="U33" s="5"/>
      <c r="V33" s="5"/>
      <c r="W33" s="5"/>
      <c r="X33" s="5"/>
      <c r="Y33" s="5"/>
      <c r="Z33" s="5"/>
      <c r="AA33" s="5"/>
    </row>
    <row r="34" spans="1:27" x14ac:dyDescent="0.25">
      <c r="A34" s="10"/>
      <c r="B34" s="10"/>
      <c r="C34" s="10"/>
      <c r="D34" s="10"/>
      <c r="E34" s="10"/>
      <c r="F34" s="10"/>
      <c r="G34" s="10"/>
      <c r="H34" s="10"/>
      <c r="I34" s="10"/>
      <c r="J34" s="10"/>
      <c r="K34" s="10"/>
      <c r="L34" s="10"/>
      <c r="M34" s="10"/>
      <c r="N34" s="10"/>
      <c r="O34" s="10"/>
      <c r="P34" s="10"/>
      <c r="Q34" s="10"/>
      <c r="R34" s="10"/>
      <c r="S34" s="5"/>
      <c r="T34" s="5"/>
      <c r="U34" s="5"/>
      <c r="V34" s="5"/>
      <c r="W34" s="5"/>
      <c r="X34" s="5"/>
      <c r="Y34" s="5"/>
      <c r="Z34" s="5"/>
      <c r="AA34" s="5"/>
    </row>
    <row r="35" spans="1:27" x14ac:dyDescent="0.25">
      <c r="A35" s="10"/>
      <c r="B35" s="10"/>
      <c r="C35" s="10"/>
      <c r="D35" s="10"/>
      <c r="E35" s="10"/>
      <c r="F35" s="10"/>
      <c r="G35" s="10"/>
      <c r="H35" s="10"/>
      <c r="I35" s="10"/>
      <c r="J35" s="10"/>
      <c r="K35" s="10"/>
      <c r="L35" s="10"/>
      <c r="M35" s="10"/>
      <c r="N35" s="10"/>
      <c r="O35" s="10"/>
      <c r="P35" s="10"/>
      <c r="Q35" s="10"/>
      <c r="R35" s="10"/>
      <c r="S35" s="5"/>
      <c r="T35" s="5"/>
      <c r="U35" s="5"/>
      <c r="V35" s="5"/>
      <c r="W35" s="5"/>
      <c r="X35" s="5"/>
      <c r="Y35" s="5"/>
      <c r="Z35" s="5"/>
      <c r="AA35" s="5"/>
    </row>
    <row r="36" spans="1:27" x14ac:dyDescent="0.25">
      <c r="A36" s="10"/>
      <c r="B36" s="10"/>
      <c r="C36" s="10"/>
      <c r="D36" s="10"/>
      <c r="E36" s="10"/>
      <c r="F36" s="10"/>
      <c r="G36" s="10"/>
      <c r="H36" s="10"/>
      <c r="I36" s="10"/>
      <c r="J36" s="10"/>
      <c r="K36" s="10"/>
      <c r="L36" s="10"/>
      <c r="M36" s="10"/>
      <c r="N36" s="10"/>
      <c r="O36" s="10"/>
      <c r="P36" s="10"/>
      <c r="Q36" s="10"/>
      <c r="R36" s="10"/>
      <c r="S36" s="5"/>
      <c r="T36" s="5"/>
      <c r="U36" s="5"/>
      <c r="V36" s="5"/>
      <c r="W36" s="5"/>
      <c r="X36" s="5"/>
      <c r="Y36" s="5"/>
      <c r="Z36" s="5"/>
      <c r="AA36" s="5"/>
    </row>
    <row r="37" spans="1:27" x14ac:dyDescent="0.25">
      <c r="A37" s="10"/>
      <c r="B37" s="10"/>
      <c r="C37" s="10"/>
      <c r="D37" s="10"/>
      <c r="E37" s="10"/>
      <c r="F37" s="10"/>
      <c r="G37" s="10"/>
      <c r="H37" s="10"/>
      <c r="I37" s="10"/>
      <c r="J37" s="10"/>
      <c r="K37" s="10"/>
      <c r="L37" s="10"/>
      <c r="M37" s="10"/>
      <c r="N37" s="10"/>
      <c r="O37" s="10"/>
      <c r="P37" s="10"/>
      <c r="Q37" s="10"/>
      <c r="R37" s="10"/>
      <c r="S37" s="5"/>
      <c r="T37" s="5"/>
      <c r="U37" s="5"/>
      <c r="V37" s="5"/>
      <c r="W37" s="5"/>
      <c r="X37" s="5"/>
      <c r="Y37" s="5"/>
      <c r="Z37" s="5"/>
      <c r="AA37" s="5"/>
    </row>
    <row r="38" spans="1:27" x14ac:dyDescent="0.25">
      <c r="A38" s="10"/>
      <c r="B38" s="10"/>
      <c r="C38" s="10"/>
      <c r="D38" s="10"/>
      <c r="E38" s="10"/>
      <c r="F38" s="10"/>
      <c r="G38" s="10"/>
      <c r="H38" s="10"/>
      <c r="I38" s="10"/>
      <c r="J38" s="10"/>
      <c r="K38" s="10"/>
      <c r="L38" s="10"/>
      <c r="M38" s="10"/>
      <c r="N38" s="10"/>
      <c r="O38" s="10"/>
      <c r="P38" s="10"/>
      <c r="Q38" s="10"/>
      <c r="R38" s="10"/>
      <c r="S38" s="5"/>
      <c r="T38" s="5"/>
      <c r="U38" s="5"/>
      <c r="V38" s="5"/>
      <c r="W38" s="5"/>
      <c r="X38" s="5"/>
      <c r="Y38" s="5"/>
      <c r="Z38" s="5"/>
      <c r="AA38" s="5"/>
    </row>
    <row r="39" spans="1:27" x14ac:dyDescent="0.25">
      <c r="A39" s="10"/>
      <c r="B39" s="10"/>
      <c r="C39" s="10"/>
      <c r="D39" s="10"/>
      <c r="E39" s="10"/>
      <c r="F39" s="10"/>
      <c r="G39" s="10"/>
      <c r="H39" s="10"/>
      <c r="I39" s="10"/>
      <c r="J39" s="10"/>
      <c r="K39" s="10"/>
      <c r="L39" s="10"/>
      <c r="M39" s="10"/>
      <c r="N39" s="10"/>
      <c r="O39" s="10"/>
      <c r="P39" s="10"/>
      <c r="Q39" s="10"/>
      <c r="R39" s="10"/>
      <c r="S39" s="5"/>
      <c r="T39" s="5"/>
      <c r="U39" s="5"/>
      <c r="V39" s="5"/>
      <c r="W39" s="5"/>
      <c r="X39" s="5"/>
      <c r="Y39" s="5"/>
      <c r="Z39" s="5"/>
      <c r="AA39" s="5"/>
    </row>
    <row r="40" spans="1:27" x14ac:dyDescent="0.25">
      <c r="A40" s="10"/>
      <c r="B40" s="10"/>
      <c r="C40" s="10"/>
      <c r="D40" s="10"/>
      <c r="E40" s="10"/>
      <c r="F40" s="10"/>
      <c r="G40" s="10"/>
      <c r="H40" s="10"/>
      <c r="I40" s="10"/>
      <c r="J40" s="10"/>
      <c r="K40" s="10"/>
      <c r="L40" s="10"/>
      <c r="M40" s="10"/>
      <c r="N40" s="10"/>
      <c r="O40" s="10"/>
      <c r="P40" s="10"/>
      <c r="Q40" s="10"/>
      <c r="R40" s="10"/>
      <c r="S40" s="5"/>
      <c r="T40" s="5"/>
      <c r="U40" s="5"/>
      <c r="V40" s="5"/>
      <c r="W40" s="5"/>
      <c r="X40" s="5"/>
      <c r="Y40" s="5"/>
      <c r="Z40" s="5"/>
      <c r="AA40" s="5"/>
    </row>
    <row r="41" spans="1:27" x14ac:dyDescent="0.25">
      <c r="A41" s="10"/>
      <c r="B41" s="10"/>
      <c r="C41" s="10"/>
      <c r="D41" s="10"/>
      <c r="E41" s="10"/>
      <c r="F41" s="10"/>
      <c r="G41" s="10"/>
      <c r="H41" s="10"/>
      <c r="I41" s="10"/>
      <c r="J41" s="10"/>
      <c r="K41" s="10"/>
      <c r="L41" s="10"/>
      <c r="M41" s="10"/>
      <c r="N41" s="10"/>
      <c r="O41" s="10"/>
      <c r="P41" s="10"/>
      <c r="Q41" s="10"/>
      <c r="R41" s="10"/>
      <c r="S41" s="5"/>
      <c r="T41" s="5"/>
      <c r="U41" s="5"/>
      <c r="V41" s="5"/>
      <c r="W41" s="5"/>
      <c r="X41" s="5"/>
      <c r="Y41" s="5"/>
      <c r="Z41" s="5"/>
      <c r="AA41" s="5"/>
    </row>
    <row r="42" spans="1:27" x14ac:dyDescent="0.25">
      <c r="A42" s="10"/>
      <c r="B42" s="10"/>
      <c r="C42" s="10"/>
      <c r="D42" s="10"/>
      <c r="E42" s="10"/>
      <c r="F42" s="10"/>
      <c r="G42" s="10"/>
      <c r="H42" s="10"/>
      <c r="I42" s="10"/>
      <c r="J42" s="10"/>
      <c r="K42" s="10"/>
      <c r="L42" s="10"/>
      <c r="M42" s="10"/>
      <c r="N42" s="10"/>
      <c r="O42" s="10"/>
      <c r="P42" s="10"/>
      <c r="Q42" s="10"/>
      <c r="R42" s="10"/>
      <c r="S42" s="5"/>
      <c r="T42" s="5"/>
      <c r="U42" s="5"/>
      <c r="V42" s="5"/>
      <c r="W42" s="5"/>
      <c r="X42" s="5"/>
      <c r="Y42" s="5"/>
      <c r="Z42" s="5"/>
      <c r="AA42" s="5"/>
    </row>
    <row r="43" spans="1:27" x14ac:dyDescent="0.25">
      <c r="A43" s="10"/>
      <c r="B43" s="10"/>
      <c r="C43" s="10"/>
      <c r="D43" s="10"/>
      <c r="E43" s="10"/>
      <c r="F43" s="10"/>
      <c r="G43" s="10"/>
      <c r="H43" s="10"/>
      <c r="I43" s="10"/>
      <c r="J43" s="10"/>
      <c r="K43" s="10"/>
      <c r="L43" s="10"/>
      <c r="M43" s="10"/>
      <c r="N43" s="10"/>
      <c r="O43" s="10"/>
      <c r="P43" s="10"/>
      <c r="Q43" s="10"/>
      <c r="R43" s="10"/>
      <c r="S43" s="5"/>
      <c r="T43" s="5"/>
      <c r="U43" s="5"/>
      <c r="V43" s="5"/>
      <c r="W43" s="5"/>
      <c r="X43" s="5"/>
      <c r="Y43" s="5"/>
      <c r="Z43" s="5"/>
      <c r="AA43" s="5"/>
    </row>
    <row r="44" spans="1:27" x14ac:dyDescent="0.25">
      <c r="A44" s="10"/>
      <c r="B44" s="10"/>
      <c r="C44" s="10"/>
      <c r="D44" s="10"/>
      <c r="E44" s="10"/>
      <c r="F44" s="10"/>
      <c r="G44" s="10"/>
      <c r="H44" s="10"/>
      <c r="I44" s="10"/>
      <c r="J44" s="10"/>
      <c r="K44" s="10"/>
      <c r="L44" s="10"/>
      <c r="M44" s="10"/>
      <c r="N44" s="10"/>
      <c r="O44" s="10"/>
      <c r="P44" s="10"/>
      <c r="Q44" s="10"/>
      <c r="R44" s="10"/>
      <c r="S44" s="5"/>
      <c r="T44" s="5"/>
      <c r="U44" s="5"/>
      <c r="V44" s="5"/>
      <c r="W44" s="5"/>
      <c r="X44" s="5"/>
      <c r="Y44" s="5"/>
      <c r="Z44" s="5"/>
      <c r="AA44" s="5"/>
    </row>
    <row r="45" spans="1:27" x14ac:dyDescent="0.25">
      <c r="A45" s="10"/>
      <c r="B45" s="10"/>
      <c r="C45" s="10"/>
      <c r="D45" s="10"/>
      <c r="E45" s="10"/>
      <c r="F45" s="10"/>
      <c r="G45" s="10"/>
      <c r="H45" s="10"/>
      <c r="I45" s="10"/>
      <c r="J45" s="10"/>
      <c r="K45" s="10"/>
      <c r="L45" s="10"/>
      <c r="M45" s="10"/>
      <c r="N45" s="10"/>
      <c r="O45" s="10"/>
      <c r="P45" s="10"/>
      <c r="Q45" s="10"/>
      <c r="R45" s="10"/>
      <c r="S45" s="5"/>
      <c r="T45" s="5"/>
      <c r="U45" s="5"/>
      <c r="V45" s="5"/>
      <c r="W45" s="5"/>
      <c r="X45" s="5"/>
      <c r="Y45" s="5"/>
      <c r="Z45" s="5"/>
      <c r="AA45" s="5"/>
    </row>
    <row r="46" spans="1:27" x14ac:dyDescent="0.25">
      <c r="A46" s="10"/>
      <c r="B46" s="10"/>
      <c r="C46" s="10"/>
      <c r="D46" s="10"/>
      <c r="E46" s="10"/>
      <c r="F46" s="10"/>
      <c r="G46" s="10"/>
      <c r="H46" s="10"/>
      <c r="I46" s="10"/>
      <c r="J46" s="10"/>
      <c r="K46" s="10"/>
      <c r="L46" s="10"/>
      <c r="M46" s="10"/>
      <c r="N46" s="10"/>
      <c r="O46" s="10"/>
      <c r="P46" s="10"/>
      <c r="Q46" s="10"/>
      <c r="R46" s="10"/>
      <c r="S46" s="5"/>
      <c r="T46" s="5"/>
      <c r="U46" s="5"/>
      <c r="V46" s="5"/>
      <c r="W46" s="5"/>
      <c r="X46" s="5"/>
      <c r="Y46" s="5"/>
      <c r="Z46" s="5"/>
      <c r="AA46" s="5"/>
    </row>
    <row r="47" spans="1:27" x14ac:dyDescent="0.25">
      <c r="A47" s="10"/>
      <c r="B47" s="10"/>
      <c r="C47" s="10"/>
      <c r="D47" s="10"/>
      <c r="E47" s="10"/>
      <c r="F47" s="10"/>
      <c r="G47" s="10"/>
      <c r="H47" s="10"/>
      <c r="I47" s="10"/>
      <c r="J47" s="10"/>
      <c r="K47" s="10"/>
      <c r="L47" s="10"/>
      <c r="M47" s="10"/>
      <c r="N47" s="10"/>
      <c r="O47" s="10"/>
      <c r="P47" s="10"/>
      <c r="Q47" s="10"/>
      <c r="R47" s="10"/>
      <c r="S47" s="5"/>
      <c r="T47" s="5"/>
      <c r="U47" s="5"/>
      <c r="V47" s="5"/>
      <c r="W47" s="5"/>
      <c r="X47" s="5"/>
      <c r="Y47" s="5"/>
      <c r="Z47" s="5"/>
      <c r="AA47" s="5"/>
    </row>
    <row r="48" spans="1:27" x14ac:dyDescent="0.25">
      <c r="A48" s="10"/>
      <c r="B48" s="10"/>
      <c r="C48" s="10"/>
      <c r="D48" s="10" t="s">
        <v>267</v>
      </c>
      <c r="E48" s="10"/>
      <c r="F48" s="10"/>
      <c r="G48" s="10"/>
      <c r="H48" s="10"/>
      <c r="I48" s="10"/>
      <c r="J48" s="10"/>
      <c r="K48" s="10"/>
      <c r="L48" s="10" t="s">
        <v>268</v>
      </c>
      <c r="M48" s="10"/>
      <c r="N48" s="10"/>
      <c r="O48" s="10"/>
      <c r="P48" s="10"/>
      <c r="Q48" s="10"/>
      <c r="R48" s="10"/>
      <c r="S48" s="5"/>
      <c r="T48" s="5"/>
      <c r="U48" s="5"/>
      <c r="V48" s="5"/>
      <c r="W48" s="5"/>
      <c r="X48" s="5"/>
      <c r="Y48" s="5"/>
      <c r="Z48" s="5"/>
      <c r="AA48" s="5"/>
    </row>
    <row r="49" spans="1:52" x14ac:dyDescent="0.25">
      <c r="A49" s="10"/>
      <c r="B49" s="10"/>
      <c r="C49" s="10"/>
      <c r="D49" s="10"/>
      <c r="E49" s="10"/>
      <c r="F49" s="10"/>
      <c r="G49" s="10"/>
      <c r="H49" s="10"/>
      <c r="I49" s="10"/>
      <c r="J49" s="10"/>
      <c r="K49" s="10"/>
      <c r="L49" s="10"/>
      <c r="M49" s="10"/>
      <c r="N49" s="10"/>
      <c r="O49" s="10"/>
      <c r="P49" s="10"/>
      <c r="Q49" s="10"/>
      <c r="R49" s="10"/>
      <c r="S49" s="5"/>
      <c r="T49" s="5"/>
      <c r="U49" s="5"/>
      <c r="V49" s="5"/>
      <c r="W49" s="5"/>
      <c r="X49" s="5"/>
      <c r="Y49" s="5"/>
      <c r="Z49" s="5"/>
      <c r="AA49" s="5"/>
    </row>
    <row r="50" spans="1:52" x14ac:dyDescent="0.25">
      <c r="A50" s="48"/>
      <c r="B50" s="49"/>
      <c r="C50" s="49"/>
      <c r="D50" s="49"/>
      <c r="E50" s="49"/>
      <c r="F50" s="49"/>
      <c r="G50" s="49"/>
      <c r="H50" s="49"/>
      <c r="I50" s="49"/>
      <c r="J50" s="49"/>
      <c r="K50" s="49" t="s">
        <v>109</v>
      </c>
      <c r="L50" s="49">
        <v>30</v>
      </c>
      <c r="M50" s="49"/>
      <c r="N50" s="49"/>
      <c r="O50" s="49"/>
      <c r="P50" s="49"/>
      <c r="Q50" s="108"/>
      <c r="R50" s="108"/>
      <c r="S50" s="108"/>
      <c r="T50" s="108"/>
      <c r="U50" s="108"/>
      <c r="V50" s="108"/>
      <c r="W50" s="108"/>
      <c r="X50" s="108"/>
      <c r="Y50" s="119"/>
      <c r="Z50" s="5"/>
      <c r="AA50" s="5"/>
    </row>
    <row r="51" spans="1:52" x14ac:dyDescent="0.25">
      <c r="A51" s="50"/>
      <c r="B51" s="51" t="s">
        <v>269</v>
      </c>
      <c r="C51" s="51">
        <f>B6</f>
        <v>740</v>
      </c>
      <c r="D51" s="52"/>
      <c r="E51" s="51" t="s">
        <v>111</v>
      </c>
      <c r="F51" s="53">
        <f>B8</f>
        <v>700</v>
      </c>
      <c r="G51" s="53" t="s">
        <v>112</v>
      </c>
      <c r="H51" s="53">
        <v>742.5</v>
      </c>
      <c r="I51" s="53"/>
      <c r="J51" s="54"/>
      <c r="K51" s="83" t="s">
        <v>113</v>
      </c>
      <c r="L51" s="53">
        <f>B22</f>
        <v>2.6</v>
      </c>
      <c r="M51" s="52"/>
      <c r="N51" s="52"/>
      <c r="O51" s="51" t="s">
        <v>114</v>
      </c>
      <c r="P51" s="53">
        <f>B17</f>
        <v>0.36</v>
      </c>
      <c r="Q51" s="54"/>
      <c r="R51" s="51" t="s">
        <v>115</v>
      </c>
      <c r="S51" s="53">
        <f>1-27.8*(P53-0.67)^3</f>
        <v>0.93892339999999996</v>
      </c>
      <c r="T51" s="53">
        <f>(S54*S53*C55)^2</f>
        <v>2.8341735671955877</v>
      </c>
      <c r="U51" s="7"/>
      <c r="V51" s="7"/>
      <c r="W51" s="7" t="s">
        <v>116</v>
      </c>
      <c r="X51" s="7">
        <v>5</v>
      </c>
      <c r="Y51" s="120"/>
      <c r="Z51" s="5"/>
      <c r="AA51" s="5"/>
    </row>
    <row r="52" spans="1:52" x14ac:dyDescent="0.25">
      <c r="A52" s="50"/>
      <c r="B52" s="51" t="s">
        <v>117</v>
      </c>
      <c r="C52" s="51">
        <f>K10</f>
        <v>16</v>
      </c>
      <c r="D52" s="52"/>
      <c r="E52" s="51" t="s">
        <v>118</v>
      </c>
      <c r="F52" s="54">
        <f>B11*2</f>
        <v>0.1262666666666668</v>
      </c>
      <c r="G52" s="53" t="s">
        <v>119</v>
      </c>
      <c r="H52" s="53">
        <v>704.5</v>
      </c>
      <c r="I52" s="53"/>
      <c r="J52" s="52"/>
      <c r="K52" s="83" t="s">
        <v>120</v>
      </c>
      <c r="L52" s="53">
        <f>B23</f>
        <v>1.1000000000000001</v>
      </c>
      <c r="M52" s="52"/>
      <c r="N52" s="52"/>
      <c r="O52" s="51" t="s">
        <v>121</v>
      </c>
      <c r="P52" s="53">
        <f>B18</f>
        <v>0.9</v>
      </c>
      <c r="Q52" s="54"/>
      <c r="R52" s="54" t="s">
        <v>122</v>
      </c>
      <c r="S52" s="53">
        <f>P51*P52*4.427</f>
        <v>1.434348</v>
      </c>
      <c r="T52" s="54"/>
      <c r="U52" s="7"/>
      <c r="V52" s="7"/>
      <c r="W52" s="7"/>
      <c r="X52" s="7"/>
      <c r="Y52" s="120"/>
      <c r="Z52" s="5"/>
      <c r="AA52" s="5"/>
    </row>
    <row r="53" spans="1:52" x14ac:dyDescent="0.25">
      <c r="A53" s="50"/>
      <c r="B53" s="51" t="s">
        <v>123</v>
      </c>
      <c r="C53" s="53">
        <f>B7</f>
        <v>80</v>
      </c>
      <c r="D53" s="52"/>
      <c r="E53" s="51" t="s">
        <v>124</v>
      </c>
      <c r="F53" s="53">
        <f>B12</f>
        <v>1.96333333333333</v>
      </c>
      <c r="G53" s="51"/>
      <c r="H53" s="51"/>
      <c r="I53" s="51"/>
      <c r="J53" s="52"/>
      <c r="K53" s="83" t="s">
        <v>125</v>
      </c>
      <c r="L53" s="53">
        <f>B24</f>
        <v>6.9999999999999999E-4</v>
      </c>
      <c r="M53" s="53">
        <f>1/L53</f>
        <v>1428.5714285714287</v>
      </c>
      <c r="N53" s="52"/>
      <c r="O53" s="84" t="s">
        <v>24</v>
      </c>
      <c r="P53" s="53">
        <f>B19</f>
        <v>0.8</v>
      </c>
      <c r="Q53" s="54"/>
      <c r="R53" s="51" t="s">
        <v>126</v>
      </c>
      <c r="S53" s="53">
        <f>P51*P52*S51</f>
        <v>0.30421118159999999</v>
      </c>
      <c r="T53" s="54"/>
      <c r="U53" s="7"/>
      <c r="V53" s="7"/>
      <c r="W53" s="7"/>
      <c r="X53" s="7"/>
      <c r="Y53" s="120"/>
      <c r="Z53" s="5"/>
      <c r="AA53" s="5"/>
    </row>
    <row r="54" spans="1:52" x14ac:dyDescent="0.25">
      <c r="A54" s="50"/>
      <c r="B54" s="51" t="s">
        <v>135</v>
      </c>
      <c r="C54" s="53">
        <v>9.8000000000000007</v>
      </c>
      <c r="D54" s="52"/>
      <c r="E54" s="51" t="s">
        <v>122</v>
      </c>
      <c r="F54" s="51">
        <f>B13</f>
        <v>44</v>
      </c>
      <c r="G54" s="51"/>
      <c r="H54" s="51"/>
      <c r="I54" s="51"/>
      <c r="J54" s="52"/>
      <c r="K54" s="83" t="s">
        <v>136</v>
      </c>
      <c r="L54" s="53">
        <f>B25</f>
        <v>0</v>
      </c>
      <c r="M54" s="52"/>
      <c r="N54" s="52"/>
      <c r="O54" s="51" t="s">
        <v>137</v>
      </c>
      <c r="P54" s="53">
        <f>B26</f>
        <v>0</v>
      </c>
      <c r="Q54" s="54"/>
      <c r="R54" s="51" t="s">
        <v>138</v>
      </c>
      <c r="S54" s="53">
        <f>1/P53</f>
        <v>1.25</v>
      </c>
      <c r="T54" s="54"/>
      <c r="U54" s="7"/>
      <c r="V54" s="7"/>
      <c r="W54" s="7"/>
      <c r="X54" s="7"/>
      <c r="Y54" s="120"/>
      <c r="Z54" s="5"/>
      <c r="AA54" s="5"/>
    </row>
    <row r="55" spans="1:52" s="5" customFormat="1" x14ac:dyDescent="0.25">
      <c r="A55" s="55"/>
      <c r="B55" s="51" t="s">
        <v>139</v>
      </c>
      <c r="C55" s="53">
        <f>SQRT(2*C54)</f>
        <v>4.4271887242357311</v>
      </c>
      <c r="D55" s="52"/>
      <c r="E55" s="54" t="s">
        <v>140</v>
      </c>
      <c r="F55" s="53">
        <v>271.679016395551</v>
      </c>
      <c r="G55" s="53">
        <v>57.334189971293597</v>
      </c>
      <c r="H55" s="53">
        <f>F55-G55</f>
        <v>214.34482642425741</v>
      </c>
      <c r="I55" s="53"/>
      <c r="J55" s="53"/>
      <c r="K55" s="51" t="s">
        <v>90</v>
      </c>
      <c r="L55" s="53">
        <v>2.5000000000000001E-2</v>
      </c>
      <c r="M55" s="54"/>
      <c r="N55" s="54"/>
      <c r="O55" s="54"/>
      <c r="P55" s="51"/>
      <c r="Q55" s="51"/>
      <c r="R55" s="51" t="s">
        <v>141</v>
      </c>
      <c r="S55" s="53">
        <f>S53*S54</f>
        <v>0.38026397699999998</v>
      </c>
      <c r="T55" s="54"/>
      <c r="U55" s="7"/>
      <c r="V55" s="7"/>
      <c r="W55" s="7"/>
      <c r="X55" s="7"/>
      <c r="Y55" s="120"/>
    </row>
    <row r="56" spans="1:52" s="5" customFormat="1" x14ac:dyDescent="0.25">
      <c r="A56" s="56"/>
      <c r="B56" s="57"/>
      <c r="C56" s="57"/>
      <c r="D56" s="470"/>
      <c r="E56" s="470"/>
      <c r="F56" s="470"/>
      <c r="G56" s="470"/>
      <c r="H56" s="57"/>
      <c r="I56" s="57"/>
      <c r="J56" s="57"/>
      <c r="K56" s="57"/>
      <c r="L56" s="57"/>
      <c r="M56" s="57"/>
      <c r="N56" s="57"/>
      <c r="O56" s="57"/>
      <c r="P56" s="57"/>
      <c r="Q56" s="109"/>
      <c r="R56" s="109"/>
      <c r="S56" s="109"/>
      <c r="T56" s="109"/>
      <c r="U56" s="109">
        <v>-7.9</v>
      </c>
      <c r="V56" s="109"/>
      <c r="W56" s="109"/>
      <c r="X56" s="109"/>
      <c r="Y56" s="121"/>
    </row>
    <row r="57" spans="1:52" s="6" customFormat="1" ht="16.2" x14ac:dyDescent="0.25">
      <c r="A57" s="58" t="s">
        <v>142</v>
      </c>
      <c r="B57" s="59" t="s">
        <v>112</v>
      </c>
      <c r="C57" s="59" t="s">
        <v>270</v>
      </c>
      <c r="D57" s="59" t="s">
        <v>145</v>
      </c>
      <c r="E57" s="59" t="s">
        <v>117</v>
      </c>
      <c r="F57" s="59" t="s">
        <v>271</v>
      </c>
      <c r="G57" s="59" t="s">
        <v>147</v>
      </c>
      <c r="H57" s="59" t="s">
        <v>148</v>
      </c>
      <c r="I57" s="59" t="s">
        <v>102</v>
      </c>
      <c r="J57" s="85" t="s">
        <v>149</v>
      </c>
      <c r="K57" s="59" t="s">
        <v>150</v>
      </c>
      <c r="L57" s="86" t="s">
        <v>151</v>
      </c>
      <c r="M57" s="86" t="s">
        <v>152</v>
      </c>
      <c r="N57" s="86" t="s">
        <v>153</v>
      </c>
      <c r="O57" s="86" t="s">
        <v>154</v>
      </c>
      <c r="P57" s="86" t="s">
        <v>155</v>
      </c>
      <c r="Q57" s="86" t="s">
        <v>156</v>
      </c>
      <c r="R57" s="86" t="s">
        <v>157</v>
      </c>
      <c r="S57" s="86" t="s">
        <v>158</v>
      </c>
      <c r="T57" s="86" t="s">
        <v>159</v>
      </c>
      <c r="U57" s="110" t="s">
        <v>160</v>
      </c>
      <c r="V57" s="110" t="s">
        <v>161</v>
      </c>
      <c r="W57" s="110" t="s">
        <v>162</v>
      </c>
      <c r="X57" s="110" t="s">
        <v>163</v>
      </c>
      <c r="Y57" s="110" t="s">
        <v>164</v>
      </c>
      <c r="Z57" s="122" t="s">
        <v>165</v>
      </c>
      <c r="AA57" s="122" t="s">
        <v>166</v>
      </c>
      <c r="AB57" s="122" t="s">
        <v>167</v>
      </c>
      <c r="AC57" s="123" t="s">
        <v>168</v>
      </c>
      <c r="AD57" s="123" t="s">
        <v>169</v>
      </c>
      <c r="AE57" s="123" t="s">
        <v>170</v>
      </c>
      <c r="AF57" s="123" t="s">
        <v>119</v>
      </c>
      <c r="AG57" s="123" t="s">
        <v>171</v>
      </c>
      <c r="AH57" s="123" t="s">
        <v>151</v>
      </c>
      <c r="AI57" s="123" t="s">
        <v>172</v>
      </c>
      <c r="AJ57" s="123" t="s">
        <v>173</v>
      </c>
      <c r="AK57" s="127" t="s">
        <v>174</v>
      </c>
      <c r="AL57" s="128" t="s">
        <v>175</v>
      </c>
      <c r="AM57" s="129"/>
      <c r="AN57" s="129"/>
    </row>
    <row r="58" spans="1:52" s="7" customFormat="1" x14ac:dyDescent="0.25">
      <c r="A58" s="60" t="s">
        <v>177</v>
      </c>
      <c r="B58" s="61" t="s">
        <v>24</v>
      </c>
      <c r="C58" s="62" t="s">
        <v>24</v>
      </c>
      <c r="D58" s="62" t="s">
        <v>178</v>
      </c>
      <c r="E58" s="62" t="s">
        <v>24</v>
      </c>
      <c r="F58" s="62" t="s">
        <v>24</v>
      </c>
      <c r="G58" s="63" t="s">
        <v>179</v>
      </c>
      <c r="H58" s="62" t="s">
        <v>178</v>
      </c>
      <c r="I58" s="62" t="s">
        <v>24</v>
      </c>
      <c r="J58" s="87"/>
      <c r="K58" s="62"/>
      <c r="L58" s="88" t="s">
        <v>178</v>
      </c>
      <c r="M58" s="88" t="s">
        <v>178</v>
      </c>
      <c r="N58" s="88"/>
      <c r="O58" s="88"/>
      <c r="P58" s="88"/>
      <c r="Q58" s="88"/>
      <c r="R58" s="88"/>
      <c r="S58" s="111"/>
      <c r="T58" s="111"/>
      <c r="U58" s="112"/>
      <c r="V58" s="112"/>
      <c r="W58" s="113"/>
      <c r="X58" s="112"/>
      <c r="Y58" s="112"/>
      <c r="Z58" s="112"/>
      <c r="AA58" s="112"/>
      <c r="AB58" s="112"/>
      <c r="AC58" s="106"/>
      <c r="AD58" s="106"/>
      <c r="AE58" s="106"/>
      <c r="AF58" s="106"/>
      <c r="AG58" s="106"/>
      <c r="AH58" s="106"/>
      <c r="AI58" s="106"/>
      <c r="AJ58" s="106"/>
      <c r="AK58" s="106"/>
      <c r="AL58" s="130"/>
      <c r="AM58" s="106"/>
      <c r="AN58" s="106"/>
      <c r="AO58" s="5"/>
      <c r="AP58" s="5"/>
      <c r="AQ58" s="5"/>
      <c r="AR58" s="5"/>
      <c r="AS58" s="5"/>
      <c r="AT58" s="5"/>
      <c r="AU58" s="5"/>
      <c r="AV58" s="5"/>
      <c r="AW58" s="5"/>
      <c r="AX58" s="5"/>
      <c r="AY58" s="5"/>
      <c r="AZ58" s="5"/>
    </row>
    <row r="59" spans="1:52" s="7" customFormat="1" ht="32.25" customHeight="1" x14ac:dyDescent="0.25">
      <c r="A59" s="64" t="s">
        <v>183</v>
      </c>
      <c r="B59" s="65"/>
      <c r="C59" s="65"/>
      <c r="D59" s="65" t="s">
        <v>184</v>
      </c>
      <c r="E59" s="65"/>
      <c r="F59" s="65"/>
      <c r="G59" s="65" t="s">
        <v>185</v>
      </c>
      <c r="H59" s="65"/>
      <c r="I59" s="65"/>
      <c r="J59" s="89"/>
      <c r="K59" s="65"/>
      <c r="L59" s="90"/>
      <c r="M59" s="90"/>
      <c r="N59" s="90" t="s">
        <v>186</v>
      </c>
      <c r="O59" s="90"/>
      <c r="P59" s="90"/>
      <c r="Q59" s="97"/>
      <c r="R59" s="90"/>
      <c r="S59" s="90"/>
      <c r="T59" s="90"/>
      <c r="U59" s="114"/>
      <c r="V59" s="114"/>
      <c r="W59" s="114"/>
      <c r="X59" s="114"/>
      <c r="Y59" s="114"/>
      <c r="Z59" s="114"/>
      <c r="AA59" s="114"/>
      <c r="AB59" s="114"/>
      <c r="AC59" s="124" t="s">
        <v>185</v>
      </c>
      <c r="AD59" s="125"/>
      <c r="AE59" s="125"/>
      <c r="AF59" s="124"/>
      <c r="AG59" s="124"/>
      <c r="AH59" s="124"/>
      <c r="AI59" s="124" t="s">
        <v>185</v>
      </c>
      <c r="AJ59" s="124"/>
      <c r="AK59" s="131"/>
      <c r="AL59" s="132"/>
      <c r="AM59" s="106"/>
      <c r="AN59" s="106"/>
      <c r="AO59" s="5"/>
      <c r="AP59" s="5"/>
      <c r="AQ59" s="5"/>
      <c r="AR59" s="5"/>
      <c r="AS59" s="5"/>
      <c r="AT59" s="5"/>
      <c r="AU59" s="5"/>
      <c r="AV59" s="5"/>
      <c r="AW59" s="5"/>
      <c r="AX59" s="5"/>
      <c r="AY59" s="5"/>
      <c r="AZ59" s="5"/>
    </row>
    <row r="60" spans="1:52" s="8" customFormat="1" x14ac:dyDescent="0.25">
      <c r="A60" s="66" t="s">
        <v>187</v>
      </c>
      <c r="B60" s="67"/>
      <c r="C60" s="67"/>
      <c r="D60" s="67"/>
      <c r="E60" s="67"/>
      <c r="F60" s="67"/>
      <c r="G60" s="67"/>
      <c r="H60" s="67"/>
      <c r="I60" s="67"/>
      <c r="J60" s="91"/>
      <c r="K60" s="67"/>
      <c r="L60" s="92">
        <f>(1-$P$54)*O61*R61+C53</f>
        <v>2376.0216774909918</v>
      </c>
      <c r="M60" s="92">
        <f>M61*(B61-C61+N61/2)/$S$54</f>
        <v>5.1941244583715536</v>
      </c>
      <c r="N60" s="70">
        <f>L60/M60</f>
        <v>457.44411720082559</v>
      </c>
      <c r="O60" s="93"/>
      <c r="P60" s="92">
        <f>((1-$P$54)*O61*R61+C53)/(M61*(B61-C61+N61/2)/$S$54)</f>
        <v>457.44411720082559</v>
      </c>
      <c r="Q60" s="67"/>
      <c r="R60" s="67"/>
      <c r="S60" s="67"/>
      <c r="T60" s="67"/>
      <c r="U60" s="67"/>
      <c r="V60" s="115"/>
      <c r="W60" s="115"/>
      <c r="X60" s="115"/>
      <c r="Y60" s="115"/>
      <c r="Z60" s="115"/>
      <c r="AA60" s="67"/>
      <c r="AB60" s="67"/>
      <c r="AC60" s="67"/>
      <c r="AD60" s="67"/>
      <c r="AE60" s="67"/>
      <c r="AF60" s="67"/>
      <c r="AG60" s="67"/>
      <c r="AH60" s="67"/>
      <c r="AI60" s="67"/>
      <c r="AJ60" s="67"/>
      <c r="AK60" s="106"/>
      <c r="AL60" s="133"/>
      <c r="AM60" s="105"/>
      <c r="AN60" s="106"/>
      <c r="AO60" s="5"/>
      <c r="AP60" s="5"/>
      <c r="AQ60" s="5"/>
      <c r="AR60" s="5"/>
      <c r="AS60" s="5"/>
      <c r="AT60" s="5"/>
      <c r="AU60" s="5"/>
      <c r="AV60" s="5"/>
      <c r="AW60" s="5"/>
      <c r="AX60" s="5"/>
      <c r="AY60" s="5"/>
      <c r="AZ60" s="5"/>
    </row>
    <row r="61" spans="1:52" x14ac:dyDescent="0.25">
      <c r="A61" s="68"/>
      <c r="B61" s="69">
        <f>(D61/$C$55/$S$54/$S$53)^2+C61</f>
        <v>742.38517502182799</v>
      </c>
      <c r="C61" s="69">
        <f>B6</f>
        <v>740</v>
      </c>
      <c r="D61" s="69">
        <f>$L$51</f>
        <v>2.6</v>
      </c>
      <c r="E61" s="70">
        <f>K10</f>
        <v>16</v>
      </c>
      <c r="F61" s="69">
        <f>E61</f>
        <v>16</v>
      </c>
      <c r="G61" s="70">
        <f>F61*$S$53*$C$55*(B61-C61+N61)^1.5</f>
        <v>86.897131283814673</v>
      </c>
      <c r="H61" s="71">
        <v>0.08</v>
      </c>
      <c r="I61" s="94">
        <f>(B61-C61)*B$19</f>
        <v>1.9081400174623924</v>
      </c>
      <c r="J61" s="95">
        <f>B$7</f>
        <v>80</v>
      </c>
      <c r="K61" s="69">
        <v>1</v>
      </c>
      <c r="L61" s="69">
        <f>D61+H61*K61</f>
        <v>2.68</v>
      </c>
      <c r="M61" s="70">
        <f t="shared" ref="M61:M124" si="4">(D61+L61)/2</f>
        <v>2.64</v>
      </c>
      <c r="N61" s="70">
        <f>2*($P$53*M61/$S$52/$S$51)^2-(B61-C61)*2</f>
        <v>0.14832842071102093</v>
      </c>
      <c r="O61" s="70">
        <f t="shared" ref="O61:O92" si="5">WH(B61,$F$51,$F$52,$F$53)</f>
        <v>7.3151680994228174</v>
      </c>
      <c r="P61" s="96">
        <f>$C$54*$L$55*$L$55*M61*M61/(($B$19*(B61-C61))^0.333)*1000</f>
        <v>34.424745400577798</v>
      </c>
      <c r="Q61" s="70">
        <f>M61/$S$54*(B61-C61+N61/2)*E61-$C$53</f>
        <v>3.105991333944857</v>
      </c>
      <c r="R61" s="70">
        <f>rate1(1,$L$52,$L$51,$L$54,L61,$L$53,$L$50,P61)</f>
        <v>313.87134872159027</v>
      </c>
      <c r="S61" s="70">
        <f t="shared" ref="S61:S124" si="6">Q61/O61/R61</f>
        <v>1.3527709099589035E-3</v>
      </c>
      <c r="T61" s="70">
        <f t="shared" ref="T61:T124" si="7">N61/(1-S61)</f>
        <v>0.14852934689076996</v>
      </c>
      <c r="U61" s="70">
        <f>L61-K61*H61</f>
        <v>2.6</v>
      </c>
      <c r="V61" s="70">
        <f t="shared" ref="V61:V124" si="8">(D61+U61)/2</f>
        <v>2.6</v>
      </c>
      <c r="W61" s="70">
        <f>2*($P$53*V61/$S$52/$S$51)^2-(B61-C61)*2</f>
        <v>4.0673135563107365E-4</v>
      </c>
      <c r="X61" s="70">
        <f>V61/$S$54*(B61-C61+W61/2)*F61-$C$53</f>
        <v>-0.61460726380677499</v>
      </c>
      <c r="Y61" s="70">
        <f>$C$54*$L$55*$L$55*V61*V61/(($B$19*(B61-C61))^0.333)*1000</f>
        <v>33.389474131643986</v>
      </c>
      <c r="Z61" s="70">
        <f>rate1(1,$L$52,$L$51,$L$54,U61,$L$53,$L$50,Y61)</f>
        <v>253.46350359299683</v>
      </c>
      <c r="AA61" s="70">
        <f t="shared" ref="AA61:AA124" si="9">X61/O61/Z61</f>
        <v>-3.3148046886443593E-4</v>
      </c>
      <c r="AB61" s="70">
        <v>-1.0000000000000001E-5</v>
      </c>
      <c r="AC61" s="70">
        <f>delta_z(N61,S61,H61,AE61,AB61)</f>
        <v>0.14852934689076996</v>
      </c>
      <c r="AD61" s="70">
        <f t="shared" ref="AD61:AD124" si="10">H61/AC61*K61</f>
        <v>0.53861409663931825</v>
      </c>
      <c r="AE61" s="126">
        <f>AD61</f>
        <v>0.53861409663931825</v>
      </c>
      <c r="AF61" s="70">
        <f t="shared" ref="AF61:AF124" si="11">B61-(AC61-N61)</f>
        <v>742.3849740956482</v>
      </c>
      <c r="AG61" s="70">
        <f t="shared" ref="AG61:AG124" si="12">C61-AC61</f>
        <v>739.85147065310923</v>
      </c>
      <c r="AH61" s="70">
        <f>$S$54*$S$53*$C$55*SQRT(AF61-AG61)</f>
        <v>2.6796246918632058</v>
      </c>
      <c r="AI61" s="70">
        <f t="shared" ref="AI61:AI124" si="13">AC61/R61*1000000</f>
        <v>473.21728311849921</v>
      </c>
      <c r="AJ61" s="126">
        <f>AI61/3600</f>
        <v>0.13144924531069421</v>
      </c>
      <c r="AL61" s="134"/>
      <c r="AZ61" s="5"/>
    </row>
    <row r="62" spans="1:52" x14ac:dyDescent="0.25">
      <c r="A62" s="68"/>
      <c r="B62" s="70">
        <f t="shared" ref="B62:D92" si="14">AF61</f>
        <v>742.3849740956482</v>
      </c>
      <c r="C62" s="70">
        <f t="shared" si="14"/>
        <v>739.85147065310923</v>
      </c>
      <c r="D62" s="70">
        <f t="shared" si="14"/>
        <v>2.6796246918632058</v>
      </c>
      <c r="E62" s="70">
        <f t="shared" ref="E62:E93" si="15">CalBreachWidth(C62,B62,I62,E61)</f>
        <v>16</v>
      </c>
      <c r="F62" s="70">
        <f t="shared" ref="F62:F125" si="16">(E62+E61)/2</f>
        <v>16</v>
      </c>
      <c r="G62" s="70">
        <f t="shared" ref="G62:G125" si="17">F62*$S$53*$C$55*(B62-C62+N62)^1.5</f>
        <v>94.878482452899718</v>
      </c>
      <c r="H62" s="71">
        <f t="shared" ref="H62:H93" si="18">dv(S61)</f>
        <v>0.08</v>
      </c>
      <c r="I62" s="94">
        <f t="shared" ref="I62:I125" si="19">(B62-C62)*B$19</f>
        <v>2.0268027540311779</v>
      </c>
      <c r="J62" s="95">
        <f>B$7</f>
        <v>80</v>
      </c>
      <c r="K62" s="70">
        <f t="shared" ref="K62:K125" si="20">IF((1-S61-0.015)&gt;0,1,-1)</f>
        <v>1</v>
      </c>
      <c r="L62" s="97">
        <f t="shared" ref="L62:L125" si="21">D62+K62*H62</f>
        <v>2.7596246918632059</v>
      </c>
      <c r="M62" s="97">
        <f t="shared" si="4"/>
        <v>2.7196246918632059</v>
      </c>
      <c r="N62" s="70">
        <f t="shared" ref="N62:N125" si="22">2*($P$53*M62/$S$52/$S$51)^2-(B62-C62)*2</f>
        <v>0.15284921778699001</v>
      </c>
      <c r="O62" s="70">
        <f t="shared" si="5"/>
        <v>7.3151427291438491</v>
      </c>
      <c r="P62" s="96">
        <f t="shared" ref="P62:P125" si="23">$C$54*$L$55*$L$55*M62*M62/(($B$19*(B62-C62))^0.333)*1000</f>
        <v>35.80600099257088</v>
      </c>
      <c r="Q62" s="70">
        <f t="shared" ref="Q62:Q125" si="24">M62/$S$54*(B62-C62+N62/2)*E62-$C$53</f>
        <v>10.854717090075667</v>
      </c>
      <c r="R62" s="70">
        <f>rate1(1,$L$52,$L$51,$L$54,L62,$L$53,$L$50,P62)</f>
        <v>385.41712967055707</v>
      </c>
      <c r="S62" s="97">
        <f t="shared" si="6"/>
        <v>3.8500351254214791E-3</v>
      </c>
      <c r="T62" s="97">
        <f t="shared" si="7"/>
        <v>0.15343996704977517</v>
      </c>
      <c r="U62" s="116">
        <f t="shared" ref="U62:U125" si="25">D62-K62*H62</f>
        <v>2.5996246918632058</v>
      </c>
      <c r="V62" s="116">
        <f t="shared" si="8"/>
        <v>2.6396246918632058</v>
      </c>
      <c r="W62" s="70">
        <f t="shared" ref="W62:W125" si="26">2*($P$53*V62/$S$52/$S$51)^2-(B62-C62)*2</f>
        <v>-0.14972682134188098</v>
      </c>
      <c r="X62" s="70">
        <f t="shared" ref="X62:X125" si="27">V62/$S$54*(B62-C62+W62/2)*F62-$C$53</f>
        <v>3.0705527874841181</v>
      </c>
      <c r="Y62" s="70">
        <f t="shared" ref="Y62:Y125" si="28">$C$54*$L$55*$L$55*V62*V62/(($B$19*(B62-C62))^0.333)*1000</f>
        <v>33.730457578370206</v>
      </c>
      <c r="Z62" s="70">
        <f>rate1(1,$L$52,$L$51,$L$54,U62,$L$53,$L$50,Y62)</f>
        <v>274.07022205174758</v>
      </c>
      <c r="AA62" s="116">
        <f t="shared" si="9"/>
        <v>1.5315525828290268E-3</v>
      </c>
      <c r="AB62" s="116">
        <f t="shared" ref="AB62:AB125" si="29">W62/(1-AA62)</f>
        <v>-0.14995648758775798</v>
      </c>
      <c r="AC62" s="70">
        <f t="shared" ref="AC62:AC93" si="30">delta_z(N62,S62,H62,AE61,AB62)</f>
        <v>0.15343996704977517</v>
      </c>
      <c r="AD62" s="70">
        <f t="shared" si="10"/>
        <v>0.5213765457473567</v>
      </c>
      <c r="AE62" s="70">
        <f t="shared" ref="AE62:AE125" si="31">(AD62-AD61)/(AC62+AC61)*2</f>
        <v>-0.11416756667768869</v>
      </c>
      <c r="AF62" s="70">
        <f t="shared" si="11"/>
        <v>742.38438334638545</v>
      </c>
      <c r="AG62" s="70">
        <f t="shared" si="12"/>
        <v>739.6980306860595</v>
      </c>
      <c r="AH62" s="70">
        <f t="shared" ref="AH62:AH125" si="32">$S$54*$S$53*$C$55*SQRT(AF62-AG62)</f>
        <v>2.7592734011078641</v>
      </c>
      <c r="AI62" s="70">
        <f t="shared" si="13"/>
        <v>398.1140308447915</v>
      </c>
      <c r="AJ62" s="70">
        <f t="shared" ref="AJ62:AJ125" si="33">AJ61+AI62/3600</f>
        <v>0.24203647610091406</v>
      </c>
      <c r="AK62" s="5">
        <f>AK61+AI62*G61/1000000</f>
        <v>3.459496720424849E-2</v>
      </c>
      <c r="AL62" s="134">
        <f>AL61+AI62*J62/1000000</f>
        <v>3.184912246758332E-2</v>
      </c>
      <c r="AZ62" s="5"/>
    </row>
    <row r="63" spans="1:52" x14ac:dyDescent="0.25">
      <c r="A63" s="68"/>
      <c r="B63" s="70">
        <f t="shared" si="14"/>
        <v>742.38438334638545</v>
      </c>
      <c r="C63" s="70">
        <f t="shared" si="14"/>
        <v>739.6980306860595</v>
      </c>
      <c r="D63" s="70">
        <f t="shared" si="14"/>
        <v>2.7592734011078641</v>
      </c>
      <c r="E63" s="70">
        <f t="shared" si="15"/>
        <v>16</v>
      </c>
      <c r="F63" s="70">
        <f t="shared" si="16"/>
        <v>16</v>
      </c>
      <c r="G63" s="70">
        <f t="shared" si="17"/>
        <v>103.33668845788964</v>
      </c>
      <c r="H63" s="71">
        <f t="shared" si="18"/>
        <v>0.08</v>
      </c>
      <c r="I63" s="94">
        <f t="shared" si="19"/>
        <v>2.1490821282607615</v>
      </c>
      <c r="J63" s="95">
        <f>IF(H63&gt;0,$B$7,"")</f>
        <v>80</v>
      </c>
      <c r="K63" s="70">
        <f t="shared" si="20"/>
        <v>1</v>
      </c>
      <c r="L63" s="97">
        <f t="shared" si="21"/>
        <v>2.8392734011078642</v>
      </c>
      <c r="M63" s="97">
        <f t="shared" si="4"/>
        <v>2.7992734011078642</v>
      </c>
      <c r="N63" s="70">
        <f t="shared" si="22"/>
        <v>0.15737214175985148</v>
      </c>
      <c r="O63" s="70">
        <f t="shared" si="5"/>
        <v>7.315068137203605</v>
      </c>
      <c r="P63" s="96">
        <f t="shared" si="23"/>
        <v>37.201159365964941</v>
      </c>
      <c r="Q63" s="70">
        <f t="shared" si="24"/>
        <v>19.073271978209917</v>
      </c>
      <c r="R63" s="70">
        <f>rate1(1,$L$52,$L$51,$L$54,L63,$L$53,$L$50,P63)</f>
        <v>448.92737133319218</v>
      </c>
      <c r="S63" s="97">
        <f t="shared" si="6"/>
        <v>5.8080552708905508E-3</v>
      </c>
      <c r="T63" s="97">
        <f t="shared" si="7"/>
        <v>0.15829150758481669</v>
      </c>
      <c r="U63" s="116">
        <f t="shared" si="25"/>
        <v>2.679273401107864</v>
      </c>
      <c r="V63" s="116">
        <f t="shared" si="8"/>
        <v>2.7192734011078641</v>
      </c>
      <c r="W63" s="70">
        <f t="shared" si="26"/>
        <v>-0.15419761616783223</v>
      </c>
      <c r="X63" s="70">
        <f t="shared" si="27"/>
        <v>10.819514843391943</v>
      </c>
      <c r="Y63" s="70">
        <f t="shared" si="28"/>
        <v>35.105211108989174</v>
      </c>
      <c r="Z63" s="70">
        <f>rate1(1,$L$52,$L$51,$L$54,U63,$L$53,$L$50,Y63)</f>
        <v>350.30427435566543</v>
      </c>
      <c r="AA63" s="116">
        <f t="shared" si="9"/>
        <v>4.2222502952991188E-3</v>
      </c>
      <c r="AB63" s="116">
        <f t="shared" si="29"/>
        <v>-0.15485143769637325</v>
      </c>
      <c r="AC63" s="70">
        <f t="shared" si="30"/>
        <v>0.15829150758481669</v>
      </c>
      <c r="AD63" s="70">
        <f t="shared" si="10"/>
        <v>0.50539666480296752</v>
      </c>
      <c r="AE63" s="70">
        <f t="shared" si="31"/>
        <v>-0.10252337184187525</v>
      </c>
      <c r="AF63" s="70">
        <f t="shared" si="11"/>
        <v>742.38346398056046</v>
      </c>
      <c r="AG63" s="70">
        <f t="shared" si="12"/>
        <v>739.53973917847463</v>
      </c>
      <c r="AH63" s="70">
        <f t="shared" si="32"/>
        <v>2.8389451679189168</v>
      </c>
      <c r="AI63" s="70">
        <f t="shared" si="13"/>
        <v>352.59936838944338</v>
      </c>
      <c r="AJ63" s="70">
        <f t="shared" si="33"/>
        <v>0.33998074509798165</v>
      </c>
      <c r="AK63" s="5">
        <f t="shared" ref="AK63:AK126" si="34">AK62+AI63*G62/1000000</f>
        <v>6.8049060190889826E-2</v>
      </c>
      <c r="AL63" s="134">
        <f t="shared" ref="AL63:AL126" si="35">AL62+AI63*J63/1000000</f>
        <v>6.0057071938738792E-2</v>
      </c>
      <c r="AZ63" s="5"/>
    </row>
    <row r="64" spans="1:52" x14ac:dyDescent="0.25">
      <c r="A64" s="68"/>
      <c r="B64" s="70">
        <f t="shared" si="14"/>
        <v>742.38346398056046</v>
      </c>
      <c r="C64" s="70">
        <f t="shared" si="14"/>
        <v>739.53973917847463</v>
      </c>
      <c r="D64" s="70">
        <f t="shared" si="14"/>
        <v>2.8389451679189168</v>
      </c>
      <c r="E64" s="70">
        <f t="shared" si="15"/>
        <v>16</v>
      </c>
      <c r="F64" s="70">
        <f t="shared" si="16"/>
        <v>16</v>
      </c>
      <c r="G64" s="70">
        <f t="shared" si="17"/>
        <v>112.28576957843596</v>
      </c>
      <c r="H64" s="71">
        <f t="shared" si="18"/>
        <v>0.08</v>
      </c>
      <c r="I64" s="94">
        <f t="shared" si="19"/>
        <v>2.2749798416686646</v>
      </c>
      <c r="J64" s="95">
        <f t="shared" ref="J64:J127" si="36">IF(H64&gt;0,$B$7,"")</f>
        <v>80</v>
      </c>
      <c r="K64" s="70">
        <f t="shared" si="20"/>
        <v>1</v>
      </c>
      <c r="L64" s="97">
        <f t="shared" si="21"/>
        <v>2.9189451679189169</v>
      </c>
      <c r="M64" s="97">
        <f t="shared" si="4"/>
        <v>2.8789451679189169</v>
      </c>
      <c r="N64" s="70">
        <f t="shared" si="22"/>
        <v>0.16189713880246437</v>
      </c>
      <c r="O64" s="70">
        <f t="shared" si="5"/>
        <v>7.3149520519454372</v>
      </c>
      <c r="P64" s="96">
        <f t="shared" si="23"/>
        <v>38.60996027816055</v>
      </c>
      <c r="Q64" s="70">
        <f t="shared" si="24"/>
        <v>27.775670663472738</v>
      </c>
      <c r="R64" s="70">
        <f>rate1(1,$L$52,$L$51,$L$54,L64,$L$53,$L$50,P64)</f>
        <v>505.66596219815966</v>
      </c>
      <c r="S64" s="97">
        <f t="shared" si="6"/>
        <v>7.5091252674904284E-3</v>
      </c>
      <c r="T64" s="97">
        <f t="shared" si="7"/>
        <v>0.16312204265464703</v>
      </c>
      <c r="U64" s="116">
        <f t="shared" si="25"/>
        <v>2.7589451679189168</v>
      </c>
      <c r="V64" s="116">
        <f t="shared" si="8"/>
        <v>2.7989451679189168</v>
      </c>
      <c r="W64" s="70">
        <f t="shared" si="26"/>
        <v>-0.15866894152263988</v>
      </c>
      <c r="X64" s="70">
        <f t="shared" si="27"/>
        <v>19.03842508931217</v>
      </c>
      <c r="Y64" s="70">
        <f t="shared" si="28"/>
        <v>36.493990038792461</v>
      </c>
      <c r="Z64" s="70">
        <f>rate1(1,$L$52,$L$51,$L$54,U64,$L$53,$L$50,Y64)</f>
        <v>417.73295369680005</v>
      </c>
      <c r="AA64" s="116">
        <f t="shared" si="9"/>
        <v>6.2304698527080628E-3</v>
      </c>
      <c r="AB64" s="116">
        <f t="shared" si="29"/>
        <v>-0.15966372152617991</v>
      </c>
      <c r="AC64" s="70">
        <f t="shared" si="30"/>
        <v>0.16312204265464703</v>
      </c>
      <c r="AD64" s="70">
        <f t="shared" si="10"/>
        <v>0.49043034710748185</v>
      </c>
      <c r="AE64" s="70">
        <f t="shared" si="31"/>
        <v>-9.3128106667159954E-2</v>
      </c>
      <c r="AF64" s="70">
        <f t="shared" si="11"/>
        <v>742.38223907670829</v>
      </c>
      <c r="AG64" s="70">
        <f t="shared" si="12"/>
        <v>739.37661713581997</v>
      </c>
      <c r="AH64" s="70">
        <f t="shared" si="32"/>
        <v>2.9186391105871192</v>
      </c>
      <c r="AI64" s="70">
        <f t="shared" si="13"/>
        <v>322.58853640364862</v>
      </c>
      <c r="AJ64" s="70">
        <f t="shared" si="33"/>
        <v>0.42958867187677297</v>
      </c>
      <c r="AK64" s="5">
        <f t="shared" si="34"/>
        <v>0.10138429127732025</v>
      </c>
      <c r="AL64" s="134">
        <f t="shared" si="35"/>
        <v>8.5864154851030675E-2</v>
      </c>
      <c r="AZ64" s="5"/>
    </row>
    <row r="65" spans="1:52" x14ac:dyDescent="0.25">
      <c r="A65" s="68"/>
      <c r="B65" s="70">
        <f t="shared" si="14"/>
        <v>742.38223907670829</v>
      </c>
      <c r="C65" s="70">
        <f t="shared" si="14"/>
        <v>739.37661713581997</v>
      </c>
      <c r="D65" s="70">
        <f t="shared" si="14"/>
        <v>2.9186391105871192</v>
      </c>
      <c r="E65" s="70">
        <f t="shared" si="15"/>
        <v>16</v>
      </c>
      <c r="F65" s="70">
        <f t="shared" si="16"/>
        <v>16</v>
      </c>
      <c r="G65" s="70">
        <f t="shared" si="17"/>
        <v>121.73975599199656</v>
      </c>
      <c r="H65" s="71">
        <f t="shared" si="18"/>
        <v>0.08</v>
      </c>
      <c r="I65" s="94">
        <f t="shared" si="19"/>
        <v>2.4044975527106547</v>
      </c>
      <c r="J65" s="95">
        <f t="shared" si="36"/>
        <v>80</v>
      </c>
      <c r="K65" s="70">
        <f t="shared" si="20"/>
        <v>1</v>
      </c>
      <c r="L65" s="97">
        <f t="shared" si="21"/>
        <v>2.9986391105871193</v>
      </c>
      <c r="M65" s="97">
        <f t="shared" si="4"/>
        <v>2.9586391105871193</v>
      </c>
      <c r="N65" s="70">
        <f t="shared" si="22"/>
        <v>0.16642415948820766</v>
      </c>
      <c r="O65" s="70">
        <f t="shared" si="5"/>
        <v>7.314797387419036</v>
      </c>
      <c r="P65" s="96">
        <f t="shared" si="23"/>
        <v>40.032155585021982</v>
      </c>
      <c r="Q65" s="70">
        <f t="shared" si="24"/>
        <v>36.975937786305835</v>
      </c>
      <c r="R65" s="70">
        <f>rate1(1,$L$52,$L$51,$L$54,L65,$L$53,$L$50,P65)</f>
        <v>556.6458940533679</v>
      </c>
      <c r="S65" s="97">
        <f t="shared" si="6"/>
        <v>9.0810880446562589E-3</v>
      </c>
      <c r="T65" s="97">
        <f t="shared" si="7"/>
        <v>0.16794932206895619</v>
      </c>
      <c r="U65" s="116">
        <f t="shared" si="25"/>
        <v>2.8386391105871192</v>
      </c>
      <c r="V65" s="116">
        <f t="shared" si="8"/>
        <v>2.8786391105871192</v>
      </c>
      <c r="W65" s="70">
        <f t="shared" si="26"/>
        <v>-0.16314074727267602</v>
      </c>
      <c r="X65" s="70">
        <f t="shared" si="27"/>
        <v>27.741301796673426</v>
      </c>
      <c r="Y65" s="70">
        <f t="shared" si="28"/>
        <v>37.896528753879764</v>
      </c>
      <c r="Z65" s="70">
        <f>rate1(1,$L$52,$L$51,$L$54,U65,$L$53,$L$50,Y65)</f>
        <v>477.77917097672537</v>
      </c>
      <c r="AA65" s="116">
        <f t="shared" si="9"/>
        <v>7.9377482956965503E-3</v>
      </c>
      <c r="AB65" s="116">
        <f t="shared" si="29"/>
        <v>-0.16444607885484003</v>
      </c>
      <c r="AC65" s="70">
        <f t="shared" si="30"/>
        <v>0.16794932206895619</v>
      </c>
      <c r="AD65" s="70">
        <f t="shared" si="10"/>
        <v>0.47633416446393168</v>
      </c>
      <c r="AE65" s="70">
        <f t="shared" si="31"/>
        <v>-8.5154949328332563E-2</v>
      </c>
      <c r="AF65" s="70">
        <f t="shared" si="11"/>
        <v>742.38071391412757</v>
      </c>
      <c r="AG65" s="70">
        <f t="shared" si="12"/>
        <v>739.20866781375105</v>
      </c>
      <c r="AH65" s="70">
        <f t="shared" si="32"/>
        <v>2.9983544172784136</v>
      </c>
      <c r="AI65" s="70">
        <f t="shared" si="13"/>
        <v>301.71662786549575</v>
      </c>
      <c r="AJ65" s="70">
        <f t="shared" si="33"/>
        <v>0.51339884628385513</v>
      </c>
      <c r="AK65" s="5">
        <f t="shared" si="34"/>
        <v>0.135262775031808</v>
      </c>
      <c r="AL65" s="134">
        <f t="shared" si="35"/>
        <v>0.11000148508027033</v>
      </c>
      <c r="AZ65" s="5"/>
    </row>
    <row r="66" spans="1:52" x14ac:dyDescent="0.25">
      <c r="A66" s="68"/>
      <c r="B66" s="70">
        <f t="shared" si="14"/>
        <v>742.38071391412757</v>
      </c>
      <c r="C66" s="70">
        <f t="shared" si="14"/>
        <v>739.20866781375105</v>
      </c>
      <c r="D66" s="70">
        <f t="shared" si="14"/>
        <v>2.9983544172784136</v>
      </c>
      <c r="E66" s="70">
        <f t="shared" si="15"/>
        <v>16</v>
      </c>
      <c r="F66" s="70">
        <f t="shared" si="16"/>
        <v>16</v>
      </c>
      <c r="G66" s="70">
        <f t="shared" si="17"/>
        <v>131.71268762913016</v>
      </c>
      <c r="H66" s="71">
        <f t="shared" si="18"/>
        <v>0.08</v>
      </c>
      <c r="I66" s="94">
        <f t="shared" si="19"/>
        <v>2.5376368803012159</v>
      </c>
      <c r="J66" s="95">
        <f t="shared" si="36"/>
        <v>80</v>
      </c>
      <c r="K66" s="70">
        <f t="shared" si="20"/>
        <v>1</v>
      </c>
      <c r="L66" s="97">
        <f t="shared" si="21"/>
        <v>3.0783544172784136</v>
      </c>
      <c r="M66" s="97">
        <f t="shared" si="4"/>
        <v>3.0383544172784136</v>
      </c>
      <c r="N66" s="70">
        <f t="shared" si="22"/>
        <v>0.170953158327106</v>
      </c>
      <c r="O66" s="70">
        <f t="shared" si="5"/>
        <v>7.3146048102238437</v>
      </c>
      <c r="P66" s="96">
        <f t="shared" si="23"/>
        <v>41.467508369552519</v>
      </c>
      <c r="Q66" s="70">
        <f t="shared" si="24"/>
        <v>46.688107811394488</v>
      </c>
      <c r="R66" s="70">
        <f>rate1(1,$L$52,$L$51,$L$54,L66,$L$53,$L$50,P66)</f>
        <v>602.68850404495436</v>
      </c>
      <c r="S66" s="97">
        <f t="shared" si="6"/>
        <v>1.0590647134888454E-2</v>
      </c>
      <c r="T66" s="97">
        <f t="shared" si="7"/>
        <v>0.17278304256177013</v>
      </c>
      <c r="U66" s="116">
        <f t="shared" si="25"/>
        <v>2.9183544172784135</v>
      </c>
      <c r="V66" s="116">
        <f t="shared" si="8"/>
        <v>2.9583544172784135</v>
      </c>
      <c r="W66" s="70">
        <f t="shared" si="26"/>
        <v>-0.16761298723779383</v>
      </c>
      <c r="X66" s="70">
        <f t="shared" si="27"/>
        <v>36.942173212999222</v>
      </c>
      <c r="Y66" s="70">
        <f t="shared" si="28"/>
        <v>39.31257410569625</v>
      </c>
      <c r="Z66" s="70">
        <f>rate1(1,$L$52,$L$51,$L$54,U66,$L$53,$L$50,Y66)</f>
        <v>531.57597035924789</v>
      </c>
      <c r="AA66" s="116">
        <f t="shared" si="9"/>
        <v>9.5009324948441068E-3</v>
      </c>
      <c r="AB66" s="116">
        <f t="shared" si="29"/>
        <v>-0.16922074208507151</v>
      </c>
      <c r="AC66" s="70">
        <f t="shared" si="30"/>
        <v>0.17278304256177013</v>
      </c>
      <c r="AD66" s="70">
        <f t="shared" si="10"/>
        <v>0.46300839951582584</v>
      </c>
      <c r="AE66" s="70">
        <f t="shared" si="31"/>
        <v>-7.8218369203335442E-2</v>
      </c>
      <c r="AF66" s="70">
        <f t="shared" si="11"/>
        <v>742.3788840298929</v>
      </c>
      <c r="AG66" s="70">
        <f t="shared" si="12"/>
        <v>739.03588477118933</v>
      </c>
      <c r="AH66" s="70">
        <f t="shared" si="32"/>
        <v>3.0780903388581868</v>
      </c>
      <c r="AI66" s="70">
        <f t="shared" si="13"/>
        <v>286.6871383843125</v>
      </c>
      <c r="AJ66" s="70">
        <f t="shared" si="33"/>
        <v>0.5930341625017197</v>
      </c>
      <c r="AK66" s="5">
        <f t="shared" si="34"/>
        <v>0.17016399730475795</v>
      </c>
      <c r="AL66" s="134">
        <f t="shared" si="35"/>
        <v>0.13293645615101532</v>
      </c>
      <c r="AZ66" s="5"/>
    </row>
    <row r="67" spans="1:52" x14ac:dyDescent="0.25">
      <c r="A67" s="68"/>
      <c r="B67" s="70">
        <f t="shared" si="14"/>
        <v>742.3788840298929</v>
      </c>
      <c r="C67" s="70">
        <f t="shared" si="14"/>
        <v>739.03588477118933</v>
      </c>
      <c r="D67" s="70">
        <f t="shared" si="14"/>
        <v>3.0780903388581868</v>
      </c>
      <c r="E67" s="70">
        <f t="shared" si="15"/>
        <v>16</v>
      </c>
      <c r="F67" s="70">
        <f t="shared" si="16"/>
        <v>16</v>
      </c>
      <c r="G67" s="70">
        <f t="shared" si="17"/>
        <v>142.21861404036747</v>
      </c>
      <c r="H67" s="71">
        <f t="shared" si="18"/>
        <v>0.08</v>
      </c>
      <c r="I67" s="94">
        <f t="shared" si="19"/>
        <v>2.6743994069628574</v>
      </c>
      <c r="J67" s="95">
        <f t="shared" si="36"/>
        <v>80</v>
      </c>
      <c r="K67" s="70">
        <f t="shared" si="20"/>
        <v>1</v>
      </c>
      <c r="L67" s="97">
        <f t="shared" si="21"/>
        <v>3.1580903388581869</v>
      </c>
      <c r="M67" s="97">
        <f t="shared" si="4"/>
        <v>3.1180903388581869</v>
      </c>
      <c r="N67" s="70">
        <f t="shared" si="22"/>
        <v>0.17548409336134618</v>
      </c>
      <c r="O67" s="70">
        <f t="shared" si="5"/>
        <v>7.3143737568411469</v>
      </c>
      <c r="P67" s="96">
        <f t="shared" si="23"/>
        <v>42.915792154451779</v>
      </c>
      <c r="Q67" s="70">
        <f t="shared" si="24"/>
        <v>56.926224888836316</v>
      </c>
      <c r="R67" s="70">
        <f>rate1(1,$L$52,$L$51,$L$54,L67,$L$53,$L$50,P67)</f>
        <v>644.46669456545453</v>
      </c>
      <c r="S67" s="97">
        <f t="shared" si="6"/>
        <v>1.2076324025264628E-2</v>
      </c>
      <c r="T67" s="97">
        <f t="shared" si="7"/>
        <v>0.17762920115079206</v>
      </c>
      <c r="U67" s="116">
        <f t="shared" si="25"/>
        <v>2.9980903388581868</v>
      </c>
      <c r="V67" s="116">
        <f t="shared" si="8"/>
        <v>3.0380903388581868</v>
      </c>
      <c r="W67" s="70">
        <f t="shared" si="26"/>
        <v>-0.17208561878553041</v>
      </c>
      <c r="X67" s="70">
        <f t="shared" si="27"/>
        <v>46.655077410982713</v>
      </c>
      <c r="Y67" s="70">
        <f t="shared" si="28"/>
        <v>40.741884506231806</v>
      </c>
      <c r="Z67" s="70">
        <f>rate1(1,$L$52,$L$51,$L$54,U67,$L$53,$L$50,Y67)</f>
        <v>580.03668583580372</v>
      </c>
      <c r="AA67" s="116">
        <f t="shared" si="9"/>
        <v>1.09967994120679E-2</v>
      </c>
      <c r="AB67" s="116">
        <f t="shared" si="29"/>
        <v>-0.17399905145224079</v>
      </c>
      <c r="AC67" s="70">
        <f t="shared" si="30"/>
        <v>0.17762920115079206</v>
      </c>
      <c r="AD67" s="70">
        <f t="shared" si="10"/>
        <v>0.45037639916021927</v>
      </c>
      <c r="AE67" s="70">
        <f t="shared" si="31"/>
        <v>-7.2097939397165661E-2</v>
      </c>
      <c r="AF67" s="70">
        <f t="shared" si="11"/>
        <v>742.37673892210341</v>
      </c>
      <c r="AG67" s="70">
        <f t="shared" si="12"/>
        <v>738.85825557003852</v>
      </c>
      <c r="AH67" s="70">
        <f t="shared" si="32"/>
        <v>3.1578461826124529</v>
      </c>
      <c r="AI67" s="70">
        <f t="shared" si="13"/>
        <v>275.62200288808151</v>
      </c>
      <c r="AJ67" s="70">
        <f t="shared" si="33"/>
        <v>0.66959582997063127</v>
      </c>
      <c r="AK67" s="5">
        <f t="shared" si="34"/>
        <v>0.20646691207487106</v>
      </c>
      <c r="AL67" s="134">
        <f t="shared" si="35"/>
        <v>0.15498621638206184</v>
      </c>
      <c r="AZ67" s="5"/>
    </row>
    <row r="68" spans="1:52" x14ac:dyDescent="0.25">
      <c r="A68" s="68"/>
      <c r="B68" s="70">
        <f t="shared" si="14"/>
        <v>742.37673892210341</v>
      </c>
      <c r="C68" s="70">
        <f t="shared" si="14"/>
        <v>738.85825557003852</v>
      </c>
      <c r="D68" s="70">
        <f t="shared" si="14"/>
        <v>3.1578461826124529</v>
      </c>
      <c r="E68" s="70">
        <f t="shared" si="15"/>
        <v>16</v>
      </c>
      <c r="F68" s="70">
        <f t="shared" si="16"/>
        <v>16</v>
      </c>
      <c r="G68" s="70">
        <f t="shared" si="17"/>
        <v>153.27159427349036</v>
      </c>
      <c r="H68" s="71">
        <f t="shared" si="18"/>
        <v>0.08</v>
      </c>
      <c r="I68" s="94">
        <f t="shared" si="19"/>
        <v>2.8147866816519129</v>
      </c>
      <c r="J68" s="95">
        <f t="shared" si="36"/>
        <v>80</v>
      </c>
      <c r="K68" s="70">
        <f t="shared" si="20"/>
        <v>1</v>
      </c>
      <c r="L68" s="97">
        <f t="shared" si="21"/>
        <v>3.2378461826124529</v>
      </c>
      <c r="M68" s="97">
        <f t="shared" si="4"/>
        <v>3.1978461826124529</v>
      </c>
      <c r="N68" s="70">
        <f t="shared" si="22"/>
        <v>0.18001692581138773</v>
      </c>
      <c r="O68" s="70">
        <f t="shared" si="5"/>
        <v>7.3141029012309273</v>
      </c>
      <c r="P68" s="96">
        <f t="shared" si="23"/>
        <v>44.376790188550473</v>
      </c>
      <c r="Q68" s="70">
        <f t="shared" si="24"/>
        <v>67.704342726297142</v>
      </c>
      <c r="R68" s="70">
        <f>rate1(1,$L$52,$L$51,$L$54,L68,$L$53,$L$50,P68)</f>
        <v>682.5369675795954</v>
      </c>
      <c r="S68" s="97">
        <f t="shared" si="6"/>
        <v>1.3562173051596595E-2</v>
      </c>
      <c r="T68" s="97">
        <f t="shared" si="7"/>
        <v>0.18249191271210616</v>
      </c>
      <c r="U68" s="116">
        <f t="shared" si="25"/>
        <v>3.0778461826124528</v>
      </c>
      <c r="V68" s="116">
        <f t="shared" si="8"/>
        <v>3.1178461826124528</v>
      </c>
      <c r="W68" s="70">
        <f t="shared" si="26"/>
        <v>-0.1765586024760184</v>
      </c>
      <c r="X68" s="70">
        <f t="shared" si="27"/>
        <v>56.894062149790273</v>
      </c>
      <c r="Y68" s="70">
        <f t="shared" si="28"/>
        <v>42.184229110881681</v>
      </c>
      <c r="Z68" s="70">
        <f>rate1(1,$L$52,$L$51,$L$54,U68,$L$53,$L$50,Y68)</f>
        <v>623.90567010655889</v>
      </c>
      <c r="AA68" s="116">
        <f t="shared" si="9"/>
        <v>1.2467717240512982E-2</v>
      </c>
      <c r="AB68" s="116">
        <f t="shared" si="29"/>
        <v>-0.17878767667488918</v>
      </c>
      <c r="AC68" s="70">
        <f t="shared" si="30"/>
        <v>0.18249191271210616</v>
      </c>
      <c r="AD68" s="70">
        <f t="shared" si="10"/>
        <v>0.43837559051838992</v>
      </c>
      <c r="AE68" s="70">
        <f t="shared" si="31"/>
        <v>-6.6648736660290184E-2</v>
      </c>
      <c r="AF68" s="70">
        <f t="shared" si="11"/>
        <v>742.37426393520275</v>
      </c>
      <c r="AG68" s="70">
        <f t="shared" si="12"/>
        <v>738.67576365732646</v>
      </c>
      <c r="AH68" s="70">
        <f t="shared" si="32"/>
        <v>3.2376213067347024</v>
      </c>
      <c r="AI68" s="70">
        <f t="shared" si="13"/>
        <v>267.37293565102686</v>
      </c>
      <c r="AJ68" s="70">
        <f t="shared" si="33"/>
        <v>0.74386608987369429</v>
      </c>
      <c r="AK68" s="5">
        <f t="shared" si="34"/>
        <v>0.24449232041506447</v>
      </c>
      <c r="AL68" s="134">
        <f t="shared" si="35"/>
        <v>0.17637605123414399</v>
      </c>
      <c r="AZ68" s="5"/>
    </row>
    <row r="69" spans="1:52" x14ac:dyDescent="0.25">
      <c r="A69" s="68"/>
      <c r="B69" s="70">
        <f t="shared" si="14"/>
        <v>742.37426393520275</v>
      </c>
      <c r="C69" s="70">
        <f t="shared" si="14"/>
        <v>738.67576365732646</v>
      </c>
      <c r="D69" s="70">
        <f t="shared" si="14"/>
        <v>3.2376213067347024</v>
      </c>
      <c r="E69" s="70">
        <f t="shared" si="15"/>
        <v>16</v>
      </c>
      <c r="F69" s="70">
        <f t="shared" si="16"/>
        <v>16</v>
      </c>
      <c r="G69" s="70">
        <f t="shared" si="17"/>
        <v>164.88569676016536</v>
      </c>
      <c r="H69" s="71">
        <f t="shared" si="18"/>
        <v>0.08</v>
      </c>
      <c r="I69" s="94">
        <f t="shared" si="19"/>
        <v>2.9588002223010337</v>
      </c>
      <c r="J69" s="95">
        <f t="shared" si="36"/>
        <v>80</v>
      </c>
      <c r="K69" s="70">
        <f t="shared" si="20"/>
        <v>1</v>
      </c>
      <c r="L69" s="97">
        <f t="shared" si="21"/>
        <v>3.3176213067347025</v>
      </c>
      <c r="M69" s="97">
        <f t="shared" si="4"/>
        <v>3.2776213067347024</v>
      </c>
      <c r="N69" s="70">
        <f t="shared" si="22"/>
        <v>0.18455161976525769</v>
      </c>
      <c r="O69" s="70">
        <f t="shared" si="5"/>
        <v>7.3137903928849362</v>
      </c>
      <c r="P69" s="96">
        <f t="shared" si="23"/>
        <v>45.850294798526114</v>
      </c>
      <c r="Q69" s="70">
        <f t="shared" si="24"/>
        <v>79.036524471027946</v>
      </c>
      <c r="R69" s="70">
        <f>rate1(1,$L$52,$L$51,$L$54,L69,$L$53,$L$50,P69)</f>
        <v>717.36351048346728</v>
      </c>
      <c r="S69" s="97">
        <f t="shared" si="6"/>
        <v>1.5064198953155906E-2</v>
      </c>
      <c r="T69" s="97">
        <f t="shared" si="7"/>
        <v>0.18737426294090037</v>
      </c>
      <c r="U69" s="116">
        <f t="shared" si="25"/>
        <v>3.1576213067347023</v>
      </c>
      <c r="V69" s="116">
        <f t="shared" si="8"/>
        <v>3.1976213067347024</v>
      </c>
      <c r="W69" s="70">
        <f t="shared" si="26"/>
        <v>-0.18103190175016337</v>
      </c>
      <c r="X69" s="70">
        <f t="shared" si="27"/>
        <v>67.673184747314394</v>
      </c>
      <c r="Y69" s="70">
        <f t="shared" si="28"/>
        <v>43.639387078456174</v>
      </c>
      <c r="Z69" s="70">
        <f>rate1(1,$L$52,$L$51,$L$54,U69,$L$53,$L$50,Y69)</f>
        <v>663.79559454402329</v>
      </c>
      <c r="AA69" s="116">
        <f t="shared" si="9"/>
        <v>1.393926067243822E-2</v>
      </c>
      <c r="AB69" s="116">
        <f t="shared" si="29"/>
        <v>-0.18359102490341214</v>
      </c>
      <c r="AC69" s="70">
        <f t="shared" si="30"/>
        <v>0.18737426294090037</v>
      </c>
      <c r="AD69" s="70">
        <f t="shared" si="10"/>
        <v>0.42695298033131029</v>
      </c>
      <c r="AE69" s="70">
        <f t="shared" si="31"/>
        <v>-6.1766178899234414E-2</v>
      </c>
      <c r="AF69" s="70">
        <f t="shared" si="11"/>
        <v>742.37144129202716</v>
      </c>
      <c r="AG69" s="70">
        <f t="shared" si="12"/>
        <v>738.48838939438554</v>
      </c>
      <c r="AH69" s="70">
        <f t="shared" si="32"/>
        <v>3.3174151154693545</v>
      </c>
      <c r="AI69" s="70">
        <f t="shared" si="13"/>
        <v>261.19848612681659</v>
      </c>
      <c r="AJ69" s="70">
        <f t="shared" si="33"/>
        <v>0.81642122490892111</v>
      </c>
      <c r="AK69" s="5">
        <f t="shared" si="34"/>
        <v>0.2845266288055438</v>
      </c>
      <c r="AL69" s="134">
        <f t="shared" si="35"/>
        <v>0.19727193012428931</v>
      </c>
      <c r="AZ69" s="5"/>
    </row>
    <row r="70" spans="1:52" x14ac:dyDescent="0.25">
      <c r="A70" s="68"/>
      <c r="B70" s="70">
        <f t="shared" si="14"/>
        <v>742.37144129202716</v>
      </c>
      <c r="C70" s="70">
        <f t="shared" si="14"/>
        <v>738.48838939438554</v>
      </c>
      <c r="D70" s="70">
        <f t="shared" si="14"/>
        <v>3.3174151154693545</v>
      </c>
      <c r="E70" s="70">
        <f t="shared" si="15"/>
        <v>16</v>
      </c>
      <c r="F70" s="70">
        <f t="shared" si="16"/>
        <v>16</v>
      </c>
      <c r="G70" s="70">
        <f t="shared" si="17"/>
        <v>177.07499921104881</v>
      </c>
      <c r="H70" s="71">
        <f t="shared" si="18"/>
        <v>0.08</v>
      </c>
      <c r="I70" s="94">
        <f t="shared" si="19"/>
        <v>3.1064415181132974</v>
      </c>
      <c r="J70" s="95">
        <f t="shared" si="36"/>
        <v>80</v>
      </c>
      <c r="K70" s="70">
        <f t="shared" si="20"/>
        <v>1</v>
      </c>
      <c r="L70" s="97">
        <f t="shared" si="21"/>
        <v>3.3974151154693546</v>
      </c>
      <c r="M70" s="97">
        <f t="shared" si="4"/>
        <v>3.3574151154693546</v>
      </c>
      <c r="N70" s="70">
        <f t="shared" si="22"/>
        <v>0.18908814190482559</v>
      </c>
      <c r="O70" s="70">
        <f t="shared" si="5"/>
        <v>7.3134339871399652</v>
      </c>
      <c r="P70" s="96">
        <f t="shared" si="23"/>
        <v>47.336106798493923</v>
      </c>
      <c r="Q70" s="70">
        <f t="shared" si="24"/>
        <v>90.936842600800986</v>
      </c>
      <c r="R70" s="70">
        <f>rate1(1,$L$52,$L$51,$L$54,L70,$L$53,$L$50,P70)</f>
        <v>749.3365425362216</v>
      </c>
      <c r="S70" s="97">
        <f t="shared" si="6"/>
        <v>1.6593638067704794E-2</v>
      </c>
      <c r="T70" s="97">
        <f t="shared" si="7"/>
        <v>0.192278745821093</v>
      </c>
      <c r="U70" s="116">
        <f t="shared" si="25"/>
        <v>3.2374151154693545</v>
      </c>
      <c r="V70" s="116">
        <f t="shared" si="8"/>
        <v>3.2774151154693545</v>
      </c>
      <c r="W70" s="70">
        <f t="shared" si="26"/>
        <v>-0.18550548265496847</v>
      </c>
      <c r="X70" s="70">
        <f t="shared" si="27"/>
        <v>79.006511962300095</v>
      </c>
      <c r="Y70" s="70">
        <f t="shared" si="28"/>
        <v>45.107146899323332</v>
      </c>
      <c r="Z70" s="70">
        <f>rate1(1,$L$52,$L$51,$L$54,U70,$L$53,$L$50,Y70)</f>
        <v>700.21529168230472</v>
      </c>
      <c r="AA70" s="116">
        <f t="shared" si="9"/>
        <v>1.5428011434725403E-2</v>
      </c>
      <c r="AB70" s="116">
        <f t="shared" si="29"/>
        <v>-0.1884123099269647</v>
      </c>
      <c r="AC70" s="70">
        <f t="shared" si="30"/>
        <v>0.192278745821093</v>
      </c>
      <c r="AD70" s="70">
        <f t="shared" si="10"/>
        <v>0.4160626264664557</v>
      </c>
      <c r="AE70" s="70">
        <f t="shared" si="31"/>
        <v>-5.7370038501034615E-2</v>
      </c>
      <c r="AF70" s="70">
        <f t="shared" si="11"/>
        <v>742.36825068811083</v>
      </c>
      <c r="AG70" s="70">
        <f t="shared" si="12"/>
        <v>738.29611064856442</v>
      </c>
      <c r="AH70" s="70">
        <f t="shared" si="32"/>
        <v>3.3972270548200387</v>
      </c>
      <c r="AI70" s="70">
        <f t="shared" si="13"/>
        <v>256.59865081489551</v>
      </c>
      <c r="AJ70" s="70">
        <f t="shared" si="33"/>
        <v>0.88769862791305876</v>
      </c>
      <c r="AK70" s="5">
        <f t="shared" si="34"/>
        <v>0.32683607613287624</v>
      </c>
      <c r="AL70" s="134">
        <f t="shared" si="35"/>
        <v>0.21779982218948096</v>
      </c>
      <c r="AZ70" s="5"/>
    </row>
    <row r="71" spans="1:52" x14ac:dyDescent="0.25">
      <c r="A71" s="68"/>
      <c r="B71" s="70">
        <f t="shared" si="14"/>
        <v>742.36825068811083</v>
      </c>
      <c r="C71" s="70">
        <f t="shared" si="14"/>
        <v>738.29611064856442</v>
      </c>
      <c r="D71" s="70">
        <f t="shared" si="14"/>
        <v>3.3972270548200387</v>
      </c>
      <c r="E71" s="70">
        <f t="shared" si="15"/>
        <v>16</v>
      </c>
      <c r="F71" s="70">
        <f t="shared" si="16"/>
        <v>16</v>
      </c>
      <c r="G71" s="70">
        <f t="shared" si="17"/>
        <v>189.85358851853456</v>
      </c>
      <c r="H71" s="71">
        <f t="shared" si="18"/>
        <v>0.08</v>
      </c>
      <c r="I71" s="94">
        <f t="shared" si="19"/>
        <v>3.2577120316371295</v>
      </c>
      <c r="J71" s="95">
        <f t="shared" si="36"/>
        <v>80</v>
      </c>
      <c r="K71" s="70">
        <f t="shared" si="20"/>
        <v>1</v>
      </c>
      <c r="L71" s="97">
        <f t="shared" si="21"/>
        <v>3.4772270548200388</v>
      </c>
      <c r="M71" s="97">
        <f t="shared" si="4"/>
        <v>3.4372270548200388</v>
      </c>
      <c r="N71" s="70">
        <f t="shared" si="22"/>
        <v>0.193626461263948</v>
      </c>
      <c r="O71" s="70">
        <f t="shared" si="5"/>
        <v>7.3130311202187972</v>
      </c>
      <c r="P71" s="96">
        <f t="shared" si="23"/>
        <v>48.834034951055159</v>
      </c>
      <c r="Q71" s="70">
        <f t="shared" si="24"/>
        <v>103.41937882288155</v>
      </c>
      <c r="R71" s="70">
        <f>rate1(1,$L$52,$L$51,$L$54,L71,$L$53,$L$50,P71)</f>
        <v>778.78645611811578</v>
      </c>
      <c r="S71" s="97">
        <f t="shared" si="6"/>
        <v>1.8158756845620759E-2</v>
      </c>
      <c r="T71" s="97">
        <f t="shared" si="7"/>
        <v>0.19720750438419224</v>
      </c>
      <c r="U71" s="116">
        <f t="shared" si="25"/>
        <v>3.3172270548200387</v>
      </c>
      <c r="V71" s="116">
        <f t="shared" si="8"/>
        <v>3.3572270548200387</v>
      </c>
      <c r="W71" s="70">
        <f t="shared" si="26"/>
        <v>-0.18997931360079612</v>
      </c>
      <c r="X71" s="70">
        <f t="shared" si="27"/>
        <v>90.908119885347702</v>
      </c>
      <c r="Y71" s="70">
        <f t="shared" si="28"/>
        <v>46.587305783907404</v>
      </c>
      <c r="Z71" s="70">
        <f>rate1(1,$L$52,$L$51,$L$54,U71,$L$53,$L$50,Y71)</f>
        <v>733.59082388226079</v>
      </c>
      <c r="AA71" s="116">
        <f t="shared" si="9"/>
        <v>1.694538202117692E-2</v>
      </c>
      <c r="AB71" s="116">
        <f t="shared" si="29"/>
        <v>-0.19325407777585826</v>
      </c>
      <c r="AC71" s="70">
        <f t="shared" si="30"/>
        <v>0.19720750438419224</v>
      </c>
      <c r="AD71" s="70">
        <f t="shared" si="10"/>
        <v>0.40566407576532693</v>
      </c>
      <c r="AE71" s="70">
        <f t="shared" si="31"/>
        <v>-5.3396240281386273E-2</v>
      </c>
      <c r="AF71" s="70">
        <f t="shared" si="11"/>
        <v>742.36466964499061</v>
      </c>
      <c r="AG71" s="70">
        <f t="shared" si="12"/>
        <v>738.09890314418021</v>
      </c>
      <c r="AH71" s="70">
        <f t="shared" si="32"/>
        <v>3.4770566087461461</v>
      </c>
      <c r="AI71" s="70">
        <f t="shared" si="13"/>
        <v>253.22410634511914</v>
      </c>
      <c r="AJ71" s="70">
        <f t="shared" si="33"/>
        <v>0.95803865745336969</v>
      </c>
      <c r="AK71" s="5">
        <f t="shared" si="34"/>
        <v>0.37167573456415676</v>
      </c>
      <c r="AL71" s="134">
        <f t="shared" si="35"/>
        <v>0.23805775069709051</v>
      </c>
      <c r="AZ71" s="5"/>
    </row>
    <row r="72" spans="1:52" x14ac:dyDescent="0.25">
      <c r="A72" s="68"/>
      <c r="B72" s="70">
        <f t="shared" si="14"/>
        <v>742.36466964499061</v>
      </c>
      <c r="C72" s="70">
        <f t="shared" si="14"/>
        <v>738.09890314418021</v>
      </c>
      <c r="D72" s="70">
        <f t="shared" si="14"/>
        <v>3.4770566087461461</v>
      </c>
      <c r="E72" s="70">
        <f t="shared" si="15"/>
        <v>16</v>
      </c>
      <c r="F72" s="70">
        <f t="shared" si="16"/>
        <v>16</v>
      </c>
      <c r="G72" s="70">
        <f t="shared" si="17"/>
        <v>203.23556066649877</v>
      </c>
      <c r="H72" s="71">
        <f t="shared" si="18"/>
        <v>0.08</v>
      </c>
      <c r="I72" s="94">
        <f t="shared" si="19"/>
        <v>3.4126132006483205</v>
      </c>
      <c r="J72" s="95">
        <f t="shared" si="36"/>
        <v>80</v>
      </c>
      <c r="K72" s="70">
        <f t="shared" si="20"/>
        <v>1</v>
      </c>
      <c r="L72" s="97">
        <f t="shared" si="21"/>
        <v>3.5570566087461462</v>
      </c>
      <c r="M72" s="97">
        <f t="shared" si="4"/>
        <v>3.5170566087461461</v>
      </c>
      <c r="N72" s="70">
        <f t="shared" si="22"/>
        <v>0.19816654901413422</v>
      </c>
      <c r="O72" s="70">
        <f t="shared" si="5"/>
        <v>7.3125789538408172</v>
      </c>
      <c r="P72" s="96">
        <f t="shared" si="23"/>
        <v>50.343895474240036</v>
      </c>
      <c r="Q72" s="70">
        <f t="shared" si="24"/>
        <v>116.49822398034473</v>
      </c>
      <c r="R72" s="70">
        <f>rate1(1,$L$52,$L$51,$L$54,L72,$L$53,$L$50,P72)</f>
        <v>805.99483563500121</v>
      </c>
      <c r="S72" s="97">
        <f t="shared" si="6"/>
        <v>1.976589469537985E-2</v>
      </c>
      <c r="T72" s="97">
        <f t="shared" si="7"/>
        <v>0.20216247112984448</v>
      </c>
      <c r="U72" s="116">
        <f t="shared" si="25"/>
        <v>3.397056608746146</v>
      </c>
      <c r="V72" s="116">
        <f t="shared" si="8"/>
        <v>3.437056608746146</v>
      </c>
      <c r="W72" s="70">
        <f t="shared" si="26"/>
        <v>-0.19445336514621125</v>
      </c>
      <c r="X72" s="70">
        <f t="shared" si="27"/>
        <v>103.39209383800261</v>
      </c>
      <c r="Y72" s="70">
        <f t="shared" si="28"/>
        <v>48.079669104827822</v>
      </c>
      <c r="Z72" s="70">
        <f>rate1(1,$L$52,$L$51,$L$54,U72,$L$53,$L$50,Y72)</f>
        <v>764.28162549872616</v>
      </c>
      <c r="AA72" s="116">
        <f t="shared" si="9"/>
        <v>1.8499642833607714E-2</v>
      </c>
      <c r="AB72" s="116">
        <f t="shared" si="29"/>
        <v>-0.19811848638303234</v>
      </c>
      <c r="AC72" s="70">
        <f t="shared" si="30"/>
        <v>0.20216247112984448</v>
      </c>
      <c r="AD72" s="70">
        <f t="shared" si="10"/>
        <v>0.39572132034643448</v>
      </c>
      <c r="AE72" s="70">
        <f t="shared" si="31"/>
        <v>-4.9792202861994997E-2</v>
      </c>
      <c r="AF72" s="70">
        <f t="shared" si="11"/>
        <v>742.36067372287494</v>
      </c>
      <c r="AG72" s="70">
        <f t="shared" si="12"/>
        <v>737.89674067305032</v>
      </c>
      <c r="AH72" s="70">
        <f t="shared" si="32"/>
        <v>3.5569032957818405</v>
      </c>
      <c r="AI72" s="70">
        <f t="shared" si="13"/>
        <v>250.82353160559799</v>
      </c>
      <c r="AJ72" s="70">
        <f t="shared" si="33"/>
        <v>1.0277118606771469</v>
      </c>
      <c r="AK72" s="5">
        <f t="shared" si="34"/>
        <v>0.41929548212437162</v>
      </c>
      <c r="AL72" s="134">
        <f t="shared" si="35"/>
        <v>0.25812363322553833</v>
      </c>
      <c r="AZ72" s="5"/>
    </row>
    <row r="73" spans="1:52" x14ac:dyDescent="0.25">
      <c r="A73" s="68"/>
      <c r="B73" s="70">
        <f t="shared" si="14"/>
        <v>742.36067372287494</v>
      </c>
      <c r="C73" s="70">
        <f t="shared" si="14"/>
        <v>737.89674067305032</v>
      </c>
      <c r="D73" s="70">
        <f t="shared" si="14"/>
        <v>3.5569032957818405</v>
      </c>
      <c r="E73" s="70">
        <f t="shared" si="15"/>
        <v>16</v>
      </c>
      <c r="F73" s="70">
        <f t="shared" si="16"/>
        <v>16</v>
      </c>
      <c r="G73" s="70">
        <f t="shared" si="17"/>
        <v>217.23502064629466</v>
      </c>
      <c r="H73" s="71">
        <f t="shared" si="18"/>
        <v>0.08</v>
      </c>
      <c r="I73" s="94">
        <f t="shared" si="19"/>
        <v>3.5711464398596946</v>
      </c>
      <c r="J73" s="95">
        <f t="shared" si="36"/>
        <v>80</v>
      </c>
      <c r="K73" s="70">
        <f t="shared" si="20"/>
        <v>1</v>
      </c>
      <c r="L73" s="97">
        <f t="shared" si="21"/>
        <v>3.6369032957818406</v>
      </c>
      <c r="M73" s="97">
        <f t="shared" si="4"/>
        <v>3.5969032957818405</v>
      </c>
      <c r="N73" s="70">
        <f t="shared" si="22"/>
        <v>0.20270837827402843</v>
      </c>
      <c r="O73" s="70">
        <f t="shared" si="5"/>
        <v>7.3120744020750115</v>
      </c>
      <c r="P73" s="96">
        <f t="shared" si="23"/>
        <v>51.865511589475169</v>
      </c>
      <c r="Q73" s="70">
        <f t="shared" si="24"/>
        <v>130.18747796495197</v>
      </c>
      <c r="R73" s="70">
        <f>rate1(1,$L$52,$L$51,$L$54,L73,$L$53,$L$50,P73)</f>
        <v>831.20312957876467</v>
      </c>
      <c r="S73" s="97">
        <f t="shared" si="6"/>
        <v>2.1420097447892125E-2</v>
      </c>
      <c r="T73" s="97">
        <f t="shared" si="7"/>
        <v>0.20714545408644799</v>
      </c>
      <c r="U73" s="116">
        <f t="shared" si="25"/>
        <v>3.4769032957818404</v>
      </c>
      <c r="V73" s="116">
        <f t="shared" si="8"/>
        <v>3.5169032957818405</v>
      </c>
      <c r="W73" s="70">
        <f t="shared" si="26"/>
        <v>-0.1989276098067343</v>
      </c>
      <c r="X73" s="70">
        <f t="shared" si="27"/>
        <v>116.47252827906595</v>
      </c>
      <c r="Y73" s="70">
        <f t="shared" si="28"/>
        <v>49.584049886827586</v>
      </c>
      <c r="Z73" s="70">
        <f>rate1(1,$L$52,$L$51,$L$54,U73,$L$53,$L$50,Y73)</f>
        <v>792.59301175540452</v>
      </c>
      <c r="AA73" s="116">
        <f t="shared" si="9"/>
        <v>2.0097066157999863E-2</v>
      </c>
      <c r="AB73" s="116">
        <f t="shared" si="29"/>
        <v>-0.20300746424625915</v>
      </c>
      <c r="AC73" s="70">
        <f t="shared" si="30"/>
        <v>0.20714545408644799</v>
      </c>
      <c r="AD73" s="70">
        <f t="shared" si="10"/>
        <v>0.38620205474851316</v>
      </c>
      <c r="AE73" s="70">
        <f t="shared" si="31"/>
        <v>-4.6513956908559806E-2</v>
      </c>
      <c r="AF73" s="70">
        <f t="shared" si="11"/>
        <v>742.35623664706247</v>
      </c>
      <c r="AG73" s="70">
        <f t="shared" si="12"/>
        <v>737.68959521896386</v>
      </c>
      <c r="AH73" s="70">
        <f t="shared" si="32"/>
        <v>3.6367666660231257</v>
      </c>
      <c r="AI73" s="70">
        <f t="shared" si="13"/>
        <v>249.2115906630726</v>
      </c>
      <c r="AJ73" s="70">
        <f t="shared" si="33"/>
        <v>1.0969373025280005</v>
      </c>
      <c r="AK73" s="5">
        <f t="shared" si="34"/>
        <v>0.46994413947737118</v>
      </c>
      <c r="AL73" s="134">
        <f t="shared" si="35"/>
        <v>0.27806056047858413</v>
      </c>
      <c r="AZ73" s="5"/>
    </row>
    <row r="74" spans="1:52" x14ac:dyDescent="0.25">
      <c r="A74" s="68"/>
      <c r="B74" s="70">
        <f t="shared" si="14"/>
        <v>742.35623664706247</v>
      </c>
      <c r="C74" s="70">
        <f t="shared" si="14"/>
        <v>737.68959521896386</v>
      </c>
      <c r="D74" s="70">
        <f t="shared" si="14"/>
        <v>3.6367666660231257</v>
      </c>
      <c r="E74" s="70">
        <f t="shared" si="15"/>
        <v>16</v>
      </c>
      <c r="F74" s="70">
        <f t="shared" si="16"/>
        <v>16</v>
      </c>
      <c r="G74" s="70">
        <f t="shared" si="17"/>
        <v>231.86608237854824</v>
      </c>
      <c r="H74" s="71">
        <f t="shared" si="18"/>
        <v>0.08</v>
      </c>
      <c r="I74" s="94">
        <f t="shared" si="19"/>
        <v>3.7333131424788917</v>
      </c>
      <c r="J74" s="95">
        <f t="shared" si="36"/>
        <v>80</v>
      </c>
      <c r="K74" s="70">
        <f t="shared" si="20"/>
        <v>1</v>
      </c>
      <c r="L74" s="97">
        <f t="shared" si="21"/>
        <v>3.7167666660231258</v>
      </c>
      <c r="M74" s="97">
        <f t="shared" si="4"/>
        <v>3.6767666660231257</v>
      </c>
      <c r="N74" s="70">
        <f t="shared" si="22"/>
        <v>0.20725192393961578</v>
      </c>
      <c r="O74" s="70">
        <f t="shared" si="5"/>
        <v>7.3115141473024243</v>
      </c>
      <c r="P74" s="96">
        <f t="shared" si="23"/>
        <v>53.398713106343514</v>
      </c>
      <c r="Q74" s="70">
        <f t="shared" si="24"/>
        <v>144.50124963610511</v>
      </c>
      <c r="R74" s="70">
        <f>rate1(1,$L$52,$L$51,$L$54,L74,$L$53,$L$50,P74)</f>
        <v>854.61953869494721</v>
      </c>
      <c r="S74" s="97">
        <f t="shared" si="6"/>
        <v>2.3125517524180628E-2</v>
      </c>
      <c r="T74" s="97">
        <f t="shared" si="7"/>
        <v>0.21215819192487292</v>
      </c>
      <c r="U74" s="116">
        <f t="shared" si="25"/>
        <v>3.5567666660231256</v>
      </c>
      <c r="V74" s="116">
        <f t="shared" si="8"/>
        <v>3.5967666660231257</v>
      </c>
      <c r="W74" s="70">
        <f t="shared" si="26"/>
        <v>-0.2034020218844379</v>
      </c>
      <c r="X74" s="70">
        <f t="shared" si="27"/>
        <v>130.16352671756576</v>
      </c>
      <c r="Y74" s="70">
        <f t="shared" si="28"/>
        <v>51.100268339421127</v>
      </c>
      <c r="Z74" s="70">
        <f>rate1(1,$L$52,$L$51,$L$54,U74,$L$53,$L$50,Y74)</f>
        <v>818.78597363729887</v>
      </c>
      <c r="AA74" s="116">
        <f t="shared" si="9"/>
        <v>2.1742605604343913E-2</v>
      </c>
      <c r="AB74" s="116">
        <f t="shared" si="29"/>
        <v>-0.20792280543925229</v>
      </c>
      <c r="AC74" s="70">
        <f t="shared" si="30"/>
        <v>0.21215819192487292</v>
      </c>
      <c r="AD74" s="70">
        <f t="shared" si="10"/>
        <v>0.37707712002150123</v>
      </c>
      <c r="AE74" s="70">
        <f t="shared" si="31"/>
        <v>-4.3524232683469471E-2</v>
      </c>
      <c r="AF74" s="70">
        <f t="shared" si="11"/>
        <v>742.35133037907724</v>
      </c>
      <c r="AG74" s="70">
        <f t="shared" si="12"/>
        <v>737.47743702703895</v>
      </c>
      <c r="AH74" s="70">
        <f t="shared" si="32"/>
        <v>3.7166462984358941</v>
      </c>
      <c r="AI74" s="70">
        <f t="shared" si="13"/>
        <v>248.2487028658982</v>
      </c>
      <c r="AJ74" s="70">
        <f t="shared" si="33"/>
        <v>1.1658952755463055</v>
      </c>
      <c r="AK74" s="5">
        <f t="shared" si="34"/>
        <v>0.5238724515698604</v>
      </c>
      <c r="AL74" s="134">
        <f t="shared" si="35"/>
        <v>0.297920456707856</v>
      </c>
      <c r="AZ74" s="5"/>
    </row>
    <row r="75" spans="1:52" x14ac:dyDescent="0.25">
      <c r="A75" s="68"/>
      <c r="B75" s="70">
        <f t="shared" si="14"/>
        <v>742.35133037907724</v>
      </c>
      <c r="C75" s="70">
        <f t="shared" si="14"/>
        <v>737.47743702703895</v>
      </c>
      <c r="D75" s="70">
        <f t="shared" si="14"/>
        <v>3.7166462984358941</v>
      </c>
      <c r="E75" s="70">
        <f t="shared" si="15"/>
        <v>16</v>
      </c>
      <c r="F75" s="70">
        <f t="shared" si="16"/>
        <v>16</v>
      </c>
      <c r="G75" s="70">
        <f t="shared" si="17"/>
        <v>247.14286864025041</v>
      </c>
      <c r="H75" s="71">
        <f t="shared" si="18"/>
        <v>0.08</v>
      </c>
      <c r="I75" s="94">
        <f t="shared" si="19"/>
        <v>3.8991146816306355</v>
      </c>
      <c r="J75" s="95">
        <f t="shared" si="36"/>
        <v>80</v>
      </c>
      <c r="K75" s="70">
        <f t="shared" si="20"/>
        <v>1</v>
      </c>
      <c r="L75" s="97">
        <f t="shared" si="21"/>
        <v>3.7966462984358942</v>
      </c>
      <c r="M75" s="97">
        <f t="shared" si="4"/>
        <v>3.7566462984358941</v>
      </c>
      <c r="N75" s="70">
        <f t="shared" si="22"/>
        <v>0.21179716253256764</v>
      </c>
      <c r="O75" s="70">
        <f t="shared" si="5"/>
        <v>7.3108946491981559</v>
      </c>
      <c r="P75" s="96">
        <f t="shared" si="23"/>
        <v>54.943336040410394</v>
      </c>
      <c r="Q75" s="70">
        <f t="shared" si="24"/>
        <v>159.45365674533846</v>
      </c>
      <c r="R75" s="70">
        <f>rate1(1,$L$52,$L$51,$L$54,L75,$L$53,$L$50,P75)</f>
        <v>876.42453401668763</v>
      </c>
      <c r="S75" s="97">
        <f t="shared" si="6"/>
        <v>2.4885675354160332E-2</v>
      </c>
      <c r="T75" s="97">
        <f t="shared" si="7"/>
        <v>0.21720239071402433</v>
      </c>
      <c r="U75" s="116">
        <f t="shared" si="25"/>
        <v>3.636646298435894</v>
      </c>
      <c r="V75" s="116">
        <f t="shared" si="8"/>
        <v>3.6766462984358941</v>
      </c>
      <c r="W75" s="70">
        <f t="shared" si="26"/>
        <v>-0.20787657731559506</v>
      </c>
      <c r="X75" s="70">
        <f t="shared" si="27"/>
        <v>144.47920163178819</v>
      </c>
      <c r="Y75" s="70">
        <f t="shared" si="28"/>
        <v>52.628151427816363</v>
      </c>
      <c r="Z75" s="70">
        <f>rate1(1,$L$52,$L$51,$L$54,U75,$L$53,$L$50,Y75)</f>
        <v>843.08492158080912</v>
      </c>
      <c r="AA75" s="116">
        <f t="shared" si="9"/>
        <v>2.3440317251909804E-2</v>
      </c>
      <c r="AB75" s="116">
        <f t="shared" si="29"/>
        <v>-0.21286622926170723</v>
      </c>
      <c r="AC75" s="70">
        <f t="shared" si="30"/>
        <v>0.21720239071402433</v>
      </c>
      <c r="AD75" s="70">
        <f t="shared" si="10"/>
        <v>0.36832007114199117</v>
      </c>
      <c r="AE75" s="70">
        <f t="shared" si="31"/>
        <v>-4.0791116993964753E-2</v>
      </c>
      <c r="AF75" s="70">
        <f t="shared" si="11"/>
        <v>742.34592515089582</v>
      </c>
      <c r="AG75" s="70">
        <f t="shared" si="12"/>
        <v>737.26023463632487</v>
      </c>
      <c r="AH75" s="70">
        <f t="shared" si="32"/>
        <v>3.7965417984442538</v>
      </c>
      <c r="AI75" s="70">
        <f t="shared" si="13"/>
        <v>247.82783033078428</v>
      </c>
      <c r="AJ75" s="70">
        <f t="shared" si="33"/>
        <v>1.234736339527079</v>
      </c>
      <c r="AK75" s="5">
        <f t="shared" si="34"/>
        <v>0.58133531969303487</v>
      </c>
      <c r="AL75" s="134">
        <f t="shared" si="35"/>
        <v>0.31774668313431875</v>
      </c>
      <c r="AZ75" s="5"/>
    </row>
    <row r="76" spans="1:52" x14ac:dyDescent="0.25">
      <c r="A76" s="68"/>
      <c r="B76" s="70">
        <f t="shared" si="14"/>
        <v>742.34592515089582</v>
      </c>
      <c r="C76" s="70">
        <f t="shared" si="14"/>
        <v>737.26023463632487</v>
      </c>
      <c r="D76" s="70">
        <f t="shared" si="14"/>
        <v>3.7965417984442538</v>
      </c>
      <c r="E76" s="70">
        <f t="shared" si="15"/>
        <v>16</v>
      </c>
      <c r="F76" s="70">
        <f t="shared" si="16"/>
        <v>16</v>
      </c>
      <c r="G76" s="70">
        <f t="shared" si="17"/>
        <v>263.07951099658311</v>
      </c>
      <c r="H76" s="71">
        <f t="shared" si="18"/>
        <v>0.08</v>
      </c>
      <c r="I76" s="94">
        <f t="shared" si="19"/>
        <v>4.0685524116567651</v>
      </c>
      <c r="J76" s="95">
        <f t="shared" si="36"/>
        <v>80</v>
      </c>
      <c r="K76" s="70">
        <f t="shared" si="20"/>
        <v>1</v>
      </c>
      <c r="L76" s="97">
        <f t="shared" si="21"/>
        <v>3.8765417984442538</v>
      </c>
      <c r="M76" s="97">
        <f t="shared" si="4"/>
        <v>3.8365417984442538</v>
      </c>
      <c r="N76" s="70">
        <f t="shared" si="22"/>
        <v>0.21634407206434503</v>
      </c>
      <c r="O76" s="70">
        <f t="shared" si="5"/>
        <v>7.3102121490531156</v>
      </c>
      <c r="P76" s="96">
        <f t="shared" si="23"/>
        <v>56.499222260827402</v>
      </c>
      <c r="Q76" s="70">
        <f t="shared" si="24"/>
        <v>175.0588258657688</v>
      </c>
      <c r="R76" s="70">
        <f>rate1(1,$L$52,$L$51,$L$54,L76,$L$53,$L$50,P76)</f>
        <v>896.77531238341874</v>
      </c>
      <c r="S76" s="135">
        <f t="shared" si="6"/>
        <v>2.6703635209618048E-2</v>
      </c>
      <c r="T76" s="97">
        <f t="shared" si="7"/>
        <v>0.22227974940699474</v>
      </c>
      <c r="U76" s="116">
        <f t="shared" si="25"/>
        <v>3.7165417984442537</v>
      </c>
      <c r="V76" s="116">
        <f t="shared" si="8"/>
        <v>3.7565417984442537</v>
      </c>
      <c r="W76" s="70">
        <f t="shared" si="26"/>
        <v>-0.21235125353429929</v>
      </c>
      <c r="X76" s="70">
        <f t="shared" si="27"/>
        <v>159.43367439373375</v>
      </c>
      <c r="Y76" s="70">
        <f t="shared" si="28"/>
        <v>54.167532478204741</v>
      </c>
      <c r="Z76" s="70">
        <f>rate1(1,$L$52,$L$51,$L$54,U76,$L$53,$L$50,Y76)</f>
        <v>865.68386202453109</v>
      </c>
      <c r="AA76" s="116">
        <f t="shared" si="9"/>
        <v>2.5193630347735183E-2</v>
      </c>
      <c r="AB76" s="116">
        <f t="shared" si="29"/>
        <v>-0.21783941934032469</v>
      </c>
      <c r="AC76" s="70">
        <f t="shared" si="30"/>
        <v>0.22227974940699474</v>
      </c>
      <c r="AD76" s="70">
        <f t="shared" si="10"/>
        <v>0.35990683007978297</v>
      </c>
      <c r="AE76" s="70">
        <f t="shared" si="31"/>
        <v>-3.8287066955173497E-2</v>
      </c>
      <c r="AF76" s="117">
        <f t="shared" si="11"/>
        <v>742.33998947355315</v>
      </c>
      <c r="AG76" s="117">
        <f t="shared" si="12"/>
        <v>737.03795488691787</v>
      </c>
      <c r="AH76" s="70">
        <f t="shared" si="32"/>
        <v>3.8764527957655406</v>
      </c>
      <c r="AI76" s="117">
        <f t="shared" si="13"/>
        <v>247.86559836959296</v>
      </c>
      <c r="AJ76" s="70">
        <f t="shared" si="33"/>
        <v>1.3035878946297437</v>
      </c>
      <c r="AK76" s="5">
        <f t="shared" si="34"/>
        <v>0.6425935347113283</v>
      </c>
      <c r="AL76" s="134">
        <f t="shared" si="35"/>
        <v>0.33757593100388616</v>
      </c>
      <c r="AZ76" s="5"/>
    </row>
    <row r="77" spans="1:52" x14ac:dyDescent="0.25">
      <c r="A77" s="68"/>
      <c r="B77" s="70">
        <f t="shared" si="14"/>
        <v>742.33998947355315</v>
      </c>
      <c r="C77" s="70">
        <f t="shared" si="14"/>
        <v>737.03795488691787</v>
      </c>
      <c r="D77" s="70">
        <f t="shared" si="14"/>
        <v>3.8764527957655406</v>
      </c>
      <c r="E77" s="70">
        <f t="shared" si="15"/>
        <v>16</v>
      </c>
      <c r="F77" s="70">
        <f t="shared" si="16"/>
        <v>16</v>
      </c>
      <c r="G77" s="70">
        <f t="shared" si="17"/>
        <v>279.69014973722057</v>
      </c>
      <c r="H77" s="71">
        <f t="shared" si="18"/>
        <v>0.08</v>
      </c>
      <c r="I77" s="94">
        <f t="shared" si="19"/>
        <v>4.241627669308218</v>
      </c>
      <c r="J77" s="95">
        <f t="shared" si="36"/>
        <v>80</v>
      </c>
      <c r="K77" s="70">
        <f t="shared" si="20"/>
        <v>1</v>
      </c>
      <c r="L77" s="97">
        <f t="shared" si="21"/>
        <v>3.9564527957655407</v>
      </c>
      <c r="M77" s="97">
        <f t="shared" si="4"/>
        <v>3.9164527957655406</v>
      </c>
      <c r="N77" s="70">
        <f t="shared" si="22"/>
        <v>0.22089263191422326</v>
      </c>
      <c r="O77" s="70">
        <f t="shared" si="5"/>
        <v>7.3094626708606469</v>
      </c>
      <c r="P77" s="96">
        <f t="shared" si="23"/>
        <v>58.066219164838806</v>
      </c>
      <c r="Q77" s="70">
        <f t="shared" si="24"/>
        <v>191.33089232621489</v>
      </c>
      <c r="R77" s="70">
        <f>rate1(1,$L$52,$L$51,$L$54,L77,$L$53,$L$50,P77)</f>
        <v>915.80942059968208</v>
      </c>
      <c r="S77" s="135">
        <f t="shared" si="6"/>
        <v>2.8582126552239694E-2</v>
      </c>
      <c r="T77" s="97">
        <f t="shared" si="7"/>
        <v>0.2273919782124558</v>
      </c>
      <c r="U77" s="116">
        <f t="shared" si="25"/>
        <v>3.7964527957655405</v>
      </c>
      <c r="V77" s="116">
        <f t="shared" si="8"/>
        <v>3.8364527957655405</v>
      </c>
      <c r="W77" s="70">
        <f t="shared" si="26"/>
        <v>-0.21682602934994755</v>
      </c>
      <c r="X77" s="70">
        <f t="shared" si="27"/>
        <v>175.04107519865997</v>
      </c>
      <c r="Y77" s="70">
        <f t="shared" si="28"/>
        <v>55.718250814009942</v>
      </c>
      <c r="Z77" s="70">
        <f>rate1(1,$L$52,$L$51,$L$54,U77,$L$53,$L$50,Y77)</f>
        <v>886.75136461020861</v>
      </c>
      <c r="AA77" s="116">
        <f t="shared" si="9"/>
        <v>2.7005526850453293E-2</v>
      </c>
      <c r="AB77" s="116">
        <f t="shared" si="29"/>
        <v>-0.22284405033472576</v>
      </c>
      <c r="AC77" s="70">
        <f t="shared" si="30"/>
        <v>0.2273919782124558</v>
      </c>
      <c r="AD77" s="70">
        <f t="shared" si="10"/>
        <v>0.35181540100440473</v>
      </c>
      <c r="AE77" s="70">
        <f t="shared" si="31"/>
        <v>-3.5988160155027052E-2</v>
      </c>
      <c r="AF77" s="117">
        <f t="shared" si="11"/>
        <v>742.33349012725489</v>
      </c>
      <c r="AG77" s="117">
        <f t="shared" si="12"/>
        <v>736.81056290870538</v>
      </c>
      <c r="AH77" s="70">
        <f t="shared" si="32"/>
        <v>3.9563789424621696</v>
      </c>
      <c r="AI77" s="117">
        <f t="shared" si="13"/>
        <v>248.29617723691575</v>
      </c>
      <c r="AJ77" s="70">
        <f t="shared" si="33"/>
        <v>1.3725590549733313</v>
      </c>
      <c r="AK77" s="5">
        <f t="shared" si="34"/>
        <v>0.70791517160113704</v>
      </c>
      <c r="AL77" s="134">
        <f t="shared" si="35"/>
        <v>0.35743962518283945</v>
      </c>
      <c r="AZ77" s="5"/>
    </row>
    <row r="78" spans="1:52" x14ac:dyDescent="0.25">
      <c r="A78" s="68"/>
      <c r="B78" s="70">
        <f t="shared" si="14"/>
        <v>742.33349012725489</v>
      </c>
      <c r="C78" s="70">
        <f t="shared" si="14"/>
        <v>736.81056290870538</v>
      </c>
      <c r="D78" s="70">
        <f t="shared" si="14"/>
        <v>3.9563789424621696</v>
      </c>
      <c r="E78" s="70">
        <f t="shared" si="15"/>
        <v>16</v>
      </c>
      <c r="F78" s="70">
        <f t="shared" si="16"/>
        <v>16</v>
      </c>
      <c r="G78" s="70">
        <f t="shared" si="17"/>
        <v>296.98893381670564</v>
      </c>
      <c r="H78" s="71">
        <f t="shared" si="18"/>
        <v>0.08</v>
      </c>
      <c r="I78" s="94">
        <f t="shared" si="19"/>
        <v>4.4183417748396101</v>
      </c>
      <c r="J78" s="95">
        <f t="shared" si="36"/>
        <v>80</v>
      </c>
      <c r="K78" s="70">
        <f t="shared" si="20"/>
        <v>1</v>
      </c>
      <c r="L78" s="97">
        <f t="shared" si="21"/>
        <v>4.0363789424621697</v>
      </c>
      <c r="M78" s="97">
        <f t="shared" si="4"/>
        <v>3.9963789424621696</v>
      </c>
      <c r="N78" s="70">
        <f t="shared" si="22"/>
        <v>0.22544282271952021</v>
      </c>
      <c r="O78" s="70">
        <f t="shared" si="5"/>
        <v>7.3086420200680537</v>
      </c>
      <c r="P78" s="96">
        <f t="shared" si="23"/>
        <v>59.644179376628173</v>
      </c>
      <c r="Q78" s="70">
        <f t="shared" si="24"/>
        <v>208.28400014957049</v>
      </c>
      <c r="R78" s="70">
        <f>rate1(1,$L$52,$L$51,$L$54,L78,$L$53,$L$50,P78)</f>
        <v>933.64772366119189</v>
      </c>
      <c r="S78" s="97">
        <f t="shared" si="6"/>
        <v>3.0523629728085092E-2</v>
      </c>
      <c r="T78" s="97">
        <f t="shared" si="7"/>
        <v>0.2325408123730637</v>
      </c>
      <c r="U78" s="116">
        <f t="shared" si="25"/>
        <v>3.8763789424621695</v>
      </c>
      <c r="V78" s="116">
        <f t="shared" si="8"/>
        <v>3.9163789424621696</v>
      </c>
      <c r="W78" s="70">
        <f t="shared" si="26"/>
        <v>-0.22130088483704036</v>
      </c>
      <c r="X78" s="70">
        <f t="shared" si="27"/>
        <v>191.31554299925062</v>
      </c>
      <c r="Y78" s="70">
        <f t="shared" si="28"/>
        <v>57.280151420070467</v>
      </c>
      <c r="Z78" s="70">
        <f>rate1(1,$L$52,$L$51,$L$54,U78,$L$53,$L$50,Y78)</f>
        <v>906.43458743348265</v>
      </c>
      <c r="AA78" s="116">
        <f t="shared" si="9"/>
        <v>2.8878663839848658E-2</v>
      </c>
      <c r="AB78" s="116">
        <f t="shared" si="29"/>
        <v>-0.22788180693472557</v>
      </c>
      <c r="AC78" s="70">
        <f t="shared" si="30"/>
        <v>0.2325408123730637</v>
      </c>
      <c r="AD78" s="70">
        <f t="shared" si="10"/>
        <v>0.34402563224754079</v>
      </c>
      <c r="AE78" s="70">
        <f t="shared" si="31"/>
        <v>-3.387350898355012E-2</v>
      </c>
      <c r="AF78" s="70">
        <f t="shared" si="11"/>
        <v>742.32639213760137</v>
      </c>
      <c r="AG78" s="70">
        <f t="shared" si="12"/>
        <v>736.57802209633235</v>
      </c>
      <c r="AH78" s="70">
        <f t="shared" si="32"/>
        <v>4.036319911184405</v>
      </c>
      <c r="AI78" s="70">
        <f t="shared" si="13"/>
        <v>249.06697299189219</v>
      </c>
      <c r="AJ78" s="70">
        <f t="shared" si="33"/>
        <v>1.4417443252488569</v>
      </c>
      <c r="AK78" s="5">
        <f t="shared" si="34"/>
        <v>0.77757675057183562</v>
      </c>
      <c r="AL78" s="134">
        <f t="shared" si="35"/>
        <v>0.37736498302219085</v>
      </c>
      <c r="AZ78" s="5"/>
    </row>
    <row r="79" spans="1:52" x14ac:dyDescent="0.25">
      <c r="A79" s="68"/>
      <c r="B79" s="70">
        <f t="shared" si="14"/>
        <v>742.32639213760137</v>
      </c>
      <c r="C79" s="70">
        <f t="shared" si="14"/>
        <v>736.57802209633235</v>
      </c>
      <c r="D79" s="70">
        <f t="shared" si="14"/>
        <v>4.036319911184405</v>
      </c>
      <c r="E79" s="70">
        <f t="shared" si="15"/>
        <v>16</v>
      </c>
      <c r="F79" s="70">
        <f t="shared" si="16"/>
        <v>16</v>
      </c>
      <c r="G79" s="70">
        <f t="shared" si="17"/>
        <v>314.99002079849151</v>
      </c>
      <c r="H79" s="71">
        <f t="shared" si="18"/>
        <v>0.08</v>
      </c>
      <c r="I79" s="94">
        <f t="shared" si="19"/>
        <v>4.598696033015222</v>
      </c>
      <c r="J79" s="95">
        <f t="shared" si="36"/>
        <v>80</v>
      </c>
      <c r="K79" s="70">
        <f t="shared" si="20"/>
        <v>1</v>
      </c>
      <c r="L79" s="97">
        <f t="shared" si="21"/>
        <v>4.1163199111844051</v>
      </c>
      <c r="M79" s="97">
        <f t="shared" si="4"/>
        <v>4.0763199111844051</v>
      </c>
      <c r="N79" s="70">
        <f t="shared" si="22"/>
        <v>0.22999462627664435</v>
      </c>
      <c r="O79" s="70">
        <f t="shared" si="5"/>
        <v>7.3077457805744697</v>
      </c>
      <c r="P79" s="96">
        <f t="shared" si="23"/>
        <v>61.232960468229145</v>
      </c>
      <c r="Q79" s="70">
        <f t="shared" si="24"/>
        <v>225.93230199499908</v>
      </c>
      <c r="R79" s="70">
        <f>rate1(1,$L$52,$L$51,$L$54,L79,$L$53,$L$50,P79)</f>
        <v>950.39685141811117</v>
      </c>
      <c r="S79" s="97">
        <f t="shared" si="6"/>
        <v>3.253043776064278E-2</v>
      </c>
      <c r="T79" s="97">
        <f t="shared" si="7"/>
        <v>0.23772802293054718</v>
      </c>
      <c r="U79" s="116">
        <f t="shared" si="25"/>
        <v>3.956319911184405</v>
      </c>
      <c r="V79" s="116">
        <f t="shared" si="8"/>
        <v>3.996319911184405</v>
      </c>
      <c r="W79" s="70">
        <f t="shared" si="26"/>
        <v>-0.22577580123571828</v>
      </c>
      <c r="X79" s="70">
        <f t="shared" si="27"/>
        <v>208.27122544394717</v>
      </c>
      <c r="Y79" s="70">
        <f t="shared" si="28"/>
        <v>58.853084632078911</v>
      </c>
      <c r="Z79" s="70">
        <f>rate1(1,$L$52,$L$51,$L$54,U79,$L$53,$L$50,Y79)</f>
        <v>924.86256225578552</v>
      </c>
      <c r="AA79" s="116">
        <f t="shared" si="9"/>
        <v>3.0815459046436795E-2</v>
      </c>
      <c r="AB79" s="116">
        <f t="shared" si="29"/>
        <v>-0.23295439794528866</v>
      </c>
      <c r="AC79" s="70">
        <f t="shared" si="30"/>
        <v>0.23772802293054718</v>
      </c>
      <c r="AD79" s="70">
        <f t="shared" si="10"/>
        <v>0.33651901451841965</v>
      </c>
      <c r="AE79" s="70">
        <f t="shared" si="31"/>
        <v>-3.1924793503591571E-2</v>
      </c>
      <c r="AF79" s="70">
        <f t="shared" si="11"/>
        <v>742.31865874094751</v>
      </c>
      <c r="AG79" s="70">
        <f t="shared" si="12"/>
        <v>736.34029407340176</v>
      </c>
      <c r="AH79" s="70">
        <f t="shared" si="32"/>
        <v>4.1162753935826739</v>
      </c>
      <c r="AI79" s="70">
        <f t="shared" si="13"/>
        <v>250.13553293640146</v>
      </c>
      <c r="AJ79" s="70">
        <f t="shared" si="33"/>
        <v>1.5112264177311907</v>
      </c>
      <c r="AK79" s="5">
        <f t="shared" si="34"/>
        <v>0.85186423580829096</v>
      </c>
      <c r="AL79" s="134">
        <f t="shared" si="35"/>
        <v>0.39737582565710294</v>
      </c>
      <c r="AZ79" s="5"/>
    </row>
    <row r="80" spans="1:52" x14ac:dyDescent="0.25">
      <c r="A80" s="68"/>
      <c r="B80" s="70">
        <f t="shared" si="14"/>
        <v>742.31865874094751</v>
      </c>
      <c r="C80" s="70">
        <f t="shared" si="14"/>
        <v>736.34029407340176</v>
      </c>
      <c r="D80" s="70">
        <f t="shared" si="14"/>
        <v>4.1162753935826739</v>
      </c>
      <c r="E80" s="70">
        <f t="shared" si="15"/>
        <v>16</v>
      </c>
      <c r="F80" s="70">
        <f t="shared" si="16"/>
        <v>16</v>
      </c>
      <c r="G80" s="70">
        <f t="shared" si="17"/>
        <v>333.70757680249335</v>
      </c>
      <c r="H80" s="71">
        <f t="shared" si="18"/>
        <v>0.08</v>
      </c>
      <c r="I80" s="94">
        <f t="shared" si="19"/>
        <v>4.7826917340365984</v>
      </c>
      <c r="J80" s="95">
        <f t="shared" si="36"/>
        <v>80</v>
      </c>
      <c r="K80" s="70">
        <f t="shared" si="20"/>
        <v>1</v>
      </c>
      <c r="L80" s="97">
        <f t="shared" si="21"/>
        <v>4.196275393582674</v>
      </c>
      <c r="M80" s="97">
        <f t="shared" si="4"/>
        <v>4.1562753935826739</v>
      </c>
      <c r="N80" s="70">
        <f t="shared" si="22"/>
        <v>0.23454802545160192</v>
      </c>
      <c r="O80" s="70">
        <f t="shared" si="5"/>
        <v>7.3067693103569757</v>
      </c>
      <c r="P80" s="96">
        <f t="shared" si="23"/>
        <v>62.832424700497604</v>
      </c>
      <c r="Q80" s="70">
        <f t="shared" si="24"/>
        <v>244.28995910378757</v>
      </c>
      <c r="R80" s="70">
        <f>rate1(1,$L$52,$L$51,$L$54,L80,$L$53,$L$50,P80)</f>
        <v>966.15122749019054</v>
      </c>
      <c r="S80" s="97">
        <f t="shared" si="6"/>
        <v>3.4604701775635141E-2</v>
      </c>
      <c r="T80" s="97">
        <f t="shared" si="7"/>
        <v>0.24295542549565147</v>
      </c>
      <c r="U80" s="116">
        <f t="shared" si="25"/>
        <v>4.0362753935826738</v>
      </c>
      <c r="V80" s="116">
        <f t="shared" si="8"/>
        <v>4.0762753935826739</v>
      </c>
      <c r="W80" s="70">
        <f t="shared" si="26"/>
        <v>-0.23025076086196883</v>
      </c>
      <c r="X80" s="70">
        <f t="shared" si="27"/>
        <v>225.92227881924003</v>
      </c>
      <c r="Y80" s="70">
        <f t="shared" si="28"/>
        <v>60.436905848925122</v>
      </c>
      <c r="Z80" s="70">
        <f>rate1(1,$L$52,$L$51,$L$54,U80,$L$53,$L$50,Y80)</f>
        <v>942.14889360633322</v>
      </c>
      <c r="AA80" s="116">
        <f t="shared" si="9"/>
        <v>3.2818151954981861E-2</v>
      </c>
      <c r="AB80" s="116">
        <f t="shared" si="29"/>
        <v>-0.23806356718478411</v>
      </c>
      <c r="AC80" s="70">
        <f t="shared" si="30"/>
        <v>0.24295542549565147</v>
      </c>
      <c r="AD80" s="70">
        <f t="shared" si="10"/>
        <v>0.32927850792709251</v>
      </c>
      <c r="AE80" s="70">
        <f t="shared" si="31"/>
        <v>-3.0125882699032852E-2</v>
      </c>
      <c r="AF80" s="70">
        <f t="shared" si="11"/>
        <v>742.31025134090351</v>
      </c>
      <c r="AG80" s="70">
        <f t="shared" si="12"/>
        <v>736.0973386479061</v>
      </c>
      <c r="AH80" s="70">
        <f t="shared" si="32"/>
        <v>4.1962450988696078</v>
      </c>
      <c r="AI80" s="70">
        <f t="shared" si="13"/>
        <v>251.46728439893042</v>
      </c>
      <c r="AJ80" s="70">
        <f t="shared" si="33"/>
        <v>1.581078441175338</v>
      </c>
      <c r="AK80" s="5">
        <f t="shared" si="34"/>
        <v>0.93107392095125019</v>
      </c>
      <c r="AL80" s="134">
        <f t="shared" si="35"/>
        <v>0.41749320840901738</v>
      </c>
      <c r="AZ80" s="5"/>
    </row>
    <row r="81" spans="1:52" x14ac:dyDescent="0.25">
      <c r="A81" s="68"/>
      <c r="B81" s="70">
        <f t="shared" si="14"/>
        <v>742.31025134090351</v>
      </c>
      <c r="C81" s="70">
        <f t="shared" si="14"/>
        <v>736.0973386479061</v>
      </c>
      <c r="D81" s="70">
        <f t="shared" si="14"/>
        <v>4.1962450988696078</v>
      </c>
      <c r="E81" s="70">
        <f t="shared" si="15"/>
        <v>16</v>
      </c>
      <c r="F81" s="70">
        <f t="shared" si="16"/>
        <v>16</v>
      </c>
      <c r="G81" s="70">
        <f t="shared" si="17"/>
        <v>353.15577645575786</v>
      </c>
      <c r="H81" s="71">
        <f t="shared" si="18"/>
        <v>0.08</v>
      </c>
      <c r="I81" s="94">
        <f t="shared" si="19"/>
        <v>4.9703301543979252</v>
      </c>
      <c r="J81" s="95">
        <f t="shared" si="36"/>
        <v>80</v>
      </c>
      <c r="K81" s="70">
        <f t="shared" si="20"/>
        <v>1</v>
      </c>
      <c r="L81" s="97">
        <f t="shared" si="21"/>
        <v>4.2762450988696079</v>
      </c>
      <c r="M81" s="97">
        <f t="shared" si="4"/>
        <v>4.2362450988696079</v>
      </c>
      <c r="N81" s="70">
        <f t="shared" si="22"/>
        <v>0.2391030040990092</v>
      </c>
      <c r="O81" s="70">
        <f t="shared" si="5"/>
        <v>7.3057077359780855</v>
      </c>
      <c r="P81" s="96">
        <f t="shared" si="23"/>
        <v>64.442438782335273</v>
      </c>
      <c r="Q81" s="70">
        <f t="shared" si="24"/>
        <v>263.37114124844481</v>
      </c>
      <c r="R81" s="70">
        <f>rate1(1,$L$52,$L$51,$L$54,L81,$L$53,$L$50,P81)</f>
        <v>980.99476129226639</v>
      </c>
      <c r="S81" s="97">
        <f t="shared" si="6"/>
        <v>3.6748465003173234E-2</v>
      </c>
      <c r="T81" s="97">
        <f t="shared" si="7"/>
        <v>0.2482248876974765</v>
      </c>
      <c r="U81" s="116">
        <f t="shared" si="25"/>
        <v>4.1162450988696078</v>
      </c>
      <c r="V81" s="116">
        <f t="shared" si="8"/>
        <v>4.1562450988696078</v>
      </c>
      <c r="W81" s="70">
        <f t="shared" si="26"/>
        <v>-0.23472574702623383</v>
      </c>
      <c r="X81" s="70">
        <f t="shared" si="27"/>
        <v>244.28286799548289</v>
      </c>
      <c r="Y81" s="70">
        <f t="shared" si="28"/>
        <v>62.031475265827574</v>
      </c>
      <c r="Z81" s="70">
        <f>rate1(1,$L$52,$L$51,$L$54,U81,$L$53,$L$50,Y81)</f>
        <v>958.39399017669825</v>
      </c>
      <c r="AA81" s="116">
        <f t="shared" si="9"/>
        <v>3.4888848360597191E-2</v>
      </c>
      <c r="AB81" s="116">
        <f t="shared" si="29"/>
        <v>-0.24321110229377502</v>
      </c>
      <c r="AC81" s="70">
        <f t="shared" si="30"/>
        <v>0.2482248876974765</v>
      </c>
      <c r="AD81" s="70">
        <f t="shared" si="10"/>
        <v>0.32228839236096185</v>
      </c>
      <c r="AE81" s="70">
        <f t="shared" si="31"/>
        <v>-2.8462523347845201E-2</v>
      </c>
      <c r="AF81" s="70">
        <f t="shared" si="11"/>
        <v>742.30112945730502</v>
      </c>
      <c r="AG81" s="70">
        <f t="shared" si="12"/>
        <v>735.84911376020864</v>
      </c>
      <c r="AH81" s="70">
        <f t="shared" si="32"/>
        <v>4.2762287525156539</v>
      </c>
      <c r="AI81" s="70">
        <f t="shared" si="13"/>
        <v>253.03385654219943</v>
      </c>
      <c r="AJ81" s="70">
        <f t="shared" si="33"/>
        <v>1.6513656235481713</v>
      </c>
      <c r="AK81" s="5">
        <f t="shared" si="34"/>
        <v>1.0155132360669372</v>
      </c>
      <c r="AL81" s="134">
        <f t="shared" si="35"/>
        <v>0.43773591693239333</v>
      </c>
      <c r="AZ81" s="5"/>
    </row>
    <row r="82" spans="1:52" x14ac:dyDescent="0.25">
      <c r="A82" s="68"/>
      <c r="B82" s="70">
        <f t="shared" si="14"/>
        <v>742.30112945730502</v>
      </c>
      <c r="C82" s="70">
        <f t="shared" si="14"/>
        <v>735.84911376020864</v>
      </c>
      <c r="D82" s="70">
        <f t="shared" si="14"/>
        <v>4.2762287525156539</v>
      </c>
      <c r="E82" s="70">
        <f t="shared" si="15"/>
        <v>16</v>
      </c>
      <c r="F82" s="70">
        <f t="shared" si="16"/>
        <v>16</v>
      </c>
      <c r="G82" s="70">
        <f t="shared" si="17"/>
        <v>373.34880284612399</v>
      </c>
      <c r="H82" s="71">
        <f t="shared" si="18"/>
        <v>0.08</v>
      </c>
      <c r="I82" s="94">
        <f t="shared" si="19"/>
        <v>5.1616125576771088</v>
      </c>
      <c r="J82" s="95">
        <f t="shared" si="36"/>
        <v>80</v>
      </c>
      <c r="K82" s="70">
        <f t="shared" si="20"/>
        <v>1</v>
      </c>
      <c r="L82" s="97">
        <f t="shared" si="21"/>
        <v>4.356228752515654</v>
      </c>
      <c r="M82" s="97">
        <f t="shared" si="4"/>
        <v>4.316228752515654</v>
      </c>
      <c r="N82" s="70">
        <f t="shared" si="22"/>
        <v>0.24365954698864023</v>
      </c>
      <c r="O82" s="70">
        <f t="shared" si="5"/>
        <v>7.3045559461423837</v>
      </c>
      <c r="P82" s="96">
        <f t="shared" si="23"/>
        <v>66.062873646569642</v>
      </c>
      <c r="Q82" s="70">
        <f t="shared" si="24"/>
        <v>283.19002668490754</v>
      </c>
      <c r="R82" s="70">
        <f>rate1(1,$L$52,$L$51,$L$54,L82,$L$53,$L$50,P82)</f>
        <v>995.0022666291718</v>
      </c>
      <c r="S82" s="97">
        <f t="shared" si="6"/>
        <v>3.8963688674779985E-2</v>
      </c>
      <c r="T82" s="97">
        <f t="shared" si="7"/>
        <v>0.25353833577073287</v>
      </c>
      <c r="U82" s="116">
        <f t="shared" si="25"/>
        <v>4.1962287525156539</v>
      </c>
      <c r="V82" s="116">
        <f t="shared" si="8"/>
        <v>4.2362287525156539</v>
      </c>
      <c r="W82" s="70">
        <f t="shared" si="26"/>
        <v>-0.23920074395960889</v>
      </c>
      <c r="X82" s="70">
        <f t="shared" si="27"/>
        <v>263.36716637605917</v>
      </c>
      <c r="Y82" s="70">
        <f t="shared" si="28"/>
        <v>63.636657626390381</v>
      </c>
      <c r="Z82" s="70">
        <f>rate1(1,$L$52,$L$51,$L$54,U82,$L$53,$L$50,Y82)</f>
        <v>973.68692034899289</v>
      </c>
      <c r="AA82" s="116">
        <f t="shared" si="9"/>
        <v>3.7029553489536529E-2</v>
      </c>
      <c r="AB82" s="116">
        <f t="shared" si="29"/>
        <v>-0.24839884217257727</v>
      </c>
      <c r="AC82" s="70">
        <f t="shared" si="30"/>
        <v>0.25353833577073287</v>
      </c>
      <c r="AD82" s="70">
        <f t="shared" si="10"/>
        <v>0.31553413710320166</v>
      </c>
      <c r="AE82" s="70">
        <f t="shared" si="31"/>
        <v>-2.6922081738372457E-2</v>
      </c>
      <c r="AF82" s="70">
        <f t="shared" si="11"/>
        <v>742.29125066852293</v>
      </c>
      <c r="AG82" s="70">
        <f t="shared" si="12"/>
        <v>735.59557542443792</v>
      </c>
      <c r="AH82" s="70">
        <f t="shared" si="32"/>
        <v>4.3562260950634322</v>
      </c>
      <c r="AI82" s="70">
        <f t="shared" si="13"/>
        <v>254.81181729330098</v>
      </c>
      <c r="AJ82" s="70">
        <f t="shared" si="33"/>
        <v>1.7221466839074215</v>
      </c>
      <c r="AK82" s="5">
        <f t="shared" si="34"/>
        <v>1.1055015012532556</v>
      </c>
      <c r="AL82" s="134">
        <f t="shared" si="35"/>
        <v>0.45812086231585741</v>
      </c>
      <c r="AZ82" s="5"/>
    </row>
    <row r="83" spans="1:52" x14ac:dyDescent="0.25">
      <c r="A83" s="68"/>
      <c r="B83" s="70">
        <f t="shared" si="14"/>
        <v>742.29125066852293</v>
      </c>
      <c r="C83" s="70">
        <f t="shared" si="14"/>
        <v>735.59557542443792</v>
      </c>
      <c r="D83" s="70">
        <f t="shared" si="14"/>
        <v>4.3562260950634322</v>
      </c>
      <c r="E83" s="70">
        <f t="shared" si="15"/>
        <v>16</v>
      </c>
      <c r="F83" s="70">
        <f t="shared" si="16"/>
        <v>16</v>
      </c>
      <c r="G83" s="70">
        <f t="shared" si="17"/>
        <v>394.30084747859405</v>
      </c>
      <c r="H83" s="71">
        <f t="shared" si="18"/>
        <v>0.08</v>
      </c>
      <c r="I83" s="94">
        <f t="shared" si="19"/>
        <v>5.3565401952680078</v>
      </c>
      <c r="J83" s="95">
        <f t="shared" si="36"/>
        <v>80</v>
      </c>
      <c r="K83" s="70">
        <f t="shared" si="20"/>
        <v>1</v>
      </c>
      <c r="L83" s="97">
        <f t="shared" si="21"/>
        <v>4.4362260950634322</v>
      </c>
      <c r="M83" s="97">
        <f t="shared" si="4"/>
        <v>4.3962260950634322</v>
      </c>
      <c r="N83" s="70">
        <f t="shared" si="22"/>
        <v>0.24821763973862332</v>
      </c>
      <c r="O83" s="70">
        <f t="shared" si="5"/>
        <v>7.3033085844121652</v>
      </c>
      <c r="P83" s="96">
        <f t="shared" si="23"/>
        <v>67.693604241047694</v>
      </c>
      <c r="Q83" s="70">
        <f t="shared" si="24"/>
        <v>303.76080210756777</v>
      </c>
      <c r="R83" s="70">
        <f>rate1(1,$L$52,$L$51,$L$54,L83,$L$53,$L$50,P83)</f>
        <v>1008.2406570204186</v>
      </c>
      <c r="S83" s="97">
        <f t="shared" si="6"/>
        <v>4.1252272084537384E-2</v>
      </c>
      <c r="T83" s="97">
        <f t="shared" si="7"/>
        <v>0.25889776060101377</v>
      </c>
      <c r="U83" s="116">
        <f t="shared" si="25"/>
        <v>4.2762260950634321</v>
      </c>
      <c r="V83" s="116">
        <f t="shared" si="8"/>
        <v>4.3162260950634321</v>
      </c>
      <c r="W83" s="70">
        <f t="shared" si="26"/>
        <v>-0.2436757367467326</v>
      </c>
      <c r="X83" s="70">
        <f t="shared" si="27"/>
        <v>283.18935584959883</v>
      </c>
      <c r="Y83" s="70">
        <f t="shared" si="28"/>
        <v>65.25232199190819</v>
      </c>
      <c r="Z83" s="70">
        <f>rate1(1,$L$52,$L$51,$L$54,U83,$L$53,$L$50,Y83)</f>
        <v>988.10696365652029</v>
      </c>
      <c r="AA83" s="116">
        <f t="shared" si="9"/>
        <v>3.9242197077930752E-2</v>
      </c>
      <c r="AB83" s="116">
        <f t="shared" si="29"/>
        <v>-0.25362868353045065</v>
      </c>
      <c r="AC83" s="70">
        <f t="shared" si="30"/>
        <v>0.25889776060101377</v>
      </c>
      <c r="AD83" s="70">
        <f t="shared" si="10"/>
        <v>0.30900228651760203</v>
      </c>
      <c r="AE83" s="70">
        <f t="shared" si="31"/>
        <v>-2.5493327389884336E-2</v>
      </c>
      <c r="AF83" s="70">
        <f t="shared" si="11"/>
        <v>742.28057054766055</v>
      </c>
      <c r="AG83" s="70">
        <f t="shared" si="12"/>
        <v>735.33667766383689</v>
      </c>
      <c r="AH83" s="70">
        <f t="shared" si="32"/>
        <v>4.4362368810480053</v>
      </c>
      <c r="AI83" s="70">
        <f t="shared" si="13"/>
        <v>256.78171059488494</v>
      </c>
      <c r="AJ83" s="70">
        <f t="shared" si="33"/>
        <v>1.7934749368504452</v>
      </c>
      <c r="AK83" s="5">
        <f t="shared" si="34"/>
        <v>1.2013706454966357</v>
      </c>
      <c r="AL83" s="134">
        <f t="shared" si="35"/>
        <v>0.47866339916344819</v>
      </c>
      <c r="AZ83" s="5"/>
    </row>
    <row r="84" spans="1:52" x14ac:dyDescent="0.25">
      <c r="A84" s="68"/>
      <c r="B84" s="70">
        <f t="shared" si="14"/>
        <v>742.28057054766055</v>
      </c>
      <c r="C84" s="70">
        <f t="shared" si="14"/>
        <v>735.33667766383689</v>
      </c>
      <c r="D84" s="70">
        <f t="shared" si="14"/>
        <v>4.4362368810480053</v>
      </c>
      <c r="E84" s="70">
        <f t="shared" si="15"/>
        <v>16</v>
      </c>
      <c r="F84" s="70">
        <f t="shared" si="16"/>
        <v>16</v>
      </c>
      <c r="G84" s="70">
        <f t="shared" si="17"/>
        <v>416.02611023419911</v>
      </c>
      <c r="H84" s="71">
        <f t="shared" si="18"/>
        <v>0.08</v>
      </c>
      <c r="I84" s="94">
        <f t="shared" si="19"/>
        <v>5.5551143070589211</v>
      </c>
      <c r="J84" s="95">
        <f t="shared" si="36"/>
        <v>80</v>
      </c>
      <c r="K84" s="70">
        <f t="shared" si="20"/>
        <v>1</v>
      </c>
      <c r="L84" s="97">
        <f t="shared" si="21"/>
        <v>4.5162368810480054</v>
      </c>
      <c r="M84" s="97">
        <f t="shared" si="4"/>
        <v>4.4762368810480053</v>
      </c>
      <c r="N84" s="70">
        <f t="shared" si="22"/>
        <v>0.25277726875462925</v>
      </c>
      <c r="O84" s="70">
        <f t="shared" si="5"/>
        <v>7.3019600411512746</v>
      </c>
      <c r="P84" s="96">
        <f t="shared" si="23"/>
        <v>69.33450933365188</v>
      </c>
      <c r="Q84" s="70">
        <f t="shared" si="24"/>
        <v>325.09766260688951</v>
      </c>
      <c r="R84" s="70">
        <f>rate1(1,$L$52,$L$51,$L$54,L84,$L$53,$L$50,P84)</f>
        <v>1020.7699576711534</v>
      </c>
      <c r="S84" s="97">
        <f t="shared" si="6"/>
        <v>4.3616068394575859E-2</v>
      </c>
      <c r="T84" s="97">
        <f t="shared" si="7"/>
        <v>0.26430522345801782</v>
      </c>
      <c r="U84" s="116">
        <f t="shared" si="25"/>
        <v>4.3562368810480052</v>
      </c>
      <c r="V84" s="116">
        <f t="shared" si="8"/>
        <v>4.3962368810480053</v>
      </c>
      <c r="W84" s="70">
        <f t="shared" si="26"/>
        <v>-0.24815071126468879</v>
      </c>
      <c r="X84" s="70">
        <f t="shared" si="27"/>
        <v>303.76362674498898</v>
      </c>
      <c r="Y84" s="70">
        <f t="shared" si="28"/>
        <v>66.878341526420485</v>
      </c>
      <c r="Z84" s="70">
        <f>rate1(1,$L$52,$L$51,$L$54,U84,$L$53,$L$50,Y84)</f>
        <v>1001.7249147227833</v>
      </c>
      <c r="AA84" s="116">
        <f t="shared" si="9"/>
        <v>4.1528652707629128E-2</v>
      </c>
      <c r="AB84" s="116">
        <f t="shared" si="29"/>
        <v>-0.25890258688034962</v>
      </c>
      <c r="AC84" s="70">
        <f t="shared" si="30"/>
        <v>0.26430522345801782</v>
      </c>
      <c r="AD84" s="70">
        <f t="shared" si="10"/>
        <v>0.30268035929568826</v>
      </c>
      <c r="AE84" s="70">
        <f t="shared" si="31"/>
        <v>-2.4166250631324705E-2</v>
      </c>
      <c r="AF84" s="70">
        <f t="shared" si="11"/>
        <v>742.26904259295713</v>
      </c>
      <c r="AG84" s="70">
        <f t="shared" si="12"/>
        <v>735.0723724403789</v>
      </c>
      <c r="AH84" s="70">
        <f t="shared" si="32"/>
        <v>4.5162608780121056</v>
      </c>
      <c r="AI84" s="70">
        <f t="shared" si="13"/>
        <v>258.92731410416877</v>
      </c>
      <c r="AJ84" s="70">
        <f t="shared" si="33"/>
        <v>1.8653991907682699</v>
      </c>
      <c r="AK84" s="5">
        <f t="shared" si="34"/>
        <v>1.3034659048832655</v>
      </c>
      <c r="AL84" s="134">
        <f t="shared" si="35"/>
        <v>0.4993775842917817</v>
      </c>
      <c r="AZ84" s="5"/>
    </row>
    <row r="85" spans="1:52" x14ac:dyDescent="0.25">
      <c r="A85" s="68"/>
      <c r="B85" s="70">
        <f t="shared" si="14"/>
        <v>742.26904259295713</v>
      </c>
      <c r="C85" s="70">
        <f t="shared" si="14"/>
        <v>735.0723724403789</v>
      </c>
      <c r="D85" s="70">
        <f t="shared" si="14"/>
        <v>4.5162608780121056</v>
      </c>
      <c r="E85" s="70">
        <f t="shared" si="15"/>
        <v>16</v>
      </c>
      <c r="F85" s="70">
        <f t="shared" si="16"/>
        <v>16</v>
      </c>
      <c r="G85" s="70">
        <f t="shared" si="17"/>
        <v>438.53879933122408</v>
      </c>
      <c r="H85" s="71">
        <f t="shared" si="18"/>
        <v>0.08</v>
      </c>
      <c r="I85" s="94">
        <f t="shared" si="19"/>
        <v>5.7573361220625889</v>
      </c>
      <c r="J85" s="95">
        <f t="shared" si="36"/>
        <v>80</v>
      </c>
      <c r="K85" s="70">
        <f t="shared" si="20"/>
        <v>1</v>
      </c>
      <c r="L85" s="97">
        <f t="shared" si="21"/>
        <v>4.5962608780121057</v>
      </c>
      <c r="M85" s="97">
        <f t="shared" si="4"/>
        <v>4.5562608780121057</v>
      </c>
      <c r="N85" s="70">
        <f t="shared" si="22"/>
        <v>0.25733842117439742</v>
      </c>
      <c r="O85" s="70">
        <f t="shared" si="5"/>
        <v>7.3005044447373901</v>
      </c>
      <c r="P85" s="96">
        <f t="shared" si="23"/>
        <v>70.985471330083556</v>
      </c>
      <c r="Q85" s="70">
        <f t="shared" si="24"/>
        <v>347.21481162947561</v>
      </c>
      <c r="R85" s="70">
        <f>rate1(1,$L$52,$L$51,$L$54,L85,$L$53,$L$50,P85)</f>
        <v>1032.644166056534</v>
      </c>
      <c r="S85" s="97">
        <f t="shared" si="6"/>
        <v>4.6056897303617811E-2</v>
      </c>
      <c r="T85" s="97">
        <f t="shared" si="7"/>
        <v>0.26976286158683221</v>
      </c>
      <c r="U85" s="116">
        <f t="shared" si="25"/>
        <v>4.4362608780121056</v>
      </c>
      <c r="V85" s="116">
        <f t="shared" si="8"/>
        <v>4.4762608780121056</v>
      </c>
      <c r="W85" s="70">
        <f t="shared" si="26"/>
        <v>-0.25262565412728755</v>
      </c>
      <c r="X85" s="70">
        <f t="shared" si="27"/>
        <v>325.10417778902104</v>
      </c>
      <c r="Y85" s="70">
        <f t="shared" si="28"/>
        <v>68.514593296177878</v>
      </c>
      <c r="Z85" s="70">
        <f>rate1(1,$L$52,$L$51,$L$54,U85,$L$53,$L$50,Y85)</f>
        <v>1014.6041845222726</v>
      </c>
      <c r="AA85" s="116">
        <f t="shared" si="9"/>
        <v>4.3890752986522646E-2</v>
      </c>
      <c r="AB85" s="116">
        <f t="shared" si="29"/>
        <v>-0.26422258221682748</v>
      </c>
      <c r="AC85" s="70">
        <f t="shared" si="30"/>
        <v>0.26976286158683221</v>
      </c>
      <c r="AD85" s="70">
        <f t="shared" si="10"/>
        <v>0.29655675925668262</v>
      </c>
      <c r="AE85" s="70">
        <f t="shared" si="31"/>
        <v>-2.2931907786593878E-2</v>
      </c>
      <c r="AF85" s="70">
        <f t="shared" si="11"/>
        <v>742.25661815254466</v>
      </c>
      <c r="AG85" s="70">
        <f t="shared" si="12"/>
        <v>734.80260957879204</v>
      </c>
      <c r="AH85" s="70">
        <f t="shared" si="32"/>
        <v>4.596297865606509</v>
      </c>
      <c r="AI85" s="70">
        <f t="shared" si="13"/>
        <v>261.23506087968696</v>
      </c>
      <c r="AJ85" s="70">
        <f t="shared" si="33"/>
        <v>1.9379644854570719</v>
      </c>
      <c r="AK85" s="5">
        <f t="shared" si="34"/>
        <v>1.412146511117836</v>
      </c>
      <c r="AL85" s="134">
        <f t="shared" si="35"/>
        <v>0.52027638916215668</v>
      </c>
      <c r="AZ85" s="5"/>
    </row>
    <row r="86" spans="1:52" x14ac:dyDescent="0.25">
      <c r="A86" s="68"/>
      <c r="B86" s="70">
        <f t="shared" si="14"/>
        <v>742.25661815254466</v>
      </c>
      <c r="C86" s="70">
        <f t="shared" si="14"/>
        <v>734.80260957879204</v>
      </c>
      <c r="D86" s="70">
        <f t="shared" si="14"/>
        <v>4.596297865606509</v>
      </c>
      <c r="E86" s="70">
        <f t="shared" si="15"/>
        <v>16</v>
      </c>
      <c r="F86" s="70">
        <f t="shared" si="16"/>
        <v>16</v>
      </c>
      <c r="G86" s="70">
        <f t="shared" si="17"/>
        <v>461.85313128864459</v>
      </c>
      <c r="H86" s="71">
        <f t="shared" si="18"/>
        <v>0.08</v>
      </c>
      <c r="I86" s="94">
        <f t="shared" si="19"/>
        <v>5.9632068590020939</v>
      </c>
      <c r="J86" s="95">
        <f t="shared" si="36"/>
        <v>80</v>
      </c>
      <c r="K86" s="70">
        <f t="shared" si="20"/>
        <v>1</v>
      </c>
      <c r="L86" s="97">
        <f t="shared" si="21"/>
        <v>4.6762978656065091</v>
      </c>
      <c r="M86" s="97">
        <f t="shared" si="4"/>
        <v>4.636297865606509</v>
      </c>
      <c r="N86" s="70">
        <f t="shared" si="22"/>
        <v>0.26190108481708663</v>
      </c>
      <c r="O86" s="70">
        <f t="shared" si="5"/>
        <v>7.2989356520613082</v>
      </c>
      <c r="P86" s="96">
        <f t="shared" si="23"/>
        <v>72.646376103370173</v>
      </c>
      <c r="Q86" s="70">
        <f t="shared" si="24"/>
        <v>370.12646094042395</v>
      </c>
      <c r="R86" s="70">
        <f>rate1(1,$L$52,$L$51,$L$54,L86,$L$53,$L$50,P86)</f>
        <v>1043.9119868746034</v>
      </c>
      <c r="S86" s="97">
        <f t="shared" si="6"/>
        <v>4.8576555382850238E-2</v>
      </c>
      <c r="T86" s="97">
        <f t="shared" si="7"/>
        <v>0.27527289378755526</v>
      </c>
      <c r="U86" s="116">
        <f t="shared" si="25"/>
        <v>4.5162978656065089</v>
      </c>
      <c r="V86" s="116">
        <f t="shared" si="8"/>
        <v>4.556297865606509</v>
      </c>
      <c r="W86" s="70">
        <f t="shared" si="26"/>
        <v>-0.25710055263412457</v>
      </c>
      <c r="X86" s="70">
        <f t="shared" si="27"/>
        <v>347.22521606649741</v>
      </c>
      <c r="Y86" s="70">
        <f t="shared" si="28"/>
        <v>70.160958082315091</v>
      </c>
      <c r="Z86" s="70">
        <f>rate1(1,$L$52,$L$51,$L$54,U86,$L$53,$L$50,Y86)</f>
        <v>1026.8017347593288</v>
      </c>
      <c r="AA86" s="116">
        <f t="shared" si="9"/>
        <v>4.6330301688440392E-2</v>
      </c>
      <c r="AB86" s="116">
        <f t="shared" si="29"/>
        <v>-0.26959077455151664</v>
      </c>
      <c r="AC86" s="70">
        <f t="shared" si="30"/>
        <v>0.27527289378755526</v>
      </c>
      <c r="AD86" s="70">
        <f t="shared" si="10"/>
        <v>0.29062069606366997</v>
      </c>
      <c r="AE86" s="70">
        <f t="shared" si="31"/>
        <v>-2.1782289086466063E-2</v>
      </c>
      <c r="AF86" s="70">
        <f t="shared" si="11"/>
        <v>742.24324634357424</v>
      </c>
      <c r="AG86" s="70">
        <f t="shared" si="12"/>
        <v>734.52733668500446</v>
      </c>
      <c r="AH86" s="70">
        <f t="shared" si="32"/>
        <v>4.6763476347666479</v>
      </c>
      <c r="AI86" s="70">
        <f t="shared" si="13"/>
        <v>263.69358456329473</v>
      </c>
      <c r="AJ86" s="70">
        <f t="shared" si="33"/>
        <v>2.0112127033913203</v>
      </c>
      <c r="AK86" s="5">
        <f t="shared" si="34"/>
        <v>1.5277863790835697</v>
      </c>
      <c r="AL86" s="134">
        <f t="shared" si="35"/>
        <v>0.54137187592722025</v>
      </c>
      <c r="AZ86" s="5"/>
    </row>
    <row r="87" spans="1:52" x14ac:dyDescent="0.25">
      <c r="A87" s="68"/>
      <c r="B87" s="70">
        <f t="shared" si="14"/>
        <v>742.24324634357424</v>
      </c>
      <c r="C87" s="70">
        <f t="shared" si="14"/>
        <v>734.52733668500446</v>
      </c>
      <c r="D87" s="70">
        <f t="shared" si="14"/>
        <v>4.6763476347666479</v>
      </c>
      <c r="E87" s="70">
        <f t="shared" si="15"/>
        <v>16</v>
      </c>
      <c r="F87" s="70">
        <f t="shared" si="16"/>
        <v>16</v>
      </c>
      <c r="G87" s="70">
        <f t="shared" si="17"/>
        <v>485.9833308915488</v>
      </c>
      <c r="H87" s="71">
        <f t="shared" si="18"/>
        <v>0.08</v>
      </c>
      <c r="I87" s="94">
        <f t="shared" si="19"/>
        <v>6.1727277268558289</v>
      </c>
      <c r="J87" s="95">
        <f t="shared" si="36"/>
        <v>80</v>
      </c>
      <c r="K87" s="70">
        <f t="shared" si="20"/>
        <v>1</v>
      </c>
      <c r="L87" s="97">
        <f t="shared" si="21"/>
        <v>4.756347634766648</v>
      </c>
      <c r="M87" s="97">
        <f t="shared" si="4"/>
        <v>4.716347634766648</v>
      </c>
      <c r="N87" s="70">
        <f t="shared" si="22"/>
        <v>0.26646524813689254</v>
      </c>
      <c r="O87" s="70">
        <f t="shared" si="5"/>
        <v>7.2972472383153102</v>
      </c>
      <c r="P87" s="96">
        <f t="shared" si="23"/>
        <v>74.317112834148745</v>
      </c>
      <c r="Q87" s="70">
        <f t="shared" si="24"/>
        <v>393.84683058774669</v>
      </c>
      <c r="R87" s="70">
        <f>rate1(1,$L$52,$L$51,$L$54,L87,$L$53,$L$50,P87)</f>
        <v>1054.6174622362203</v>
      </c>
      <c r="S87" s="97">
        <f t="shared" si="6"/>
        <v>5.1176824665820582E-2</v>
      </c>
      <c r="T87" s="97">
        <f t="shared" si="7"/>
        <v>0.28083762608669671</v>
      </c>
      <c r="U87" s="116">
        <f t="shared" si="25"/>
        <v>4.5963476347666479</v>
      </c>
      <c r="V87" s="116">
        <f t="shared" si="8"/>
        <v>4.6363476347666479</v>
      </c>
      <c r="W87" s="70">
        <f t="shared" si="26"/>
        <v>-0.26157539472399094</v>
      </c>
      <c r="X87" s="70">
        <f t="shared" si="27"/>
        <v>370.14095698255733</v>
      </c>
      <c r="Y87" s="70">
        <f t="shared" si="28"/>
        <v>71.817320205640087</v>
      </c>
      <c r="Z87" s="70">
        <f>rate1(1,$L$52,$L$51,$L$54,U87,$L$53,$L$50,Y87)</f>
        <v>1038.3688741167189</v>
      </c>
      <c r="AA87" s="116">
        <f t="shared" si="9"/>
        <v>4.8849083648694717E-2</v>
      </c>
      <c r="AB87" s="116">
        <f t="shared" si="29"/>
        <v>-0.27500934943890509</v>
      </c>
      <c r="AC87" s="70">
        <f t="shared" si="30"/>
        <v>0.28083762608669671</v>
      </c>
      <c r="AD87" s="70">
        <f t="shared" si="10"/>
        <v>0.28486211450634963</v>
      </c>
      <c r="AE87" s="70">
        <f t="shared" si="31"/>
        <v>-2.0710205441258241E-2</v>
      </c>
      <c r="AF87" s="70">
        <f t="shared" si="11"/>
        <v>742.22887396562442</v>
      </c>
      <c r="AG87" s="70">
        <f t="shared" si="12"/>
        <v>734.24649905891772</v>
      </c>
      <c r="AH87" s="70">
        <f t="shared" si="32"/>
        <v>4.7564099869579648</v>
      </c>
      <c r="AI87" s="70">
        <f t="shared" si="13"/>
        <v>266.29335862807176</v>
      </c>
      <c r="AJ87" s="70">
        <f t="shared" si="33"/>
        <v>2.0851830807880067</v>
      </c>
      <c r="AK87" s="5">
        <f t="shared" si="34"/>
        <v>1.6507748006073146</v>
      </c>
      <c r="AL87" s="134">
        <f t="shared" si="35"/>
        <v>0.56267534461746593</v>
      </c>
      <c r="AZ87" s="5"/>
    </row>
    <row r="88" spans="1:52" x14ac:dyDescent="0.25">
      <c r="A88" s="68"/>
      <c r="B88" s="70">
        <f t="shared" si="14"/>
        <v>742.22887396562442</v>
      </c>
      <c r="C88" s="70">
        <f t="shared" si="14"/>
        <v>734.24649905891772</v>
      </c>
      <c r="D88" s="70">
        <f t="shared" si="14"/>
        <v>4.7564099869579648</v>
      </c>
      <c r="E88" s="70">
        <f t="shared" si="15"/>
        <v>16</v>
      </c>
      <c r="F88" s="70">
        <f t="shared" si="16"/>
        <v>16</v>
      </c>
      <c r="G88" s="70">
        <f t="shared" si="17"/>
        <v>510.94363115844834</v>
      </c>
      <c r="H88" s="71">
        <f t="shared" si="18"/>
        <v>0.08</v>
      </c>
      <c r="I88" s="94">
        <f t="shared" si="19"/>
        <v>6.385899925365357</v>
      </c>
      <c r="J88" s="95">
        <f t="shared" si="36"/>
        <v>80</v>
      </c>
      <c r="K88" s="70">
        <f t="shared" si="20"/>
        <v>1</v>
      </c>
      <c r="L88" s="97">
        <f t="shared" si="21"/>
        <v>4.8364099869579649</v>
      </c>
      <c r="M88" s="97">
        <f t="shared" si="4"/>
        <v>4.7964099869579648</v>
      </c>
      <c r="N88" s="70">
        <f t="shared" si="22"/>
        <v>0.27103090018055198</v>
      </c>
      <c r="O88" s="70">
        <f t="shared" si="5"/>
        <v>7.2954324860595126</v>
      </c>
      <c r="P88" s="96">
        <f t="shared" si="23"/>
        <v>75.997573860876557</v>
      </c>
      <c r="Q88" s="70">
        <f t="shared" si="24"/>
        <v>418.3901488687456</v>
      </c>
      <c r="R88" s="70">
        <f>rate1(1,$L$52,$L$51,$L$54,L88,$L$53,$L$50,P88)</f>
        <v>1064.8005140927476</v>
      </c>
      <c r="S88" s="97">
        <f t="shared" si="6"/>
        <v>5.3859479926382008E-2</v>
      </c>
      <c r="T88" s="97">
        <f t="shared" si="7"/>
        <v>0.28645945758613467</v>
      </c>
      <c r="U88" s="116">
        <f t="shared" si="25"/>
        <v>4.6764099869579647</v>
      </c>
      <c r="V88" s="116">
        <f t="shared" si="8"/>
        <v>4.7164099869579648</v>
      </c>
      <c r="W88" s="70">
        <f t="shared" si="26"/>
        <v>-0.26605016893217304</v>
      </c>
      <c r="X88" s="70">
        <f t="shared" si="27"/>
        <v>393.86562422710188</v>
      </c>
      <c r="Y88" s="70">
        <f t="shared" si="28"/>
        <v>73.483567362562766</v>
      </c>
      <c r="Z88" s="70">
        <f>rate1(1,$L$52,$L$51,$L$54,U88,$L$53,$L$50,Y88)</f>
        <v>1049.3519396028962</v>
      </c>
      <c r="AA88" s="116">
        <f t="shared" si="9"/>
        <v>5.1448872992375098E-2</v>
      </c>
      <c r="AB88" s="116">
        <f t="shared" si="29"/>
        <v>-0.2804805785972509</v>
      </c>
      <c r="AC88" s="70">
        <f t="shared" si="30"/>
        <v>0.28645945758613467</v>
      </c>
      <c r="AD88" s="70">
        <f t="shared" si="10"/>
        <v>0.27927163122531934</v>
      </c>
      <c r="AE88" s="70">
        <f t="shared" si="31"/>
        <v>-1.9709190975691331E-2</v>
      </c>
      <c r="AF88" s="70">
        <f t="shared" si="11"/>
        <v>742.21344540821883</v>
      </c>
      <c r="AG88" s="70">
        <f t="shared" si="12"/>
        <v>733.96003960133157</v>
      </c>
      <c r="AH88" s="70">
        <f t="shared" si="32"/>
        <v>4.836484733483446</v>
      </c>
      <c r="AI88" s="70">
        <f t="shared" si="13"/>
        <v>269.02640804057978</v>
      </c>
      <c r="AJ88" s="70">
        <f t="shared" si="33"/>
        <v>2.1599126385770568</v>
      </c>
      <c r="AK88" s="5">
        <f t="shared" si="34"/>
        <v>1.7815171504846645</v>
      </c>
      <c r="AL88" s="134">
        <f t="shared" si="35"/>
        <v>0.58419745726071226</v>
      </c>
      <c r="AZ88" s="5"/>
    </row>
    <row r="89" spans="1:52" x14ac:dyDescent="0.25">
      <c r="A89" s="68"/>
      <c r="B89" s="70">
        <f t="shared" si="14"/>
        <v>742.21344540821883</v>
      </c>
      <c r="C89" s="70">
        <f t="shared" si="14"/>
        <v>733.96003960133157</v>
      </c>
      <c r="D89" s="70">
        <f t="shared" si="14"/>
        <v>4.836484733483446</v>
      </c>
      <c r="E89" s="70">
        <f t="shared" si="15"/>
        <v>16</v>
      </c>
      <c r="F89" s="70">
        <f t="shared" si="16"/>
        <v>16</v>
      </c>
      <c r="G89" s="70">
        <f t="shared" si="17"/>
        <v>536.74827331041865</v>
      </c>
      <c r="H89" s="71">
        <f t="shared" si="18"/>
        <v>0.08</v>
      </c>
      <c r="I89" s="94">
        <f t="shared" si="19"/>
        <v>6.6027246455098068</v>
      </c>
      <c r="J89" s="95">
        <f t="shared" si="36"/>
        <v>80</v>
      </c>
      <c r="K89" s="70">
        <f t="shared" si="20"/>
        <v>1</v>
      </c>
      <c r="L89" s="97">
        <f t="shared" si="21"/>
        <v>4.9164847334834461</v>
      </c>
      <c r="M89" s="97">
        <f t="shared" si="4"/>
        <v>4.876484733483446</v>
      </c>
      <c r="N89" s="70">
        <f t="shared" si="22"/>
        <v>0.2755980305483412</v>
      </c>
      <c r="O89" s="70">
        <f t="shared" si="5"/>
        <v>7.2934843735444339</v>
      </c>
      <c r="P89" s="96">
        <f t="shared" si="23"/>
        <v>77.687654539202285</v>
      </c>
      <c r="Q89" s="70">
        <f t="shared" si="24"/>
        <v>443.7706522982769</v>
      </c>
      <c r="R89" s="70">
        <f>rate1(1,$L$52,$L$51,$L$54,L89,$L$53,$L$50,P89)</f>
        <v>1074.497412822333</v>
      </c>
      <c r="S89" s="97">
        <f t="shared" si="6"/>
        <v>5.6626294970202558E-2</v>
      </c>
      <c r="T89" s="97">
        <f t="shared" si="7"/>
        <v>0.29214088656375697</v>
      </c>
      <c r="U89" s="116">
        <f t="shared" si="25"/>
        <v>4.7564847334834459</v>
      </c>
      <c r="V89" s="116">
        <f t="shared" si="8"/>
        <v>4.796484733483446</v>
      </c>
      <c r="W89" s="70">
        <f t="shared" si="26"/>
        <v>-0.27052486435121637</v>
      </c>
      <c r="X89" s="70">
        <f t="shared" si="27"/>
        <v>418.41344974123791</v>
      </c>
      <c r="Y89" s="70">
        <f t="shared" si="28"/>
        <v>75.159590471283522</v>
      </c>
      <c r="Z89" s="70">
        <f>rate1(1,$L$52,$L$51,$L$54,U89,$L$53,$L$50,Y89)</f>
        <v>1059.792881869346</v>
      </c>
      <c r="AA89" s="116">
        <f t="shared" si="9"/>
        <v>5.4131440119948644E-2</v>
      </c>
      <c r="AB89" s="116">
        <f t="shared" si="29"/>
        <v>-0.28600682571109298</v>
      </c>
      <c r="AC89" s="70">
        <f t="shared" si="30"/>
        <v>0.29214088656375697</v>
      </c>
      <c r="AD89" s="70">
        <f t="shared" si="10"/>
        <v>0.2738404779316666</v>
      </c>
      <c r="AE89" s="70">
        <f t="shared" si="31"/>
        <v>-1.8773418815132073E-2</v>
      </c>
      <c r="AF89" s="70">
        <f t="shared" si="11"/>
        <v>742.19690255220337</v>
      </c>
      <c r="AG89" s="70">
        <f t="shared" si="12"/>
        <v>733.66789871476783</v>
      </c>
      <c r="AH89" s="70">
        <f t="shared" si="32"/>
        <v>4.9165716948468816</v>
      </c>
      <c r="AI89" s="70">
        <f t="shared" si="13"/>
        <v>271.88607722786782</v>
      </c>
      <c r="AJ89" s="70">
        <f t="shared" si="33"/>
        <v>2.2354365489181314</v>
      </c>
      <c r="AK89" s="5">
        <f t="shared" si="34"/>
        <v>1.9204356100448976</v>
      </c>
      <c r="AL89" s="134">
        <f t="shared" si="35"/>
        <v>0.60594834343894166</v>
      </c>
      <c r="AZ89" s="5"/>
    </row>
    <row r="90" spans="1:52" x14ac:dyDescent="0.25">
      <c r="A90" s="68"/>
      <c r="B90" s="70">
        <f t="shared" si="14"/>
        <v>742.19690255220337</v>
      </c>
      <c r="C90" s="70">
        <f t="shared" si="14"/>
        <v>733.66789871476783</v>
      </c>
      <c r="D90" s="70">
        <f t="shared" si="14"/>
        <v>4.9165716948468816</v>
      </c>
      <c r="E90" s="70">
        <f t="shared" si="15"/>
        <v>16</v>
      </c>
      <c r="F90" s="70">
        <f t="shared" si="16"/>
        <v>16</v>
      </c>
      <c r="G90" s="70">
        <f t="shared" si="17"/>
        <v>563.41150674181927</v>
      </c>
      <c r="H90" s="71">
        <f t="shared" si="18"/>
        <v>0.08</v>
      </c>
      <c r="I90" s="94">
        <f t="shared" si="19"/>
        <v>6.8232030699484314</v>
      </c>
      <c r="J90" s="95">
        <f t="shared" si="36"/>
        <v>80</v>
      </c>
      <c r="K90" s="70">
        <f t="shared" si="20"/>
        <v>1</v>
      </c>
      <c r="L90" s="97">
        <f t="shared" si="21"/>
        <v>4.9965716948468817</v>
      </c>
      <c r="M90" s="97">
        <f t="shared" si="4"/>
        <v>4.9565716948468816</v>
      </c>
      <c r="N90" s="70">
        <f t="shared" si="22"/>
        <v>0.28016662935824854</v>
      </c>
      <c r="O90" s="70">
        <f t="shared" si="5"/>
        <v>7.2913955622582147</v>
      </c>
      <c r="P90" s="96">
        <f t="shared" si="23"/>
        <v>79.387253109787693</v>
      </c>
      <c r="Q90" s="70">
        <f t="shared" si="24"/>
        <v>470.00258557865345</v>
      </c>
      <c r="R90" s="70">
        <f>rate1(1,$L$52,$L$51,$L$54,L90,$L$53,$L$50,P90)</f>
        <v>1083.7411834292739</v>
      </c>
      <c r="S90" s="97">
        <f t="shared" si="6"/>
        <v>5.9479048187331809E-2</v>
      </c>
      <c r="T90" s="97">
        <f t="shared" si="7"/>
        <v>0.2978845168927739</v>
      </c>
      <c r="U90" s="116">
        <f t="shared" si="25"/>
        <v>4.8365716948468815</v>
      </c>
      <c r="V90" s="116">
        <f t="shared" si="8"/>
        <v>4.8765716948468816</v>
      </c>
      <c r="W90" s="70">
        <f t="shared" si="26"/>
        <v>-0.27499947059490992</v>
      </c>
      <c r="X90" s="70">
        <f t="shared" si="27"/>
        <v>443.79867368547934</v>
      </c>
      <c r="Y90" s="70">
        <f t="shared" si="28"/>
        <v>76.845283527430652</v>
      </c>
      <c r="Z90" s="70">
        <f>rate1(1,$L$52,$L$51,$L$54,U90,$L$53,$L$50,Y90)</f>
        <v>1069.7297699100841</v>
      </c>
      <c r="AA90" s="116">
        <f t="shared" si="9"/>
        <v>5.6898557767039733E-2</v>
      </c>
      <c r="AB90" s="116">
        <f t="shared" si="29"/>
        <v>-0.29159055249009036</v>
      </c>
      <c r="AC90" s="70">
        <f t="shared" si="30"/>
        <v>0.2978845168927739</v>
      </c>
      <c r="AD90" s="70">
        <f t="shared" si="10"/>
        <v>0.2685604503197348</v>
      </c>
      <c r="AE90" s="70">
        <f t="shared" si="31"/>
        <v>-1.7897628071604887E-2</v>
      </c>
      <c r="AF90" s="70">
        <f t="shared" si="11"/>
        <v>742.17918466466881</v>
      </c>
      <c r="AG90" s="70">
        <f t="shared" si="12"/>
        <v>733.37001419787509</v>
      </c>
      <c r="AH90" s="70">
        <f t="shared" si="32"/>
        <v>4.9966707001669386</v>
      </c>
      <c r="AI90" s="70">
        <f t="shared" si="13"/>
        <v>274.86684223827342</v>
      </c>
      <c r="AJ90" s="70">
        <f t="shared" si="33"/>
        <v>2.3117884495398742</v>
      </c>
      <c r="AK90" s="5">
        <f t="shared" si="34"/>
        <v>2.0679699130065781</v>
      </c>
      <c r="AL90" s="134">
        <f t="shared" si="35"/>
        <v>0.62793769081800355</v>
      </c>
      <c r="AZ90" s="5"/>
    </row>
    <row r="91" spans="1:52" x14ac:dyDescent="0.25">
      <c r="A91" s="68"/>
      <c r="B91" s="70">
        <f t="shared" si="14"/>
        <v>742.17918466466881</v>
      </c>
      <c r="C91" s="70">
        <f t="shared" si="14"/>
        <v>733.37001419787509</v>
      </c>
      <c r="D91" s="70">
        <f t="shared" si="14"/>
        <v>4.9966707001669386</v>
      </c>
      <c r="E91" s="70">
        <f t="shared" si="15"/>
        <v>16</v>
      </c>
      <c r="F91" s="70">
        <f t="shared" si="16"/>
        <v>16</v>
      </c>
      <c r="G91" s="70">
        <f t="shared" si="17"/>
        <v>590.9475889926083</v>
      </c>
      <c r="H91" s="71">
        <f t="shared" si="18"/>
        <v>0.08</v>
      </c>
      <c r="I91" s="94">
        <f t="shared" si="19"/>
        <v>7.0473363734349732</v>
      </c>
      <c r="J91" s="95">
        <f t="shared" si="36"/>
        <v>80</v>
      </c>
      <c r="K91" s="70">
        <f t="shared" si="20"/>
        <v>1</v>
      </c>
      <c r="L91" s="97">
        <f t="shared" si="21"/>
        <v>5.0766707001669387</v>
      </c>
      <c r="M91" s="97">
        <f t="shared" si="4"/>
        <v>5.0366707001669386</v>
      </c>
      <c r="N91" s="70">
        <f t="shared" si="22"/>
        <v>0.28473668721294132</v>
      </c>
      <c r="O91" s="70">
        <f t="shared" si="5"/>
        <v>7.2891583836588509</v>
      </c>
      <c r="P91" s="96">
        <f t="shared" si="23"/>
        <v>81.096270573953149</v>
      </c>
      <c r="Q91" s="70">
        <f t="shared" si="24"/>
        <v>497.10020157119789</v>
      </c>
      <c r="R91" s="70">
        <f>rate1(1,$L$52,$L$51,$L$54,L91,$L$53,$L$50,P91)</f>
        <v>1092.5619588255736</v>
      </c>
      <c r="S91" s="97">
        <f t="shared" si="6"/>
        <v>6.2419527556711672E-2</v>
      </c>
      <c r="T91" s="97">
        <f t="shared" si="7"/>
        <v>0.30369306484267061</v>
      </c>
      <c r="U91" s="116">
        <f t="shared" si="25"/>
        <v>4.9166707001669385</v>
      </c>
      <c r="V91" s="116">
        <f t="shared" si="8"/>
        <v>4.9566707001669386</v>
      </c>
      <c r="W91" s="70">
        <f t="shared" si="26"/>
        <v>-0.27947397776512872</v>
      </c>
      <c r="X91" s="70">
        <f t="shared" si="27"/>
        <v>470.0355444097097</v>
      </c>
      <c r="Y91" s="70">
        <f t="shared" si="28"/>
        <v>78.54054346842959</v>
      </c>
      <c r="Z91" s="70">
        <f>rate1(1,$L$52,$L$51,$L$54,U91,$L$53,$L$50,Y91)</f>
        <v>1079.1972277934492</v>
      </c>
      <c r="AA91" s="116">
        <f t="shared" si="9"/>
        <v>5.9752006378399745E-2</v>
      </c>
      <c r="AB91" s="116">
        <f t="shared" si="29"/>
        <v>-0.29723432505148434</v>
      </c>
      <c r="AC91" s="70">
        <f t="shared" si="30"/>
        <v>0.30369306484267061</v>
      </c>
      <c r="AD91" s="70">
        <f t="shared" si="10"/>
        <v>0.26342386198856504</v>
      </c>
      <c r="AE91" s="70">
        <f t="shared" si="31"/>
        <v>-1.7077060339754053E-2</v>
      </c>
      <c r="AF91" s="70">
        <f t="shared" si="11"/>
        <v>742.1602282870391</v>
      </c>
      <c r="AG91" s="70">
        <f t="shared" si="12"/>
        <v>733.06632113303237</v>
      </c>
      <c r="AH91" s="70">
        <f t="shared" si="32"/>
        <v>5.0767815866370229</v>
      </c>
      <c r="AI91" s="70">
        <f t="shared" si="13"/>
        <v>277.96415790379439</v>
      </c>
      <c r="AJ91" s="70">
        <f t="shared" si="33"/>
        <v>2.3890007156242614</v>
      </c>
      <c r="AK91" s="5">
        <f t="shared" si="34"/>
        <v>2.224578118031376</v>
      </c>
      <c r="AL91" s="134">
        <f t="shared" si="35"/>
        <v>0.65017482345030708</v>
      </c>
      <c r="AZ91" s="5"/>
    </row>
    <row r="92" spans="1:52" x14ac:dyDescent="0.25">
      <c r="A92" s="68"/>
      <c r="B92" s="70">
        <f t="shared" si="14"/>
        <v>742.1602282870391</v>
      </c>
      <c r="C92" s="70">
        <f t="shared" si="14"/>
        <v>733.06632113303237</v>
      </c>
      <c r="D92" s="70">
        <f t="shared" si="14"/>
        <v>5.0767815866370229</v>
      </c>
      <c r="E92" s="70">
        <f t="shared" si="15"/>
        <v>16</v>
      </c>
      <c r="F92" s="70">
        <f t="shared" si="16"/>
        <v>16</v>
      </c>
      <c r="G92" s="70">
        <f t="shared" si="17"/>
        <v>619.37078572208418</v>
      </c>
      <c r="H92" s="71">
        <f t="shared" si="18"/>
        <v>0.08</v>
      </c>
      <c r="I92" s="94">
        <f t="shared" si="19"/>
        <v>7.2751257232053836</v>
      </c>
      <c r="J92" s="95">
        <f t="shared" si="36"/>
        <v>80</v>
      </c>
      <c r="K92" s="70">
        <f t="shared" si="20"/>
        <v>1</v>
      </c>
      <c r="L92" s="97">
        <f t="shared" si="21"/>
        <v>5.156781586637023</v>
      </c>
      <c r="M92" s="97">
        <f t="shared" si="4"/>
        <v>5.116781586637023</v>
      </c>
      <c r="N92" s="70">
        <f t="shared" si="22"/>
        <v>0.28930819516939366</v>
      </c>
      <c r="O92" s="70">
        <f t="shared" si="5"/>
        <v>7.2867648250434733</v>
      </c>
      <c r="P92" s="96">
        <f t="shared" si="23"/>
        <v>82.814610576562032</v>
      </c>
      <c r="Q92" s="70">
        <f t="shared" si="24"/>
        <v>525.07776126926456</v>
      </c>
      <c r="R92" s="70">
        <f>rate1(1,$L$52,$L$51,$L$54,L92,$L$53,$L$50,P92)</f>
        <v>1100.9872880570445</v>
      </c>
      <c r="S92" s="97">
        <f t="shared" si="6"/>
        <v>6.5449535252035049E-2</v>
      </c>
      <c r="T92" s="97">
        <f t="shared" si="7"/>
        <v>0.30956936632353604</v>
      </c>
      <c r="U92" s="116">
        <f t="shared" si="25"/>
        <v>4.9967815866370229</v>
      </c>
      <c r="V92" s="116">
        <f t="shared" si="8"/>
        <v>5.0367815866370229</v>
      </c>
      <c r="W92" s="70">
        <f t="shared" si="26"/>
        <v>-0.28394837642120407</v>
      </c>
      <c r="X92" s="70">
        <f t="shared" si="27"/>
        <v>497.13831842471529</v>
      </c>
      <c r="Y92" s="70">
        <f t="shared" si="28"/>
        <v>80.245270045938156</v>
      </c>
      <c r="Z92" s="70">
        <f>rate1(1,$L$52,$L$51,$L$54,U92,$L$53,$L$50,Y92)</f>
        <v>1088.226813858691</v>
      </c>
      <c r="AA92" s="116">
        <f t="shared" si="9"/>
        <v>6.2693578980590886E-2</v>
      </c>
      <c r="AB92" s="116">
        <f t="shared" si="29"/>
        <v>-0.30294082068954936</v>
      </c>
      <c r="AC92" s="70">
        <f t="shared" si="30"/>
        <v>0.30956936632353604</v>
      </c>
      <c r="AD92" s="70">
        <f t="shared" si="10"/>
        <v>0.25842350278415688</v>
      </c>
      <c r="AE92" s="70">
        <f t="shared" si="31"/>
        <v>-1.6307404302915687E-2</v>
      </c>
      <c r="AF92" s="70">
        <f t="shared" si="11"/>
        <v>742.13996711588493</v>
      </c>
      <c r="AG92" s="70">
        <f t="shared" si="12"/>
        <v>732.75675176670882</v>
      </c>
      <c r="AH92" s="70">
        <f t="shared" si="32"/>
        <v>5.1569041990266653</v>
      </c>
      <c r="AI92" s="70">
        <f t="shared" si="13"/>
        <v>281.17433296604656</v>
      </c>
      <c r="AJ92" s="70">
        <f t="shared" si="33"/>
        <v>2.4671046970037187</v>
      </c>
      <c r="AK92" s="5">
        <f t="shared" si="34"/>
        <v>2.3907374121842659</v>
      </c>
      <c r="AL92" s="134">
        <f t="shared" si="35"/>
        <v>0.67266877008759085</v>
      </c>
      <c r="AZ92" s="5"/>
    </row>
    <row r="93" spans="1:52" x14ac:dyDescent="0.25">
      <c r="A93" s="68"/>
      <c r="B93" s="70">
        <f>AF92</f>
        <v>742.13996711588493</v>
      </c>
      <c r="C93" s="70">
        <f>AG92</f>
        <v>732.75675176670882</v>
      </c>
      <c r="D93" s="70">
        <f>AH92</f>
        <v>5.1569041990266653</v>
      </c>
      <c r="E93" s="70">
        <f t="shared" si="15"/>
        <v>16</v>
      </c>
      <c r="F93" s="70">
        <f t="shared" si="16"/>
        <v>16</v>
      </c>
      <c r="G93" s="70">
        <f t="shared" si="17"/>
        <v>648.6953706839314</v>
      </c>
      <c r="H93" s="71">
        <f t="shared" si="18"/>
        <v>0.08</v>
      </c>
      <c r="I93" s="94">
        <f t="shared" si="19"/>
        <v>7.5065722793408902</v>
      </c>
      <c r="J93" s="95">
        <f t="shared" si="36"/>
        <v>80</v>
      </c>
      <c r="K93" s="70">
        <f t="shared" si="20"/>
        <v>1</v>
      </c>
      <c r="L93" s="97">
        <f t="shared" si="21"/>
        <v>5.2369041990266654</v>
      </c>
      <c r="M93" s="97">
        <f t="shared" si="4"/>
        <v>5.1969041990266653</v>
      </c>
      <c r="N93" s="70">
        <f t="shared" si="22"/>
        <v>0.293881144710749</v>
      </c>
      <c r="O93" s="70">
        <f t="shared" ref="O93:O124" si="37">WH(B93,$F$51,$F$52,$F$53)</f>
        <v>7.2842065144990729</v>
      </c>
      <c r="P93" s="96">
        <f t="shared" si="23"/>
        <v>84.542179295615909</v>
      </c>
      <c r="Q93" s="70">
        <f t="shared" si="24"/>
        <v>553.94953377261845</v>
      </c>
      <c r="R93" s="70">
        <f>rate1(1,$L$52,$L$51,$L$54,L93,$L$53,$L$50,P93)</f>
        <v>1109.0424060299033</v>
      </c>
      <c r="S93" s="97">
        <f t="shared" si="6"/>
        <v>6.8570891967803221E-2</v>
      </c>
      <c r="T93" s="97">
        <f t="shared" si="7"/>
        <v>0.31551638463567361</v>
      </c>
      <c r="U93" s="116">
        <f t="shared" si="25"/>
        <v>5.0769041990266652</v>
      </c>
      <c r="V93" s="116">
        <f t="shared" si="8"/>
        <v>5.1169041990266653</v>
      </c>
      <c r="W93" s="70">
        <f t="shared" si="26"/>
        <v>-0.28842265755179142</v>
      </c>
      <c r="X93" s="70">
        <f t="shared" si="27"/>
        <v>525.12126037516941</v>
      </c>
      <c r="Y93" s="70">
        <f t="shared" si="28"/>
        <v>81.959365705747217</v>
      </c>
      <c r="Z93" s="70">
        <f>rate1(1,$L$52,$L$51,$L$54,U93,$L$53,$L$50,Y93)</f>
        <v>1096.8473510201568</v>
      </c>
      <c r="AA93" s="116">
        <f t="shared" si="9"/>
        <v>6.5725085697560165E-2</v>
      </c>
      <c r="AB93" s="116">
        <f t="shared" si="29"/>
        <v>-0.30871283509430114</v>
      </c>
      <c r="AC93" s="70">
        <f t="shared" si="30"/>
        <v>0.31551638463567361</v>
      </c>
      <c r="AD93" s="70">
        <f t="shared" si="10"/>
        <v>0.25355260105549166</v>
      </c>
      <c r="AE93" s="70">
        <f t="shared" si="31"/>
        <v>-1.5584747280483367E-2</v>
      </c>
      <c r="AF93" s="70">
        <f t="shared" si="11"/>
        <v>742.11833187596005</v>
      </c>
      <c r="AG93" s="70">
        <f t="shared" si="12"/>
        <v>732.44123538207316</v>
      </c>
      <c r="AH93" s="70">
        <f t="shared" si="32"/>
        <v>5.2370383892210803</v>
      </c>
      <c r="AI93" s="70">
        <f t="shared" si="13"/>
        <v>284.49442773351109</v>
      </c>
      <c r="AJ93" s="70">
        <f t="shared" si="33"/>
        <v>2.5461309269296941</v>
      </c>
      <c r="AK93" s="5">
        <f t="shared" si="34"/>
        <v>2.5669449494231253</v>
      </c>
      <c r="AL93" s="134">
        <f t="shared" si="35"/>
        <v>0.69542832430627177</v>
      </c>
      <c r="AZ93" s="5"/>
    </row>
    <row r="94" spans="1:52" x14ac:dyDescent="0.25">
      <c r="A94" s="68"/>
      <c r="B94" s="70">
        <f t="shared" ref="B94:D125" si="38">AF93</f>
        <v>742.11833187596005</v>
      </c>
      <c r="C94" s="70">
        <f t="shared" si="38"/>
        <v>732.44123538207316</v>
      </c>
      <c r="D94" s="70">
        <f t="shared" si="38"/>
        <v>5.2370383892210803</v>
      </c>
      <c r="E94" s="70">
        <f t="shared" ref="E94:E125" si="39">CalBreachWidth(C94,B94,I94,E93)</f>
        <v>16</v>
      </c>
      <c r="F94" s="70">
        <f t="shared" si="16"/>
        <v>16</v>
      </c>
      <c r="G94" s="70">
        <f t="shared" si="17"/>
        <v>678.93562570266522</v>
      </c>
      <c r="H94" s="71">
        <f t="shared" ref="H94:H125" si="40">dv(S93)</f>
        <v>0.08</v>
      </c>
      <c r="I94" s="94">
        <f t="shared" si="19"/>
        <v>7.7416771951095145</v>
      </c>
      <c r="J94" s="95">
        <f t="shared" si="36"/>
        <v>80</v>
      </c>
      <c r="K94" s="70">
        <f t="shared" si="20"/>
        <v>1</v>
      </c>
      <c r="L94" s="97">
        <f t="shared" si="21"/>
        <v>5.3170383892210804</v>
      </c>
      <c r="M94" s="97">
        <f t="shared" si="4"/>
        <v>5.2770383892210804</v>
      </c>
      <c r="N94" s="70">
        <f t="shared" si="22"/>
        <v>0.29845552772049544</v>
      </c>
      <c r="O94" s="70">
        <f t="shared" si="37"/>
        <v>7.2814747048712256</v>
      </c>
      <c r="P94" s="96">
        <f t="shared" si="23"/>
        <v>86.278885338087946</v>
      </c>
      <c r="Q94" s="70">
        <f t="shared" si="24"/>
        <v>583.72979626324479</v>
      </c>
      <c r="R94" s="70">
        <f>rate1(1,$L$52,$L$51,$L$54,L94,$L$53,$L$50,P94)</f>
        <v>1116.7504702265664</v>
      </c>
      <c r="S94" s="97">
        <f t="shared" si="6"/>
        <v>7.1785441061831934E-2</v>
      </c>
      <c r="T94" s="97">
        <f t="shared" si="7"/>
        <v>0.32153721878906311</v>
      </c>
      <c r="U94" s="116">
        <f t="shared" si="25"/>
        <v>5.1570383892210803</v>
      </c>
      <c r="V94" s="116">
        <f t="shared" si="8"/>
        <v>5.1970383892210803</v>
      </c>
      <c r="W94" s="70">
        <f t="shared" si="26"/>
        <v>-0.29289681254866906</v>
      </c>
      <c r="X94" s="70">
        <f t="shared" si="27"/>
        <v>553.99864301413038</v>
      </c>
      <c r="Y94" s="70">
        <f t="shared" si="28"/>
        <v>83.682735474609359</v>
      </c>
      <c r="Z94" s="70">
        <f>rate1(1,$L$52,$L$51,$L$54,U94,$L$53,$L$50,Y94)</f>
        <v>1105.0852153702626</v>
      </c>
      <c r="AA94" s="116">
        <f t="shared" si="9"/>
        <v>6.8848358023750375E-2</v>
      </c>
      <c r="AB94" s="116">
        <f t="shared" si="29"/>
        <v>-0.31455329008176713</v>
      </c>
      <c r="AC94" s="70">
        <f t="shared" ref="AC94:AC125" si="41">delta_z(N94,S94,H94,AE93,AB94)</f>
        <v>0.32153721878906311</v>
      </c>
      <c r="AD94" s="70">
        <f t="shared" si="10"/>
        <v>0.24880478938421779</v>
      </c>
      <c r="AE94" s="70">
        <f t="shared" si="31"/>
        <v>-1.490553273931769E-2</v>
      </c>
      <c r="AF94" s="70">
        <f t="shared" si="11"/>
        <v>742.09525018489148</v>
      </c>
      <c r="AG94" s="70">
        <f t="shared" si="12"/>
        <v>732.11969816328406</v>
      </c>
      <c r="AH94" s="70">
        <f t="shared" si="32"/>
        <v>5.3171840157948527</v>
      </c>
      <c r="AI94" s="70">
        <f t="shared" si="13"/>
        <v>287.9221700473783</v>
      </c>
      <c r="AJ94" s="70">
        <f t="shared" si="33"/>
        <v>2.6261093074984103</v>
      </c>
      <c r="AK94" s="5">
        <f t="shared" si="34"/>
        <v>2.7537187282501314</v>
      </c>
      <c r="AL94" s="134">
        <f t="shared" si="35"/>
        <v>0.71846209791006199</v>
      </c>
      <c r="AZ94" s="5"/>
    </row>
    <row r="95" spans="1:52" x14ac:dyDescent="0.25">
      <c r="A95" s="68"/>
      <c r="B95" s="70">
        <f t="shared" si="38"/>
        <v>742.09525018489148</v>
      </c>
      <c r="C95" s="70">
        <f t="shared" si="38"/>
        <v>732.11969816328406</v>
      </c>
      <c r="D95" s="70">
        <f t="shared" si="38"/>
        <v>5.3171840157948527</v>
      </c>
      <c r="E95" s="70">
        <f t="shared" si="39"/>
        <v>16</v>
      </c>
      <c r="F95" s="70">
        <f t="shared" si="16"/>
        <v>16</v>
      </c>
      <c r="G95" s="70">
        <f t="shared" si="17"/>
        <v>710.10584065114813</v>
      </c>
      <c r="H95" s="71">
        <f t="shared" si="40"/>
        <v>0.08</v>
      </c>
      <c r="I95" s="94">
        <f t="shared" si="19"/>
        <v>7.9804416172859423</v>
      </c>
      <c r="J95" s="95">
        <f t="shared" si="36"/>
        <v>80</v>
      </c>
      <c r="K95" s="70">
        <f t="shared" si="20"/>
        <v>1</v>
      </c>
      <c r="L95" s="97">
        <f t="shared" si="21"/>
        <v>5.3971840157948527</v>
      </c>
      <c r="M95" s="97">
        <f t="shared" si="4"/>
        <v>5.3571840157948527</v>
      </c>
      <c r="N95" s="70">
        <f t="shared" si="22"/>
        <v>0.30303133645838187</v>
      </c>
      <c r="O95" s="70">
        <f t="shared" si="37"/>
        <v>7.2785602566789676</v>
      </c>
      <c r="P95" s="96">
        <f t="shared" si="23"/>
        <v>88.024639641540233</v>
      </c>
      <c r="Q95" s="70">
        <f t="shared" si="24"/>
        <v>614.43283398227504</v>
      </c>
      <c r="R95" s="70">
        <f>rate1(1,$L$52,$L$51,$L$54,L95,$L$53,$L$50,P95)</f>
        <v>1124.1327690234416</v>
      </c>
      <c r="S95" s="97">
        <f t="shared" si="6"/>
        <v>7.5095052593650818E-2</v>
      </c>
      <c r="T95" s="97">
        <f t="shared" si="7"/>
        <v>0.32763511246009974</v>
      </c>
      <c r="U95" s="116">
        <f t="shared" si="25"/>
        <v>5.2371840157948526</v>
      </c>
      <c r="V95" s="116">
        <f t="shared" si="8"/>
        <v>5.2771840157948526</v>
      </c>
      <c r="W95" s="70">
        <f t="shared" si="26"/>
        <v>-0.29737083318272539</v>
      </c>
      <c r="X95" s="70">
        <f t="shared" si="27"/>
        <v>583.78474717873928</v>
      </c>
      <c r="Y95" s="70">
        <f t="shared" si="28"/>
        <v>85.415286853482101</v>
      </c>
      <c r="Z95" s="70">
        <f>rate1(1,$L$52,$L$51,$L$54,U95,$L$53,$L$50,Y95)</f>
        <v>1112.9645890891759</v>
      </c>
      <c r="AA95" s="116">
        <f t="shared" si="9"/>
        <v>7.2065252947640365E-2</v>
      </c>
      <c r="AB95" s="116">
        <f t="shared" si="29"/>
        <v>-0.32046524190126696</v>
      </c>
      <c r="AC95" s="70">
        <f t="shared" si="41"/>
        <v>0.32763511246009974</v>
      </c>
      <c r="AD95" s="70">
        <f t="shared" si="10"/>
        <v>0.24417407340534239</v>
      </c>
      <c r="AE95" s="70">
        <f t="shared" si="31"/>
        <v>-1.4266522943036711E-2</v>
      </c>
      <c r="AF95" s="70">
        <f t="shared" si="11"/>
        <v>742.07064640888973</v>
      </c>
      <c r="AG95" s="70">
        <f t="shared" si="12"/>
        <v>731.79206305082391</v>
      </c>
      <c r="AH95" s="70">
        <f t="shared" si="32"/>
        <v>5.3973409436171993</v>
      </c>
      <c r="AI95" s="70">
        <f t="shared" si="13"/>
        <v>291.45588625151765</v>
      </c>
      <c r="AJ95" s="70">
        <f t="shared" si="33"/>
        <v>2.7070692759016097</v>
      </c>
      <c r="AK95" s="5">
        <f t="shared" si="34"/>
        <v>2.9515985127470303</v>
      </c>
      <c r="AL95" s="134">
        <f t="shared" si="35"/>
        <v>0.74177856881018345</v>
      </c>
      <c r="AZ95" s="5"/>
    </row>
    <row r="96" spans="1:52" x14ac:dyDescent="0.25">
      <c r="A96" s="68"/>
      <c r="B96" s="70">
        <f t="shared" si="38"/>
        <v>742.07064640888973</v>
      </c>
      <c r="C96" s="70">
        <f t="shared" si="38"/>
        <v>731.79206305082391</v>
      </c>
      <c r="D96" s="70">
        <f t="shared" si="38"/>
        <v>5.3973409436171993</v>
      </c>
      <c r="E96" s="70">
        <f t="shared" si="39"/>
        <v>16</v>
      </c>
      <c r="F96" s="70">
        <f t="shared" si="16"/>
        <v>16</v>
      </c>
      <c r="G96" s="70">
        <f t="shared" si="17"/>
        <v>742.22031342929142</v>
      </c>
      <c r="H96" s="71">
        <f t="shared" si="40"/>
        <v>0.08</v>
      </c>
      <c r="I96" s="94">
        <f t="shared" si="19"/>
        <v>8.2228666864526527</v>
      </c>
      <c r="J96" s="95">
        <f t="shared" si="36"/>
        <v>80</v>
      </c>
      <c r="K96" s="70">
        <f t="shared" si="20"/>
        <v>1</v>
      </c>
      <c r="L96" s="97">
        <f t="shared" si="21"/>
        <v>5.4773409436171994</v>
      </c>
      <c r="M96" s="97">
        <f t="shared" si="4"/>
        <v>5.4373409436171993</v>
      </c>
      <c r="N96" s="70">
        <f t="shared" si="22"/>
        <v>0.30760856353823129</v>
      </c>
      <c r="O96" s="70">
        <f t="shared" si="37"/>
        <v>7.2754536198958126</v>
      </c>
      <c r="P96" s="96">
        <f t="shared" si="23"/>
        <v>89.779355381132532</v>
      </c>
      <c r="Q96" s="70">
        <f t="shared" si="24"/>
        <v>646.07294020813413</v>
      </c>
      <c r="R96" s="70">
        <f>rate1(1,$L$52,$L$51,$L$54,L96,$L$53,$L$50,P96)</f>
        <v>1131.2089055019301</v>
      </c>
      <c r="S96" s="97">
        <f t="shared" si="6"/>
        <v>7.8501627325888917E-2</v>
      </c>
      <c r="T96" s="97">
        <f t="shared" si="7"/>
        <v>0.33381346365873338</v>
      </c>
      <c r="U96" s="116">
        <f t="shared" si="25"/>
        <v>5.3173409436171992</v>
      </c>
      <c r="V96" s="116">
        <f t="shared" si="8"/>
        <v>5.3573409436171993</v>
      </c>
      <c r="W96" s="70">
        <f t="shared" si="26"/>
        <v>-0.30184471158151638</v>
      </c>
      <c r="X96" s="70">
        <f t="shared" si="27"/>
        <v>614.49386176721111</v>
      </c>
      <c r="Y96" s="70">
        <f t="shared" si="28"/>
        <v>87.156929716740862</v>
      </c>
      <c r="Z96" s="70">
        <f>rate1(1,$L$52,$L$51,$L$54,U96,$L$53,$L$50,Y96)</f>
        <v>1120.5076827006746</v>
      </c>
      <c r="AA96" s="116">
        <f t="shared" si="9"/>
        <v>7.5377657002679746E-2</v>
      </c>
      <c r="AB96" s="116">
        <f t="shared" si="29"/>
        <v>-0.3264518901879826</v>
      </c>
      <c r="AC96" s="70">
        <f t="shared" si="41"/>
        <v>0.33381346365873338</v>
      </c>
      <c r="AD96" s="70">
        <f t="shared" si="10"/>
        <v>0.23965480338380296</v>
      </c>
      <c r="AE96" s="70">
        <f t="shared" si="31"/>
        <v>-1.3664766044420407E-2</v>
      </c>
      <c r="AF96" s="70">
        <f t="shared" si="11"/>
        <v>742.04444150876918</v>
      </c>
      <c r="AG96" s="70">
        <f t="shared" si="12"/>
        <v>731.45824958716514</v>
      </c>
      <c r="AH96" s="70">
        <f t="shared" si="32"/>
        <v>5.4775090434858837</v>
      </c>
      <c r="AI96" s="70">
        <f t="shared" si="13"/>
        <v>295.09444456735122</v>
      </c>
      <c r="AJ96" s="70">
        <f t="shared" si="33"/>
        <v>2.789039954948096</v>
      </c>
      <c r="AK96" s="5">
        <f t="shared" si="34"/>
        <v>3.1611468013780128</v>
      </c>
      <c r="AL96" s="134">
        <f t="shared" si="35"/>
        <v>0.76538612437557152</v>
      </c>
      <c r="AZ96" s="5"/>
    </row>
    <row r="97" spans="1:52" x14ac:dyDescent="0.25">
      <c r="A97" s="68"/>
      <c r="B97" s="70">
        <f t="shared" si="38"/>
        <v>742.04444150876918</v>
      </c>
      <c r="C97" s="70">
        <f t="shared" si="38"/>
        <v>731.45824958716514</v>
      </c>
      <c r="D97" s="70">
        <f t="shared" si="38"/>
        <v>5.4775090434858837</v>
      </c>
      <c r="E97" s="70">
        <f t="shared" si="39"/>
        <v>16</v>
      </c>
      <c r="F97" s="70">
        <f t="shared" si="16"/>
        <v>16</v>
      </c>
      <c r="G97" s="70">
        <f t="shared" si="17"/>
        <v>775.29334994381327</v>
      </c>
      <c r="H97" s="71">
        <f t="shared" si="40"/>
        <v>0.08</v>
      </c>
      <c r="I97" s="94">
        <f t="shared" si="19"/>
        <v>8.4689535372832321</v>
      </c>
      <c r="J97" s="95">
        <f t="shared" si="36"/>
        <v>80</v>
      </c>
      <c r="K97" s="70">
        <f t="shared" si="20"/>
        <v>1</v>
      </c>
      <c r="L97" s="97">
        <f t="shared" si="21"/>
        <v>5.5575090434858838</v>
      </c>
      <c r="M97" s="97">
        <f t="shared" si="4"/>
        <v>5.5175090434858838</v>
      </c>
      <c r="N97" s="70">
        <f t="shared" si="22"/>
        <v>0.3121872019073173</v>
      </c>
      <c r="O97" s="70">
        <f t="shared" si="37"/>
        <v>7.272144814507258</v>
      </c>
      <c r="P97" s="96">
        <f t="shared" si="23"/>
        <v>91.542947881648374</v>
      </c>
      <c r="Q97" s="70">
        <f t="shared" si="24"/>
        <v>678.66441623577077</v>
      </c>
      <c r="R97" s="70">
        <f>rate1(1,$L$52,$L$51,$L$54,L97,$L$53,$L$50,P97)</f>
        <v>1137.9969600466045</v>
      </c>
      <c r="S97" s="97">
        <f t="shared" si="6"/>
        <v>8.2007100746641748E-2</v>
      </c>
      <c r="T97" s="97">
        <f t="shared" si="7"/>
        <v>0.34007583518481693</v>
      </c>
      <c r="U97" s="116">
        <f t="shared" si="25"/>
        <v>5.3975090434858837</v>
      </c>
      <c r="V97" s="116">
        <f t="shared" si="8"/>
        <v>5.4375090434858837</v>
      </c>
      <c r="W97" s="70">
        <f t="shared" si="26"/>
        <v>-0.30631844020860299</v>
      </c>
      <c r="X97" s="70">
        <f t="shared" si="27"/>
        <v>646.14028371697657</v>
      </c>
      <c r="Y97" s="70">
        <f t="shared" si="28"/>
        <v>88.907576216939461</v>
      </c>
      <c r="Z97" s="70">
        <f>rate1(1,$L$52,$L$51,$L$54,U97,$L$53,$L$50,Y97)</f>
        <v>1127.7349309170722</v>
      </c>
      <c r="AA97" s="116">
        <f t="shared" si="9"/>
        <v>7.8787490310880212E-2</v>
      </c>
      <c r="AB97" s="116">
        <f t="shared" si="29"/>
        <v>-0.33251658763511127</v>
      </c>
      <c r="AC97" s="70">
        <f t="shared" si="41"/>
        <v>0.34007583518481693</v>
      </c>
      <c r="AD97" s="70">
        <f t="shared" si="10"/>
        <v>0.23524164825331786</v>
      </c>
      <c r="AE97" s="70">
        <f t="shared" si="31"/>
        <v>-1.3097567027873675E-2</v>
      </c>
      <c r="AF97" s="70">
        <f t="shared" si="11"/>
        <v>742.0165528754917</v>
      </c>
      <c r="AG97" s="70">
        <f t="shared" si="12"/>
        <v>731.11817375198029</v>
      </c>
      <c r="AH97" s="70">
        <f t="shared" si="32"/>
        <v>5.5576881917873227</v>
      </c>
      <c r="AI97" s="70">
        <f t="shared" si="13"/>
        <v>298.83720881898472</v>
      </c>
      <c r="AJ97" s="70">
        <f t="shared" si="33"/>
        <v>2.8720502907311474</v>
      </c>
      <c r="AK97" s="5">
        <f t="shared" si="34"/>
        <v>3.3829498481719744</v>
      </c>
      <c r="AL97" s="134">
        <f t="shared" si="35"/>
        <v>0.7892931010810903</v>
      </c>
      <c r="AZ97" s="5"/>
    </row>
    <row r="98" spans="1:52" x14ac:dyDescent="0.25">
      <c r="A98" s="68"/>
      <c r="B98" s="70">
        <f t="shared" si="38"/>
        <v>742.0165528754917</v>
      </c>
      <c r="C98" s="70">
        <f t="shared" si="38"/>
        <v>731.11817375198029</v>
      </c>
      <c r="D98" s="70">
        <f t="shared" si="38"/>
        <v>5.5576881917873227</v>
      </c>
      <c r="E98" s="70">
        <f t="shared" si="39"/>
        <v>16</v>
      </c>
      <c r="F98" s="70">
        <f t="shared" si="16"/>
        <v>16</v>
      </c>
      <c r="G98" s="70">
        <f t="shared" si="17"/>
        <v>809.3392640889806</v>
      </c>
      <c r="H98" s="71">
        <f t="shared" si="40"/>
        <v>0.08</v>
      </c>
      <c r="I98" s="94">
        <f t="shared" si="19"/>
        <v>8.7187032988091229</v>
      </c>
      <c r="J98" s="95">
        <f t="shared" si="36"/>
        <v>80</v>
      </c>
      <c r="K98" s="70">
        <f t="shared" si="20"/>
        <v>1</v>
      </c>
      <c r="L98" s="97">
        <f t="shared" si="21"/>
        <v>5.6376881917873227</v>
      </c>
      <c r="M98" s="97">
        <f t="shared" si="4"/>
        <v>5.5976881917873227</v>
      </c>
      <c r="N98" s="70">
        <f t="shared" si="22"/>
        <v>0.31676724482722918</v>
      </c>
      <c r="O98" s="70">
        <f t="shared" si="37"/>
        <v>7.2686234097454214</v>
      </c>
      <c r="P98" s="96">
        <f t="shared" si="23"/>
        <v>93.315334534199778</v>
      </c>
      <c r="Q98" s="70">
        <f t="shared" si="24"/>
        <v>712.22157135690816</v>
      </c>
      <c r="R98" s="70">
        <f>rate1(1,$L$52,$L$51,$L$54,L98,$L$53,$L$50,P98)</f>
        <v>1144.5136345284798</v>
      </c>
      <c r="S98" s="97">
        <f t="shared" si="6"/>
        <v>8.5613447164300222E-2</v>
      </c>
      <c r="T98" s="97">
        <f t="shared" si="7"/>
        <v>0.34642596596031422</v>
      </c>
      <c r="U98" s="116">
        <f t="shared" si="25"/>
        <v>5.4776881917873226</v>
      </c>
      <c r="V98" s="116">
        <f t="shared" si="8"/>
        <v>5.5176881917873226</v>
      </c>
      <c r="W98" s="70">
        <f t="shared" si="26"/>
        <v>-0.31079201184428484</v>
      </c>
      <c r="X98" s="70">
        <f t="shared" si="27"/>
        <v>678.73831798390813</v>
      </c>
      <c r="Y98" s="70">
        <f t="shared" si="28"/>
        <v>90.667140694736275</v>
      </c>
      <c r="Z98" s="70">
        <f>rate1(1,$L$52,$L$51,$L$54,U98,$L$53,$L$50,Y98)</f>
        <v>1134.6651656584709</v>
      </c>
      <c r="AA98" s="116">
        <f t="shared" si="9"/>
        <v>8.2296710675891227E-2</v>
      </c>
      <c r="AB98" s="116">
        <f t="shared" si="29"/>
        <v>-0.33866285046573613</v>
      </c>
      <c r="AC98" s="70">
        <f t="shared" si="41"/>
        <v>0.34642596596031422</v>
      </c>
      <c r="AD98" s="70">
        <f t="shared" si="10"/>
        <v>0.23092957185883872</v>
      </c>
      <c r="AE98" s="70">
        <f t="shared" si="31"/>
        <v>-1.2562461998748754E-2</v>
      </c>
      <c r="AF98" s="70">
        <f t="shared" si="11"/>
        <v>741.98689415435865</v>
      </c>
      <c r="AG98" s="70">
        <f t="shared" si="12"/>
        <v>730.77174778602</v>
      </c>
      <c r="AH98" s="70">
        <f t="shared" si="32"/>
        <v>5.6378782701806358</v>
      </c>
      <c r="AI98" s="70">
        <f t="shared" si="13"/>
        <v>302.68400087958395</v>
      </c>
      <c r="AJ98" s="70">
        <f t="shared" si="33"/>
        <v>2.956129179864365</v>
      </c>
      <c r="AK98" s="5">
        <f t="shared" si="34"/>
        <v>3.617618741188303</v>
      </c>
      <c r="AL98" s="134">
        <f t="shared" si="35"/>
        <v>0.81350782115145703</v>
      </c>
      <c r="AZ98" s="5"/>
    </row>
    <row r="99" spans="1:52" x14ac:dyDescent="0.25">
      <c r="A99" s="68"/>
      <c r="B99" s="70">
        <f t="shared" si="38"/>
        <v>741.98689415435865</v>
      </c>
      <c r="C99" s="70">
        <f t="shared" si="38"/>
        <v>730.77174778602</v>
      </c>
      <c r="D99" s="70">
        <f t="shared" si="38"/>
        <v>5.6378782701806358</v>
      </c>
      <c r="E99" s="70">
        <f t="shared" si="39"/>
        <v>16</v>
      </c>
      <c r="F99" s="70">
        <f t="shared" si="16"/>
        <v>16</v>
      </c>
      <c r="G99" s="70">
        <f t="shared" si="17"/>
        <v>844.37237772827598</v>
      </c>
      <c r="H99" s="71">
        <f t="shared" si="40"/>
        <v>0.08</v>
      </c>
      <c r="I99" s="94">
        <f t="shared" si="19"/>
        <v>8.9721170946709208</v>
      </c>
      <c r="J99" s="95">
        <f t="shared" si="36"/>
        <v>80</v>
      </c>
      <c r="K99" s="70">
        <f t="shared" si="20"/>
        <v>1</v>
      </c>
      <c r="L99" s="97">
        <f t="shared" si="21"/>
        <v>5.7178782701806359</v>
      </c>
      <c r="M99" s="97">
        <f t="shared" si="4"/>
        <v>5.6778782701806358</v>
      </c>
      <c r="N99" s="70">
        <f t="shared" si="22"/>
        <v>0.32134868585612608</v>
      </c>
      <c r="O99" s="70">
        <f t="shared" si="37"/>
        <v>7.2648785018903554</v>
      </c>
      <c r="P99" s="96">
        <f t="shared" si="23"/>
        <v>95.096434717297242</v>
      </c>
      <c r="Q99" s="70">
        <f t="shared" si="24"/>
        <v>746.75872284124296</v>
      </c>
      <c r="R99" s="70">
        <f>rate1(1,$L$52,$L$51,$L$54,L99,$L$53,$L$50,P99)</f>
        <v>1150.7743804577099</v>
      </c>
      <c r="S99" s="97">
        <f t="shared" si="6"/>
        <v>8.9322683921807949E-2</v>
      </c>
      <c r="T99" s="97">
        <f t="shared" si="7"/>
        <v>0.35286778333296559</v>
      </c>
      <c r="U99" s="116">
        <f t="shared" si="25"/>
        <v>5.5578782701806357</v>
      </c>
      <c r="V99" s="116">
        <f t="shared" si="8"/>
        <v>5.5978782701806358</v>
      </c>
      <c r="W99" s="70">
        <f t="shared" si="26"/>
        <v>-0.31526541956766252</v>
      </c>
      <c r="X99" s="70">
        <f t="shared" si="27"/>
        <v>712.30227752255507</v>
      </c>
      <c r="Y99" s="70">
        <f t="shared" si="28"/>
        <v>92.435539593634445</v>
      </c>
      <c r="Z99" s="70">
        <f>rate1(1,$L$52,$L$51,$L$54,U99,$L$53,$L$50,Y99)</f>
        <v>1141.3157692863958</v>
      </c>
      <c r="AA99" s="116">
        <f t="shared" si="9"/>
        <v>8.5907317776445516E-2</v>
      </c>
      <c r="AB99" s="116">
        <f t="shared" si="29"/>
        <v>-0.34489436979275573</v>
      </c>
      <c r="AC99" s="70">
        <f t="shared" si="41"/>
        <v>0.35286778333296559</v>
      </c>
      <c r="AD99" s="70">
        <f t="shared" si="10"/>
        <v>0.22671381117417597</v>
      </c>
      <c r="AE99" s="70">
        <f t="shared" si="31"/>
        <v>-1.2057195388699779E-2</v>
      </c>
      <c r="AF99" s="70">
        <f t="shared" si="11"/>
        <v>741.95537505688185</v>
      </c>
      <c r="AG99" s="70">
        <f t="shared" si="12"/>
        <v>730.41888000268705</v>
      </c>
      <c r="AH99" s="70">
        <f t="shared" si="32"/>
        <v>5.7180791653038119</v>
      </c>
      <c r="AI99" s="70">
        <f t="shared" si="13"/>
        <v>306.63507054494528</v>
      </c>
      <c r="AJ99" s="70">
        <f t="shared" si="33"/>
        <v>3.0413055883490721</v>
      </c>
      <c r="AK99" s="5">
        <f t="shared" si="34"/>
        <v>3.8657905435270217</v>
      </c>
      <c r="AL99" s="134">
        <f t="shared" si="35"/>
        <v>0.8380386267950527</v>
      </c>
      <c r="AZ99" s="5"/>
    </row>
    <row r="100" spans="1:52" x14ac:dyDescent="0.25">
      <c r="A100" s="68"/>
      <c r="B100" s="70">
        <f t="shared" si="38"/>
        <v>741.95537505688185</v>
      </c>
      <c r="C100" s="70">
        <f t="shared" si="38"/>
        <v>730.41888000268705</v>
      </c>
      <c r="D100" s="70">
        <f t="shared" si="38"/>
        <v>5.7180791653038119</v>
      </c>
      <c r="E100" s="70">
        <f t="shared" si="39"/>
        <v>16</v>
      </c>
      <c r="F100" s="70">
        <f t="shared" si="16"/>
        <v>16</v>
      </c>
      <c r="G100" s="70">
        <f t="shared" si="17"/>
        <v>880.40702067699681</v>
      </c>
      <c r="H100" s="71">
        <f t="shared" si="40"/>
        <v>0.08</v>
      </c>
      <c r="I100" s="94">
        <f t="shared" si="19"/>
        <v>9.2291960433558415</v>
      </c>
      <c r="J100" s="95">
        <f t="shared" si="36"/>
        <v>80</v>
      </c>
      <c r="K100" s="70">
        <f t="shared" si="20"/>
        <v>1</v>
      </c>
      <c r="L100" s="97">
        <f t="shared" si="21"/>
        <v>5.798079165303812</v>
      </c>
      <c r="M100" s="97">
        <f t="shared" si="4"/>
        <v>5.7580791653038119</v>
      </c>
      <c r="N100" s="70">
        <f t="shared" si="22"/>
        <v>0.32593151883214233</v>
      </c>
      <c r="O100" s="70">
        <f t="shared" si="37"/>
        <v>7.2608986905156172</v>
      </c>
      <c r="P100" s="96">
        <f t="shared" si="23"/>
        <v>96.88616972200262</v>
      </c>
      <c r="Q100" s="70">
        <f t="shared" si="24"/>
        <v>782.29019591860674</v>
      </c>
      <c r="R100" s="70">
        <f>rate1(1,$L$52,$L$51,$L$54,L100,$L$53,$L$50,P100)</f>
        <v>1156.7935131439265</v>
      </c>
      <c r="S100" s="97">
        <f t="shared" si="6"/>
        <v>9.3136875774419758E-2</v>
      </c>
      <c r="T100" s="97">
        <f t="shared" si="7"/>
        <v>0.35940541645738766</v>
      </c>
      <c r="U100" s="116">
        <f t="shared" si="25"/>
        <v>5.6380791653038118</v>
      </c>
      <c r="V100" s="116">
        <f t="shared" si="8"/>
        <v>5.6780791653038118</v>
      </c>
      <c r="W100" s="70">
        <f t="shared" si="26"/>
        <v>-0.31973865674007129</v>
      </c>
      <c r="X100" s="70">
        <f t="shared" si="27"/>
        <v>746.84648326739159</v>
      </c>
      <c r="Y100" s="70">
        <f t="shared" si="28"/>
        <v>94.212691379216608</v>
      </c>
      <c r="Z100" s="70">
        <f>rate1(1,$L$52,$L$51,$L$54,U100,$L$53,$L$50,Y100)</f>
        <v>1147.702810638151</v>
      </c>
      <c r="AA100" s="116">
        <f t="shared" si="9"/>
        <v>8.9621357507089702E-2</v>
      </c>
      <c r="AB100" s="116">
        <f t="shared" si="29"/>
        <v>-0.35121502396467003</v>
      </c>
      <c r="AC100" s="70">
        <f t="shared" si="41"/>
        <v>0.35940541645738766</v>
      </c>
      <c r="AD100" s="70">
        <f t="shared" si="10"/>
        <v>0.22258985629251105</v>
      </c>
      <c r="AE100" s="70">
        <f t="shared" si="31"/>
        <v>-1.1579699707580585E-2</v>
      </c>
      <c r="AF100" s="70">
        <f t="shared" si="11"/>
        <v>741.92190115925655</v>
      </c>
      <c r="AG100" s="70">
        <f t="shared" si="12"/>
        <v>730.05947458622961</v>
      </c>
      <c r="AH100" s="70">
        <f t="shared" si="32"/>
        <v>5.7982907684999274</v>
      </c>
      <c r="AI100" s="70">
        <f t="shared" si="13"/>
        <v>310.6910718064089</v>
      </c>
      <c r="AJ100" s="70">
        <f t="shared" si="33"/>
        <v>3.1276086638508525</v>
      </c>
      <c r="AK100" s="5">
        <f t="shared" si="34"/>
        <v>4.1281295025671456</v>
      </c>
      <c r="AL100" s="134">
        <f t="shared" si="35"/>
        <v>0.86289391253956538</v>
      </c>
      <c r="AZ100" s="5"/>
    </row>
    <row r="101" spans="1:52" x14ac:dyDescent="0.25">
      <c r="A101" s="68"/>
      <c r="B101" s="70">
        <f t="shared" si="38"/>
        <v>741.92190115925655</v>
      </c>
      <c r="C101" s="70">
        <f t="shared" si="38"/>
        <v>730.05947458622961</v>
      </c>
      <c r="D101" s="70">
        <f t="shared" si="38"/>
        <v>5.7982907684999274</v>
      </c>
      <c r="E101" s="70">
        <f t="shared" si="39"/>
        <v>16</v>
      </c>
      <c r="F101" s="70">
        <f t="shared" si="16"/>
        <v>16</v>
      </c>
      <c r="G101" s="70">
        <f t="shared" si="17"/>
        <v>917.4575306856467</v>
      </c>
      <c r="H101" s="71">
        <f t="shared" si="40"/>
        <v>0.08</v>
      </c>
      <c r="I101" s="94">
        <f t="shared" si="19"/>
        <v>9.4899412584215508</v>
      </c>
      <c r="J101" s="95">
        <f t="shared" si="36"/>
        <v>80</v>
      </c>
      <c r="K101" s="70">
        <f t="shared" si="20"/>
        <v>1</v>
      </c>
      <c r="L101" s="97">
        <f t="shared" si="21"/>
        <v>5.8782907684999275</v>
      </c>
      <c r="M101" s="97">
        <f t="shared" si="4"/>
        <v>5.8382907684999275</v>
      </c>
      <c r="N101" s="70">
        <f t="shared" si="22"/>
        <v>0.3305157378580148</v>
      </c>
      <c r="O101" s="70">
        <f t="shared" si="37"/>
        <v>7.2566720530421298</v>
      </c>
      <c r="P101" s="96">
        <f t="shared" si="23"/>
        <v>98.684462680894597</v>
      </c>
      <c r="Q101" s="70">
        <f t="shared" si="24"/>
        <v>818.83032376194035</v>
      </c>
      <c r="R101" s="70">
        <f>rate1(1,$L$52,$L$51,$L$54,L101,$L$53,$L$50,P101)</f>
        <v>1162.5843136118101</v>
      </c>
      <c r="S101" s="97">
        <f t="shared" si="6"/>
        <v>9.705813947344305E-2</v>
      </c>
      <c r="T101" s="97">
        <f t="shared" si="7"/>
        <v>0.36604321087215097</v>
      </c>
      <c r="U101" s="116">
        <f t="shared" si="25"/>
        <v>5.7182907684999273</v>
      </c>
      <c r="V101" s="116">
        <f t="shared" si="8"/>
        <v>5.7582907684999274</v>
      </c>
      <c r="W101" s="70">
        <f t="shared" si="26"/>
        <v>-0.32421171698952023</v>
      </c>
      <c r="X101" s="70">
        <f t="shared" si="27"/>
        <v>782.38526411493262</v>
      </c>
      <c r="Y101" s="70">
        <f t="shared" si="28"/>
        <v>95.998516462573633</v>
      </c>
      <c r="Z101" s="70">
        <f>rate1(1,$L$52,$L$51,$L$54,U101,$L$53,$L$50,Y101)</f>
        <v>1153.841166069255</v>
      </c>
      <c r="AA101" s="116">
        <f t="shared" si="9"/>
        <v>9.3440926510705166E-2</v>
      </c>
      <c r="AB101" s="116">
        <f t="shared" si="29"/>
        <v>-0.35762889200551218</v>
      </c>
      <c r="AC101" s="70">
        <f t="shared" si="41"/>
        <v>0.36604321087215097</v>
      </c>
      <c r="AD101" s="70">
        <f t="shared" si="10"/>
        <v>0.21855343200981223</v>
      </c>
      <c r="AE101" s="70">
        <f t="shared" si="31"/>
        <v>-1.1128077525096078E-2</v>
      </c>
      <c r="AF101" s="70">
        <f t="shared" si="11"/>
        <v>741.88637368624245</v>
      </c>
      <c r="AG101" s="70">
        <f t="shared" si="12"/>
        <v>729.69343137535748</v>
      </c>
      <c r="AH101" s="70">
        <f t="shared" si="32"/>
        <v>5.8785129755620069</v>
      </c>
      <c r="AI101" s="70">
        <f t="shared" si="13"/>
        <v>314.85304470947273</v>
      </c>
      <c r="AJ101" s="70">
        <f t="shared" si="33"/>
        <v>3.2150678429368171</v>
      </c>
      <c r="AK101" s="5">
        <f t="shared" si="34"/>
        <v>4.4053283336108935</v>
      </c>
      <c r="AL101" s="134">
        <f t="shared" si="35"/>
        <v>0.88808215611632324</v>
      </c>
      <c r="AZ101" s="5"/>
    </row>
    <row r="102" spans="1:52" x14ac:dyDescent="0.25">
      <c r="A102" s="68"/>
      <c r="B102" s="70">
        <f t="shared" si="38"/>
        <v>741.88637368624245</v>
      </c>
      <c r="C102" s="70">
        <f t="shared" si="38"/>
        <v>729.69343137535748</v>
      </c>
      <c r="D102" s="70">
        <f t="shared" si="38"/>
        <v>5.8785129755620069</v>
      </c>
      <c r="E102" s="70">
        <f t="shared" si="39"/>
        <v>16</v>
      </c>
      <c r="F102" s="70">
        <f t="shared" si="16"/>
        <v>16</v>
      </c>
      <c r="G102" s="70">
        <f t="shared" si="17"/>
        <v>955.53825342415598</v>
      </c>
      <c r="H102" s="71">
        <f t="shared" si="40"/>
        <v>0.08</v>
      </c>
      <c r="I102" s="94">
        <f t="shared" si="19"/>
        <v>9.7543538487079786</v>
      </c>
      <c r="J102" s="95">
        <f t="shared" si="36"/>
        <v>80</v>
      </c>
      <c r="K102" s="70">
        <f t="shared" si="20"/>
        <v>1</v>
      </c>
      <c r="L102" s="97">
        <f t="shared" si="21"/>
        <v>5.958512975562007</v>
      </c>
      <c r="M102" s="97">
        <f t="shared" si="4"/>
        <v>5.918512975562007</v>
      </c>
      <c r="N102" s="70">
        <f t="shared" si="22"/>
        <v>0.33510133728673352</v>
      </c>
      <c r="O102" s="70">
        <f t="shared" si="37"/>
        <v>7.2521861174495497</v>
      </c>
      <c r="P102" s="96">
        <f t="shared" si="23"/>
        <v>100.49123850060762</v>
      </c>
      <c r="Q102" s="70">
        <f t="shared" si="24"/>
        <v>856.39344747112409</v>
      </c>
      <c r="R102" s="70">
        <f>rate1(1,$L$52,$L$51,$L$54,L102,$L$53,$L$50,P102)</f>
        <v>1168.1591197746529</v>
      </c>
      <c r="S102" s="97">
        <f t="shared" si="6"/>
        <v>0.10108864859802029</v>
      </c>
      <c r="T102" s="97">
        <f t="shared" si="7"/>
        <v>0.37278574440526918</v>
      </c>
      <c r="U102" s="116">
        <f t="shared" si="25"/>
        <v>5.7985129755620068</v>
      </c>
      <c r="V102" s="116">
        <f t="shared" si="8"/>
        <v>5.8385129755620069</v>
      </c>
      <c r="W102" s="70">
        <f t="shared" si="26"/>
        <v>-0.32868459419625395</v>
      </c>
      <c r="X102" s="70">
        <f t="shared" si="27"/>
        <v>818.93295690674995</v>
      </c>
      <c r="Y102" s="70">
        <f t="shared" si="28"/>
        <v>97.792937127657439</v>
      </c>
      <c r="Z102" s="70">
        <f>rate1(1,$L$52,$L$51,$L$54,U102,$L$53,$L$50,Y102)</f>
        <v>1159.744627393683</v>
      </c>
      <c r="AA102" s="116">
        <f t="shared" si="9"/>
        <v>9.7368176946263638E-2</v>
      </c>
      <c r="AB102" s="116">
        <f t="shared" si="29"/>
        <v>-0.3641402682704733</v>
      </c>
      <c r="AC102" s="70">
        <f t="shared" si="41"/>
        <v>0.37278574440526918</v>
      </c>
      <c r="AD102" s="70">
        <f t="shared" si="10"/>
        <v>0.21460048084089031</v>
      </c>
      <c r="AE102" s="70">
        <f t="shared" si="31"/>
        <v>-1.0700585407992397E-2</v>
      </c>
      <c r="AF102" s="70">
        <f t="shared" si="11"/>
        <v>741.84868927912396</v>
      </c>
      <c r="AG102" s="70">
        <f t="shared" si="12"/>
        <v>729.32064563095219</v>
      </c>
      <c r="AH102" s="70">
        <f t="shared" si="32"/>
        <v>5.9587456864948534</v>
      </c>
      <c r="AI102" s="70">
        <f t="shared" si="13"/>
        <v>319.12240215800608</v>
      </c>
      <c r="AJ102" s="70">
        <f t="shared" si="33"/>
        <v>3.3037129546473745</v>
      </c>
      <c r="AK102" s="5">
        <f t="shared" si="34"/>
        <v>4.6981095846812497</v>
      </c>
      <c r="AL102" s="134">
        <f t="shared" si="35"/>
        <v>0.91361194828896375</v>
      </c>
      <c r="AZ102" s="5"/>
    </row>
    <row r="103" spans="1:52" x14ac:dyDescent="0.25">
      <c r="A103" s="68"/>
      <c r="B103" s="70">
        <f t="shared" si="38"/>
        <v>741.84868927912396</v>
      </c>
      <c r="C103" s="70">
        <f t="shared" si="38"/>
        <v>729.32064563095219</v>
      </c>
      <c r="D103" s="70">
        <f t="shared" si="38"/>
        <v>5.9587456864948534</v>
      </c>
      <c r="E103" s="70">
        <f t="shared" si="39"/>
        <v>16</v>
      </c>
      <c r="F103" s="70">
        <f t="shared" si="16"/>
        <v>16</v>
      </c>
      <c r="G103" s="70">
        <f t="shared" si="17"/>
        <v>984.87046603898057</v>
      </c>
      <c r="H103" s="71">
        <f t="shared" si="40"/>
        <v>0.06</v>
      </c>
      <c r="I103" s="94">
        <f t="shared" si="19"/>
        <v>10.022434918537421</v>
      </c>
      <c r="J103" s="95">
        <f t="shared" si="36"/>
        <v>80</v>
      </c>
      <c r="K103" s="70">
        <f t="shared" si="20"/>
        <v>1</v>
      </c>
      <c r="L103" s="97">
        <f t="shared" si="21"/>
        <v>6.018745686494853</v>
      </c>
      <c r="M103" s="97">
        <f t="shared" si="4"/>
        <v>5.9887456864948536</v>
      </c>
      <c r="N103" s="70">
        <f t="shared" si="22"/>
        <v>0.25508859915913717</v>
      </c>
      <c r="O103" s="70">
        <f t="shared" si="37"/>
        <v>7.2474278329773885</v>
      </c>
      <c r="P103" s="96">
        <f t="shared" si="23"/>
        <v>101.96561538222238</v>
      </c>
      <c r="Q103" s="70">
        <f t="shared" si="24"/>
        <v>890.1260509715471</v>
      </c>
      <c r="R103" s="70">
        <f>rate1(1,$L$52,$L$51,$L$54,L103,$L$53,$L$50,P103)</f>
        <v>1172.5380696021086</v>
      </c>
      <c r="S103" s="97">
        <f t="shared" si="6"/>
        <v>0.10474677483769249</v>
      </c>
      <c r="T103" s="97">
        <f t="shared" si="7"/>
        <v>0.28493457715596626</v>
      </c>
      <c r="U103" s="116">
        <f t="shared" si="25"/>
        <v>5.8987456864948538</v>
      </c>
      <c r="V103" s="116">
        <f t="shared" si="8"/>
        <v>5.9287456864948531</v>
      </c>
      <c r="W103" s="70">
        <f t="shared" si="26"/>
        <v>-0.24954559648140417</v>
      </c>
      <c r="X103" s="70">
        <f t="shared" si="27"/>
        <v>861.25873343943931</v>
      </c>
      <c r="Y103" s="70">
        <f t="shared" si="28"/>
        <v>99.932705630663108</v>
      </c>
      <c r="Z103" s="70">
        <f>rate1(1,$L$52,$L$51,$L$54,U103,$L$53,$L$50,Y103)</f>
        <v>1166.4608834219557</v>
      </c>
      <c r="AA103" s="116">
        <f t="shared" si="9"/>
        <v>0.10187780040385894</v>
      </c>
      <c r="AB103" s="116">
        <f t="shared" si="29"/>
        <v>-0.2778526091367271</v>
      </c>
      <c r="AC103" s="70">
        <f t="shared" si="41"/>
        <v>0.28493457715596626</v>
      </c>
      <c r="AD103" s="70">
        <f t="shared" si="10"/>
        <v>0.21057465400963765</v>
      </c>
      <c r="AE103" s="70">
        <f t="shared" si="31"/>
        <v>-1.2241758994754871E-2</v>
      </c>
      <c r="AF103" s="70">
        <f t="shared" si="11"/>
        <v>741.81884330112712</v>
      </c>
      <c r="AG103" s="70">
        <f t="shared" si="12"/>
        <v>729.03571105379626</v>
      </c>
      <c r="AH103" s="70">
        <f t="shared" si="32"/>
        <v>6.0191042125345069</v>
      </c>
      <c r="AI103" s="70">
        <f t="shared" si="13"/>
        <v>243.00667461710347</v>
      </c>
      <c r="AJ103" s="70">
        <f t="shared" si="33"/>
        <v>3.371214808707681</v>
      </c>
      <c r="AK103" s="5">
        <f t="shared" si="34"/>
        <v>4.9303117581152893</v>
      </c>
      <c r="AL103" s="134">
        <f t="shared" si="35"/>
        <v>0.93305248225833204</v>
      </c>
      <c r="AZ103" s="5"/>
    </row>
    <row r="104" spans="1:52" x14ac:dyDescent="0.25">
      <c r="A104" s="68"/>
      <c r="B104" s="70">
        <f t="shared" si="38"/>
        <v>741.81884330112712</v>
      </c>
      <c r="C104" s="70">
        <f t="shared" si="38"/>
        <v>729.03571105379626</v>
      </c>
      <c r="D104" s="70">
        <f t="shared" si="38"/>
        <v>6.0191042125345069</v>
      </c>
      <c r="E104" s="70">
        <f t="shared" si="39"/>
        <v>16</v>
      </c>
      <c r="F104" s="70">
        <f t="shared" si="16"/>
        <v>16</v>
      </c>
      <c r="G104" s="70">
        <f t="shared" si="17"/>
        <v>1014.8002144148969</v>
      </c>
      <c r="H104" s="71">
        <f t="shared" si="40"/>
        <v>0.06</v>
      </c>
      <c r="I104" s="94">
        <f t="shared" si="19"/>
        <v>10.226505797864684</v>
      </c>
      <c r="J104" s="95">
        <f t="shared" si="36"/>
        <v>80</v>
      </c>
      <c r="K104" s="70">
        <f t="shared" si="20"/>
        <v>1</v>
      </c>
      <c r="L104" s="97">
        <f t="shared" si="21"/>
        <v>6.0791042125345065</v>
      </c>
      <c r="M104" s="97">
        <f t="shared" si="4"/>
        <v>6.0491042125345071</v>
      </c>
      <c r="N104" s="70">
        <f t="shared" si="22"/>
        <v>0.25768791920425826</v>
      </c>
      <c r="O104" s="70">
        <f t="shared" si="37"/>
        <v>7.2436592808223201</v>
      </c>
      <c r="P104" s="96">
        <f t="shared" si="23"/>
        <v>103.33538109834646</v>
      </c>
      <c r="Q104" s="70">
        <f t="shared" si="24"/>
        <v>919.75538771844663</v>
      </c>
      <c r="R104" s="70">
        <f>rate1(1,$L$52,$L$51,$L$54,L104,$L$53,$L$50,P104)</f>
        <v>1176.4763854864134</v>
      </c>
      <c r="S104" s="97">
        <f t="shared" si="6"/>
        <v>0.10792725014568261</v>
      </c>
      <c r="T104" s="97">
        <f t="shared" si="7"/>
        <v>0.28886424257028448</v>
      </c>
      <c r="U104" s="116">
        <f t="shared" si="25"/>
        <v>5.9591042125345073</v>
      </c>
      <c r="V104" s="116">
        <f t="shared" si="8"/>
        <v>5.9891042125345066</v>
      </c>
      <c r="W104" s="70">
        <f t="shared" si="26"/>
        <v>-0.25205791869129257</v>
      </c>
      <c r="X104" s="70">
        <f t="shared" si="27"/>
        <v>890.30029594312396</v>
      </c>
      <c r="Y104" s="70">
        <f t="shared" si="28"/>
        <v>101.29561663556998</v>
      </c>
      <c r="Z104" s="70">
        <f>rate1(1,$L$52,$L$51,$L$54,U104,$L$53,$L$50,Y104)</f>
        <v>1170.5665465342984</v>
      </c>
      <c r="AA104" s="116">
        <f t="shared" si="9"/>
        <v>0.10499833084642672</v>
      </c>
      <c r="AB104" s="116">
        <f t="shared" si="29"/>
        <v>-0.28162843420132433</v>
      </c>
      <c r="AC104" s="70">
        <f t="shared" si="41"/>
        <v>0.28886424257028448</v>
      </c>
      <c r="AD104" s="70">
        <f t="shared" si="10"/>
        <v>0.20771002830300536</v>
      </c>
      <c r="AE104" s="70">
        <f t="shared" si="31"/>
        <v>-9.9847737853450188E-3</v>
      </c>
      <c r="AF104" s="70">
        <f t="shared" si="11"/>
        <v>741.78766697776109</v>
      </c>
      <c r="AG104" s="70">
        <f t="shared" si="12"/>
        <v>728.74684681122596</v>
      </c>
      <c r="AH104" s="70">
        <f t="shared" si="32"/>
        <v>6.079469369159205</v>
      </c>
      <c r="AI104" s="70">
        <f t="shared" si="13"/>
        <v>245.53339627879888</v>
      </c>
      <c r="AJ104" s="70">
        <f t="shared" si="33"/>
        <v>3.4394185298962361</v>
      </c>
      <c r="AK104" s="5">
        <f t="shared" si="34"/>
        <v>5.1721303485365233</v>
      </c>
      <c r="AL104" s="134">
        <f t="shared" si="35"/>
        <v>0.95269515396063598</v>
      </c>
      <c r="AZ104" s="5"/>
    </row>
    <row r="105" spans="1:52" x14ac:dyDescent="0.25">
      <c r="A105" s="68"/>
      <c r="B105" s="70">
        <f t="shared" si="38"/>
        <v>741.78766697776109</v>
      </c>
      <c r="C105" s="70">
        <f t="shared" si="38"/>
        <v>728.74684681122596</v>
      </c>
      <c r="D105" s="70">
        <f t="shared" si="38"/>
        <v>6.079469369159205</v>
      </c>
      <c r="E105" s="70">
        <f t="shared" si="39"/>
        <v>16</v>
      </c>
      <c r="F105" s="70">
        <f t="shared" si="16"/>
        <v>16</v>
      </c>
      <c r="G105" s="70">
        <f t="shared" si="17"/>
        <v>1045.3336414978071</v>
      </c>
      <c r="H105" s="71">
        <f t="shared" si="40"/>
        <v>0.06</v>
      </c>
      <c r="I105" s="94">
        <f t="shared" si="19"/>
        <v>10.432656133228102</v>
      </c>
      <c r="J105" s="95">
        <f t="shared" si="36"/>
        <v>80</v>
      </c>
      <c r="K105" s="70">
        <f t="shared" si="20"/>
        <v>1</v>
      </c>
      <c r="L105" s="97">
        <f t="shared" si="21"/>
        <v>6.1394693691592046</v>
      </c>
      <c r="M105" s="97">
        <f t="shared" si="4"/>
        <v>6.1094693691592052</v>
      </c>
      <c r="N105" s="70">
        <f t="shared" si="22"/>
        <v>0.26028796326322734</v>
      </c>
      <c r="O105" s="70">
        <f t="shared" si="37"/>
        <v>7.2397227503919694</v>
      </c>
      <c r="P105" s="96">
        <f t="shared" si="23"/>
        <v>104.70985957018765</v>
      </c>
      <c r="Q105" s="70">
        <f t="shared" si="24"/>
        <v>949.98530592664019</v>
      </c>
      <c r="R105" s="70">
        <f>rate1(1,$L$52,$L$51,$L$54,L105,$L$53,$L$50,P105)</f>
        <v>1180.3083178589911</v>
      </c>
      <c r="S105" s="97">
        <f t="shared" si="6"/>
        <v>0.11117304094071767</v>
      </c>
      <c r="T105" s="97">
        <f t="shared" si="7"/>
        <v>0.29284436144771214</v>
      </c>
      <c r="U105" s="116">
        <f t="shared" si="25"/>
        <v>6.0194693691592054</v>
      </c>
      <c r="V105" s="116">
        <f t="shared" si="8"/>
        <v>6.0494693691592047</v>
      </c>
      <c r="W105" s="70">
        <f t="shared" si="26"/>
        <v>-0.25457007841829693</v>
      </c>
      <c r="X105" s="70">
        <f t="shared" si="27"/>
        <v>919.93645056409503</v>
      </c>
      <c r="Y105" s="70">
        <f t="shared" si="28"/>
        <v>102.6632852785646</v>
      </c>
      <c r="Z105" s="70">
        <f>rate1(1,$L$52,$L$51,$L$54,U105,$L$53,$L$50,Y105)</f>
        <v>1174.5592472041351</v>
      </c>
      <c r="AA105" s="116">
        <f t="shared" si="9"/>
        <v>0.10818348407497685</v>
      </c>
      <c r="AB105" s="116">
        <f t="shared" si="29"/>
        <v>-0.28545118179858781</v>
      </c>
      <c r="AC105" s="70">
        <f t="shared" si="41"/>
        <v>0.29284436144771214</v>
      </c>
      <c r="AD105" s="70">
        <f t="shared" si="10"/>
        <v>0.20488699083493569</v>
      </c>
      <c r="AE105" s="70">
        <f t="shared" si="31"/>
        <v>-9.7060192975324429E-3</v>
      </c>
      <c r="AF105" s="70">
        <f t="shared" si="11"/>
        <v>741.75511057957658</v>
      </c>
      <c r="AG105" s="70">
        <f t="shared" si="12"/>
        <v>728.45400244977827</v>
      </c>
      <c r="AH105" s="70">
        <f t="shared" si="32"/>
        <v>6.1398411279026357</v>
      </c>
      <c r="AI105" s="70">
        <f t="shared" si="13"/>
        <v>248.10836034682393</v>
      </c>
      <c r="AJ105" s="70">
        <f t="shared" si="33"/>
        <v>3.5083375188814649</v>
      </c>
      <c r="AK105" s="5">
        <f t="shared" si="34"/>
        <v>5.4239107658146084</v>
      </c>
      <c r="AL105" s="134">
        <f t="shared" si="35"/>
        <v>0.97254382278838192</v>
      </c>
      <c r="AZ105" s="5"/>
    </row>
    <row r="106" spans="1:52" x14ac:dyDescent="0.25">
      <c r="A106" s="68"/>
      <c r="B106" s="70">
        <f t="shared" si="38"/>
        <v>741.75511057957658</v>
      </c>
      <c r="C106" s="70">
        <f t="shared" si="38"/>
        <v>728.45400244977827</v>
      </c>
      <c r="D106" s="70">
        <f t="shared" si="38"/>
        <v>6.1398411279026357</v>
      </c>
      <c r="E106" s="70">
        <f t="shared" si="39"/>
        <v>16</v>
      </c>
      <c r="F106" s="70">
        <f t="shared" si="16"/>
        <v>16</v>
      </c>
      <c r="G106" s="70">
        <f t="shared" si="17"/>
        <v>1076.4768934722917</v>
      </c>
      <c r="H106" s="71">
        <f t="shared" si="40"/>
        <v>0.06</v>
      </c>
      <c r="I106" s="94">
        <f t="shared" si="19"/>
        <v>10.640886503838647</v>
      </c>
      <c r="J106" s="95">
        <f t="shared" si="36"/>
        <v>80</v>
      </c>
      <c r="K106" s="70">
        <f t="shared" si="20"/>
        <v>1</v>
      </c>
      <c r="L106" s="97">
        <f t="shared" si="21"/>
        <v>6.1998411279026353</v>
      </c>
      <c r="M106" s="97">
        <f t="shared" si="4"/>
        <v>6.1698411279026359</v>
      </c>
      <c r="N106" s="70">
        <f t="shared" si="22"/>
        <v>0.26288873025411164</v>
      </c>
      <c r="O106" s="70">
        <f t="shared" si="37"/>
        <v>7.2356119625145388</v>
      </c>
      <c r="P106" s="96">
        <f t="shared" si="23"/>
        <v>106.08902164157936</v>
      </c>
      <c r="Q106" s="70">
        <f t="shared" si="24"/>
        <v>980.82194989954132</v>
      </c>
      <c r="R106" s="70">
        <f>rate1(1,$L$52,$L$51,$L$54,L106,$L$53,$L$50,P106)</f>
        <v>1184.0379772349115</v>
      </c>
      <c r="S106" s="97">
        <f t="shared" si="6"/>
        <v>0.11448518123321938</v>
      </c>
      <c r="T106" s="97">
        <f t="shared" si="7"/>
        <v>0.29687671474569532</v>
      </c>
      <c r="U106" s="116">
        <f t="shared" si="25"/>
        <v>6.0798411279026361</v>
      </c>
      <c r="V106" s="116">
        <f t="shared" si="8"/>
        <v>6.1098411279026354</v>
      </c>
      <c r="W106" s="70">
        <f t="shared" si="26"/>
        <v>-0.25708207433352115</v>
      </c>
      <c r="X106" s="70">
        <f t="shared" si="27"/>
        <v>950.17333993749867</v>
      </c>
      <c r="Y106" s="70">
        <f t="shared" si="28"/>
        <v>104.03568166908617</v>
      </c>
      <c r="Z106" s="70">
        <f>rate1(1,$L$52,$L$51,$L$54,U106,$L$53,$L$50,Y106)</f>
        <v>1178.4434313550653</v>
      </c>
      <c r="AA106" s="116">
        <f t="shared" si="9"/>
        <v>0.11143428547504902</v>
      </c>
      <c r="AB106" s="116">
        <f t="shared" si="29"/>
        <v>-0.28932252295032956</v>
      </c>
      <c r="AC106" s="70">
        <f t="shared" si="41"/>
        <v>0.29687671474569532</v>
      </c>
      <c r="AD106" s="70">
        <f t="shared" si="10"/>
        <v>0.20210409580756786</v>
      </c>
      <c r="AE106" s="70">
        <f t="shared" si="31"/>
        <v>-9.4380043030890329E-3</v>
      </c>
      <c r="AF106" s="70">
        <f t="shared" si="11"/>
        <v>741.72112259508503</v>
      </c>
      <c r="AG106" s="70">
        <f t="shared" si="12"/>
        <v>728.15712573503254</v>
      </c>
      <c r="AH106" s="70">
        <f t="shared" si="32"/>
        <v>6.2002194611388344</v>
      </c>
      <c r="AI106" s="70">
        <f t="shared" si="13"/>
        <v>250.73242620054526</v>
      </c>
      <c r="AJ106" s="70">
        <f t="shared" si="33"/>
        <v>3.5779854150482833</v>
      </c>
      <c r="AK106" s="5">
        <f t="shared" si="34"/>
        <v>5.6860098059364041</v>
      </c>
      <c r="AL106" s="134">
        <f t="shared" si="35"/>
        <v>0.99260241688442552</v>
      </c>
      <c r="AZ106" s="5"/>
    </row>
    <row r="107" spans="1:52" x14ac:dyDescent="0.25">
      <c r="A107" s="68"/>
      <c r="B107" s="70">
        <f t="shared" si="38"/>
        <v>741.72112259508503</v>
      </c>
      <c r="C107" s="70">
        <f t="shared" si="38"/>
        <v>728.15712573503254</v>
      </c>
      <c r="D107" s="70">
        <f t="shared" si="38"/>
        <v>6.2002194611388344</v>
      </c>
      <c r="E107" s="70">
        <f t="shared" si="39"/>
        <v>16</v>
      </c>
      <c r="F107" s="70">
        <f t="shared" si="16"/>
        <v>16</v>
      </c>
      <c r="G107" s="70">
        <f t="shared" si="17"/>
        <v>1108.2361197600551</v>
      </c>
      <c r="H107" s="71">
        <f t="shared" si="40"/>
        <v>0.06</v>
      </c>
      <c r="I107" s="94">
        <f t="shared" si="19"/>
        <v>10.851197488041999</v>
      </c>
      <c r="J107" s="95">
        <f t="shared" si="36"/>
        <v>80</v>
      </c>
      <c r="K107" s="70">
        <f t="shared" si="20"/>
        <v>1</v>
      </c>
      <c r="L107" s="97">
        <f t="shared" si="21"/>
        <v>6.260219461138834</v>
      </c>
      <c r="M107" s="97">
        <f t="shared" si="4"/>
        <v>6.2302194611388337</v>
      </c>
      <c r="N107" s="70">
        <f t="shared" si="22"/>
        <v>0.26549021913039539</v>
      </c>
      <c r="O107" s="70">
        <f t="shared" si="37"/>
        <v>7.2313204130060731</v>
      </c>
      <c r="P107" s="96">
        <f t="shared" si="23"/>
        <v>107.47283863659803</v>
      </c>
      <c r="Q107" s="70">
        <f t="shared" si="24"/>
        <v>1012.2714671783579</v>
      </c>
      <c r="R107" s="70">
        <f>rate1(1,$L$52,$L$51,$L$54,L107,$L$53,$L$50,P107)</f>
        <v>1187.6692680185597</v>
      </c>
      <c r="S107" s="97">
        <f t="shared" si="6"/>
        <v>0.11786473160514102</v>
      </c>
      <c r="T107" s="97">
        <f t="shared" si="7"/>
        <v>0.30096316136807871</v>
      </c>
      <c r="U107" s="116">
        <f t="shared" si="25"/>
        <v>6.1402194611388348</v>
      </c>
      <c r="V107" s="116">
        <f t="shared" si="8"/>
        <v>6.170219461138835</v>
      </c>
      <c r="W107" s="70">
        <f t="shared" si="26"/>
        <v>-0.25959390514391245</v>
      </c>
      <c r="X107" s="70">
        <f t="shared" si="27"/>
        <v>981.01710993876441</v>
      </c>
      <c r="Y107" s="70">
        <f t="shared" si="28"/>
        <v>105.41277641581766</v>
      </c>
      <c r="Z107" s="70">
        <f>rate1(1,$L$52,$L$51,$L$54,U107,$L$53,$L$50,Y107)</f>
        <v>1182.2233178446061</v>
      </c>
      <c r="AA107" s="116">
        <f t="shared" si="9"/>
        <v>0.1147517865839091</v>
      </c>
      <c r="AB107" s="116">
        <f t="shared" si="29"/>
        <v>-0.29324420112881516</v>
      </c>
      <c r="AC107" s="70">
        <f t="shared" si="41"/>
        <v>0.30096316136807871</v>
      </c>
      <c r="AD107" s="70">
        <f t="shared" si="10"/>
        <v>0.19935994733461695</v>
      </c>
      <c r="AE107" s="70">
        <f t="shared" si="31"/>
        <v>-9.1802122360558902E-3</v>
      </c>
      <c r="AF107" s="70">
        <f t="shared" si="11"/>
        <v>741.68564965284736</v>
      </c>
      <c r="AG107" s="70">
        <f t="shared" si="12"/>
        <v>727.85616257366451</v>
      </c>
      <c r="AH107" s="70">
        <f t="shared" si="32"/>
        <v>6.2606043420498123</v>
      </c>
      <c r="AI107" s="70">
        <f t="shared" si="13"/>
        <v>253.40654125890507</v>
      </c>
      <c r="AJ107" s="70">
        <f t="shared" si="33"/>
        <v>3.6483761209535346</v>
      </c>
      <c r="AK107" s="5">
        <f t="shared" si="34"/>
        <v>5.9587960922563488</v>
      </c>
      <c r="AL107" s="134">
        <f t="shared" si="35"/>
        <v>1.012874940185138</v>
      </c>
      <c r="AZ107" s="5"/>
    </row>
    <row r="108" spans="1:52" x14ac:dyDescent="0.25">
      <c r="A108" s="68"/>
      <c r="B108" s="70">
        <f t="shared" si="38"/>
        <v>741.68564965284736</v>
      </c>
      <c r="C108" s="70">
        <f t="shared" si="38"/>
        <v>727.85616257366451</v>
      </c>
      <c r="D108" s="70">
        <f t="shared" si="38"/>
        <v>6.2606043420498123</v>
      </c>
      <c r="E108" s="70">
        <f t="shared" si="39"/>
        <v>16</v>
      </c>
      <c r="F108" s="70">
        <f t="shared" si="16"/>
        <v>16</v>
      </c>
      <c r="G108" s="70">
        <f t="shared" si="17"/>
        <v>1140.6174730182854</v>
      </c>
      <c r="H108" s="71">
        <f t="shared" si="40"/>
        <v>0.06</v>
      </c>
      <c r="I108" s="94">
        <f t="shared" si="19"/>
        <v>11.063589663346285</v>
      </c>
      <c r="J108" s="95">
        <f t="shared" si="36"/>
        <v>80</v>
      </c>
      <c r="K108" s="70">
        <f t="shared" si="20"/>
        <v>1</v>
      </c>
      <c r="L108" s="97">
        <f t="shared" si="21"/>
        <v>6.3206043420498119</v>
      </c>
      <c r="M108" s="97">
        <f t="shared" si="4"/>
        <v>6.2906043420498126</v>
      </c>
      <c r="N108" s="70">
        <f t="shared" si="22"/>
        <v>0.26809242887963336</v>
      </c>
      <c r="O108" s="70">
        <f t="shared" si="37"/>
        <v>7.2268413628328627</v>
      </c>
      <c r="P108" s="96">
        <f t="shared" si="23"/>
        <v>108.86128234716085</v>
      </c>
      <c r="Q108" s="70">
        <f t="shared" si="24"/>
        <v>1044.3400085404146</v>
      </c>
      <c r="R108" s="70">
        <f>rate1(1,$L$52,$L$51,$L$54,L108,$L$53,$L$50,P108)</f>
        <v>1191.2059011737877</v>
      </c>
      <c r="S108" s="97">
        <f t="shared" si="6"/>
        <v>0.1213127808855745</v>
      </c>
      <c r="T108" s="97">
        <f t="shared" si="7"/>
        <v>0.30510564288146486</v>
      </c>
      <c r="U108" s="116">
        <f t="shared" si="25"/>
        <v>6.2006043420498127</v>
      </c>
      <c r="V108" s="116">
        <f t="shared" si="8"/>
        <v>6.2306043420498121</v>
      </c>
      <c r="W108" s="70">
        <f t="shared" si="26"/>
        <v>-0.26210556959080122</v>
      </c>
      <c r="X108" s="70">
        <f t="shared" si="27"/>
        <v>1012.47390968185</v>
      </c>
      <c r="Y108" s="70">
        <f t="shared" si="28"/>
        <v>106.79454061361442</v>
      </c>
      <c r="Z108" s="70">
        <f>rate1(1,$L$52,$L$51,$L$54,U108,$L$53,$L$50,Y108)</f>
        <v>1185.9029126801374</v>
      </c>
      <c r="AA108" s="116">
        <f t="shared" si="9"/>
        <v>0.1181370667432131</v>
      </c>
      <c r="AB108" s="116">
        <f t="shared" si="29"/>
        <v>-0.29721803662030044</v>
      </c>
      <c r="AC108" s="70">
        <f t="shared" si="41"/>
        <v>0.30510564288146486</v>
      </c>
      <c r="AD108" s="70">
        <f t="shared" si="10"/>
        <v>0.19665319668738579</v>
      </c>
      <c r="AE108" s="70">
        <f t="shared" si="31"/>
        <v>-8.9321563104795085E-3</v>
      </c>
      <c r="AF108" s="70">
        <f t="shared" si="11"/>
        <v>741.64863643884553</v>
      </c>
      <c r="AG108" s="70">
        <f t="shared" si="12"/>
        <v>727.55105693078303</v>
      </c>
      <c r="AH108" s="70">
        <f t="shared" si="32"/>
        <v>6.3209957445950637</v>
      </c>
      <c r="AI108" s="70">
        <f t="shared" si="13"/>
        <v>256.13174227966852</v>
      </c>
      <c r="AJ108" s="70">
        <f t="shared" si="33"/>
        <v>3.7195238271423312</v>
      </c>
      <c r="AK108" s="5">
        <f t="shared" si="34"/>
        <v>6.2426505404677508</v>
      </c>
      <c r="AL108" s="134">
        <f t="shared" si="35"/>
        <v>1.0333654795675116</v>
      </c>
      <c r="AZ108" s="5"/>
    </row>
    <row r="109" spans="1:52" x14ac:dyDescent="0.25">
      <c r="A109" s="68"/>
      <c r="B109" s="70">
        <f t="shared" si="38"/>
        <v>741.64863643884553</v>
      </c>
      <c r="C109" s="70">
        <f t="shared" si="38"/>
        <v>727.55105693078303</v>
      </c>
      <c r="D109" s="70">
        <f t="shared" si="38"/>
        <v>6.3209957445950637</v>
      </c>
      <c r="E109" s="70">
        <f t="shared" si="39"/>
        <v>16</v>
      </c>
      <c r="F109" s="70">
        <f t="shared" si="16"/>
        <v>16</v>
      </c>
      <c r="G109" s="70">
        <f t="shared" si="17"/>
        <v>1173.6271091382698</v>
      </c>
      <c r="H109" s="71">
        <f t="shared" si="40"/>
        <v>0.06</v>
      </c>
      <c r="I109" s="94">
        <f t="shared" si="19"/>
        <v>11.278063606449997</v>
      </c>
      <c r="J109" s="95">
        <f t="shared" si="36"/>
        <v>80</v>
      </c>
      <c r="K109" s="70">
        <f t="shared" si="20"/>
        <v>1</v>
      </c>
      <c r="L109" s="97">
        <f t="shared" si="21"/>
        <v>6.3809957445950634</v>
      </c>
      <c r="M109" s="97">
        <f t="shared" si="4"/>
        <v>6.350995744595064</v>
      </c>
      <c r="N109" s="70">
        <f t="shared" si="22"/>
        <v>0.27069535852206172</v>
      </c>
      <c r="O109" s="70">
        <f t="shared" si="37"/>
        <v>7.2221678276782315</v>
      </c>
      <c r="P109" s="96">
        <f t="shared" si="23"/>
        <v>110.25432502106641</v>
      </c>
      <c r="Q109" s="70">
        <f t="shared" si="24"/>
        <v>1077.0337279977357</v>
      </c>
      <c r="R109" s="70">
        <f>rate1(1,$L$52,$L$51,$L$54,L109,$L$53,$L$50,P109)</f>
        <v>1194.6514059742153</v>
      </c>
      <c r="S109" s="97">
        <f t="shared" si="6"/>
        <v>0.12483044792786016</v>
      </c>
      <c r="T109" s="97">
        <f t="shared" si="7"/>
        <v>0.30930618859069769</v>
      </c>
      <c r="U109" s="116">
        <f t="shared" si="25"/>
        <v>6.2609957445950641</v>
      </c>
      <c r="V109" s="116">
        <f t="shared" si="8"/>
        <v>6.2909957445950635</v>
      </c>
      <c r="W109" s="70">
        <f t="shared" si="26"/>
        <v>-0.26461706644859717</v>
      </c>
      <c r="X109" s="70">
        <f t="shared" si="27"/>
        <v>1044.5498915177479</v>
      </c>
      <c r="Y109" s="70">
        <f t="shared" si="28"/>
        <v>108.18094583090603</v>
      </c>
      <c r="Z109" s="70">
        <f>rate1(1,$L$52,$L$51,$L$54,U109,$L$53,$L$50,Y109)</f>
        <v>1189.486022183863</v>
      </c>
      <c r="AA109" s="116">
        <f t="shared" si="9"/>
        <v>0.12159123485144788</v>
      </c>
      <c r="AB109" s="116">
        <f t="shared" si="29"/>
        <v>-0.30124593121955751</v>
      </c>
      <c r="AC109" s="70">
        <f t="shared" si="41"/>
        <v>0.30930618859069769</v>
      </c>
      <c r="AD109" s="70">
        <f t="shared" si="10"/>
        <v>0.19398253967494164</v>
      </c>
      <c r="AE109" s="70">
        <f t="shared" si="31"/>
        <v>-8.6933775544169381E-3</v>
      </c>
      <c r="AF109" s="70">
        <f t="shared" si="11"/>
        <v>741.61002560877694</v>
      </c>
      <c r="AG109" s="70">
        <f t="shared" si="12"/>
        <v>727.24175074219238</v>
      </c>
      <c r="AH109" s="70">
        <f t="shared" si="32"/>
        <v>6.3813936434821716</v>
      </c>
      <c r="AI109" s="70">
        <f t="shared" si="13"/>
        <v>258.90915713480825</v>
      </c>
      <c r="AJ109" s="70">
        <f t="shared" si="33"/>
        <v>3.7914430374575558</v>
      </c>
      <c r="AK109" s="5">
        <f t="shared" si="34"/>
        <v>6.5379668490201501</v>
      </c>
      <c r="AL109" s="134">
        <f t="shared" si="35"/>
        <v>1.0540782121382963</v>
      </c>
      <c r="AZ109" s="5"/>
    </row>
    <row r="110" spans="1:52" x14ac:dyDescent="0.25">
      <c r="A110" s="68"/>
      <c r="B110" s="70">
        <f t="shared" si="38"/>
        <v>741.61002560877694</v>
      </c>
      <c r="C110" s="70">
        <f t="shared" si="38"/>
        <v>727.24175074219238</v>
      </c>
      <c r="D110" s="70">
        <f t="shared" si="38"/>
        <v>6.3813936434821716</v>
      </c>
      <c r="E110" s="70">
        <f t="shared" si="39"/>
        <v>16</v>
      </c>
      <c r="F110" s="70">
        <f t="shared" si="16"/>
        <v>16</v>
      </c>
      <c r="G110" s="70">
        <f t="shared" si="17"/>
        <v>1207.2711872439218</v>
      </c>
      <c r="H110" s="71">
        <f t="shared" si="40"/>
        <v>0.06</v>
      </c>
      <c r="I110" s="94">
        <f t="shared" si="19"/>
        <v>11.494619893267647</v>
      </c>
      <c r="J110" s="95">
        <f t="shared" si="36"/>
        <v>80</v>
      </c>
      <c r="K110" s="70">
        <f t="shared" si="20"/>
        <v>1</v>
      </c>
      <c r="L110" s="97">
        <f t="shared" si="21"/>
        <v>6.4413936434821712</v>
      </c>
      <c r="M110" s="97">
        <f t="shared" si="4"/>
        <v>6.411393643482171</v>
      </c>
      <c r="N110" s="70">
        <f t="shared" si="22"/>
        <v>0.27329900710945054</v>
      </c>
      <c r="O110" s="70">
        <f t="shared" si="37"/>
        <v>7.2172925668682373</v>
      </c>
      <c r="P110" s="96">
        <f t="shared" si="23"/>
        <v>111.65193935044329</v>
      </c>
      <c r="Q110" s="70">
        <f t="shared" si="24"/>
        <v>1110.358782795528</v>
      </c>
      <c r="R110" s="70">
        <f>rate1(1,$L$52,$L$51,$L$54,L110,$L$53,$L$50,P110)</f>
        <v>1198.0091409104591</v>
      </c>
      <c r="S110" s="97">
        <f t="shared" si="6"/>
        <v>0.12841888349713731</v>
      </c>
      <c r="T110" s="97">
        <f t="shared" si="7"/>
        <v>0.31356692100677575</v>
      </c>
      <c r="U110" s="116">
        <f t="shared" si="25"/>
        <v>6.321393643482172</v>
      </c>
      <c r="V110" s="116">
        <f t="shared" si="8"/>
        <v>6.3513936434821723</v>
      </c>
      <c r="W110" s="70">
        <f t="shared" si="26"/>
        <v>-0.26712839452353165</v>
      </c>
      <c r="X110" s="70">
        <f t="shared" si="27"/>
        <v>1077.2512110328914</v>
      </c>
      <c r="Y110" s="70">
        <f t="shared" si="28"/>
        <v>109.57196409753324</v>
      </c>
      <c r="Z110" s="70">
        <f>rate1(1,$L$52,$L$51,$L$54,U110,$L$53,$L$50,Y110)</f>
        <v>1192.9762651961119</v>
      </c>
      <c r="AA110" s="116">
        <f t="shared" si="9"/>
        <v>0.12511543122499477</v>
      </c>
      <c r="AB110" s="116">
        <f t="shared" si="29"/>
        <v>-0.30532987328552286</v>
      </c>
      <c r="AC110" s="70">
        <f t="shared" si="41"/>
        <v>0.31356692100677575</v>
      </c>
      <c r="AD110" s="70">
        <f t="shared" si="10"/>
        <v>0.1913467141475152</v>
      </c>
      <c r="AE110" s="70">
        <f t="shared" si="31"/>
        <v>-8.4634429928427141E-3</v>
      </c>
      <c r="AF110" s="70">
        <f t="shared" si="11"/>
        <v>741.56975769487963</v>
      </c>
      <c r="AG110" s="70">
        <f t="shared" si="12"/>
        <v>726.9281838211856</v>
      </c>
      <c r="AH110" s="70">
        <f t="shared" si="32"/>
        <v>6.441798014138997</v>
      </c>
      <c r="AI110" s="70">
        <f t="shared" si="13"/>
        <v>261.74000706578266</v>
      </c>
      <c r="AJ110" s="70">
        <f t="shared" si="33"/>
        <v>3.8641485949758287</v>
      </c>
      <c r="AK110" s="5">
        <f t="shared" si="34"/>
        <v>6.8451520168585951</v>
      </c>
      <c r="AL110" s="134">
        <f t="shared" si="35"/>
        <v>1.075017412703559</v>
      </c>
      <c r="AZ110" s="5"/>
    </row>
    <row r="111" spans="1:52" x14ac:dyDescent="0.25">
      <c r="A111" s="68"/>
      <c r="B111" s="70">
        <f t="shared" si="38"/>
        <v>741.56975769487963</v>
      </c>
      <c r="C111" s="70">
        <f t="shared" si="38"/>
        <v>726.9281838211856</v>
      </c>
      <c r="D111" s="70">
        <f t="shared" si="38"/>
        <v>6.441798014138997</v>
      </c>
      <c r="E111" s="70">
        <f t="shared" si="39"/>
        <v>16</v>
      </c>
      <c r="F111" s="70">
        <f t="shared" si="16"/>
        <v>16</v>
      </c>
      <c r="G111" s="70">
        <f t="shared" si="17"/>
        <v>1241.5558696904868</v>
      </c>
      <c r="H111" s="71">
        <f t="shared" si="40"/>
        <v>0.06</v>
      </c>
      <c r="I111" s="94">
        <f t="shared" si="19"/>
        <v>11.713259098955223</v>
      </c>
      <c r="J111" s="95">
        <f t="shared" si="36"/>
        <v>80</v>
      </c>
      <c r="K111" s="70">
        <f t="shared" si="20"/>
        <v>1</v>
      </c>
      <c r="L111" s="97">
        <f t="shared" si="21"/>
        <v>6.5017980141389966</v>
      </c>
      <c r="M111" s="97">
        <f t="shared" si="4"/>
        <v>6.4717980141389972</v>
      </c>
      <c r="N111" s="70">
        <f t="shared" si="22"/>
        <v>0.27590337372393492</v>
      </c>
      <c r="O111" s="70">
        <f t="shared" si="37"/>
        <v>7.2122080716068035</v>
      </c>
      <c r="P111" s="96">
        <f t="shared" si="23"/>
        <v>113.05409846060157</v>
      </c>
      <c r="Q111" s="70">
        <f t="shared" si="24"/>
        <v>1144.3213334108525</v>
      </c>
      <c r="R111" s="70">
        <f>rate1(1,$L$52,$L$51,$L$54,L111,$L$53,$L$50,P111)</f>
        <v>1201.2823038239105</v>
      </c>
      <c r="S111" s="97">
        <f t="shared" si="6"/>
        <v>0.13207927227807773</v>
      </c>
      <c r="T111" s="97">
        <f t="shared" si="7"/>
        <v>0.31789006174344192</v>
      </c>
      <c r="U111" s="116">
        <f t="shared" si="25"/>
        <v>6.3817980141389974</v>
      </c>
      <c r="V111" s="116">
        <f t="shared" si="8"/>
        <v>6.4117980141389967</v>
      </c>
      <c r="W111" s="70">
        <f t="shared" si="26"/>
        <v>-0.26963955265257056</v>
      </c>
      <c r="X111" s="70">
        <f t="shared" si="27"/>
        <v>1110.5840270477472</v>
      </c>
      <c r="Y111" s="70">
        <f t="shared" si="28"/>
        <v>110.96756789301496</v>
      </c>
      <c r="Z111" s="70">
        <f>rate1(1,$L$52,$L$51,$L$54,U111,$L$53,$L$50,Y111)</f>
        <v>1196.3770843978127</v>
      </c>
      <c r="AA111" s="116">
        <f t="shared" si="9"/>
        <v>0.12871082957744961</v>
      </c>
      <c r="AB111" s="116">
        <f t="shared" si="29"/>
        <v>-0.3094719431917225</v>
      </c>
      <c r="AC111" s="70">
        <f t="shared" si="41"/>
        <v>0.31789006174344192</v>
      </c>
      <c r="AD111" s="70">
        <f t="shared" si="10"/>
        <v>0.18874449761321549</v>
      </c>
      <c r="AE111" s="70">
        <f t="shared" si="31"/>
        <v>-8.2419439657350404E-3</v>
      </c>
      <c r="AF111" s="70">
        <f t="shared" si="11"/>
        <v>741.52777100686012</v>
      </c>
      <c r="AG111" s="70">
        <f t="shared" si="12"/>
        <v>726.61029375944213</v>
      </c>
      <c r="AH111" s="70">
        <f t="shared" si="32"/>
        <v>6.5022088326870637</v>
      </c>
      <c r="AI111" s="70">
        <f t="shared" si="13"/>
        <v>264.62560942714072</v>
      </c>
      <c r="AJ111" s="70">
        <f t="shared" si="33"/>
        <v>3.9376557087055901</v>
      </c>
      <c r="AK111" s="5">
        <f t="shared" si="34"/>
        <v>7.1646268905268453</v>
      </c>
      <c r="AL111" s="134">
        <f t="shared" si="35"/>
        <v>1.0961874614577303</v>
      </c>
      <c r="AZ111" s="5"/>
    </row>
    <row r="112" spans="1:52" x14ac:dyDescent="0.25">
      <c r="A112" s="68"/>
      <c r="B112" s="70">
        <f t="shared" si="38"/>
        <v>741.52777100686012</v>
      </c>
      <c r="C112" s="70">
        <f t="shared" si="38"/>
        <v>726.61029375944213</v>
      </c>
      <c r="D112" s="70">
        <f t="shared" si="38"/>
        <v>6.5022088326870637</v>
      </c>
      <c r="E112" s="70">
        <f t="shared" si="39"/>
        <v>16</v>
      </c>
      <c r="F112" s="70">
        <f t="shared" si="16"/>
        <v>16</v>
      </c>
      <c r="G112" s="70">
        <f t="shared" si="17"/>
        <v>1276.4873220632596</v>
      </c>
      <c r="H112" s="71">
        <f t="shared" si="40"/>
        <v>0.06</v>
      </c>
      <c r="I112" s="94">
        <f t="shared" si="19"/>
        <v>11.933981797934393</v>
      </c>
      <c r="J112" s="95">
        <f t="shared" si="36"/>
        <v>80</v>
      </c>
      <c r="K112" s="70">
        <f t="shared" si="20"/>
        <v>1</v>
      </c>
      <c r="L112" s="97">
        <f t="shared" si="21"/>
        <v>6.5622088326870633</v>
      </c>
      <c r="M112" s="97">
        <f t="shared" si="4"/>
        <v>6.5322088326870631</v>
      </c>
      <c r="N112" s="70">
        <f t="shared" si="22"/>
        <v>0.27850845747682484</v>
      </c>
      <c r="O112" s="70">
        <f t="shared" si="37"/>
        <v>7.206906552466207</v>
      </c>
      <c r="P112" s="96">
        <f t="shared" si="23"/>
        <v>114.46077589926212</v>
      </c>
      <c r="Q112" s="70">
        <f t="shared" si="24"/>
        <v>1178.9275435513111</v>
      </c>
      <c r="R112" s="70">
        <f>rate1(1,$L$52,$L$51,$L$54,L112,$L$53,$L$50,P112)</f>
        <v>1204.4739413301459</v>
      </c>
      <c r="S112" s="97">
        <f t="shared" si="6"/>
        <v>0.13581283501333358</v>
      </c>
      <c r="T112" s="97">
        <f t="shared" si="7"/>
        <v>0.32227793788296077</v>
      </c>
      <c r="U112" s="116">
        <f t="shared" si="25"/>
        <v>6.4422088326870641</v>
      </c>
      <c r="V112" s="116">
        <f t="shared" si="8"/>
        <v>6.4722088326870644</v>
      </c>
      <c r="W112" s="70">
        <f t="shared" si="26"/>
        <v>-0.27215053970212466</v>
      </c>
      <c r="X112" s="70">
        <f t="shared" si="27"/>
        <v>1144.554501615446</v>
      </c>
      <c r="Y112" s="70">
        <f t="shared" si="28"/>
        <v>112.36773013521881</v>
      </c>
      <c r="Z112" s="70">
        <f>rate1(1,$L$52,$L$51,$L$54,U112,$L$53,$L$50,Y112)</f>
        <v>1199.6917568252636</v>
      </c>
      <c r="AA112" s="116">
        <f t="shared" si="9"/>
        <v>0.13237863912760595</v>
      </c>
      <c r="AB112" s="116">
        <f t="shared" si="29"/>
        <v>-0.31367431920818206</v>
      </c>
      <c r="AC112" s="70">
        <f t="shared" si="41"/>
        <v>0.32227793788296077</v>
      </c>
      <c r="AD112" s="70">
        <f t="shared" si="10"/>
        <v>0.18617470495851857</v>
      </c>
      <c r="AE112" s="70">
        <f t="shared" si="31"/>
        <v>-8.0284945707896523E-3</v>
      </c>
      <c r="AF112" s="70">
        <f t="shared" si="11"/>
        <v>741.48400152645399</v>
      </c>
      <c r="AG112" s="70">
        <f t="shared" si="12"/>
        <v>726.28801582155916</v>
      </c>
      <c r="AH112" s="70">
        <f t="shared" si="32"/>
        <v>6.5626260759161772</v>
      </c>
      <c r="AI112" s="70">
        <f t="shared" si="13"/>
        <v>267.5673809323406</v>
      </c>
      <c r="AJ112" s="70">
        <f t="shared" si="33"/>
        <v>4.011979981186796</v>
      </c>
      <c r="AK112" s="5">
        <f t="shared" si="34"/>
        <v>7.4968267428611028</v>
      </c>
      <c r="AL112" s="134">
        <f t="shared" si="35"/>
        <v>1.1175928519323175</v>
      </c>
      <c r="AZ112" s="5"/>
    </row>
    <row r="113" spans="1:52" x14ac:dyDescent="0.25">
      <c r="A113" s="68"/>
      <c r="B113" s="70">
        <f t="shared" si="38"/>
        <v>741.48400152645399</v>
      </c>
      <c r="C113" s="70">
        <f t="shared" si="38"/>
        <v>726.28801582155916</v>
      </c>
      <c r="D113" s="70">
        <f t="shared" si="38"/>
        <v>6.5626260759161772</v>
      </c>
      <c r="E113" s="70">
        <f t="shared" si="39"/>
        <v>16</v>
      </c>
      <c r="F113" s="70">
        <f t="shared" si="16"/>
        <v>16</v>
      </c>
      <c r="G113" s="70">
        <f t="shared" si="17"/>
        <v>1312.0717131764004</v>
      </c>
      <c r="H113" s="71">
        <f t="shared" si="40"/>
        <v>0.06</v>
      </c>
      <c r="I113" s="94">
        <f t="shared" si="19"/>
        <v>12.156788563915871</v>
      </c>
      <c r="J113" s="95">
        <f t="shared" si="36"/>
        <v>80</v>
      </c>
      <c r="K113" s="70">
        <f t="shared" si="20"/>
        <v>1</v>
      </c>
      <c r="L113" s="97">
        <f t="shared" si="21"/>
        <v>6.6226260759161768</v>
      </c>
      <c r="M113" s="97">
        <f t="shared" si="4"/>
        <v>6.5926260759161774</v>
      </c>
      <c r="N113" s="70">
        <f t="shared" si="22"/>
        <v>0.28111425750765306</v>
      </c>
      <c r="O113" s="70">
        <f t="shared" si="37"/>
        <v>7.201379926073594</v>
      </c>
      <c r="P113" s="96">
        <f t="shared" si="23"/>
        <v>115.8719456261511</v>
      </c>
      <c r="Q113" s="70">
        <f t="shared" si="24"/>
        <v>1214.1835801538248</v>
      </c>
      <c r="R113" s="70">
        <f>rate1(1,$L$52,$L$51,$L$54,L113,$L$53,$L$50,P113)</f>
        <v>1207.5869575892787</v>
      </c>
      <c r="S113" s="97">
        <f t="shared" si="6"/>
        <v>0.13962083078420445</v>
      </c>
      <c r="T113" s="97">
        <f t="shared" si="7"/>
        <v>0.32673298885638818</v>
      </c>
      <c r="U113" s="116">
        <f t="shared" si="25"/>
        <v>6.5026260759161776</v>
      </c>
      <c r="V113" s="116">
        <f t="shared" si="8"/>
        <v>6.5326260759161769</v>
      </c>
      <c r="W113" s="70">
        <f t="shared" si="26"/>
        <v>-0.27466135456712593</v>
      </c>
      <c r="X113" s="70">
        <f t="shared" si="27"/>
        <v>1179.1688000204756</v>
      </c>
      <c r="Y113" s="70">
        <f t="shared" si="28"/>
        <v>113.77242416941915</v>
      </c>
      <c r="Z113" s="70">
        <f>rate1(1,$L$52,$L$51,$L$54,U113,$L$53,$L$50,Y113)</f>
        <v>1202.9234036434907</v>
      </c>
      <c r="AA113" s="116">
        <f t="shared" si="9"/>
        <v>0.13612010684745632</v>
      </c>
      <c r="AB113" s="116">
        <f t="shared" si="29"/>
        <v>-0.31793928385670428</v>
      </c>
      <c r="AC113" s="70">
        <f t="shared" si="41"/>
        <v>0.32673298885638818</v>
      </c>
      <c r="AD113" s="70">
        <f t="shared" si="10"/>
        <v>0.18363618626331094</v>
      </c>
      <c r="AE113" s="70">
        <f t="shared" si="31"/>
        <v>-7.822730221080338E-3</v>
      </c>
      <c r="AF113" s="70">
        <f t="shared" si="11"/>
        <v>741.43838279510521</v>
      </c>
      <c r="AG113" s="70">
        <f t="shared" si="12"/>
        <v>725.96128283270275</v>
      </c>
      <c r="AH113" s="70">
        <f t="shared" si="32"/>
        <v>6.6230497212602053</v>
      </c>
      <c r="AI113" s="70">
        <f t="shared" si="13"/>
        <v>270.56684142121696</v>
      </c>
      <c r="AJ113" s="70">
        <f t="shared" si="33"/>
        <v>4.0871374371371338</v>
      </c>
      <c r="AK113" s="5">
        <f t="shared" si="34"/>
        <v>7.842201885705987</v>
      </c>
      <c r="AL113" s="134">
        <f t="shared" si="35"/>
        <v>1.1392381992460148</v>
      </c>
      <c r="AZ113" s="5"/>
    </row>
    <row r="114" spans="1:52" x14ac:dyDescent="0.25">
      <c r="A114" s="68"/>
      <c r="B114" s="70">
        <f t="shared" si="38"/>
        <v>741.43838279510521</v>
      </c>
      <c r="C114" s="70">
        <f t="shared" si="38"/>
        <v>725.96128283270275</v>
      </c>
      <c r="D114" s="70">
        <f t="shared" si="38"/>
        <v>6.6230497212602053</v>
      </c>
      <c r="E114" s="70">
        <f t="shared" si="39"/>
        <v>16</v>
      </c>
      <c r="F114" s="70">
        <f t="shared" si="16"/>
        <v>16</v>
      </c>
      <c r="G114" s="70">
        <f t="shared" si="17"/>
        <v>1348.3152150717831</v>
      </c>
      <c r="H114" s="71">
        <f t="shared" si="40"/>
        <v>0.06</v>
      </c>
      <c r="I114" s="94">
        <f t="shared" si="19"/>
        <v>12.38167996992197</v>
      </c>
      <c r="J114" s="95">
        <f t="shared" si="36"/>
        <v>80</v>
      </c>
      <c r="K114" s="70">
        <f t="shared" si="20"/>
        <v>1</v>
      </c>
      <c r="L114" s="97">
        <f t="shared" si="21"/>
        <v>6.6830497212602049</v>
      </c>
      <c r="M114" s="97">
        <f t="shared" si="4"/>
        <v>6.6530497212602047</v>
      </c>
      <c r="N114" s="70">
        <f t="shared" si="22"/>
        <v>0.28372077298293874</v>
      </c>
      <c r="O114" s="70">
        <f t="shared" si="37"/>
        <v>7.195619800928621</v>
      </c>
      <c r="P114" s="96">
        <f t="shared" si="23"/>
        <v>117.28758200294246</v>
      </c>
      <c r="Q114" s="70">
        <f t="shared" si="24"/>
        <v>1250.095613383462</v>
      </c>
      <c r="R114" s="70">
        <f>rate1(1,$L$52,$L$51,$L$54,L114,$L$53,$L$50,P114)</f>
        <v>1210.6241224753285</v>
      </c>
      <c r="S114" s="97">
        <f t="shared" si="6"/>
        <v>0.14350455944608073</v>
      </c>
      <c r="T114" s="97">
        <f t="shared" si="7"/>
        <v>0.33125777388779637</v>
      </c>
      <c r="U114" s="116">
        <f t="shared" si="25"/>
        <v>6.5630497212602057</v>
      </c>
      <c r="V114" s="116">
        <f t="shared" si="8"/>
        <v>6.5930497212602059</v>
      </c>
      <c r="W114" s="70">
        <f t="shared" si="26"/>
        <v>-0.2771719961698409</v>
      </c>
      <c r="X114" s="70">
        <f t="shared" si="27"/>
        <v>1214.4330907774661</v>
      </c>
      <c r="Y114" s="70">
        <f t="shared" si="28"/>
        <v>115.18162375772789</v>
      </c>
      <c r="Z114" s="70">
        <f>rate1(1,$L$52,$L$51,$L$54,U114,$L$53,$L$50,Y114)</f>
        <v>1206.0749992383483</v>
      </c>
      <c r="AA114" s="116">
        <f t="shared" si="9"/>
        <v>0.13993651986261027</v>
      </c>
      <c r="AB114" s="116">
        <f t="shared" si="29"/>
        <v>-0.32226923078464442</v>
      </c>
      <c r="AC114" s="70">
        <f t="shared" si="41"/>
        <v>0.33125777388779637</v>
      </c>
      <c r="AD114" s="70">
        <f t="shared" si="10"/>
        <v>0.18112782470223082</v>
      </c>
      <c r="AE114" s="70">
        <f t="shared" si="31"/>
        <v>-7.6243063067294795E-3</v>
      </c>
      <c r="AF114" s="70">
        <f t="shared" si="11"/>
        <v>741.39084579420035</v>
      </c>
      <c r="AG114" s="70">
        <f t="shared" si="12"/>
        <v>725.63002505881491</v>
      </c>
      <c r="AH114" s="70">
        <f t="shared" si="32"/>
        <v>6.6834797467739469</v>
      </c>
      <c r="AI114" s="70">
        <f t="shared" si="13"/>
        <v>273.62561817327997</v>
      </c>
      <c r="AJ114" s="70">
        <f t="shared" si="33"/>
        <v>4.1631445532963784</v>
      </c>
      <c r="AK114" s="5">
        <f t="shared" si="34"/>
        <v>8.201218319311554</v>
      </c>
      <c r="AL114" s="134">
        <f t="shared" si="35"/>
        <v>1.1611282486998771</v>
      </c>
      <c r="AZ114" s="5"/>
    </row>
    <row r="115" spans="1:52" x14ac:dyDescent="0.25">
      <c r="A115" s="68"/>
      <c r="B115" s="70">
        <f t="shared" si="38"/>
        <v>741.39084579420035</v>
      </c>
      <c r="C115" s="70">
        <f t="shared" si="38"/>
        <v>725.63002505881491</v>
      </c>
      <c r="D115" s="70">
        <f t="shared" si="38"/>
        <v>6.6834797467739469</v>
      </c>
      <c r="E115" s="70">
        <f t="shared" si="39"/>
        <v>16</v>
      </c>
      <c r="F115" s="70">
        <f t="shared" si="16"/>
        <v>16</v>
      </c>
      <c r="G115" s="70">
        <f t="shared" si="17"/>
        <v>1385.2240030179664</v>
      </c>
      <c r="H115" s="71">
        <f t="shared" si="40"/>
        <v>0.06</v>
      </c>
      <c r="I115" s="94">
        <f t="shared" si="19"/>
        <v>12.608656588308349</v>
      </c>
      <c r="J115" s="95">
        <f t="shared" si="36"/>
        <v>80</v>
      </c>
      <c r="K115" s="70">
        <f t="shared" si="20"/>
        <v>1</v>
      </c>
      <c r="L115" s="97">
        <f t="shared" si="21"/>
        <v>6.7434797467739465</v>
      </c>
      <c r="M115" s="97">
        <f t="shared" si="4"/>
        <v>6.7134797467739471</v>
      </c>
      <c r="N115" s="70">
        <f t="shared" si="22"/>
        <v>0.28632800309550888</v>
      </c>
      <c r="O115" s="70">
        <f t="shared" si="37"/>
        <v>7.1896174622810332</v>
      </c>
      <c r="P115" s="96">
        <f t="shared" si="23"/>
        <v>118.70765978353498</v>
      </c>
      <c r="Q115" s="70">
        <f t="shared" si="24"/>
        <v>1286.6698166323579</v>
      </c>
      <c r="R115" s="70">
        <f>rate1(1,$L$52,$L$51,$L$54,L115,$L$53,$L$50,P115)</f>
        <v>1213.5880791920085</v>
      </c>
      <c r="S115" s="97">
        <f t="shared" si="6"/>
        <v>0.14746536423242634</v>
      </c>
      <c r="T115" s="97">
        <f t="shared" si="7"/>
        <v>0.33585498005921538</v>
      </c>
      <c r="U115" s="116">
        <f t="shared" si="25"/>
        <v>6.6234797467739472</v>
      </c>
      <c r="V115" s="116">
        <f t="shared" si="8"/>
        <v>6.6534797467739466</v>
      </c>
      <c r="W115" s="70">
        <f t="shared" si="26"/>
        <v>-0.27968246345907133</v>
      </c>
      <c r="X115" s="70">
        <f t="shared" si="27"/>
        <v>1250.3535456300222</v>
      </c>
      <c r="Y115" s="70">
        <f t="shared" si="28"/>
        <v>116.5953030688794</v>
      </c>
      <c r="Z115" s="70">
        <f>rate1(1,$L$52,$L$51,$L$54,U115,$L$53,$L$50,Y115)</f>
        <v>1209.1493796820025</v>
      </c>
      <c r="AA115" s="116">
        <f t="shared" si="9"/>
        <v>0.14382920801869789</v>
      </c>
      <c r="AB115" s="116">
        <f t="shared" si="29"/>
        <v>-0.32666667220899465</v>
      </c>
      <c r="AC115" s="70">
        <f t="shared" si="41"/>
        <v>0.33585498005921538</v>
      </c>
      <c r="AD115" s="70">
        <f t="shared" si="10"/>
        <v>0.17864853452350551</v>
      </c>
      <c r="AE115" s="70">
        <f t="shared" si="31"/>
        <v>-7.4328969549943141E-3</v>
      </c>
      <c r="AF115" s="70">
        <f t="shared" si="11"/>
        <v>741.34131881723658</v>
      </c>
      <c r="AG115" s="70">
        <f t="shared" si="12"/>
        <v>725.29417007875566</v>
      </c>
      <c r="AH115" s="70">
        <f t="shared" si="32"/>
        <v>6.7439161311109634</v>
      </c>
      <c r="AI115" s="70">
        <f t="shared" si="13"/>
        <v>276.74545079811867</v>
      </c>
      <c r="AJ115" s="70">
        <f t="shared" si="33"/>
        <v>4.2400182896291891</v>
      </c>
      <c r="AK115" s="5">
        <f t="shared" si="34"/>
        <v>8.5743584213245576</v>
      </c>
      <c r="AL115" s="134">
        <f t="shared" si="35"/>
        <v>1.1832678847637266</v>
      </c>
      <c r="AZ115" s="5"/>
    </row>
    <row r="116" spans="1:52" x14ac:dyDescent="0.25">
      <c r="A116" s="68"/>
      <c r="B116" s="70">
        <f t="shared" si="38"/>
        <v>741.34131881723658</v>
      </c>
      <c r="C116" s="70">
        <f t="shared" si="38"/>
        <v>725.29417007875566</v>
      </c>
      <c r="D116" s="70">
        <f t="shared" si="38"/>
        <v>6.7439161311109634</v>
      </c>
      <c r="E116" s="70">
        <f t="shared" si="39"/>
        <v>16</v>
      </c>
      <c r="F116" s="70">
        <f t="shared" si="16"/>
        <v>16</v>
      </c>
      <c r="G116" s="70">
        <f t="shared" si="17"/>
        <v>1422.8042555091145</v>
      </c>
      <c r="H116" s="71">
        <f t="shared" si="40"/>
        <v>0.06</v>
      </c>
      <c r="I116" s="94">
        <f t="shared" si="19"/>
        <v>12.837718990784744</v>
      </c>
      <c r="J116" s="95">
        <f t="shared" si="36"/>
        <v>80</v>
      </c>
      <c r="K116" s="70">
        <f t="shared" si="20"/>
        <v>1</v>
      </c>
      <c r="L116" s="97">
        <f t="shared" si="21"/>
        <v>6.8039161311109631</v>
      </c>
      <c r="M116" s="97">
        <f t="shared" si="4"/>
        <v>6.7739161311109637</v>
      </c>
      <c r="N116" s="70">
        <f t="shared" si="22"/>
        <v>0.28893594706328685</v>
      </c>
      <c r="O116" s="70">
        <f t="shared" si="37"/>
        <v>7.1833638559897421</v>
      </c>
      <c r="P116" s="96">
        <f t="shared" si="23"/>
        <v>120.13215410464693</v>
      </c>
      <c r="Q116" s="70">
        <f t="shared" si="24"/>
        <v>1323.9123665186282</v>
      </c>
      <c r="R116" s="70">
        <f>rate1(1,$L$52,$L$51,$L$54,L116,$L$53,$L$50,P116)</f>
        <v>1216.4813513780973</v>
      </c>
      <c r="S116" s="136">
        <f t="shared" si="6"/>
        <v>0.15150463454240581</v>
      </c>
      <c r="T116" s="97">
        <f t="shared" si="7"/>
        <v>0.34052743105728511</v>
      </c>
      <c r="U116" s="116">
        <f t="shared" si="25"/>
        <v>6.6839161311109638</v>
      </c>
      <c r="V116" s="116">
        <f t="shared" si="8"/>
        <v>6.7139161311109632</v>
      </c>
      <c r="W116" s="70">
        <f t="shared" si="26"/>
        <v>-0.28219275540904221</v>
      </c>
      <c r="X116" s="70">
        <f t="shared" si="27"/>
        <v>1286.936339549598</v>
      </c>
      <c r="Y116" s="70">
        <f t="shared" si="28"/>
        <v>118.01343666835503</v>
      </c>
      <c r="Z116" s="70">
        <f>rate1(1,$L$52,$L$51,$L$54,U116,$L$53,$L$50,Y116)</f>
        <v>1212.1492506214993</v>
      </c>
      <c r="AA116" s="116">
        <f t="shared" si="9"/>
        <v>0.14779954662866285</v>
      </c>
      <c r="AB116" s="116">
        <f t="shared" si="29"/>
        <v>-0.33113424698693483</v>
      </c>
      <c r="AC116" s="70">
        <f t="shared" si="41"/>
        <v>0.34052743105728511</v>
      </c>
      <c r="AD116" s="70">
        <f t="shared" si="10"/>
        <v>0.17619725909806813</v>
      </c>
      <c r="AE116" s="70">
        <f t="shared" si="31"/>
        <v>-7.248193877162112E-3</v>
      </c>
      <c r="AF116" s="70">
        <f t="shared" si="11"/>
        <v>741.28972733324258</v>
      </c>
      <c r="AG116" s="70">
        <f t="shared" si="12"/>
        <v>724.95364264769842</v>
      </c>
      <c r="AH116" s="70">
        <f t="shared" si="32"/>
        <v>6.8043588535025039</v>
      </c>
      <c r="AI116" s="70">
        <f t="shared" si="13"/>
        <v>279.92819673850062</v>
      </c>
      <c r="AJ116" s="70">
        <f t="shared" si="33"/>
        <v>4.31777612205655</v>
      </c>
      <c r="AK116" s="5">
        <f t="shared" si="34"/>
        <v>8.9621216785682645</v>
      </c>
      <c r="AL116" s="134">
        <f t="shared" si="35"/>
        <v>1.2056621405028065</v>
      </c>
      <c r="AZ116" s="5"/>
    </row>
    <row r="117" spans="1:52" x14ac:dyDescent="0.25">
      <c r="A117" s="68"/>
      <c r="B117" s="70">
        <f t="shared" si="38"/>
        <v>741.28972733324258</v>
      </c>
      <c r="C117" s="70">
        <f t="shared" si="38"/>
        <v>724.95364264769842</v>
      </c>
      <c r="D117" s="70">
        <f t="shared" si="38"/>
        <v>6.8043588535025039</v>
      </c>
      <c r="E117" s="70">
        <f t="shared" si="39"/>
        <v>16</v>
      </c>
      <c r="F117" s="70">
        <f t="shared" si="16"/>
        <v>16</v>
      </c>
      <c r="G117" s="70">
        <f t="shared" si="17"/>
        <v>1461.0621542640999</v>
      </c>
      <c r="H117" s="71">
        <f t="shared" si="40"/>
        <v>0.06</v>
      </c>
      <c r="I117" s="94">
        <f t="shared" si="19"/>
        <v>13.068867748435332</v>
      </c>
      <c r="J117" s="95">
        <f t="shared" si="36"/>
        <v>80</v>
      </c>
      <c r="K117" s="70">
        <f t="shared" si="20"/>
        <v>1</v>
      </c>
      <c r="L117" s="97">
        <f t="shared" si="21"/>
        <v>6.8643588535025035</v>
      </c>
      <c r="M117" s="97">
        <f t="shared" si="4"/>
        <v>6.8343588535025042</v>
      </c>
      <c r="N117" s="70">
        <f t="shared" si="22"/>
        <v>0.29154460412859606</v>
      </c>
      <c r="O117" s="70">
        <f t="shared" si="37"/>
        <v>7.1768495712774323</v>
      </c>
      <c r="P117" s="96">
        <f t="shared" si="23"/>
        <v>121.56104047672092</v>
      </c>
      <c r="Q117" s="70">
        <f t="shared" si="24"/>
        <v>1361.8294428854274</v>
      </c>
      <c r="R117" s="70">
        <f>rate1(1,$L$52,$L$51,$L$54,L117,$L$53,$L$50,P117)</f>
        <v>1219.3063497417852</v>
      </c>
      <c r="S117" s="97">
        <f t="shared" si="6"/>
        <v>0.15562380892879762</v>
      </c>
      <c r="T117" s="97">
        <f t="shared" si="7"/>
        <v>0.34527809667244802</v>
      </c>
      <c r="U117" s="116">
        <f t="shared" si="25"/>
        <v>6.7443588535025043</v>
      </c>
      <c r="V117" s="116">
        <f t="shared" si="8"/>
        <v>6.7743588535025037</v>
      </c>
      <c r="W117" s="70">
        <f t="shared" si="26"/>
        <v>-0.28470287101858105</v>
      </c>
      <c r="X117" s="70">
        <f t="shared" si="27"/>
        <v>1324.1876507344848</v>
      </c>
      <c r="Y117" s="70">
        <f t="shared" si="28"/>
        <v>119.4359995088361</v>
      </c>
      <c r="Z117" s="70">
        <f>rate1(1,$L$52,$L$51,$L$54,U117,$L$53,$L$50,Y117)</f>
        <v>1215.0771946356715</v>
      </c>
      <c r="AA117" s="116">
        <f t="shared" si="9"/>
        <v>0.15184895941734566</v>
      </c>
      <c r="AB117" s="116">
        <f t="shared" si="29"/>
        <v>-0.33567472937720944</v>
      </c>
      <c r="AC117" s="70">
        <f t="shared" si="41"/>
        <v>0.34527809667244802</v>
      </c>
      <c r="AD117" s="70">
        <f t="shared" si="10"/>
        <v>0.17377296903058312</v>
      </c>
      <c r="AE117" s="70">
        <f t="shared" si="31"/>
        <v>-7.0699052995688121E-3</v>
      </c>
      <c r="AF117" s="70">
        <f t="shared" si="11"/>
        <v>741.23599384069871</v>
      </c>
      <c r="AG117" s="70">
        <f t="shared" si="12"/>
        <v>724.60836455102594</v>
      </c>
      <c r="AH117" s="70">
        <f t="shared" si="32"/>
        <v>6.8648078937372823</v>
      </c>
      <c r="AI117" s="70">
        <f t="shared" si="13"/>
        <v>283.17583743049329</v>
      </c>
      <c r="AJ117" s="70">
        <f t="shared" si="33"/>
        <v>4.3964360768983539</v>
      </c>
      <c r="AK117" s="5">
        <f t="shared" si="34"/>
        <v>9.3650254651217271</v>
      </c>
      <c r="AL117" s="134">
        <f t="shared" si="35"/>
        <v>1.228316207497246</v>
      </c>
      <c r="AZ117" s="5"/>
    </row>
    <row r="118" spans="1:52" x14ac:dyDescent="0.25">
      <c r="A118" s="68"/>
      <c r="B118" s="70">
        <f t="shared" si="38"/>
        <v>741.23599384069871</v>
      </c>
      <c r="C118" s="70">
        <f t="shared" si="38"/>
        <v>724.60836455102594</v>
      </c>
      <c r="D118" s="70">
        <f t="shared" si="38"/>
        <v>6.8648078937372823</v>
      </c>
      <c r="E118" s="70">
        <f t="shared" si="39"/>
        <v>16</v>
      </c>
      <c r="F118" s="70">
        <f t="shared" si="16"/>
        <v>16</v>
      </c>
      <c r="G118" s="70">
        <f t="shared" si="17"/>
        <v>1500.0038842255824</v>
      </c>
      <c r="H118" s="71">
        <f t="shared" si="40"/>
        <v>0.06</v>
      </c>
      <c r="I118" s="94">
        <f t="shared" si="19"/>
        <v>13.302103431738216</v>
      </c>
      <c r="J118" s="95">
        <f t="shared" si="36"/>
        <v>80</v>
      </c>
      <c r="K118" s="70">
        <f t="shared" si="20"/>
        <v>1</v>
      </c>
      <c r="L118" s="97">
        <f t="shared" si="21"/>
        <v>6.9248078937372819</v>
      </c>
      <c r="M118" s="97">
        <f t="shared" si="4"/>
        <v>6.8948078937372816</v>
      </c>
      <c r="N118" s="70">
        <f t="shared" si="22"/>
        <v>0.29415397355717943</v>
      </c>
      <c r="O118" s="70">
        <f t="shared" si="37"/>
        <v>7.1700648222855596</v>
      </c>
      <c r="P118" s="96">
        <f t="shared" si="23"/>
        <v>122.99429477512003</v>
      </c>
      <c r="Q118" s="70">
        <f t="shared" si="24"/>
        <v>1400.4272288000145</v>
      </c>
      <c r="R118" s="70">
        <f>rate1(1,$L$52,$L$51,$L$54,L118,$L$53,$L$50,P118)</f>
        <v>1222.0653782599306</v>
      </c>
      <c r="S118" s="97">
        <f t="shared" si="6"/>
        <v>0.15982437830452739</v>
      </c>
      <c r="T118" s="97">
        <f t="shared" si="7"/>
        <v>0.35011010312769769</v>
      </c>
      <c r="U118" s="116">
        <f t="shared" si="25"/>
        <v>6.8048078937372827</v>
      </c>
      <c r="V118" s="116">
        <f t="shared" si="8"/>
        <v>6.8348078937372829</v>
      </c>
      <c r="W118" s="70">
        <f t="shared" si="26"/>
        <v>-0.28721280931026882</v>
      </c>
      <c r="X118" s="70">
        <f t="shared" si="27"/>
        <v>1362.113660608826</v>
      </c>
      <c r="Y118" s="70">
        <f t="shared" si="28"/>
        <v>120.86296692096731</v>
      </c>
      <c r="Z118" s="70">
        <f>rate1(1,$L$52,$L$51,$L$54,U118,$L$53,$L$50,Y118)</f>
        <v>1217.9356781016215</v>
      </c>
      <c r="AA118" s="116">
        <f t="shared" si="9"/>
        <v>0.15597892168143337</v>
      </c>
      <c r="AB118" s="116">
        <f t="shared" si="29"/>
        <v>-0.34029103856321402</v>
      </c>
      <c r="AC118" s="70">
        <f t="shared" si="41"/>
        <v>0.35011010312769769</v>
      </c>
      <c r="AD118" s="70">
        <f t="shared" si="10"/>
        <v>0.17137466032540011</v>
      </c>
      <c r="AE118" s="70">
        <f t="shared" si="31"/>
        <v>-6.8977549687276379E-3</v>
      </c>
      <c r="AF118" s="70">
        <f t="shared" si="11"/>
        <v>741.18003771112819</v>
      </c>
      <c r="AG118" s="70">
        <f t="shared" si="12"/>
        <v>724.25825444789825</v>
      </c>
      <c r="AH118" s="70">
        <f t="shared" si="32"/>
        <v>6.9252632321420808</v>
      </c>
      <c r="AI118" s="70">
        <f t="shared" si="13"/>
        <v>286.49048517045054</v>
      </c>
      <c r="AJ118" s="70">
        <f t="shared" si="33"/>
        <v>4.476016767223479</v>
      </c>
      <c r="AK118" s="5">
        <f t="shared" si="34"/>
        <v>9.7836058705610327</v>
      </c>
      <c r="AL118" s="134">
        <f t="shared" si="35"/>
        <v>1.2512354463108821</v>
      </c>
      <c r="AZ118" s="5"/>
    </row>
    <row r="119" spans="1:52" x14ac:dyDescent="0.25">
      <c r="A119" s="68"/>
      <c r="B119" s="70">
        <f t="shared" si="38"/>
        <v>741.18003771112819</v>
      </c>
      <c r="C119" s="70">
        <f t="shared" si="38"/>
        <v>724.25825444789825</v>
      </c>
      <c r="D119" s="70">
        <f t="shared" si="38"/>
        <v>6.9252632321420808</v>
      </c>
      <c r="E119" s="70">
        <f t="shared" si="39"/>
        <v>16</v>
      </c>
      <c r="F119" s="70">
        <f t="shared" si="16"/>
        <v>16</v>
      </c>
      <c r="G119" s="70">
        <f t="shared" si="17"/>
        <v>1539.6356335591461</v>
      </c>
      <c r="H119" s="71">
        <f t="shared" si="40"/>
        <v>0.06</v>
      </c>
      <c r="I119" s="94">
        <f t="shared" si="19"/>
        <v>13.537426610583953</v>
      </c>
      <c r="J119" s="95">
        <f t="shared" si="36"/>
        <v>80</v>
      </c>
      <c r="K119" s="70">
        <f t="shared" si="20"/>
        <v>1</v>
      </c>
      <c r="L119" s="97">
        <f t="shared" si="21"/>
        <v>6.9852632321420804</v>
      </c>
      <c r="M119" s="97">
        <f t="shared" si="4"/>
        <v>6.9552632321420802</v>
      </c>
      <c r="N119" s="70">
        <f t="shared" si="22"/>
        <v>0.29676405463749944</v>
      </c>
      <c r="O119" s="70">
        <f t="shared" si="37"/>
        <v>7.1629994283251222</v>
      </c>
      <c r="P119" s="96">
        <f t="shared" si="23"/>
        <v>124.4318932316058</v>
      </c>
      <c r="Q119" s="70">
        <f t="shared" si="24"/>
        <v>1439.7119105528479</v>
      </c>
      <c r="R119" s="70">
        <f>rate1(1,$L$52,$L$51,$L$54,L119,$L$53,$L$50,P119)</f>
        <v>1224.7606399750796</v>
      </c>
      <c r="S119" s="97">
        <f t="shared" si="6"/>
        <v>0.16410788938809123</v>
      </c>
      <c r="T119" s="97">
        <f t="shared" si="7"/>
        <v>0.35502674432500081</v>
      </c>
      <c r="U119" s="116">
        <f t="shared" si="25"/>
        <v>6.8652632321420812</v>
      </c>
      <c r="V119" s="116">
        <f t="shared" si="8"/>
        <v>6.8952632321420815</v>
      </c>
      <c r="W119" s="70">
        <f t="shared" si="26"/>
        <v>-0.28972256932960505</v>
      </c>
      <c r="X119" s="70">
        <f t="shared" si="27"/>
        <v>1400.7205538216522</v>
      </c>
      <c r="Y119" s="70">
        <f t="shared" si="28"/>
        <v>122.29431460441918</v>
      </c>
      <c r="Z119" s="70">
        <f>rate1(1,$L$52,$L$51,$L$54,U119,$L$53,$L$50,Y119)</f>
        <v>1220.7270576084152</v>
      </c>
      <c r="AA119" s="116">
        <f t="shared" si="9"/>
        <v>0.16019096368475108</v>
      </c>
      <c r="AB119" s="116">
        <f t="shared" si="29"/>
        <v>-0.34498624901774516</v>
      </c>
      <c r="AC119" s="70">
        <f t="shared" si="41"/>
        <v>0.35502674432500081</v>
      </c>
      <c r="AD119" s="70">
        <f t="shared" si="10"/>
        <v>0.16900135259971971</v>
      </c>
      <c r="AE119" s="70">
        <f t="shared" si="31"/>
        <v>-6.7314812273786351E-3</v>
      </c>
      <c r="AF119" s="70">
        <f t="shared" si="11"/>
        <v>741.12177502144073</v>
      </c>
      <c r="AG119" s="70">
        <f t="shared" si="12"/>
        <v>723.90322770357329</v>
      </c>
      <c r="AH119" s="70">
        <f t="shared" si="32"/>
        <v>6.9857248495633124</v>
      </c>
      <c r="AI119" s="70">
        <f t="shared" si="13"/>
        <v>289.87439074807679</v>
      </c>
      <c r="AJ119" s="70">
        <f t="shared" si="33"/>
        <v>4.5565374313201668</v>
      </c>
      <c r="AK119" s="5">
        <f t="shared" si="34"/>
        <v>10.218418582620671</v>
      </c>
      <c r="AL119" s="134">
        <f t="shared" si="35"/>
        <v>1.2744253975707283</v>
      </c>
      <c r="AZ119" s="5"/>
    </row>
    <row r="120" spans="1:52" x14ac:dyDescent="0.25">
      <c r="A120" s="68"/>
      <c r="B120" s="70">
        <f t="shared" si="38"/>
        <v>741.12177502144073</v>
      </c>
      <c r="C120" s="70">
        <f t="shared" si="38"/>
        <v>723.90322770357329</v>
      </c>
      <c r="D120" s="70">
        <f t="shared" si="38"/>
        <v>6.9857248495633124</v>
      </c>
      <c r="E120" s="70">
        <f t="shared" si="39"/>
        <v>16</v>
      </c>
      <c r="F120" s="70">
        <f t="shared" si="16"/>
        <v>16</v>
      </c>
      <c r="G120" s="70">
        <f t="shared" si="17"/>
        <v>1579.9635936525308</v>
      </c>
      <c r="H120" s="71">
        <f t="shared" si="40"/>
        <v>0.06</v>
      </c>
      <c r="I120" s="94">
        <f t="shared" si="19"/>
        <v>13.774837854293947</v>
      </c>
      <c r="J120" s="95">
        <f t="shared" si="36"/>
        <v>80</v>
      </c>
      <c r="K120" s="70">
        <f t="shared" si="20"/>
        <v>1</v>
      </c>
      <c r="L120" s="97">
        <f t="shared" si="21"/>
        <v>7.045724849563312</v>
      </c>
      <c r="M120" s="97">
        <f t="shared" si="4"/>
        <v>7.0157248495633127</v>
      </c>
      <c r="N120" s="70">
        <f t="shared" si="22"/>
        <v>0.29937484667988912</v>
      </c>
      <c r="O120" s="70">
        <f t="shared" si="37"/>
        <v>7.1556427927072512</v>
      </c>
      <c r="P120" s="96">
        <f t="shared" si="23"/>
        <v>125.87381242608912</v>
      </c>
      <c r="Q120" s="70">
        <f t="shared" si="24"/>
        <v>1479.6896776567992</v>
      </c>
      <c r="R120" s="70">
        <f>rate1(1,$L$52,$L$51,$L$54,L120,$L$53,$L$50,P120)</f>
        <v>1227.3942424202987</v>
      </c>
      <c r="S120" s="97">
        <f t="shared" si="6"/>
        <v>0.16847594841033328</v>
      </c>
      <c r="T120" s="97">
        <f t="shared" si="7"/>
        <v>0.36003149410718671</v>
      </c>
      <c r="U120" s="116">
        <f t="shared" si="25"/>
        <v>6.9257248495633128</v>
      </c>
      <c r="V120" s="116">
        <f t="shared" si="8"/>
        <v>6.9557248495633122</v>
      </c>
      <c r="W120" s="70">
        <f t="shared" si="26"/>
        <v>-0.29223215014416581</v>
      </c>
      <c r="X120" s="70">
        <f t="shared" si="27"/>
        <v>1440.0145182460501</v>
      </c>
      <c r="Y120" s="70">
        <f t="shared" si="28"/>
        <v>123.73001861924033</v>
      </c>
      <c r="Z120" s="70">
        <f>rate1(1,$L$52,$L$51,$L$54,U120,$L$53,$L$50,Y120)</f>
        <v>1223.4535859523683</v>
      </c>
      <c r="AA120" s="116">
        <f t="shared" si="9"/>
        <v>0.164486674311033</v>
      </c>
      <c r="AB120" s="116">
        <f t="shared" si="29"/>
        <v>-0.34976360179915772</v>
      </c>
      <c r="AC120" s="70">
        <f t="shared" si="41"/>
        <v>0.36003149410718671</v>
      </c>
      <c r="AD120" s="70">
        <f t="shared" si="10"/>
        <v>0.16665208733694034</v>
      </c>
      <c r="AE120" s="70">
        <f t="shared" si="31"/>
        <v>-6.5708361543537781E-3</v>
      </c>
      <c r="AF120" s="70">
        <f t="shared" si="11"/>
        <v>741.0611183740134</v>
      </c>
      <c r="AG120" s="70">
        <f t="shared" si="12"/>
        <v>723.54319620946615</v>
      </c>
      <c r="AH120" s="70">
        <f t="shared" si="32"/>
        <v>7.0461927273492568</v>
      </c>
      <c r="AI120" s="70">
        <f t="shared" si="13"/>
        <v>293.32995191279417</v>
      </c>
      <c r="AJ120" s="70">
        <f t="shared" si="33"/>
        <v>4.6380179735181652</v>
      </c>
      <c r="AK120" s="5">
        <f t="shared" si="34"/>
        <v>10.670039828975801</v>
      </c>
      <c r="AL120" s="134">
        <f t="shared" si="35"/>
        <v>1.2978917937237517</v>
      </c>
      <c r="AZ120" s="5"/>
    </row>
    <row r="121" spans="1:52" x14ac:dyDescent="0.25">
      <c r="A121" s="68"/>
      <c r="B121" s="70">
        <f t="shared" si="38"/>
        <v>741.0611183740134</v>
      </c>
      <c r="C121" s="70">
        <f t="shared" si="38"/>
        <v>723.54319620946615</v>
      </c>
      <c r="D121" s="70">
        <f t="shared" si="38"/>
        <v>7.0461927273492568</v>
      </c>
      <c r="E121" s="70">
        <f t="shared" si="39"/>
        <v>16</v>
      </c>
      <c r="F121" s="70">
        <f t="shared" si="16"/>
        <v>16</v>
      </c>
      <c r="G121" s="70">
        <f t="shared" si="17"/>
        <v>1620.9939591148514</v>
      </c>
      <c r="H121" s="71">
        <f t="shared" si="40"/>
        <v>0.06</v>
      </c>
      <c r="I121" s="94">
        <f t="shared" si="19"/>
        <v>14.014337731637807</v>
      </c>
      <c r="J121" s="95">
        <f t="shared" si="36"/>
        <v>80</v>
      </c>
      <c r="K121" s="70">
        <f t="shared" si="20"/>
        <v>1</v>
      </c>
      <c r="L121" s="97">
        <f t="shared" si="21"/>
        <v>7.1061927273492564</v>
      </c>
      <c r="M121" s="97">
        <f t="shared" si="4"/>
        <v>7.0761927273492571</v>
      </c>
      <c r="N121" s="70">
        <f t="shared" si="22"/>
        <v>0.30198634901575616</v>
      </c>
      <c r="O121" s="70">
        <f t="shared" si="37"/>
        <v>7.1479838800254285</v>
      </c>
      <c r="P121" s="96">
        <f t="shared" si="23"/>
        <v>127.32002927863847</v>
      </c>
      <c r="Q121" s="70">
        <f t="shared" si="24"/>
        <v>1520.3667228463578</v>
      </c>
      <c r="R121" s="70">
        <f>rate1(1,$L$52,$L$51,$L$54,L121,$L$53,$L$50,P121)</f>
        <v>1229.9682026993382</v>
      </c>
      <c r="S121" s="97">
        <f t="shared" si="6"/>
        <v>0.17293022510747169</v>
      </c>
      <c r="T121" s="97">
        <f t="shared" si="7"/>
        <v>0.36512801964622282</v>
      </c>
      <c r="U121" s="116">
        <f t="shared" si="25"/>
        <v>6.9861927273492572</v>
      </c>
      <c r="V121" s="116">
        <f t="shared" si="8"/>
        <v>7.0161927273492566</v>
      </c>
      <c r="W121" s="70">
        <f t="shared" si="26"/>
        <v>-0.29474155084291453</v>
      </c>
      <c r="X121" s="70">
        <f t="shared" si="27"/>
        <v>1480.0017449783163</v>
      </c>
      <c r="Y121" s="70">
        <f t="shared" si="28"/>
        <v>125.17005537748302</v>
      </c>
      <c r="Z121" s="70">
        <f>rate1(1,$L$52,$L$51,$L$54,U121,$L$53,$L$50,Y121)</f>
        <v>1226.117417745339</v>
      </c>
      <c r="AA121" s="116">
        <f t="shared" si="9"/>
        <v>0.16886770499870371</v>
      </c>
      <c r="AB121" s="116">
        <f t="shared" si="29"/>
        <v>-0.35462651688014946</v>
      </c>
      <c r="AC121" s="70">
        <f t="shared" si="41"/>
        <v>0.36512801964622282</v>
      </c>
      <c r="AD121" s="70">
        <f t="shared" si="10"/>
        <v>0.16432592617278388</v>
      </c>
      <c r="AE121" s="70">
        <f t="shared" si="31"/>
        <v>-6.4155847645611134E-3</v>
      </c>
      <c r="AF121" s="70">
        <f t="shared" si="11"/>
        <v>740.99797670338296</v>
      </c>
      <c r="AG121" s="70">
        <f t="shared" si="12"/>
        <v>723.1780681898199</v>
      </c>
      <c r="AH121" s="70">
        <f t="shared" si="32"/>
        <v>7.1066668473331474</v>
      </c>
      <c r="AI121" s="70">
        <f t="shared" si="13"/>
        <v>296.8597227512858</v>
      </c>
      <c r="AJ121" s="70">
        <f t="shared" si="33"/>
        <v>4.7204790076157446</v>
      </c>
      <c r="AK121" s="5">
        <f t="shared" si="34"/>
        <v>11.139067383344617</v>
      </c>
      <c r="AL121" s="134">
        <f t="shared" si="35"/>
        <v>1.3216405715438546</v>
      </c>
      <c r="AZ121" s="5"/>
    </row>
    <row r="122" spans="1:52" x14ac:dyDescent="0.25">
      <c r="A122" s="68"/>
      <c r="B122" s="70">
        <f t="shared" si="38"/>
        <v>740.99797670338296</v>
      </c>
      <c r="C122" s="70">
        <f t="shared" si="38"/>
        <v>723.1780681898199</v>
      </c>
      <c r="D122" s="70">
        <f t="shared" si="38"/>
        <v>7.1066668473331474</v>
      </c>
      <c r="E122" s="70">
        <f t="shared" si="39"/>
        <v>16</v>
      </c>
      <c r="F122" s="70">
        <f t="shared" si="16"/>
        <v>16</v>
      </c>
      <c r="G122" s="70">
        <f t="shared" si="17"/>
        <v>1662.7329277759609</v>
      </c>
      <c r="H122" s="71">
        <f t="shared" si="40"/>
        <v>0.06</v>
      </c>
      <c r="I122" s="94">
        <f t="shared" si="19"/>
        <v>14.255926810850452</v>
      </c>
      <c r="J122" s="95">
        <f t="shared" si="36"/>
        <v>80</v>
      </c>
      <c r="K122" s="70">
        <f t="shared" si="20"/>
        <v>1</v>
      </c>
      <c r="L122" s="97">
        <f t="shared" si="21"/>
        <v>7.166666847333147</v>
      </c>
      <c r="M122" s="97">
        <f t="shared" si="4"/>
        <v>7.1366668473331476</v>
      </c>
      <c r="N122" s="70">
        <f t="shared" si="22"/>
        <v>0.30459856099699323</v>
      </c>
      <c r="O122" s="70">
        <f t="shared" si="37"/>
        <v>7.140011191747158</v>
      </c>
      <c r="P122" s="96">
        <f t="shared" si="23"/>
        <v>128.77052104174055</v>
      </c>
      <c r="Q122" s="70">
        <f t="shared" si="24"/>
        <v>1561.7492420769477</v>
      </c>
      <c r="R122" s="70">
        <f>rate1(1,$L$52,$L$51,$L$54,L122,$L$53,$L$50,P122)</f>
        <v>1232.4844522473402</v>
      </c>
      <c r="S122" s="97">
        <f t="shared" si="6"/>
        <v>0.17747245702808254</v>
      </c>
      <c r="T122" s="97">
        <f t="shared" si="7"/>
        <v>0.37032019608295691</v>
      </c>
      <c r="U122" s="116">
        <f t="shared" si="25"/>
        <v>7.0466668473331477</v>
      </c>
      <c r="V122" s="116">
        <f t="shared" si="8"/>
        <v>7.0766668473331471</v>
      </c>
      <c r="W122" s="70">
        <f t="shared" si="26"/>
        <v>-0.29725077053552695</v>
      </c>
      <c r="X122" s="70">
        <f t="shared" si="27"/>
        <v>1520.6884283372153</v>
      </c>
      <c r="Y122" s="70">
        <f t="shared" si="28"/>
        <v>126.61440163509555</v>
      </c>
      <c r="Z122" s="70">
        <f>rate1(1,$L$52,$L$51,$L$54,U122,$L$53,$L$50,Y122)</f>
        <v>1228.720614664803</v>
      </c>
      <c r="AA122" s="116">
        <f t="shared" si="9"/>
        <v>0.17333577398496661</v>
      </c>
      <c r="AB122" s="116">
        <f t="shared" si="29"/>
        <v>-0.35957860662295221</v>
      </c>
      <c r="AC122" s="70">
        <f t="shared" si="41"/>
        <v>0.37032019608295691</v>
      </c>
      <c r="AD122" s="70">
        <f t="shared" si="10"/>
        <v>0.16202194920678634</v>
      </c>
      <c r="AE122" s="70">
        <f t="shared" si="31"/>
        <v>-6.2655042645339909E-3</v>
      </c>
      <c r="AF122" s="70">
        <f t="shared" si="11"/>
        <v>740.93225506829697</v>
      </c>
      <c r="AG122" s="70">
        <f t="shared" si="12"/>
        <v>722.80774799373694</v>
      </c>
      <c r="AH122" s="70">
        <f t="shared" si="32"/>
        <v>7.1671471918168015</v>
      </c>
      <c r="AI122" s="70">
        <f t="shared" si="13"/>
        <v>300.46642406539621</v>
      </c>
      <c r="AJ122" s="70">
        <f t="shared" si="33"/>
        <v>4.8039419031894655</v>
      </c>
      <c r="AK122" s="5">
        <f t="shared" si="34"/>
        <v>11.626121641671466</v>
      </c>
      <c r="AL122" s="134">
        <f t="shared" si="35"/>
        <v>1.3456778854690863</v>
      </c>
      <c r="AZ122" s="5"/>
    </row>
    <row r="123" spans="1:52" x14ac:dyDescent="0.25">
      <c r="A123" s="68"/>
      <c r="B123" s="70">
        <f t="shared" si="38"/>
        <v>740.93225506829697</v>
      </c>
      <c r="C123" s="70">
        <f t="shared" si="38"/>
        <v>722.80774799373694</v>
      </c>
      <c r="D123" s="70">
        <f t="shared" si="38"/>
        <v>7.1671471918168015</v>
      </c>
      <c r="E123" s="70">
        <f t="shared" si="39"/>
        <v>16</v>
      </c>
      <c r="F123" s="70">
        <f t="shared" si="16"/>
        <v>16</v>
      </c>
      <c r="G123" s="70">
        <f t="shared" si="17"/>
        <v>1705.1867006856978</v>
      </c>
      <c r="H123" s="71">
        <f t="shared" si="40"/>
        <v>0.06</v>
      </c>
      <c r="I123" s="94">
        <f t="shared" si="19"/>
        <v>14.499605659648024</v>
      </c>
      <c r="J123" s="95">
        <f t="shared" si="36"/>
        <v>80</v>
      </c>
      <c r="K123" s="70">
        <f t="shared" si="20"/>
        <v>1</v>
      </c>
      <c r="L123" s="97">
        <f t="shared" si="21"/>
        <v>7.2271471918168011</v>
      </c>
      <c r="M123" s="97">
        <f t="shared" si="4"/>
        <v>7.1971471918168017</v>
      </c>
      <c r="N123" s="70">
        <f t="shared" si="22"/>
        <v>0.3072114819951679</v>
      </c>
      <c r="O123" s="70">
        <f t="shared" si="37"/>
        <v>7.1317127399569662</v>
      </c>
      <c r="P123" s="96">
        <f t="shared" si="23"/>
        <v>130.22526529279551</v>
      </c>
      <c r="Q123" s="70">
        <f t="shared" si="24"/>
        <v>1603.8434345241749</v>
      </c>
      <c r="R123" s="70">
        <f>rate1(1,$L$52,$L$51,$L$54,L123,$L$53,$L$50,P123)</f>
        <v>1234.9448412952227</v>
      </c>
      <c r="S123" s="97">
        <f t="shared" si="6"/>
        <v>0.18210445418487581</v>
      </c>
      <c r="T123" s="97">
        <f t="shared" si="7"/>
        <v>0.37561212255899662</v>
      </c>
      <c r="U123" s="116">
        <f t="shared" si="25"/>
        <v>7.1071471918168019</v>
      </c>
      <c r="V123" s="116">
        <f t="shared" si="8"/>
        <v>7.1371471918168012</v>
      </c>
      <c r="W123" s="70">
        <f t="shared" si="26"/>
        <v>-0.2997598083515598</v>
      </c>
      <c r="X123" s="70">
        <f t="shared" si="27"/>
        <v>1562.0807658631927</v>
      </c>
      <c r="Y123" s="70">
        <f t="shared" si="28"/>
        <v>128.0630344840647</v>
      </c>
      <c r="Z123" s="70">
        <f>rate1(1,$L$52,$L$51,$L$54,U123,$L$53,$L$50,Y123)</f>
        <v>1231.265150372039</v>
      </c>
      <c r="AA123" s="116">
        <f t="shared" si="9"/>
        <v>0.17789267088958424</v>
      </c>
      <c r="AB123" s="116">
        <f t="shared" si="29"/>
        <v>-0.36462369052946325</v>
      </c>
      <c r="AC123" s="70">
        <f t="shared" si="41"/>
        <v>0.37561212255899662</v>
      </c>
      <c r="AD123" s="70">
        <f t="shared" si="10"/>
        <v>0.15973925333194197</v>
      </c>
      <c r="AE123" s="70">
        <f t="shared" si="31"/>
        <v>-6.1203833586410293E-3</v>
      </c>
      <c r="AF123" s="70">
        <f t="shared" si="11"/>
        <v>740.86385442773314</v>
      </c>
      <c r="AG123" s="70">
        <f t="shared" si="12"/>
        <v>722.43213587117793</v>
      </c>
      <c r="AH123" s="70">
        <f t="shared" si="32"/>
        <v>7.2276337435551614</v>
      </c>
      <c r="AI123" s="70">
        <f t="shared" si="13"/>
        <v>304.15295485185464</v>
      </c>
      <c r="AJ123" s="70">
        <f t="shared" si="33"/>
        <v>4.8884288350927587</v>
      </c>
      <c r="AK123" s="5">
        <f t="shared" si="34"/>
        <v>12.131846774784</v>
      </c>
      <c r="AL123" s="134">
        <f t="shared" si="35"/>
        <v>1.3700101218572347</v>
      </c>
      <c r="AZ123" s="5"/>
    </row>
    <row r="124" spans="1:52" x14ac:dyDescent="0.25">
      <c r="A124" s="68"/>
      <c r="B124" s="70">
        <f t="shared" si="38"/>
        <v>740.86385442773314</v>
      </c>
      <c r="C124" s="70">
        <f t="shared" si="38"/>
        <v>722.43213587117793</v>
      </c>
      <c r="D124" s="70">
        <f t="shared" si="38"/>
        <v>7.2276337435551614</v>
      </c>
      <c r="E124" s="70">
        <f t="shared" si="39"/>
        <v>16</v>
      </c>
      <c r="F124" s="70">
        <f t="shared" si="16"/>
        <v>16</v>
      </c>
      <c r="G124" s="70">
        <f t="shared" si="17"/>
        <v>1748.3614821133838</v>
      </c>
      <c r="H124" s="71">
        <f t="shared" si="40"/>
        <v>0.06</v>
      </c>
      <c r="I124" s="94">
        <f t="shared" si="19"/>
        <v>14.74537484524417</v>
      </c>
      <c r="J124" s="95">
        <f t="shared" si="36"/>
        <v>80</v>
      </c>
      <c r="K124" s="70">
        <f t="shared" si="20"/>
        <v>1</v>
      </c>
      <c r="L124" s="97">
        <f t="shared" si="21"/>
        <v>7.287633743555161</v>
      </c>
      <c r="M124" s="97">
        <f t="shared" si="4"/>
        <v>7.2576337435551608</v>
      </c>
      <c r="N124" s="70">
        <f t="shared" si="22"/>
        <v>0.30982511140099689</v>
      </c>
      <c r="O124" s="70">
        <f t="shared" si="37"/>
        <v>7.1230760190751079</v>
      </c>
      <c r="P124" s="96">
        <f t="shared" si="23"/>
        <v>131.68423992684922</v>
      </c>
      <c r="Q124" s="70">
        <f t="shared" si="24"/>
        <v>1646.6555025832861</v>
      </c>
      <c r="R124" s="70">
        <f>rate1(1,$L$52,$L$51,$L$54,L124,$L$53,$L$50,P124)</f>
        <v>1237.3511430589936</v>
      </c>
      <c r="S124" s="97">
        <f t="shared" si="6"/>
        <v>0.18682810408572517</v>
      </c>
      <c r="T124" s="97">
        <f t="shared" si="7"/>
        <v>0.38100813980130332</v>
      </c>
      <c r="U124" s="116">
        <f t="shared" si="25"/>
        <v>7.1676337435551618</v>
      </c>
      <c r="V124" s="116">
        <f t="shared" si="8"/>
        <v>7.1976337435551621</v>
      </c>
      <c r="W124" s="70">
        <f t="shared" si="26"/>
        <v>-0.30226866343985392</v>
      </c>
      <c r="X124" s="70">
        <f t="shared" si="27"/>
        <v>1604.1849583177807</v>
      </c>
      <c r="Y124" s="70">
        <f t="shared" si="28"/>
        <v>129.51593134480811</v>
      </c>
      <c r="Z124" s="70">
        <f>rate1(1,$L$52,$L$51,$L$54,U124,$L$53,$L$50,Y124)</f>
        <v>1233.7529151226151</v>
      </c>
      <c r="AA124" s="116">
        <f t="shared" si="9"/>
        <v>0.18254026167229329</v>
      </c>
      <c r="AB124" s="116">
        <f t="shared" si="29"/>
        <v>-0.36976581141257281</v>
      </c>
      <c r="AC124" s="70">
        <f t="shared" si="41"/>
        <v>0.38100813980130332</v>
      </c>
      <c r="AD124" s="70">
        <f t="shared" si="10"/>
        <v>0.15747695057457339</v>
      </c>
      <c r="AE124" s="70">
        <f t="shared" si="31"/>
        <v>-5.9800216037335712E-3</v>
      </c>
      <c r="AF124" s="70">
        <f t="shared" si="11"/>
        <v>740.79267139933279</v>
      </c>
      <c r="AG124" s="70">
        <f t="shared" si="12"/>
        <v>722.0511277313766</v>
      </c>
      <c r="AH124" s="70">
        <f t="shared" si="32"/>
        <v>7.2881264857412624</v>
      </c>
      <c r="AI124" s="70">
        <f t="shared" si="13"/>
        <v>307.922405000872</v>
      </c>
      <c r="AJ124" s="70">
        <f t="shared" si="33"/>
        <v>4.9739628364818902</v>
      </c>
      <c r="AK124" s="5">
        <f t="shared" si="34"/>
        <v>12.656911964634642</v>
      </c>
      <c r="AL124" s="134">
        <f t="shared" si="35"/>
        <v>1.3946439142573044</v>
      </c>
      <c r="AZ124" s="5"/>
    </row>
    <row r="125" spans="1:52" x14ac:dyDescent="0.25">
      <c r="A125" s="68"/>
      <c r="B125" s="70">
        <f t="shared" si="38"/>
        <v>740.79267139933279</v>
      </c>
      <c r="C125" s="70">
        <f t="shared" si="38"/>
        <v>722.0511277313766</v>
      </c>
      <c r="D125" s="70">
        <f t="shared" si="38"/>
        <v>7.2881264857412624</v>
      </c>
      <c r="E125" s="70">
        <f t="shared" si="39"/>
        <v>16</v>
      </c>
      <c r="F125" s="70">
        <f t="shared" si="16"/>
        <v>16</v>
      </c>
      <c r="G125" s="70">
        <f t="shared" si="17"/>
        <v>1792.2634795471879</v>
      </c>
      <c r="H125" s="71">
        <f t="shared" si="40"/>
        <v>0.06</v>
      </c>
      <c r="I125" s="94">
        <f t="shared" si="19"/>
        <v>14.993234934364956</v>
      </c>
      <c r="J125" s="95">
        <f t="shared" si="36"/>
        <v>80</v>
      </c>
      <c r="K125" s="70">
        <f t="shared" si="20"/>
        <v>1</v>
      </c>
      <c r="L125" s="97">
        <f t="shared" si="21"/>
        <v>7.348126485741262</v>
      </c>
      <c r="M125" s="97">
        <f t="shared" ref="M125:M188" si="42">(D125+L125)/2</f>
        <v>7.3181264857412618</v>
      </c>
      <c r="N125" s="70">
        <f t="shared" si="22"/>
        <v>0.31243944862359285</v>
      </c>
      <c r="O125" s="70">
        <f t="shared" ref="O125:O156" si="43">WH(B125,$F$51,$F$52,$F$53)</f>
        <v>7.1140879753557558</v>
      </c>
      <c r="P125" s="96">
        <f t="shared" si="23"/>
        <v>133.14742314954105</v>
      </c>
      <c r="Q125" s="70">
        <f t="shared" si="24"/>
        <v>1690.1916518685186</v>
      </c>
      <c r="R125" s="70">
        <f>rate1(1,$L$52,$L$51,$L$54,L125,$L$53,$L$50,P125)</f>
        <v>1239.7050576735032</v>
      </c>
      <c r="S125" s="97">
        <f t="shared" ref="S125:S188" si="44">Q125/O125/R125</f>
        <v>0.19164537718243468</v>
      </c>
      <c r="T125" s="97">
        <f t="shared" ref="T125:T188" si="45">N125/(1-S125)</f>
        <v>0.38651284944046915</v>
      </c>
      <c r="U125" s="116">
        <f t="shared" si="25"/>
        <v>7.2281264857412628</v>
      </c>
      <c r="V125" s="116">
        <f t="shared" ref="V125:V188" si="46">(D125+U125)/2</f>
        <v>7.2581264857412631</v>
      </c>
      <c r="W125" s="70">
        <f t="shared" si="26"/>
        <v>-0.30477733496796588</v>
      </c>
      <c r="X125" s="70">
        <f t="shared" si="27"/>
        <v>1647.0072096829056</v>
      </c>
      <c r="Y125" s="70">
        <f t="shared" si="28"/>
        <v>130.97306995879555</v>
      </c>
      <c r="Z125" s="70">
        <f>rate1(1,$L$52,$L$51,$L$54,U125,$L$53,$L$50,Y125)</f>
        <v>1236.1857200913153</v>
      </c>
      <c r="AA125" s="116">
        <f t="shared" ref="AA125:AA188" si="47">X125/O125/Z125</f>
        <v>0.18728049400176899</v>
      </c>
      <c r="AB125" s="116">
        <f t="shared" si="29"/>
        <v>-0.37500925315385408</v>
      </c>
      <c r="AC125" s="70">
        <f t="shared" si="41"/>
        <v>0.38651284944046915</v>
      </c>
      <c r="AD125" s="70">
        <f t="shared" ref="AD125:AD188" si="48">H125/AC125*K125</f>
        <v>0.15523416643679067</v>
      </c>
      <c r="AE125" s="70">
        <f t="shared" si="31"/>
        <v>-5.8442288073407732E-3</v>
      </c>
      <c r="AF125" s="70">
        <f t="shared" ref="AF125:AF188" si="49">B125-(AC125-N125)</f>
        <v>740.71859799851586</v>
      </c>
      <c r="AG125" s="70">
        <f t="shared" ref="AG125:AG188" si="50">C125-AC125</f>
        <v>721.66461488193613</v>
      </c>
      <c r="AH125" s="70">
        <f t="shared" si="32"/>
        <v>7.3486254019919457</v>
      </c>
      <c r="AI125" s="70">
        <f t="shared" ref="AI125:AI188" si="51">AC125/R125*1000000</f>
        <v>311.77806934644587</v>
      </c>
      <c r="AJ125" s="70">
        <f t="shared" si="33"/>
        <v>5.0605678557447922</v>
      </c>
      <c r="AK125" s="5">
        <f t="shared" si="34"/>
        <v>13.202012732047644</v>
      </c>
      <c r="AL125" s="134">
        <f t="shared" si="35"/>
        <v>1.4195861598050201</v>
      </c>
      <c r="AZ125" s="5"/>
    </row>
    <row r="126" spans="1:52" x14ac:dyDescent="0.25">
      <c r="A126" s="68"/>
      <c r="B126" s="70">
        <f t="shared" ref="B126:D157" si="52">AF125</f>
        <v>740.71859799851586</v>
      </c>
      <c r="C126" s="70">
        <f t="shared" si="52"/>
        <v>721.66461488193613</v>
      </c>
      <c r="D126" s="70">
        <f t="shared" si="52"/>
        <v>7.3486254019919457</v>
      </c>
      <c r="E126" s="70">
        <f t="shared" ref="E126:E157" si="53">CalBreachWidth(C126,B126,I126,E125)</f>
        <v>16</v>
      </c>
      <c r="F126" s="70">
        <f t="shared" ref="F126:F189" si="54">(E126+E125)/2</f>
        <v>16</v>
      </c>
      <c r="G126" s="70">
        <f t="shared" ref="G126:G189" si="55">F126*$S$53*$C$55*(B126-C126+N126)^1.5</f>
        <v>1836.8989036936339</v>
      </c>
      <c r="H126" s="71">
        <f t="shared" ref="H126:H157" si="56">dv(S125)</f>
        <v>0.06</v>
      </c>
      <c r="I126" s="94">
        <f t="shared" ref="I126:I189" si="57">(B126-C126)*B$19</f>
        <v>15.243186493263785</v>
      </c>
      <c r="J126" s="95">
        <f t="shared" si="36"/>
        <v>80</v>
      </c>
      <c r="K126" s="70">
        <f t="shared" ref="K126:K189" si="58">IF((1-S125-0.015)&gt;0,1,-1)</f>
        <v>1</v>
      </c>
      <c r="L126" s="97">
        <f t="shared" ref="L126:L189" si="59">D126+K126*H126</f>
        <v>7.4086254019919453</v>
      </c>
      <c r="M126" s="97">
        <f t="shared" si="42"/>
        <v>7.3786254019919451</v>
      </c>
      <c r="N126" s="70">
        <f t="shared" ref="N126:N189" si="60">2*($P$53*M126/$S$52/$S$51)^2-(B126-C126)*2</f>
        <v>0.3150544930899386</v>
      </c>
      <c r="O126" s="70">
        <f t="shared" si="43"/>
        <v>7.1047349739459387</v>
      </c>
      <c r="P126" s="96">
        <f t="shared" ref="P126:P189" si="61">$C$54*$L$55*$L$55*M126*M126/(($B$19*(B126-C126))^0.333)*1000</f>
        <v>134.61479347026821</v>
      </c>
      <c r="Q126" s="70">
        <f t="shared" ref="Q126:Q189" si="62">M126/$S$54*(B126-C126+N126/2)*E126-$C$53</f>
        <v>1734.4580912125875</v>
      </c>
      <c r="R126" s="70">
        <f>rate1(1,$L$52,$L$51,$L$54,L126,$L$53,$L$50,P126)</f>
        <v>1242.0082158886009</v>
      </c>
      <c r="S126" s="97">
        <f t="shared" si="44"/>
        <v>0.19655833278042412</v>
      </c>
      <c r="T126" s="97">
        <f t="shared" si="45"/>
        <v>0.39213113526988147</v>
      </c>
      <c r="U126" s="116">
        <f t="shared" ref="U126:U189" si="63">D126-K126*H126</f>
        <v>7.2886254019919461</v>
      </c>
      <c r="V126" s="116">
        <f t="shared" si="46"/>
        <v>7.3186254019919463</v>
      </c>
      <c r="W126" s="70">
        <f t="shared" ref="W126:W189" si="64">2*($P$53*V126/$S$52/$S$51)^2-(B126-C126)*2</f>
        <v>-0.30728582212143607</v>
      </c>
      <c r="X126" s="70">
        <f t="shared" ref="X126:X189" si="65">V126/$S$54*(B126-C126+W126/2)*F126-$C$53</f>
        <v>1690.5537271603343</v>
      </c>
      <c r="Y126" s="70">
        <f t="shared" ref="Y126:Y189" si="66">$C$54*$L$55*$L$55*V126*V126/(($B$19*(B126-C126))^0.333)*1000</f>
        <v>132.43442838139927</v>
      </c>
      <c r="Z126" s="70">
        <f>rate1(1,$L$52,$L$51,$L$54,U126,$L$53,$L$50,Y126)</f>
        <v>1238.5653014318982</v>
      </c>
      <c r="AA126" s="116">
        <f t="shared" si="47"/>
        <v>0.19211540307867417</v>
      </c>
      <c r="AB126" s="116">
        <f t="shared" ref="AB126:AB189" si="67">W126/(1-AA126)</f>
        <v>-0.38035856023550407</v>
      </c>
      <c r="AC126" s="70">
        <f t="shared" ref="AC126:AC157" si="68">delta_z(N126,S126,H126,AE125,AB126)</f>
        <v>0.39213113526988147</v>
      </c>
      <c r="AD126" s="70">
        <f t="shared" si="48"/>
        <v>0.15301003823301462</v>
      </c>
      <c r="AE126" s="70">
        <f t="shared" ref="AE126:AE189" si="69">(AD126-AD125)/(AC126+AC125)*2</f>
        <v>-5.7128244677916613E-3</v>
      </c>
      <c r="AF126" s="70">
        <f t="shared" si="49"/>
        <v>740.64152135633594</v>
      </c>
      <c r="AG126" s="70">
        <f t="shared" si="50"/>
        <v>721.27248374666624</v>
      </c>
      <c r="AH126" s="70">
        <f t="shared" ref="AH126:AH189" si="70">$S$54*$S$53*$C$55*SQRT(AF126-AG126)</f>
        <v>7.4091304763341217</v>
      </c>
      <c r="AI126" s="70">
        <f t="shared" si="51"/>
        <v>315.72346322148059</v>
      </c>
      <c r="AJ126" s="70">
        <f t="shared" ref="AJ126:AJ189" si="71">AJ125+AI126/3600</f>
        <v>5.1482688177507594</v>
      </c>
      <c r="AK126" s="5">
        <f t="shared" si="34"/>
        <v>13.767872364815663</v>
      </c>
      <c r="AL126" s="134">
        <f t="shared" si="35"/>
        <v>1.4448440368627387</v>
      </c>
      <c r="AZ126" s="5"/>
    </row>
    <row r="127" spans="1:52" x14ac:dyDescent="0.25">
      <c r="A127" s="68"/>
      <c r="B127" s="70">
        <f t="shared" si="52"/>
        <v>740.64152135633594</v>
      </c>
      <c r="C127" s="70">
        <f t="shared" si="52"/>
        <v>721.27248374666624</v>
      </c>
      <c r="D127" s="70">
        <f t="shared" si="52"/>
        <v>7.4091304763341217</v>
      </c>
      <c r="E127" s="70">
        <f t="shared" si="53"/>
        <v>16</v>
      </c>
      <c r="F127" s="70">
        <f t="shared" si="54"/>
        <v>16</v>
      </c>
      <c r="G127" s="70">
        <f t="shared" si="55"/>
        <v>1882.2739684771366</v>
      </c>
      <c r="H127" s="71">
        <f t="shared" si="56"/>
        <v>0.06</v>
      </c>
      <c r="I127" s="94">
        <f t="shared" si="57"/>
        <v>15.495230087735763</v>
      </c>
      <c r="J127" s="95">
        <f t="shared" si="36"/>
        <v>80</v>
      </c>
      <c r="K127" s="70">
        <f t="shared" si="58"/>
        <v>1</v>
      </c>
      <c r="L127" s="97">
        <f t="shared" si="59"/>
        <v>7.4691304763341213</v>
      </c>
      <c r="M127" s="97">
        <f t="shared" si="42"/>
        <v>7.4391304763341211</v>
      </c>
      <c r="N127" s="70">
        <f t="shared" si="60"/>
        <v>0.31767024424426893</v>
      </c>
      <c r="O127" s="70">
        <f t="shared" si="43"/>
        <v>7.0950027632600206</v>
      </c>
      <c r="P127" s="96">
        <f t="shared" si="61"/>
        <v>136.08632969555353</v>
      </c>
      <c r="Q127" s="70">
        <f t="shared" si="62"/>
        <v>1779.461032666198</v>
      </c>
      <c r="R127" s="70">
        <f>rate1(1,$L$52,$L$51,$L$54,L127,$L$53,$L$50,P127)</f>
        <v>1244.2621825442261</v>
      </c>
      <c r="S127" s="97">
        <f t="shared" si="44"/>
        <v>0.20156912545779451</v>
      </c>
      <c r="T127" s="97">
        <f t="shared" si="45"/>
        <v>0.39786818668104584</v>
      </c>
      <c r="U127" s="116">
        <f t="shared" si="63"/>
        <v>7.3491304763341221</v>
      </c>
      <c r="V127" s="116">
        <f t="shared" si="46"/>
        <v>7.3791304763341223</v>
      </c>
      <c r="W127" s="70">
        <f t="shared" si="64"/>
        <v>-0.30979412410336238</v>
      </c>
      <c r="X127" s="70">
        <f t="shared" si="65"/>
        <v>1734.8307211711406</v>
      </c>
      <c r="Y127" s="70">
        <f t="shared" si="66"/>
        <v>133.89998497495964</v>
      </c>
      <c r="Z127" s="70">
        <f>rate1(1,$L$52,$L$51,$L$54,U127,$L$53,$L$50,Y127)</f>
        <v>1240.8933240904123</v>
      </c>
      <c r="AA127" s="116">
        <f t="shared" si="47"/>
        <v>0.19704711796052757</v>
      </c>
      <c r="AB127" s="116">
        <f t="shared" si="67"/>
        <v>-0.38581855926152986</v>
      </c>
      <c r="AC127" s="70">
        <f t="shared" si="68"/>
        <v>0.39786818668104584</v>
      </c>
      <c r="AD127" s="70">
        <f t="shared" si="48"/>
        <v>0.15080371341199861</v>
      </c>
      <c r="AE127" s="70">
        <f t="shared" si="69"/>
        <v>-5.5856372523647958E-3</v>
      </c>
      <c r="AF127" s="70">
        <f t="shared" si="49"/>
        <v>740.56132341389912</v>
      </c>
      <c r="AG127" s="70">
        <f t="shared" si="50"/>
        <v>720.87461555998516</v>
      </c>
      <c r="AH127" s="70">
        <f t="shared" si="70"/>
        <v>7.4696416931914964</v>
      </c>
      <c r="AI127" s="70">
        <f t="shared" si="51"/>
        <v>319.76233969234534</v>
      </c>
      <c r="AJ127" s="70">
        <f t="shared" si="71"/>
        <v>5.2370916898875217</v>
      </c>
      <c r="AK127" s="5">
        <f t="shared" ref="AK127:AK190" si="72">AK126+AI127*G126/1000000</f>
        <v>14.355243456039043</v>
      </c>
      <c r="AL127" s="134">
        <f t="shared" ref="AL127:AL190" si="73">AL126+AI127*J127/1000000</f>
        <v>1.4704250240381262</v>
      </c>
      <c r="AZ127" s="5"/>
    </row>
    <row r="128" spans="1:52" x14ac:dyDescent="0.25">
      <c r="A128" s="68"/>
      <c r="B128" s="70">
        <f t="shared" si="52"/>
        <v>740.56132341389912</v>
      </c>
      <c r="C128" s="70">
        <f t="shared" si="52"/>
        <v>720.87461555998516</v>
      </c>
      <c r="D128" s="70">
        <f t="shared" si="52"/>
        <v>7.4696416931914964</v>
      </c>
      <c r="E128" s="70">
        <f t="shared" si="53"/>
        <v>16</v>
      </c>
      <c r="F128" s="70">
        <f t="shared" si="54"/>
        <v>16</v>
      </c>
      <c r="G128" s="70">
        <f t="shared" si="55"/>
        <v>1928.3948910394915</v>
      </c>
      <c r="H128" s="71">
        <f t="shared" si="56"/>
        <v>0.06</v>
      </c>
      <c r="I128" s="94">
        <f t="shared" si="57"/>
        <v>15.749366283131167</v>
      </c>
      <c r="J128" s="95">
        <f t="shared" ref="J128:J191" si="74">IF(H128&gt;0,$B$7,"")</f>
        <v>80</v>
      </c>
      <c r="K128" s="70">
        <f t="shared" si="58"/>
        <v>1</v>
      </c>
      <c r="L128" s="97">
        <f t="shared" si="59"/>
        <v>7.529641693191496</v>
      </c>
      <c r="M128" s="97">
        <f t="shared" si="42"/>
        <v>7.4996416931914958</v>
      </c>
      <c r="N128" s="70">
        <f t="shared" si="60"/>
        <v>0.32028670154751637</v>
      </c>
      <c r="O128" s="70">
        <f t="shared" si="43"/>
        <v>7.0848764363949979</v>
      </c>
      <c r="P128" s="96">
        <f t="shared" si="61"/>
        <v>137.56201092260918</v>
      </c>
      <c r="Q128" s="70">
        <f t="shared" si="62"/>
        <v>1825.2066914975214</v>
      </c>
      <c r="R128" s="70">
        <f>rate1(1,$L$52,$L$51,$L$54,L128,$L$53,$L$50,P128)</f>
        <v>1246.4684598396598</v>
      </c>
      <c r="S128" s="97">
        <f t="shared" si="44"/>
        <v>0.20668001204831338</v>
      </c>
      <c r="T128" s="97">
        <f t="shared" si="45"/>
        <v>0.40372952454466826</v>
      </c>
      <c r="U128" s="116">
        <f t="shared" si="63"/>
        <v>7.4096416931914968</v>
      </c>
      <c r="V128" s="116">
        <f t="shared" si="46"/>
        <v>7.439641693191497</v>
      </c>
      <c r="W128" s="70">
        <f t="shared" si="64"/>
        <v>-0.3123022401335831</v>
      </c>
      <c r="X128" s="70">
        <f t="shared" si="65"/>
        <v>1779.844405355153</v>
      </c>
      <c r="Y128" s="70">
        <f t="shared" si="66"/>
        <v>135.369718402058</v>
      </c>
      <c r="Z128" s="70">
        <f>rate1(1,$L$52,$L$51,$L$54,U128,$L$53,$L$50,Y128)</f>
        <v>1243.171385389287</v>
      </c>
      <c r="AA128" s="116">
        <f t="shared" si="47"/>
        <v>0.20207786844211717</v>
      </c>
      <c r="AB128" s="116">
        <f t="shared" si="67"/>
        <v>-0.39139438271230365</v>
      </c>
      <c r="AC128" s="70">
        <f t="shared" si="68"/>
        <v>0.40372952454466826</v>
      </c>
      <c r="AD128" s="70">
        <f t="shared" si="48"/>
        <v>0.14861434785496261</v>
      </c>
      <c r="AE128" s="70">
        <f t="shared" si="69"/>
        <v>-5.4625045116165937E-3</v>
      </c>
      <c r="AF128" s="70">
        <f t="shared" si="49"/>
        <v>740.47788059090192</v>
      </c>
      <c r="AG128" s="70">
        <f t="shared" si="50"/>
        <v>720.47088603544046</v>
      </c>
      <c r="AH128" s="70">
        <f t="shared" si="70"/>
        <v>7.5301590373719796</v>
      </c>
      <c r="AI128" s="70">
        <f t="shared" si="51"/>
        <v>323.89870867378568</v>
      </c>
      <c r="AJ128" s="70">
        <f t="shared" si="71"/>
        <v>5.327063553408018</v>
      </c>
      <c r="AK128" s="5">
        <f t="shared" si="72"/>
        <v>14.964909563799068</v>
      </c>
      <c r="AL128" s="134">
        <f t="shared" si="73"/>
        <v>1.4963369207320292</v>
      </c>
      <c r="AZ128" s="5"/>
    </row>
    <row r="129" spans="1:52" x14ac:dyDescent="0.25">
      <c r="A129" s="68"/>
      <c r="B129" s="70">
        <f t="shared" si="52"/>
        <v>740.47788059090192</v>
      </c>
      <c r="C129" s="70">
        <f t="shared" si="52"/>
        <v>720.47088603544046</v>
      </c>
      <c r="D129" s="70">
        <f t="shared" si="52"/>
        <v>7.5301590373719796</v>
      </c>
      <c r="E129" s="70">
        <f t="shared" si="53"/>
        <v>16</v>
      </c>
      <c r="F129" s="70">
        <f t="shared" si="54"/>
        <v>16</v>
      </c>
      <c r="G129" s="70">
        <f t="shared" si="55"/>
        <v>1975.2678917395399</v>
      </c>
      <c r="H129" s="71">
        <f t="shared" si="56"/>
        <v>0.06</v>
      </c>
      <c r="I129" s="94">
        <f t="shared" si="57"/>
        <v>16.005595644369169</v>
      </c>
      <c r="J129" s="95">
        <f t="shared" si="74"/>
        <v>80</v>
      </c>
      <c r="K129" s="70">
        <f t="shared" si="58"/>
        <v>1</v>
      </c>
      <c r="L129" s="97">
        <f t="shared" si="59"/>
        <v>7.5901590373719792</v>
      </c>
      <c r="M129" s="97">
        <f t="shared" si="42"/>
        <v>7.5601590373719798</v>
      </c>
      <c r="N129" s="70">
        <f t="shared" si="60"/>
        <v>0.32290386447679964</v>
      </c>
      <c r="O129" s="70">
        <f t="shared" si="43"/>
        <v>7.0743403892778849</v>
      </c>
      <c r="P129" s="96">
        <f t="shared" si="61"/>
        <v>139.04181653309249</v>
      </c>
      <c r="Q129" s="70">
        <f t="shared" si="62"/>
        <v>1871.701286191837</v>
      </c>
      <c r="R129" s="70">
        <f>rate1(1,$L$52,$L$51,$L$54,L129,$L$53,$L$50,P129)</f>
        <v>1248.6284904109948</v>
      </c>
      <c r="S129" s="97">
        <f t="shared" si="44"/>
        <v>0.21189335924986194</v>
      </c>
      <c r="T129" s="97">
        <f t="shared" si="45"/>
        <v>0.40972102984623032</v>
      </c>
      <c r="U129" s="116">
        <f t="shared" si="63"/>
        <v>7.4701590373719799</v>
      </c>
      <c r="V129" s="116">
        <f t="shared" si="46"/>
        <v>7.5001590373719793</v>
      </c>
      <c r="W129" s="70">
        <f t="shared" si="64"/>
        <v>-0.31481016944849927</v>
      </c>
      <c r="X129" s="70">
        <f t="shared" si="65"/>
        <v>1825.6009965705393</v>
      </c>
      <c r="Y129" s="70">
        <f t="shared" si="66"/>
        <v>136.84360761899259</v>
      </c>
      <c r="Z129" s="70">
        <f>rate1(1,$L$52,$L$51,$L$54,U129,$L$53,$L$50,Y129)</f>
        <v>1245.4010183980911</v>
      </c>
      <c r="AA129" s="116">
        <f t="shared" si="47"/>
        <v>0.20720999255207051</v>
      </c>
      <c r="AB129" s="116">
        <f t="shared" si="67"/>
        <v>-0.39709149521435666</v>
      </c>
      <c r="AC129" s="70">
        <f t="shared" si="68"/>
        <v>0.40972102984623032</v>
      </c>
      <c r="AD129" s="70">
        <f t="shared" si="48"/>
        <v>0.14644110413985389</v>
      </c>
      <c r="AE129" s="70">
        <f t="shared" si="69"/>
        <v>-5.3432718273479108E-3</v>
      </c>
      <c r="AF129" s="70">
        <f t="shared" si="49"/>
        <v>740.39106342553248</v>
      </c>
      <c r="AG129" s="70">
        <f t="shared" si="50"/>
        <v>720.06116500559426</v>
      </c>
      <c r="AH129" s="70">
        <f t="shared" si="70"/>
        <v>7.5906824940554749</v>
      </c>
      <c r="AI129" s="70">
        <f t="shared" si="51"/>
        <v>328.13685815495671</v>
      </c>
      <c r="AJ129" s="70">
        <f t="shared" si="71"/>
        <v>5.4182126806732835</v>
      </c>
      <c r="AK129" s="5">
        <f t="shared" si="72"/>
        <v>15.597687004626838</v>
      </c>
      <c r="AL129" s="134">
        <f t="shared" si="73"/>
        <v>1.5225878693844257</v>
      </c>
      <c r="AZ129" s="5"/>
    </row>
    <row r="130" spans="1:52" x14ac:dyDescent="0.25">
      <c r="A130" s="68"/>
      <c r="B130" s="70">
        <f t="shared" si="52"/>
        <v>740.39106342553248</v>
      </c>
      <c r="C130" s="70">
        <f t="shared" si="52"/>
        <v>720.06116500559426</v>
      </c>
      <c r="D130" s="70">
        <f t="shared" si="52"/>
        <v>7.5906824940554749</v>
      </c>
      <c r="E130" s="70">
        <f t="shared" si="53"/>
        <v>16</v>
      </c>
      <c r="F130" s="70">
        <f t="shared" si="54"/>
        <v>16</v>
      </c>
      <c r="G130" s="70">
        <f t="shared" si="55"/>
        <v>2022.899194152769</v>
      </c>
      <c r="H130" s="71">
        <f t="shared" si="56"/>
        <v>0.06</v>
      </c>
      <c r="I130" s="94">
        <f t="shared" si="57"/>
        <v>16.263918735950575</v>
      </c>
      <c r="J130" s="95">
        <f t="shared" si="74"/>
        <v>80</v>
      </c>
      <c r="K130" s="70">
        <f t="shared" si="58"/>
        <v>1</v>
      </c>
      <c r="L130" s="97">
        <f t="shared" si="59"/>
        <v>7.6506824940554745</v>
      </c>
      <c r="M130" s="97">
        <f t="shared" si="42"/>
        <v>7.6206824940554743</v>
      </c>
      <c r="N130" s="70">
        <f t="shared" si="60"/>
        <v>0.32552173252493333</v>
      </c>
      <c r="O130" s="70">
        <f t="shared" si="43"/>
        <v>7.0633782751972367</v>
      </c>
      <c r="P130" s="96">
        <f t="shared" si="61"/>
        <v>140.52572618704275</v>
      </c>
      <c r="Q130" s="70">
        <f t="shared" si="62"/>
        <v>1918.9510384511091</v>
      </c>
      <c r="R130" s="70">
        <f>rate1(1,$L$52,$L$51,$L$54,L130,$L$53,$L$50,P130)</f>
        <v>1250.7436602297773</v>
      </c>
      <c r="S130" s="97">
        <f t="shared" si="44"/>
        <v>0.21721165192787101</v>
      </c>
      <c r="T130" s="97">
        <f t="shared" si="45"/>
        <v>0.41584897543076177</v>
      </c>
      <c r="U130" s="116">
        <f t="shared" si="63"/>
        <v>7.5306824940554753</v>
      </c>
      <c r="V130" s="116">
        <f t="shared" si="46"/>
        <v>7.5606824940554755</v>
      </c>
      <c r="W130" s="70">
        <f t="shared" si="64"/>
        <v>-0.31731791130010834</v>
      </c>
      <c r="X130" s="70">
        <f t="shared" si="65"/>
        <v>1872.1067148933691</v>
      </c>
      <c r="Y130" s="70">
        <f t="shared" si="66"/>
        <v>138.32163186944578</v>
      </c>
      <c r="Z130" s="70">
        <f>rate1(1,$L$52,$L$51,$L$54,U130,$L$53,$L$50,Y130)</f>
        <v>1247.5836951055771</v>
      </c>
      <c r="AA130" s="116">
        <f t="shared" si="47"/>
        <v>0.21244594473406975</v>
      </c>
      <c r="AB130" s="116">
        <f t="shared" si="67"/>
        <v>-0.40291572264580727</v>
      </c>
      <c r="AC130" s="70">
        <f t="shared" si="68"/>
        <v>0.41584897543076177</v>
      </c>
      <c r="AD130" s="70">
        <f t="shared" si="48"/>
        <v>0.1442831497609158</v>
      </c>
      <c r="AE130" s="70">
        <f t="shared" si="69"/>
        <v>-5.2277925921353314E-3</v>
      </c>
      <c r="AF130" s="70">
        <f t="shared" si="49"/>
        <v>740.30073618262668</v>
      </c>
      <c r="AG130" s="70">
        <f t="shared" si="50"/>
        <v>719.64531603016349</v>
      </c>
      <c r="AH130" s="70">
        <f t="shared" si="70"/>
        <v>7.6512120487822211</v>
      </c>
      <c r="AI130" s="70">
        <f t="shared" si="51"/>
        <v>332.48137780235885</v>
      </c>
      <c r="AJ130" s="70">
        <f t="shared" si="71"/>
        <v>5.5105686189517167</v>
      </c>
      <c r="AK130" s="5">
        <f t="shared" si="72"/>
        <v>16.254426794801162</v>
      </c>
      <c r="AL130" s="134">
        <f t="shared" si="73"/>
        <v>1.5491863796086145</v>
      </c>
      <c r="AZ130" s="5"/>
    </row>
    <row r="131" spans="1:52" x14ac:dyDescent="0.25">
      <c r="A131" s="68"/>
      <c r="B131" s="70">
        <f t="shared" si="52"/>
        <v>740.30073618262668</v>
      </c>
      <c r="C131" s="70">
        <f t="shared" si="52"/>
        <v>719.64531603016349</v>
      </c>
      <c r="D131" s="70">
        <f t="shared" si="52"/>
        <v>7.6512120487822211</v>
      </c>
      <c r="E131" s="70">
        <f t="shared" si="53"/>
        <v>16</v>
      </c>
      <c r="F131" s="70">
        <f t="shared" si="54"/>
        <v>16</v>
      </c>
      <c r="G131" s="70">
        <f t="shared" si="55"/>
        <v>2071.2950250709937</v>
      </c>
      <c r="H131" s="71">
        <f t="shared" si="56"/>
        <v>0.06</v>
      </c>
      <c r="I131" s="94">
        <f t="shared" si="57"/>
        <v>16.524336121970556</v>
      </c>
      <c r="J131" s="95">
        <f t="shared" si="74"/>
        <v>80</v>
      </c>
      <c r="K131" s="70">
        <f t="shared" si="58"/>
        <v>1</v>
      </c>
      <c r="L131" s="97">
        <f t="shared" si="59"/>
        <v>7.7112120487822207</v>
      </c>
      <c r="M131" s="97">
        <f t="shared" si="42"/>
        <v>7.6812120487822213</v>
      </c>
      <c r="N131" s="70">
        <f t="shared" si="60"/>
        <v>0.32814030519983106</v>
      </c>
      <c r="O131" s="70">
        <f t="shared" si="43"/>
        <v>7.0519729553263311</v>
      </c>
      <c r="P131" s="96">
        <f t="shared" si="61"/>
        <v>142.01371981699481</v>
      </c>
      <c r="Q131" s="70">
        <f t="shared" si="62"/>
        <v>1966.9621731936691</v>
      </c>
      <c r="R131" s="70">
        <f>rate1(1,$L$52,$L$51,$L$54,L131,$L$53,$L$50,P131)</f>
        <v>1252.8153013347985</v>
      </c>
      <c r="S131" s="97">
        <f t="shared" si="44"/>
        <v>0.22263750219256093</v>
      </c>
      <c r="T131" s="97">
        <f t="shared" si="45"/>
        <v>0.4221200612653106</v>
      </c>
      <c r="U131" s="116">
        <f t="shared" si="63"/>
        <v>7.5912120487822214</v>
      </c>
      <c r="V131" s="116">
        <f t="shared" si="46"/>
        <v>7.6212120487822208</v>
      </c>
      <c r="W131" s="70">
        <f t="shared" si="64"/>
        <v>-0.31982546495600417</v>
      </c>
      <c r="X131" s="70">
        <f t="shared" si="65"/>
        <v>1919.367783617236</v>
      </c>
      <c r="Y131" s="70">
        <f t="shared" si="66"/>
        <v>139.80377067833757</v>
      </c>
      <c r="Z131" s="70">
        <f>rate1(1,$L$52,$L$51,$L$54,U131,$L$53,$L$50,Y131)</f>
        <v>1249.7208294065099</v>
      </c>
      <c r="AA131" s="116">
        <f t="shared" si="47"/>
        <v>0.21778830479033212</v>
      </c>
      <c r="AB131" s="116">
        <f t="shared" si="67"/>
        <v>-0.40887328445054327</v>
      </c>
      <c r="AC131" s="70">
        <f t="shared" si="68"/>
        <v>0.4221200612653106</v>
      </c>
      <c r="AD131" s="70">
        <f t="shared" si="48"/>
        <v>0.14213965529178876</v>
      </c>
      <c r="AE131" s="70">
        <f t="shared" si="69"/>
        <v>-5.1159276184675412E-3</v>
      </c>
      <c r="AF131" s="70">
        <f t="shared" si="49"/>
        <v>740.20675642656124</v>
      </c>
      <c r="AG131" s="70">
        <f t="shared" si="50"/>
        <v>719.22319596889815</v>
      </c>
      <c r="AH131" s="70">
        <f t="shared" si="70"/>
        <v>7.7117476874414974</v>
      </c>
      <c r="AI131" s="70">
        <f t="shared" si="51"/>
        <v>336.93718524635466</v>
      </c>
      <c r="AJ131" s="70">
        <f t="shared" si="71"/>
        <v>5.6041622815201482</v>
      </c>
      <c r="AK131" s="5">
        <f t="shared" si="72"/>
        <v>16.936016755316114</v>
      </c>
      <c r="AL131" s="134">
        <f t="shared" si="73"/>
        <v>1.5761413544283229</v>
      </c>
      <c r="AZ131" s="5"/>
    </row>
    <row r="132" spans="1:52" x14ac:dyDescent="0.25">
      <c r="A132" s="68"/>
      <c r="B132" s="70">
        <f t="shared" si="52"/>
        <v>740.20675642656124</v>
      </c>
      <c r="C132" s="70">
        <f t="shared" si="52"/>
        <v>719.22319596889815</v>
      </c>
      <c r="D132" s="70">
        <f t="shared" si="52"/>
        <v>7.7117476874414974</v>
      </c>
      <c r="E132" s="70">
        <f t="shared" si="53"/>
        <v>16</v>
      </c>
      <c r="F132" s="70">
        <f t="shared" si="54"/>
        <v>16</v>
      </c>
      <c r="G132" s="70">
        <f t="shared" si="55"/>
        <v>2120.461614502035</v>
      </c>
      <c r="H132" s="71">
        <f t="shared" si="56"/>
        <v>0.06</v>
      </c>
      <c r="I132" s="94">
        <f t="shared" si="57"/>
        <v>16.786848366130471</v>
      </c>
      <c r="J132" s="95">
        <f t="shared" si="74"/>
        <v>80</v>
      </c>
      <c r="K132" s="70">
        <f t="shared" si="58"/>
        <v>1</v>
      </c>
      <c r="L132" s="97">
        <f t="shared" si="59"/>
        <v>7.771747687441497</v>
      </c>
      <c r="M132" s="97">
        <f t="shared" si="42"/>
        <v>7.7417476874414977</v>
      </c>
      <c r="N132" s="70">
        <f t="shared" si="60"/>
        <v>0.33075958202417866</v>
      </c>
      <c r="O132" s="70">
        <f t="shared" si="43"/>
        <v>7.0401064447938015</v>
      </c>
      <c r="P132" s="96">
        <f t="shared" si="61"/>
        <v>143.50577762225998</v>
      </c>
      <c r="Q132" s="70">
        <f t="shared" si="62"/>
        <v>2015.7409185538495</v>
      </c>
      <c r="R132" s="70">
        <f>rate1(1,$L$52,$L$51,$L$54,L132,$L$53,$L$50,P132)</f>
        <v>1254.8446944080988</v>
      </c>
      <c r="S132" s="97">
        <f t="shared" si="44"/>
        <v>0.2281736593394722</v>
      </c>
      <c r="T132" s="97">
        <f t="shared" si="45"/>
        <v>0.42854145369166219</v>
      </c>
      <c r="U132" s="116">
        <f t="shared" si="63"/>
        <v>7.6517476874414978</v>
      </c>
      <c r="V132" s="116">
        <f t="shared" si="46"/>
        <v>7.6817476874414972</v>
      </c>
      <c r="W132" s="70">
        <f t="shared" si="64"/>
        <v>-0.32233282969846044</v>
      </c>
      <c r="X132" s="70">
        <f t="shared" si="65"/>
        <v>1967.3904292528762</v>
      </c>
      <c r="Y132" s="70">
        <f t="shared" si="66"/>
        <v>141.29000384585709</v>
      </c>
      <c r="Z132" s="70">
        <f>rate1(1,$L$52,$L$51,$L$54,U132,$L$53,$L$50,Y132)</f>
        <v>1251.8137799157425</v>
      </c>
      <c r="AA132" s="116">
        <f t="shared" si="47"/>
        <v>0.22323978767549893</v>
      </c>
      <c r="AB132" s="116">
        <f t="shared" si="67"/>
        <v>-0.4149708295869845</v>
      </c>
      <c r="AC132" s="70">
        <f t="shared" si="68"/>
        <v>0.42854145369166219</v>
      </c>
      <c r="AD132" s="70">
        <f t="shared" si="48"/>
        <v>0.14000979247895656</v>
      </c>
      <c r="AE132" s="70">
        <f t="shared" si="69"/>
        <v>-5.0075447763495706E-3</v>
      </c>
      <c r="AF132" s="70">
        <f t="shared" si="49"/>
        <v>740.10897455489373</v>
      </c>
      <c r="AG132" s="70">
        <f t="shared" si="50"/>
        <v>718.7946545152065</v>
      </c>
      <c r="AH132" s="70">
        <f t="shared" si="70"/>
        <v>7.7722893962608453</v>
      </c>
      <c r="AI132" s="70">
        <f t="shared" si="51"/>
        <v>341.50955540661715</v>
      </c>
      <c r="AJ132" s="70">
        <f t="shared" si="71"/>
        <v>5.6990260469108751</v>
      </c>
      <c r="AK132" s="5">
        <f t="shared" si="72"/>
        <v>17.643383798444049</v>
      </c>
      <c r="AL132" s="134">
        <f t="shared" si="73"/>
        <v>1.6034621188608522</v>
      </c>
      <c r="AZ132" s="5"/>
    </row>
    <row r="133" spans="1:52" x14ac:dyDescent="0.25">
      <c r="A133" s="68"/>
      <c r="B133" s="70">
        <f t="shared" si="52"/>
        <v>740.10897455489373</v>
      </c>
      <c r="C133" s="70">
        <f t="shared" si="52"/>
        <v>718.7946545152065</v>
      </c>
      <c r="D133" s="70">
        <f t="shared" si="52"/>
        <v>7.7722893962608453</v>
      </c>
      <c r="E133" s="70">
        <f t="shared" si="53"/>
        <v>16</v>
      </c>
      <c r="F133" s="70">
        <f t="shared" si="54"/>
        <v>16</v>
      </c>
      <c r="G133" s="70">
        <f t="shared" si="55"/>
        <v>2170.4051956694543</v>
      </c>
      <c r="H133" s="71">
        <f t="shared" si="56"/>
        <v>0.06</v>
      </c>
      <c r="I133" s="94">
        <f t="shared" si="57"/>
        <v>17.051456031749787</v>
      </c>
      <c r="J133" s="95">
        <f t="shared" si="74"/>
        <v>80</v>
      </c>
      <c r="K133" s="70">
        <f t="shared" si="58"/>
        <v>1</v>
      </c>
      <c r="L133" s="97">
        <f t="shared" si="59"/>
        <v>7.8322893962608449</v>
      </c>
      <c r="M133" s="97">
        <f t="shared" si="42"/>
        <v>7.8022893962608446</v>
      </c>
      <c r="N133" s="70">
        <f t="shared" si="60"/>
        <v>0.33337956253486567</v>
      </c>
      <c r="O133" s="70">
        <f t="shared" si="43"/>
        <v>7.0277598537979182</v>
      </c>
      <c r="P133" s="96">
        <f t="shared" si="61"/>
        <v>145.00188006337288</v>
      </c>
      <c r="Q133" s="70">
        <f t="shared" si="62"/>
        <v>2065.2935058817234</v>
      </c>
      <c r="R133" s="70">
        <f>rate1(1,$L$52,$L$51,$L$54,L133,$L$53,$L$50,P133)</f>
        <v>1256.8330712054294</v>
      </c>
      <c r="S133" s="97">
        <f t="shared" si="44"/>
        <v>0.23382302075521003</v>
      </c>
      <c r="T133" s="97">
        <f t="shared" si="45"/>
        <v>0.43512082921555967</v>
      </c>
      <c r="U133" s="116">
        <f t="shared" si="63"/>
        <v>7.7122893962608456</v>
      </c>
      <c r="V133" s="116">
        <f t="shared" si="46"/>
        <v>7.7422893962608459</v>
      </c>
      <c r="W133" s="70">
        <f t="shared" si="64"/>
        <v>-0.3248400048242317</v>
      </c>
      <c r="X133" s="70">
        <f t="shared" si="65"/>
        <v>2016.1808815278659</v>
      </c>
      <c r="Y133" s="70">
        <f t="shared" si="66"/>
        <v>142.78031144166727</v>
      </c>
      <c r="Z133" s="70">
        <f>rate1(1,$L$52,$L$51,$L$54,U133,$L$53,$L$50,Y133)</f>
        <v>1253.8638526210516</v>
      </c>
      <c r="AA133" s="116">
        <f t="shared" si="47"/>
        <v>0.22880325424131293</v>
      </c>
      <c r="AB133" s="116">
        <f t="shared" si="67"/>
        <v>-0.42121547660922892</v>
      </c>
      <c r="AC133" s="70">
        <f t="shared" si="68"/>
        <v>0.43512082921555967</v>
      </c>
      <c r="AD133" s="70">
        <f t="shared" si="48"/>
        <v>0.13789273225133492</v>
      </c>
      <c r="AE133" s="70">
        <f t="shared" si="69"/>
        <v>-4.9025186569344979E-3</v>
      </c>
      <c r="AF133" s="70">
        <f t="shared" si="49"/>
        <v>740.007233288213</v>
      </c>
      <c r="AG133" s="70">
        <f t="shared" si="50"/>
        <v>718.35953368599098</v>
      </c>
      <c r="AH133" s="70">
        <f t="shared" si="70"/>
        <v>7.832837161795724</v>
      </c>
      <c r="AI133" s="70">
        <f t="shared" si="51"/>
        <v>346.20415326773269</v>
      </c>
      <c r="AJ133" s="70">
        <f t="shared" si="71"/>
        <v>5.7951938672630234</v>
      </c>
      <c r="AK133" s="5">
        <f t="shared" si="72"/>
        <v>18.377496416229455</v>
      </c>
      <c r="AL133" s="134">
        <f t="shared" si="73"/>
        <v>1.6311584511222708</v>
      </c>
      <c r="AZ133" s="5"/>
    </row>
    <row r="134" spans="1:52" x14ac:dyDescent="0.25">
      <c r="A134" s="68"/>
      <c r="B134" s="70">
        <f t="shared" si="52"/>
        <v>740.007233288213</v>
      </c>
      <c r="C134" s="70">
        <f t="shared" si="52"/>
        <v>718.35953368599098</v>
      </c>
      <c r="D134" s="70">
        <f t="shared" si="52"/>
        <v>7.832837161795724</v>
      </c>
      <c r="E134" s="70">
        <f t="shared" si="53"/>
        <v>16</v>
      </c>
      <c r="F134" s="70">
        <f t="shared" si="54"/>
        <v>16</v>
      </c>
      <c r="G134" s="70">
        <f t="shared" si="55"/>
        <v>2221.1320050123568</v>
      </c>
      <c r="H134" s="71">
        <f t="shared" si="56"/>
        <v>0.06</v>
      </c>
      <c r="I134" s="94">
        <f t="shared" si="57"/>
        <v>17.318159681777615</v>
      </c>
      <c r="J134" s="95">
        <f t="shared" si="74"/>
        <v>80</v>
      </c>
      <c r="K134" s="70">
        <f t="shared" si="58"/>
        <v>1</v>
      </c>
      <c r="L134" s="97">
        <f t="shared" si="59"/>
        <v>7.8928371617957236</v>
      </c>
      <c r="M134" s="97">
        <f t="shared" si="42"/>
        <v>7.8628371617957242</v>
      </c>
      <c r="N134" s="70">
        <f t="shared" si="60"/>
        <v>0.3360002462825733</v>
      </c>
      <c r="O134" s="70">
        <f t="shared" si="43"/>
        <v>7.0149133231916974</v>
      </c>
      <c r="P134" s="96">
        <f t="shared" si="61"/>
        <v>146.50200785669543</v>
      </c>
      <c r="Q134" s="70">
        <f t="shared" si="62"/>
        <v>2115.6261697428913</v>
      </c>
      <c r="R134" s="70">
        <f>rate1(1,$L$52,$L$51,$L$54,L134,$L$53,$L$50,P134)</f>
        <v>1258.7816168506452</v>
      </c>
      <c r="S134" s="97">
        <f t="shared" si="44"/>
        <v>0.23958864390473433</v>
      </c>
      <c r="T134" s="97">
        <f t="shared" si="45"/>
        <v>0.44186642346840305</v>
      </c>
      <c r="U134" s="116">
        <f t="shared" si="63"/>
        <v>7.7728371617957244</v>
      </c>
      <c r="V134" s="116">
        <f t="shared" si="46"/>
        <v>7.8028371617957237</v>
      </c>
      <c r="W134" s="70">
        <f t="shared" si="64"/>
        <v>-0.32734698964404174</v>
      </c>
      <c r="X134" s="70">
        <f t="shared" si="65"/>
        <v>2065.7453733863708</v>
      </c>
      <c r="Y134" s="70">
        <f t="shared" si="66"/>
        <v>144.27467379927683</v>
      </c>
      <c r="Z134" s="70">
        <f>rate1(1,$L$52,$L$51,$L$54,U134,$L$53,$L$50,Y134)</f>
        <v>1255.8723033853817</v>
      </c>
      <c r="AA134" s="116">
        <f t="shared" si="47"/>
        <v>0.23448172304665676</v>
      </c>
      <c r="AB134" s="116">
        <f t="shared" si="67"/>
        <v>-0.42761485845489861</v>
      </c>
      <c r="AC134" s="70">
        <f t="shared" si="68"/>
        <v>0.44186642346840305</v>
      </c>
      <c r="AD134" s="70">
        <f t="shared" si="48"/>
        <v>0.1357876426297199</v>
      </c>
      <c r="AE134" s="70">
        <f t="shared" si="69"/>
        <v>-4.8007302618653198E-3</v>
      </c>
      <c r="AF134" s="70">
        <f t="shared" si="49"/>
        <v>739.90136711102718</v>
      </c>
      <c r="AG134" s="70">
        <f t="shared" si="50"/>
        <v>717.91766726252263</v>
      </c>
      <c r="AH134" s="70">
        <f t="shared" si="70"/>
        <v>7.8933909709194854</v>
      </c>
      <c r="AI134" s="70">
        <f t="shared" si="51"/>
        <v>351.02707058426216</v>
      </c>
      <c r="AJ134" s="70">
        <f t="shared" si="71"/>
        <v>5.8927013868697626</v>
      </c>
      <c r="AK134" s="5">
        <f t="shared" si="72"/>
        <v>19.139367394046165</v>
      </c>
      <c r="AL134" s="134">
        <f t="shared" si="73"/>
        <v>1.6592406167690117</v>
      </c>
      <c r="AZ134" s="5"/>
    </row>
    <row r="135" spans="1:52" x14ac:dyDescent="0.25">
      <c r="A135" s="68"/>
      <c r="B135" s="70">
        <f t="shared" si="52"/>
        <v>739.90136711102718</v>
      </c>
      <c r="C135" s="70">
        <f t="shared" si="52"/>
        <v>717.91766726252263</v>
      </c>
      <c r="D135" s="70">
        <f t="shared" si="52"/>
        <v>7.8933909709194854</v>
      </c>
      <c r="E135" s="70">
        <f t="shared" si="53"/>
        <v>16</v>
      </c>
      <c r="F135" s="70">
        <f t="shared" si="54"/>
        <v>16</v>
      </c>
      <c r="G135" s="70">
        <f t="shared" si="55"/>
        <v>2272.6482821851805</v>
      </c>
      <c r="H135" s="71">
        <f t="shared" si="56"/>
        <v>0.06</v>
      </c>
      <c r="I135" s="94">
        <f t="shared" si="57"/>
        <v>17.586959878803647</v>
      </c>
      <c r="J135" s="95">
        <f t="shared" si="74"/>
        <v>80</v>
      </c>
      <c r="K135" s="70">
        <f t="shared" si="58"/>
        <v>1</v>
      </c>
      <c r="L135" s="97">
        <f t="shared" si="59"/>
        <v>7.953390970919485</v>
      </c>
      <c r="M135" s="97">
        <f t="shared" si="42"/>
        <v>7.9233909709194847</v>
      </c>
      <c r="N135" s="70">
        <f t="shared" si="60"/>
        <v>0.33862163283139779</v>
      </c>
      <c r="O135" s="70">
        <f t="shared" si="43"/>
        <v>7.0015459538857012</v>
      </c>
      <c r="P135" s="96">
        <f t="shared" si="61"/>
        <v>148.00614196917093</v>
      </c>
      <c r="Q135" s="70">
        <f t="shared" si="62"/>
        <v>2166.7451479182364</v>
      </c>
      <c r="R135" s="70">
        <f>rate1(1,$L$52,$L$51,$L$54,L135,$L$53,$L$50,P135)</f>
        <v>1260.6914720028033</v>
      </c>
      <c r="S135" s="97">
        <f t="shared" si="44"/>
        <v>0.24547375953335218</v>
      </c>
      <c r="T135" s="97">
        <f t="shared" si="45"/>
        <v>0.44878708608195289</v>
      </c>
      <c r="U135" s="116">
        <f t="shared" si="63"/>
        <v>7.8333909709194858</v>
      </c>
      <c r="V135" s="116">
        <f t="shared" si="46"/>
        <v>7.863390970919486</v>
      </c>
      <c r="W135" s="70">
        <f t="shared" si="64"/>
        <v>-0.32985378348213601</v>
      </c>
      <c r="X135" s="70">
        <f t="shared" si="65"/>
        <v>2116.0901409888802</v>
      </c>
      <c r="Y135" s="70">
        <f t="shared" si="66"/>
        <v>145.77307151057019</v>
      </c>
      <c r="Z135" s="70">
        <f>rate1(1,$L$52,$L$51,$L$54,U135,$L$53,$L$50,Y135)</f>
        <v>1257.840340308343</v>
      </c>
      <c r="AA135" s="116">
        <f t="shared" si="47"/>
        <v>0.24027838336409696</v>
      </c>
      <c r="AB135" s="116">
        <f t="shared" si="67"/>
        <v>-0.43417717261060712</v>
      </c>
      <c r="AC135" s="70">
        <f t="shared" si="68"/>
        <v>0.44878708608195289</v>
      </c>
      <c r="AD135" s="70">
        <f t="shared" si="48"/>
        <v>0.13369368651807287</v>
      </c>
      <c r="AE135" s="70">
        <f t="shared" si="69"/>
        <v>-4.7020667166161193E-3</v>
      </c>
      <c r="AF135" s="70">
        <f t="shared" si="49"/>
        <v>739.79120165777658</v>
      </c>
      <c r="AG135" s="70">
        <f t="shared" si="50"/>
        <v>717.46888017644062</v>
      </c>
      <c r="AH135" s="70">
        <f t="shared" si="70"/>
        <v>7.9539508108137458</v>
      </c>
      <c r="AI135" s="70">
        <f t="shared" si="51"/>
        <v>355.98486707376964</v>
      </c>
      <c r="AJ135" s="70">
        <f t="shared" si="71"/>
        <v>5.9915860721680323</v>
      </c>
      <c r="AK135" s="5">
        <f t="shared" si="72"/>
        <v>19.930056775603784</v>
      </c>
      <c r="AL135" s="134">
        <f t="shared" si="73"/>
        <v>1.6877194061349132</v>
      </c>
      <c r="AZ135" s="5"/>
    </row>
    <row r="136" spans="1:52" x14ac:dyDescent="0.25">
      <c r="A136" s="68"/>
      <c r="B136" s="70">
        <f t="shared" si="52"/>
        <v>739.79120165777658</v>
      </c>
      <c r="C136" s="70">
        <f t="shared" si="52"/>
        <v>717.46888017644062</v>
      </c>
      <c r="D136" s="70">
        <f t="shared" si="52"/>
        <v>7.9539508108137458</v>
      </c>
      <c r="E136" s="70">
        <f t="shared" si="53"/>
        <v>16</v>
      </c>
      <c r="F136" s="70">
        <f t="shared" si="54"/>
        <v>16</v>
      </c>
      <c r="G136" s="70">
        <f t="shared" si="55"/>
        <v>2324.9602700575006</v>
      </c>
      <c r="H136" s="71">
        <f t="shared" si="56"/>
        <v>0.06</v>
      </c>
      <c r="I136" s="94">
        <f t="shared" si="57"/>
        <v>17.85785718506877</v>
      </c>
      <c r="J136" s="95">
        <f t="shared" si="74"/>
        <v>80</v>
      </c>
      <c r="K136" s="70">
        <f t="shared" si="58"/>
        <v>1</v>
      </c>
      <c r="L136" s="97">
        <f t="shared" si="59"/>
        <v>8.0139508108137463</v>
      </c>
      <c r="M136" s="97">
        <f t="shared" si="42"/>
        <v>7.983950810813746</v>
      </c>
      <c r="N136" s="70">
        <f t="shared" si="60"/>
        <v>0.34124372175843121</v>
      </c>
      <c r="O136" s="70">
        <f t="shared" si="43"/>
        <v>6.9876357293219256</v>
      </c>
      <c r="P136" s="96">
        <f t="shared" si="61"/>
        <v>149.51426361322547</v>
      </c>
      <c r="Q136" s="70">
        <f t="shared" si="62"/>
        <v>2218.6566814037315</v>
      </c>
      <c r="R136" s="70">
        <f>rate1(1,$L$52,$L$51,$L$54,L136,$L$53,$L$50,P136)</f>
        <v>1262.5637349041144</v>
      </c>
      <c r="S136" s="97">
        <f t="shared" si="44"/>
        <v>0.25148178623627621</v>
      </c>
      <c r="T136" s="97">
        <f t="shared" si="45"/>
        <v>0.45589234234204978</v>
      </c>
      <c r="U136" s="116">
        <f t="shared" si="63"/>
        <v>7.8939508108137462</v>
      </c>
      <c r="V136" s="116">
        <f t="shared" si="46"/>
        <v>7.9239508108137464</v>
      </c>
      <c r="W136" s="70">
        <f t="shared" si="64"/>
        <v>-0.33236038567586945</v>
      </c>
      <c r="X136" s="70">
        <f t="shared" si="65"/>
        <v>2167.2214237119729</v>
      </c>
      <c r="Y136" s="70">
        <f t="shared" si="66"/>
        <v>147.27548542049198</v>
      </c>
      <c r="Z136" s="70">
        <f>rate1(1,$L$52,$L$51,$L$54,U136,$L$53,$L$50,Y136)</f>
        <v>1259.7691259560947</v>
      </c>
      <c r="AA136" s="116">
        <f t="shared" si="47"/>
        <v>0.24619660953347408</v>
      </c>
      <c r="AB136" s="116">
        <f t="shared" si="67"/>
        <v>-0.44091123743841604</v>
      </c>
      <c r="AC136" s="70">
        <f t="shared" si="68"/>
        <v>0.45589234234204978</v>
      </c>
      <c r="AD136" s="70">
        <f t="shared" si="48"/>
        <v>0.1316100193562427</v>
      </c>
      <c r="AE136" s="70">
        <f t="shared" si="69"/>
        <v>-4.6064210069638152E-3</v>
      </c>
      <c r="AF136" s="70">
        <f t="shared" si="49"/>
        <v>739.676553037193</v>
      </c>
      <c r="AG136" s="70">
        <f t="shared" si="50"/>
        <v>717.01298783409857</v>
      </c>
      <c r="AH136" s="70">
        <f t="shared" si="70"/>
        <v>8.0145166689591427</v>
      </c>
      <c r="AI136" s="70">
        <f t="shared" si="51"/>
        <v>361.08461675138528</v>
      </c>
      <c r="AJ136" s="70">
        <f t="shared" si="71"/>
        <v>6.0918873545989722</v>
      </c>
      <c r="AK136" s="5">
        <f t="shared" si="72"/>
        <v>20.750675109587313</v>
      </c>
      <c r="AL136" s="134">
        <f t="shared" si="73"/>
        <v>1.7166061754750241</v>
      </c>
      <c r="AZ136" s="5"/>
    </row>
    <row r="137" spans="1:52" x14ac:dyDescent="0.25">
      <c r="A137" s="68"/>
      <c r="B137" s="70">
        <f t="shared" si="52"/>
        <v>739.676553037193</v>
      </c>
      <c r="C137" s="70">
        <f t="shared" si="52"/>
        <v>717.01298783409857</v>
      </c>
      <c r="D137" s="70">
        <f t="shared" si="52"/>
        <v>8.0145166689591427</v>
      </c>
      <c r="E137" s="70">
        <f t="shared" si="53"/>
        <v>16</v>
      </c>
      <c r="F137" s="70">
        <f t="shared" si="54"/>
        <v>16</v>
      </c>
      <c r="G137" s="70">
        <f t="shared" si="55"/>
        <v>2360.5025556538471</v>
      </c>
      <c r="H137" s="71">
        <f t="shared" si="56"/>
        <v>0.04</v>
      </c>
      <c r="I137" s="94">
        <f t="shared" si="57"/>
        <v>18.130852162475549</v>
      </c>
      <c r="J137" s="95">
        <f t="shared" si="74"/>
        <v>80</v>
      </c>
      <c r="K137" s="70">
        <f t="shared" si="58"/>
        <v>1</v>
      </c>
      <c r="L137" s="97">
        <f t="shared" si="59"/>
        <v>8.0545166689591419</v>
      </c>
      <c r="M137" s="97">
        <f t="shared" si="42"/>
        <v>8.0345166689591423</v>
      </c>
      <c r="N137" s="70">
        <f t="shared" si="60"/>
        <v>0.23039142798979384</v>
      </c>
      <c r="O137" s="70">
        <f t="shared" si="43"/>
        <v>6.9731594301629052</v>
      </c>
      <c r="P137" s="96">
        <f t="shared" si="61"/>
        <v>150.65111110086332</v>
      </c>
      <c r="Q137" s="70">
        <f t="shared" si="62"/>
        <v>2262.6090788683427</v>
      </c>
      <c r="R137" s="70">
        <f>rate1(1,$L$52,$L$51,$L$54,L137,$L$53,$L$50,P137)</f>
        <v>1263.9477035199216</v>
      </c>
      <c r="S137" s="97">
        <f t="shared" si="44"/>
        <v>0.25671475174419683</v>
      </c>
      <c r="T137" s="97">
        <f t="shared" si="45"/>
        <v>0.30996367616662845</v>
      </c>
      <c r="U137" s="116">
        <f t="shared" si="63"/>
        <v>7.9745166689591427</v>
      </c>
      <c r="V137" s="116">
        <f t="shared" si="46"/>
        <v>7.9945166689591431</v>
      </c>
      <c r="W137" s="70">
        <f t="shared" si="64"/>
        <v>-0.22209744416262822</v>
      </c>
      <c r="X137" s="70">
        <f t="shared" si="65"/>
        <v>2227.7948023607705</v>
      </c>
      <c r="Y137" s="70">
        <f t="shared" si="66"/>
        <v>149.1548060209106</v>
      </c>
      <c r="Z137" s="70">
        <f>rate1(1,$L$52,$L$51,$L$54,U137,$L$53,$L$50,Y137)</f>
        <v>1262.121285673504</v>
      </c>
      <c r="AA137" s="116">
        <f t="shared" si="47"/>
        <v>0.25313051366382228</v>
      </c>
      <c r="AB137" s="116">
        <f t="shared" si="67"/>
        <v>-0.29737115818205839</v>
      </c>
      <c r="AC137" s="70">
        <f t="shared" si="68"/>
        <v>0.30996367616662845</v>
      </c>
      <c r="AD137" s="70">
        <f t="shared" si="48"/>
        <v>0.12904737901771765</v>
      </c>
      <c r="AE137" s="70">
        <f t="shared" si="69"/>
        <v>-6.6922248479947353E-3</v>
      </c>
      <c r="AF137" s="70">
        <f t="shared" si="49"/>
        <v>739.59698078901613</v>
      </c>
      <c r="AG137" s="70">
        <f t="shared" si="50"/>
        <v>716.70302415793196</v>
      </c>
      <c r="AH137" s="70">
        <f t="shared" si="70"/>
        <v>8.0551503233857087</v>
      </c>
      <c r="AI137" s="70">
        <f t="shared" si="51"/>
        <v>245.23457363261312</v>
      </c>
      <c r="AJ137" s="70">
        <f t="shared" si="71"/>
        <v>6.1600080694969206</v>
      </c>
      <c r="AK137" s="5">
        <f t="shared" si="72"/>
        <v>21.320835750127628</v>
      </c>
      <c r="AL137" s="134">
        <f t="shared" si="73"/>
        <v>1.7362249413656332</v>
      </c>
      <c r="AZ137" s="5"/>
    </row>
    <row r="138" spans="1:52" x14ac:dyDescent="0.25">
      <c r="A138" s="68"/>
      <c r="B138" s="70">
        <f t="shared" si="52"/>
        <v>739.59698078901613</v>
      </c>
      <c r="C138" s="70">
        <f t="shared" si="52"/>
        <v>716.70302415793196</v>
      </c>
      <c r="D138" s="70">
        <f t="shared" si="52"/>
        <v>8.0551503233857087</v>
      </c>
      <c r="E138" s="70">
        <f t="shared" si="53"/>
        <v>16</v>
      </c>
      <c r="F138" s="70">
        <f t="shared" si="54"/>
        <v>16</v>
      </c>
      <c r="G138" s="70">
        <f t="shared" si="55"/>
        <v>2396.4085352017009</v>
      </c>
      <c r="H138" s="71">
        <f t="shared" si="56"/>
        <v>0.04</v>
      </c>
      <c r="I138" s="94">
        <f t="shared" si="57"/>
        <v>18.315165304867332</v>
      </c>
      <c r="J138" s="95">
        <f t="shared" si="74"/>
        <v>80</v>
      </c>
      <c r="K138" s="70">
        <f t="shared" si="58"/>
        <v>1</v>
      </c>
      <c r="L138" s="97">
        <f t="shared" si="59"/>
        <v>8.0951503233857078</v>
      </c>
      <c r="M138" s="97">
        <f t="shared" si="42"/>
        <v>8.0751503233857083</v>
      </c>
      <c r="N138" s="70">
        <f t="shared" si="60"/>
        <v>0.23157777626977349</v>
      </c>
      <c r="O138" s="70">
        <f t="shared" si="43"/>
        <v>6.9631121076264391</v>
      </c>
      <c r="P138" s="96">
        <f t="shared" si="61"/>
        <v>151.66707591588184</v>
      </c>
      <c r="Q138" s="70">
        <f t="shared" si="62"/>
        <v>2298.3315708229707</v>
      </c>
      <c r="R138" s="70">
        <f>rate1(1,$L$52,$L$51,$L$54,L138,$L$53,$L$50,P138)</f>
        <v>1265.165131491118</v>
      </c>
      <c r="S138" s="97">
        <f t="shared" si="44"/>
        <v>0.26089279243833702</v>
      </c>
      <c r="T138" s="97">
        <f t="shared" si="45"/>
        <v>0.31332095520182462</v>
      </c>
      <c r="U138" s="116">
        <f t="shared" si="63"/>
        <v>8.0151503233857095</v>
      </c>
      <c r="V138" s="116">
        <f t="shared" si="46"/>
        <v>8.0351503233857091</v>
      </c>
      <c r="W138" s="70">
        <f t="shared" si="64"/>
        <v>-0.22320521756490308</v>
      </c>
      <c r="X138" s="70">
        <f t="shared" si="65"/>
        <v>2263.1633829092521</v>
      </c>
      <c r="Y138" s="70">
        <f t="shared" si="66"/>
        <v>150.16824128527801</v>
      </c>
      <c r="Z138" s="70">
        <f>rate1(1,$L$52,$L$51,$L$54,U138,$L$53,$L$50,Y138)</f>
        <v>1263.3626994762683</v>
      </c>
      <c r="AA138" s="116">
        <f t="shared" si="47"/>
        <v>0.25726722973261112</v>
      </c>
      <c r="AB138" s="116">
        <f t="shared" si="67"/>
        <v>-0.30051887637130603</v>
      </c>
      <c r="AC138" s="70">
        <f t="shared" si="68"/>
        <v>0.31332095520182462</v>
      </c>
      <c r="AD138" s="70">
        <f t="shared" si="48"/>
        <v>0.12766461781732452</v>
      </c>
      <c r="AE138" s="70">
        <f t="shared" si="69"/>
        <v>-4.4370136236383901E-3</v>
      </c>
      <c r="AF138" s="70">
        <f t="shared" si="49"/>
        <v>739.51523761008411</v>
      </c>
      <c r="AG138" s="70">
        <f t="shared" si="50"/>
        <v>716.38970320273017</v>
      </c>
      <c r="AH138" s="70">
        <f t="shared" si="70"/>
        <v>8.0957876914229061</v>
      </c>
      <c r="AI138" s="70">
        <f t="shared" si="51"/>
        <v>247.65222136065822</v>
      </c>
      <c r="AJ138" s="70">
        <f t="shared" si="71"/>
        <v>6.2288003532082143</v>
      </c>
      <c r="AK138" s="5">
        <f t="shared" si="72"/>
        <v>21.905419451562814</v>
      </c>
      <c r="AL138" s="134">
        <f t="shared" si="73"/>
        <v>1.7560371190744859</v>
      </c>
      <c r="AZ138" s="5"/>
    </row>
    <row r="139" spans="1:52" x14ac:dyDescent="0.25">
      <c r="A139" s="68"/>
      <c r="B139" s="70">
        <f t="shared" si="52"/>
        <v>739.51523761008411</v>
      </c>
      <c r="C139" s="70">
        <f t="shared" si="52"/>
        <v>716.38970320273017</v>
      </c>
      <c r="D139" s="70">
        <f t="shared" si="52"/>
        <v>8.0957876914229061</v>
      </c>
      <c r="E139" s="70">
        <f t="shared" si="53"/>
        <v>16</v>
      </c>
      <c r="F139" s="70">
        <f t="shared" si="54"/>
        <v>16</v>
      </c>
      <c r="G139" s="70">
        <f t="shared" si="55"/>
        <v>2432.6801243353743</v>
      </c>
      <c r="H139" s="71">
        <f t="shared" si="56"/>
        <v>0.04</v>
      </c>
      <c r="I139" s="94">
        <f t="shared" si="57"/>
        <v>18.500427525883151</v>
      </c>
      <c r="J139" s="95">
        <f t="shared" si="74"/>
        <v>80</v>
      </c>
      <c r="K139" s="70">
        <f t="shared" si="58"/>
        <v>1</v>
      </c>
      <c r="L139" s="97">
        <f t="shared" si="59"/>
        <v>8.1357876914229053</v>
      </c>
      <c r="M139" s="97">
        <f t="shared" si="42"/>
        <v>8.1157876914229057</v>
      </c>
      <c r="N139" s="70">
        <f t="shared" si="60"/>
        <v>0.232764431684231</v>
      </c>
      <c r="O139" s="70">
        <f t="shared" si="43"/>
        <v>6.9527906688999561</v>
      </c>
      <c r="P139" s="96">
        <f t="shared" si="61"/>
        <v>152.68484066023109</v>
      </c>
      <c r="Q139" s="70">
        <f t="shared" si="62"/>
        <v>2334.418698951833</v>
      </c>
      <c r="R139" s="70">
        <f>rate1(1,$L$52,$L$51,$L$54,L139,$L$53,$L$50,P139)</f>
        <v>1266.3667949158059</v>
      </c>
      <c r="S139" s="97">
        <f t="shared" si="44"/>
        <v>0.26513074048739488</v>
      </c>
      <c r="T139" s="97">
        <f t="shared" si="45"/>
        <v>0.31674264322691864</v>
      </c>
      <c r="U139" s="116">
        <f t="shared" si="63"/>
        <v>8.055787691422907</v>
      </c>
      <c r="V139" s="116">
        <f t="shared" si="46"/>
        <v>8.0757876914229065</v>
      </c>
      <c r="W139" s="70">
        <f t="shared" si="64"/>
        <v>-0.22431289349814421</v>
      </c>
      <c r="X139" s="70">
        <f t="shared" si="65"/>
        <v>2298.8947772456445</v>
      </c>
      <c r="Y139" s="70">
        <f t="shared" si="66"/>
        <v>151.18348473300037</v>
      </c>
      <c r="Z139" s="70">
        <f>rate1(1,$L$52,$L$51,$L$54,U139,$L$53,$L$50,Y139)</f>
        <v>1264.5878989749335</v>
      </c>
      <c r="AA139" s="116">
        <f t="shared" si="47"/>
        <v>0.26146340816356523</v>
      </c>
      <c r="AB139" s="116">
        <f t="shared" si="67"/>
        <v>-0.30372617413630226</v>
      </c>
      <c r="AC139" s="70">
        <f t="shared" si="68"/>
        <v>0.31674264322691864</v>
      </c>
      <c r="AD139" s="70">
        <f t="shared" si="48"/>
        <v>0.12628549030369576</v>
      </c>
      <c r="AE139" s="70">
        <f t="shared" si="69"/>
        <v>-4.3777406505249175E-3</v>
      </c>
      <c r="AF139" s="70">
        <f t="shared" si="49"/>
        <v>739.43125939854144</v>
      </c>
      <c r="AG139" s="70">
        <f t="shared" si="50"/>
        <v>716.07296055950326</v>
      </c>
      <c r="AH139" s="70">
        <f t="shared" si="70"/>
        <v>8.1364287709201637</v>
      </c>
      <c r="AI139" s="70">
        <f t="shared" si="51"/>
        <v>250.11919492723052</v>
      </c>
      <c r="AJ139" s="70">
        <f t="shared" si="71"/>
        <v>6.2982779073546675</v>
      </c>
      <c r="AK139" s="5">
        <f t="shared" si="72"/>
        <v>22.504807225104209</v>
      </c>
      <c r="AL139" s="134">
        <f t="shared" si="73"/>
        <v>1.7760466546686644</v>
      </c>
      <c r="AZ139" s="5"/>
    </row>
    <row r="140" spans="1:52" x14ac:dyDescent="0.25">
      <c r="A140" s="68"/>
      <c r="B140" s="70">
        <f t="shared" si="52"/>
        <v>739.43125939854144</v>
      </c>
      <c r="C140" s="70">
        <f t="shared" si="52"/>
        <v>716.07296055950326</v>
      </c>
      <c r="D140" s="70">
        <f t="shared" si="52"/>
        <v>8.1364287709201637</v>
      </c>
      <c r="E140" s="70">
        <f t="shared" si="53"/>
        <v>16</v>
      </c>
      <c r="F140" s="70">
        <f t="shared" si="54"/>
        <v>16</v>
      </c>
      <c r="G140" s="70">
        <f t="shared" si="55"/>
        <v>2469.3192396509598</v>
      </c>
      <c r="H140" s="71">
        <f t="shared" si="56"/>
        <v>0.04</v>
      </c>
      <c r="I140" s="94">
        <f t="shared" si="57"/>
        <v>18.686639071230548</v>
      </c>
      <c r="J140" s="95">
        <f t="shared" si="74"/>
        <v>80</v>
      </c>
      <c r="K140" s="70">
        <f t="shared" si="58"/>
        <v>1</v>
      </c>
      <c r="L140" s="97">
        <f t="shared" si="59"/>
        <v>8.1764287709201628</v>
      </c>
      <c r="M140" s="97">
        <f t="shared" si="42"/>
        <v>8.1564287709201633</v>
      </c>
      <c r="N140" s="70">
        <f t="shared" si="60"/>
        <v>0.23395139422480327</v>
      </c>
      <c r="O140" s="70">
        <f t="shared" si="43"/>
        <v>6.9421870200558349</v>
      </c>
      <c r="P140" s="96">
        <f t="shared" si="61"/>
        <v>153.70440005620782</v>
      </c>
      <c r="Q140" s="70">
        <f t="shared" si="62"/>
        <v>2370.8723792884239</v>
      </c>
      <c r="R140" s="70">
        <f>rate1(1,$L$52,$L$51,$L$54,L140,$L$53,$L$50,P140)</f>
        <v>1267.5529864037017</v>
      </c>
      <c r="S140" s="97">
        <f t="shared" si="44"/>
        <v>0.26942987219578418</v>
      </c>
      <c r="T140" s="97">
        <f t="shared" si="45"/>
        <v>0.32023126229916082</v>
      </c>
      <c r="U140" s="116">
        <f t="shared" si="63"/>
        <v>8.0964287709201646</v>
      </c>
      <c r="V140" s="116">
        <f t="shared" si="46"/>
        <v>8.1164287709201641</v>
      </c>
      <c r="W140" s="70">
        <f t="shared" si="64"/>
        <v>-0.22542047184934688</v>
      </c>
      <c r="X140" s="70">
        <f t="shared" si="65"/>
        <v>2334.9909009316398</v>
      </c>
      <c r="Y140" s="70">
        <f t="shared" si="66"/>
        <v>152.20053101798001</v>
      </c>
      <c r="Z140" s="70">
        <f>rate1(1,$L$52,$L$51,$L$54,U140,$L$53,$L$50,Y140)</f>
        <v>1265.7971877484358</v>
      </c>
      <c r="AA140" s="116">
        <f t="shared" si="47"/>
        <v>0.26572031392058348</v>
      </c>
      <c r="AB140" s="116">
        <f t="shared" si="67"/>
        <v>-0.3069953808104755</v>
      </c>
      <c r="AC140" s="70">
        <f t="shared" si="68"/>
        <v>0.32023126229916082</v>
      </c>
      <c r="AD140" s="70">
        <f t="shared" si="48"/>
        <v>0.12490972840319352</v>
      </c>
      <c r="AE140" s="70">
        <f t="shared" si="69"/>
        <v>-4.3196805663993339E-3</v>
      </c>
      <c r="AF140" s="70">
        <f t="shared" si="49"/>
        <v>739.34497953046707</v>
      </c>
      <c r="AG140" s="70">
        <f t="shared" si="50"/>
        <v>715.75272929720404</v>
      </c>
      <c r="AH140" s="70">
        <f t="shared" si="70"/>
        <v>8.1770735597631763</v>
      </c>
      <c r="AI140" s="70">
        <f t="shared" si="51"/>
        <v>252.63737747778117</v>
      </c>
      <c r="AJ140" s="70">
        <f t="shared" si="71"/>
        <v>6.3684549566540509</v>
      </c>
      <c r="AK140" s="5">
        <f t="shared" si="72"/>
        <v>23.119393151958619</v>
      </c>
      <c r="AL140" s="134">
        <f t="shared" si="73"/>
        <v>1.796257644866887</v>
      </c>
      <c r="AZ140" s="5"/>
    </row>
    <row r="141" spans="1:52" x14ac:dyDescent="0.25">
      <c r="A141" s="68"/>
      <c r="B141" s="70">
        <f t="shared" si="52"/>
        <v>739.34497953046707</v>
      </c>
      <c r="C141" s="70">
        <f t="shared" si="52"/>
        <v>715.75272929720404</v>
      </c>
      <c r="D141" s="70">
        <f t="shared" si="52"/>
        <v>8.1770735597631763</v>
      </c>
      <c r="E141" s="70">
        <f t="shared" si="53"/>
        <v>16</v>
      </c>
      <c r="F141" s="70">
        <f t="shared" si="54"/>
        <v>16</v>
      </c>
      <c r="G141" s="70">
        <f t="shared" si="55"/>
        <v>2506.3277987066176</v>
      </c>
      <c r="H141" s="71">
        <f t="shared" si="56"/>
        <v>0.04</v>
      </c>
      <c r="I141" s="94">
        <f t="shared" si="57"/>
        <v>18.873800186610424</v>
      </c>
      <c r="J141" s="95">
        <f t="shared" si="74"/>
        <v>80</v>
      </c>
      <c r="K141" s="70">
        <f t="shared" si="58"/>
        <v>1</v>
      </c>
      <c r="L141" s="97">
        <f t="shared" si="59"/>
        <v>8.2170735597631754</v>
      </c>
      <c r="M141" s="97">
        <f t="shared" si="42"/>
        <v>8.1970735597631759</v>
      </c>
      <c r="N141" s="70">
        <f t="shared" si="60"/>
        <v>0.23513866388422855</v>
      </c>
      <c r="O141" s="70">
        <f t="shared" si="43"/>
        <v>6.9312927487136449</v>
      </c>
      <c r="P141" s="96">
        <f t="shared" si="61"/>
        <v>154.72574887082695</v>
      </c>
      <c r="Q141" s="70">
        <f t="shared" si="62"/>
        <v>2407.6945288281436</v>
      </c>
      <c r="R141" s="70">
        <f>rate1(1,$L$52,$L$51,$L$54,L141,$L$53,$L$50,P141)</f>
        <v>1268.7239914915717</v>
      </c>
      <c r="S141" s="97">
        <f t="shared" si="44"/>
        <v>0.27379151912623201</v>
      </c>
      <c r="T141" s="97">
        <f t="shared" si="45"/>
        <v>0.32378947654441004</v>
      </c>
      <c r="U141" s="116">
        <f t="shared" si="63"/>
        <v>8.1370735597631771</v>
      </c>
      <c r="V141" s="116">
        <f t="shared" si="46"/>
        <v>8.1570735597631767</v>
      </c>
      <c r="W141" s="70">
        <f t="shared" si="64"/>
        <v>-0.22652795250638036</v>
      </c>
      <c r="X141" s="70">
        <f t="shared" si="65"/>
        <v>2371.4536704908542</v>
      </c>
      <c r="Y141" s="70">
        <f t="shared" si="66"/>
        <v>153.21937483973716</v>
      </c>
      <c r="Z141" s="70">
        <f>rate1(1,$L$52,$L$51,$L$54,U141,$L$53,$L$50,Y141)</f>
        <v>1266.9908619735472</v>
      </c>
      <c r="AA141" s="116">
        <f t="shared" si="47"/>
        <v>0.27003926667805056</v>
      </c>
      <c r="AB141" s="116">
        <f t="shared" si="67"/>
        <v>-0.31032895629259843</v>
      </c>
      <c r="AC141" s="70">
        <f t="shared" si="68"/>
        <v>0.32378947654441004</v>
      </c>
      <c r="AD141" s="70">
        <f t="shared" si="48"/>
        <v>0.12353706002706891</v>
      </c>
      <c r="AE141" s="70">
        <f t="shared" si="69"/>
        <v>-4.2628079915234688E-3</v>
      </c>
      <c r="AF141" s="70">
        <f t="shared" si="49"/>
        <v>739.25632871780692</v>
      </c>
      <c r="AG141" s="70">
        <f t="shared" si="50"/>
        <v>715.42893982065959</v>
      </c>
      <c r="AH141" s="70">
        <f t="shared" si="70"/>
        <v>8.2177220558731836</v>
      </c>
      <c r="AI141" s="70">
        <f t="shared" si="51"/>
        <v>255.20875991613266</v>
      </c>
      <c r="AJ141" s="70">
        <f t="shared" si="71"/>
        <v>6.4393462788529767</v>
      </c>
      <c r="AK141" s="5">
        <f t="shared" si="72"/>
        <v>23.749585052946987</v>
      </c>
      <c r="AL141" s="134">
        <f t="shared" si="73"/>
        <v>1.8166743456601777</v>
      </c>
      <c r="AZ141" s="5"/>
    </row>
    <row r="142" spans="1:52" x14ac:dyDescent="0.25">
      <c r="A142" s="68"/>
      <c r="B142" s="70">
        <f t="shared" si="52"/>
        <v>739.25632871780692</v>
      </c>
      <c r="C142" s="70">
        <f t="shared" si="52"/>
        <v>715.42893982065959</v>
      </c>
      <c r="D142" s="70">
        <f t="shared" si="52"/>
        <v>8.2177220558731836</v>
      </c>
      <c r="E142" s="70">
        <f t="shared" si="53"/>
        <v>16</v>
      </c>
      <c r="F142" s="70">
        <f t="shared" si="54"/>
        <v>16</v>
      </c>
      <c r="G142" s="70">
        <f t="shared" si="55"/>
        <v>2543.7077200227977</v>
      </c>
      <c r="H142" s="71">
        <f t="shared" si="56"/>
        <v>0.04</v>
      </c>
      <c r="I142" s="94">
        <f t="shared" si="57"/>
        <v>19.061911117717866</v>
      </c>
      <c r="J142" s="95">
        <f t="shared" si="74"/>
        <v>80</v>
      </c>
      <c r="K142" s="70">
        <f t="shared" si="58"/>
        <v>1</v>
      </c>
      <c r="L142" s="97">
        <f t="shared" si="59"/>
        <v>8.2577220558731828</v>
      </c>
      <c r="M142" s="97">
        <f t="shared" si="42"/>
        <v>8.2377220558731832</v>
      </c>
      <c r="N142" s="70">
        <f t="shared" si="60"/>
        <v>0.23632624065617591</v>
      </c>
      <c r="O142" s="70">
        <f t="shared" si="43"/>
        <v>6.9200991061017563</v>
      </c>
      <c r="P142" s="96">
        <f t="shared" si="61"/>
        <v>155.74888191523198</v>
      </c>
      <c r="Q142" s="70">
        <f t="shared" si="62"/>
        <v>2444.8870655285227</v>
      </c>
      <c r="R142" s="70">
        <f>rate1(1,$L$52,$L$51,$L$54,L142,$L$53,$L$50,P142)</f>
        <v>1269.8800888537357</v>
      </c>
      <c r="S142" s="97">
        <f t="shared" si="44"/>
        <v>0.27821707153775033</v>
      </c>
      <c r="T142" s="97">
        <f t="shared" si="45"/>
        <v>0.32742010282740586</v>
      </c>
      <c r="U142" s="116">
        <f t="shared" si="63"/>
        <v>8.1777220558731845</v>
      </c>
      <c r="V142" s="116">
        <f t="shared" si="46"/>
        <v>8.197722055873184</v>
      </c>
      <c r="W142" s="70">
        <f t="shared" si="64"/>
        <v>-0.22763533535826497</v>
      </c>
      <c r="X142" s="70">
        <f t="shared" si="65"/>
        <v>2408.2850034090397</v>
      </c>
      <c r="Y142" s="70">
        <f t="shared" si="66"/>
        <v>154.24001094280382</v>
      </c>
      <c r="Z142" s="70">
        <f>rate1(1,$L$52,$L$51,$L$54,U142,$L$53,$L$50,Y142)</f>
        <v>1268.1692106470991</v>
      </c>
      <c r="AA142" s="116">
        <f t="shared" si="47"/>
        <v>0.27442164422449283</v>
      </c>
      <c r="AB142" s="116">
        <f t="shared" si="67"/>
        <v>-0.31372950081313478</v>
      </c>
      <c r="AC142" s="70">
        <f t="shared" si="68"/>
        <v>0.32742010282740586</v>
      </c>
      <c r="AD142" s="70">
        <f t="shared" si="48"/>
        <v>0.12216720859404698</v>
      </c>
      <c r="AE142" s="70">
        <f t="shared" si="69"/>
        <v>-4.2070985329894731E-3</v>
      </c>
      <c r="AF142" s="70">
        <f t="shared" si="49"/>
        <v>739.16523485563573</v>
      </c>
      <c r="AG142" s="70">
        <f t="shared" si="50"/>
        <v>715.10151971783216</v>
      </c>
      <c r="AH142" s="70">
        <f t="shared" si="70"/>
        <v>8.2583742572062704</v>
      </c>
      <c r="AI142" s="70">
        <f t="shared" si="51"/>
        <v>257.83544895404526</v>
      </c>
      <c r="AJ142" s="70">
        <f t="shared" si="71"/>
        <v>6.510967236895767</v>
      </c>
      <c r="AK142" s="5">
        <f t="shared" si="72"/>
        <v>24.395805206152513</v>
      </c>
      <c r="AL142" s="134">
        <f t="shared" si="73"/>
        <v>1.8373011815765012</v>
      </c>
      <c r="AZ142" s="5"/>
    </row>
    <row r="143" spans="1:52" x14ac:dyDescent="0.25">
      <c r="A143" s="68"/>
      <c r="B143" s="70">
        <f t="shared" si="52"/>
        <v>739.16523485563573</v>
      </c>
      <c r="C143" s="70">
        <f t="shared" si="52"/>
        <v>715.10151971783216</v>
      </c>
      <c r="D143" s="70">
        <f t="shared" si="52"/>
        <v>8.2583742572062704</v>
      </c>
      <c r="E143" s="70">
        <f t="shared" si="53"/>
        <v>16</v>
      </c>
      <c r="F143" s="70">
        <f t="shared" si="54"/>
        <v>16</v>
      </c>
      <c r="G143" s="70">
        <f t="shared" si="55"/>
        <v>2581.460923082459</v>
      </c>
      <c r="H143" s="71">
        <f t="shared" si="56"/>
        <v>0.04</v>
      </c>
      <c r="I143" s="94">
        <f t="shared" si="57"/>
        <v>19.250972110242856</v>
      </c>
      <c r="J143" s="95">
        <f t="shared" si="74"/>
        <v>80</v>
      </c>
      <c r="K143" s="70">
        <f t="shared" si="58"/>
        <v>1</v>
      </c>
      <c r="L143" s="97">
        <f t="shared" si="59"/>
        <v>8.2983742572062695</v>
      </c>
      <c r="M143" s="97">
        <f t="shared" si="42"/>
        <v>8.27837425720627</v>
      </c>
      <c r="N143" s="70">
        <f t="shared" si="60"/>
        <v>0.23751412453528786</v>
      </c>
      <c r="O143" s="70">
        <f t="shared" si="43"/>
        <v>6.9085969877716069</v>
      </c>
      <c r="P143" s="96">
        <f t="shared" si="61"/>
        <v>156.7737940441159</v>
      </c>
      <c r="Q143" s="70">
        <f t="shared" si="62"/>
        <v>2482.4519083094506</v>
      </c>
      <c r="R143" s="70">
        <f>rate1(1,$L$52,$L$51,$L$54,L143,$L$53,$L$50,P143)</f>
        <v>1271.0215505051333</v>
      </c>
      <c r="S143" s="97">
        <f t="shared" si="44"/>
        <v>0.28270798209488462</v>
      </c>
      <c r="T143" s="97">
        <f t="shared" si="45"/>
        <v>0.33112612242494888</v>
      </c>
      <c r="U143" s="116">
        <f t="shared" si="63"/>
        <v>8.2183742572062712</v>
      </c>
      <c r="V143" s="116">
        <f t="shared" si="46"/>
        <v>8.2383742572062708</v>
      </c>
      <c r="W143" s="70">
        <f t="shared" si="64"/>
        <v>-0.22874262029484527</v>
      </c>
      <c r="X143" s="70">
        <f t="shared" si="65"/>
        <v>2445.4868181343272</v>
      </c>
      <c r="Y143" s="70">
        <f t="shared" si="66"/>
        <v>155.26243411612919</v>
      </c>
      <c r="Z143" s="70">
        <f>rate1(1,$L$52,$L$51,$L$54,U143,$L$53,$L$50,Y143)</f>
        <v>1269.3325158002897</v>
      </c>
      <c r="AA143" s="116">
        <f t="shared" si="47"/>
        <v>0.27886888613477018</v>
      </c>
      <c r="AB143" s="116">
        <f t="shared" si="67"/>
        <v>-0.3171997656137665</v>
      </c>
      <c r="AC143" s="70">
        <f t="shared" si="68"/>
        <v>0.33112612242494888</v>
      </c>
      <c r="AD143" s="70">
        <f t="shared" si="48"/>
        <v>0.12079989252151548</v>
      </c>
      <c r="AE143" s="70">
        <f t="shared" si="69"/>
        <v>-4.1525287674606193E-3</v>
      </c>
      <c r="AF143" s="70">
        <f t="shared" si="49"/>
        <v>739.07162285774609</v>
      </c>
      <c r="AG143" s="70">
        <f t="shared" si="50"/>
        <v>714.7703935954072</v>
      </c>
      <c r="AH143" s="70">
        <f t="shared" si="70"/>
        <v>8.299030161752686</v>
      </c>
      <c r="AI143" s="70">
        <f t="shared" si="51"/>
        <v>260.51967592001233</v>
      </c>
      <c r="AJ143" s="70">
        <f t="shared" si="71"/>
        <v>6.5833338135402144</v>
      </c>
      <c r="AK143" s="5">
        <f t="shared" si="72"/>
        <v>25.058491117008085</v>
      </c>
      <c r="AL143" s="134">
        <f t="shared" si="73"/>
        <v>1.8581427556501022</v>
      </c>
      <c r="AZ143" s="5"/>
    </row>
    <row r="144" spans="1:52" x14ac:dyDescent="0.25">
      <c r="A144" s="68"/>
      <c r="B144" s="70">
        <f t="shared" si="52"/>
        <v>739.07162285774609</v>
      </c>
      <c r="C144" s="70">
        <f t="shared" si="52"/>
        <v>714.7703935954072</v>
      </c>
      <c r="D144" s="70">
        <f t="shared" si="52"/>
        <v>8.299030161752686</v>
      </c>
      <c r="E144" s="70">
        <f t="shared" si="53"/>
        <v>16</v>
      </c>
      <c r="F144" s="70">
        <f t="shared" si="54"/>
        <v>16</v>
      </c>
      <c r="G144" s="70">
        <f t="shared" si="55"/>
        <v>2619.5893283313335</v>
      </c>
      <c r="H144" s="71">
        <f t="shared" si="56"/>
        <v>0.04</v>
      </c>
      <c r="I144" s="94">
        <f t="shared" si="57"/>
        <v>19.440983409871116</v>
      </c>
      <c r="J144" s="95">
        <f t="shared" si="74"/>
        <v>80</v>
      </c>
      <c r="K144" s="70">
        <f t="shared" si="58"/>
        <v>1</v>
      </c>
      <c r="L144" s="97">
        <f t="shared" si="59"/>
        <v>8.3390301617526852</v>
      </c>
      <c r="M144" s="97">
        <f t="shared" si="42"/>
        <v>8.3190301617526856</v>
      </c>
      <c r="N144" s="70">
        <f t="shared" si="60"/>
        <v>0.23870231551723009</v>
      </c>
      <c r="O144" s="70">
        <f t="shared" si="43"/>
        <v>6.8967769128380754</v>
      </c>
      <c r="P144" s="96">
        <f t="shared" si="61"/>
        <v>157.80048015515229</v>
      </c>
      <c r="Q144" s="70">
        <f t="shared" si="62"/>
        <v>2520.3909770534174</v>
      </c>
      <c r="R144" s="70">
        <f>rate1(1,$L$52,$L$51,$L$54,L144,$L$53,$L$50,P144)</f>
        <v>1272.1486419972612</v>
      </c>
      <c r="S144" s="97">
        <f t="shared" si="44"/>
        <v>0.28726576987466867</v>
      </c>
      <c r="T144" s="97">
        <f t="shared" si="45"/>
        <v>0.33491069381535848</v>
      </c>
      <c r="U144" s="116">
        <f t="shared" si="63"/>
        <v>8.2590301617526869</v>
      </c>
      <c r="V144" s="116">
        <f t="shared" si="46"/>
        <v>8.2790301617526865</v>
      </c>
      <c r="W144" s="70">
        <f t="shared" si="64"/>
        <v>-0.22984980720710979</v>
      </c>
      <c r="X144" s="70">
        <f t="shared" si="65"/>
        <v>2483.0610340774442</v>
      </c>
      <c r="Y144" s="70">
        <f t="shared" si="66"/>
        <v>156.28663919249507</v>
      </c>
      <c r="Z144" s="70">
        <f>rate1(1,$L$52,$L$51,$L$54,U144,$L$53,$L$50,Y144)</f>
        <v>1270.4810527053996</v>
      </c>
      <c r="AA144" s="116">
        <f t="shared" si="47"/>
        <v>0.28338249773695773</v>
      </c>
      <c r="AB144" s="116">
        <f t="shared" si="67"/>
        <v>-0.3207426646450241</v>
      </c>
      <c r="AC144" s="70">
        <f t="shared" si="68"/>
        <v>0.33491069381535848</v>
      </c>
      <c r="AD144" s="70">
        <f t="shared" si="48"/>
        <v>0.11943482468210653</v>
      </c>
      <c r="AE144" s="70">
        <f t="shared" si="69"/>
        <v>-4.099076225589378E-3</v>
      </c>
      <c r="AF144" s="70">
        <f t="shared" si="49"/>
        <v>738.97541447944798</v>
      </c>
      <c r="AG144" s="70">
        <f t="shared" si="50"/>
        <v>714.43548290159185</v>
      </c>
      <c r="AH144" s="70">
        <f t="shared" si="70"/>
        <v>8.3396897675362069</v>
      </c>
      <c r="AI144" s="70">
        <f t="shared" si="51"/>
        <v>263.2638064130241</v>
      </c>
      <c r="AJ144" s="70">
        <f t="shared" si="71"/>
        <v>6.6564626486549434</v>
      </c>
      <c r="AK144" s="5">
        <f t="shared" si="72"/>
        <v>25.738096345725253</v>
      </c>
      <c r="AL144" s="134">
        <f t="shared" si="73"/>
        <v>1.8792038601631442</v>
      </c>
      <c r="AZ144" s="5"/>
    </row>
    <row r="145" spans="1:52" x14ac:dyDescent="0.25">
      <c r="A145" s="68"/>
      <c r="B145" s="70">
        <f t="shared" si="52"/>
        <v>738.97541447944798</v>
      </c>
      <c r="C145" s="70">
        <f t="shared" si="52"/>
        <v>714.43548290159185</v>
      </c>
      <c r="D145" s="70">
        <f t="shared" si="52"/>
        <v>8.3396897675362069</v>
      </c>
      <c r="E145" s="70">
        <f t="shared" si="53"/>
        <v>16</v>
      </c>
      <c r="F145" s="70">
        <f t="shared" si="54"/>
        <v>16</v>
      </c>
      <c r="G145" s="70">
        <f t="shared" si="55"/>
        <v>2658.0948571781623</v>
      </c>
      <c r="H145" s="71">
        <f t="shared" si="56"/>
        <v>0.04</v>
      </c>
      <c r="I145" s="94">
        <f t="shared" si="57"/>
        <v>19.631945262284901</v>
      </c>
      <c r="J145" s="95">
        <f t="shared" si="74"/>
        <v>80</v>
      </c>
      <c r="K145" s="70">
        <f t="shared" si="58"/>
        <v>1</v>
      </c>
      <c r="L145" s="97">
        <f t="shared" si="59"/>
        <v>8.3796897675362061</v>
      </c>
      <c r="M145" s="97">
        <f t="shared" si="42"/>
        <v>8.3596897675362065</v>
      </c>
      <c r="N145" s="70">
        <f t="shared" si="60"/>
        <v>0.23989081359858488</v>
      </c>
      <c r="O145" s="70">
        <f t="shared" si="43"/>
        <v>6.8846290016049672</v>
      </c>
      <c r="P145" s="96">
        <f t="shared" si="61"/>
        <v>158.82893518843767</v>
      </c>
      <c r="Q145" s="70">
        <f t="shared" si="62"/>
        <v>2558.7061926057663</v>
      </c>
      <c r="R145" s="70">
        <f>rate1(1,$L$52,$L$51,$L$54,L145,$L$53,$L$50,P145)</f>
        <v>1273.2616226072682</v>
      </c>
      <c r="S145" s="97">
        <f t="shared" si="44"/>
        <v>0.29189202470079773</v>
      </c>
      <c r="T145" s="97">
        <f t="shared" si="45"/>
        <v>0.33877716671277708</v>
      </c>
      <c r="U145" s="116">
        <f t="shared" si="63"/>
        <v>8.2996897675362078</v>
      </c>
      <c r="V145" s="116">
        <f t="shared" si="46"/>
        <v>8.3196897675362074</v>
      </c>
      <c r="W145" s="70">
        <f t="shared" si="64"/>
        <v>-0.23095689598684999</v>
      </c>
      <c r="X145" s="70">
        <f t="shared" si="65"/>
        <v>2521.0095716119854</v>
      </c>
      <c r="Y145" s="70">
        <f t="shared" si="66"/>
        <v>157.31262104794337</v>
      </c>
      <c r="Z145" s="70">
        <f>rate1(1,$L$52,$L$51,$L$54,U145,$L$53,$L$50,Y145)</f>
        <v>1271.6150900752295</v>
      </c>
      <c r="AA145" s="116">
        <f t="shared" si="47"/>
        <v>0.28796405440313544</v>
      </c>
      <c r="AB145" s="116">
        <f t="shared" si="67"/>
        <v>-0.32436128739715553</v>
      </c>
      <c r="AC145" s="70">
        <f t="shared" si="68"/>
        <v>0.33877716671277708</v>
      </c>
      <c r="AD145" s="70">
        <f t="shared" si="48"/>
        <v>0.11807171182204526</v>
      </c>
      <c r="AE145" s="70">
        <f t="shared" si="69"/>
        <v>-4.0467193782968381E-3</v>
      </c>
      <c r="AF145" s="70">
        <f t="shared" si="49"/>
        <v>738.87652812633382</v>
      </c>
      <c r="AG145" s="70">
        <f t="shared" si="50"/>
        <v>714.09670573487904</v>
      </c>
      <c r="AH145" s="70">
        <f t="shared" si="70"/>
        <v>8.3803530726134987</v>
      </c>
      <c r="AI145" s="70">
        <f t="shared" si="51"/>
        <v>266.07035089855322</v>
      </c>
      <c r="AJ145" s="70">
        <f t="shared" si="71"/>
        <v>6.7303710794600971</v>
      </c>
      <c r="AK145" s="5">
        <f t="shared" si="72"/>
        <v>26.435091397524477</v>
      </c>
      <c r="AL145" s="134">
        <f t="shared" si="73"/>
        <v>1.9004894882350285</v>
      </c>
      <c r="AZ145" s="5"/>
    </row>
    <row r="146" spans="1:52" x14ac:dyDescent="0.25">
      <c r="A146" s="68"/>
      <c r="B146" s="70">
        <f t="shared" si="52"/>
        <v>738.87652812633382</v>
      </c>
      <c r="C146" s="70">
        <f t="shared" si="52"/>
        <v>714.09670573487904</v>
      </c>
      <c r="D146" s="70">
        <f t="shared" si="52"/>
        <v>8.3803530726134987</v>
      </c>
      <c r="E146" s="70">
        <f t="shared" si="53"/>
        <v>16</v>
      </c>
      <c r="F146" s="70">
        <f t="shared" si="54"/>
        <v>16</v>
      </c>
      <c r="G146" s="70">
        <f t="shared" si="55"/>
        <v>2696.9794319949488</v>
      </c>
      <c r="H146" s="71">
        <f t="shared" si="56"/>
        <v>0.04</v>
      </c>
      <c r="I146" s="94">
        <f t="shared" si="57"/>
        <v>19.823857913163831</v>
      </c>
      <c r="J146" s="95">
        <f t="shared" si="74"/>
        <v>80</v>
      </c>
      <c r="K146" s="70">
        <f t="shared" si="58"/>
        <v>1</v>
      </c>
      <c r="L146" s="97">
        <f t="shared" si="59"/>
        <v>8.4203530726134979</v>
      </c>
      <c r="M146" s="97">
        <f t="shared" si="42"/>
        <v>8.4003530726134983</v>
      </c>
      <c r="N146" s="70">
        <f t="shared" si="60"/>
        <v>0.24107961877685113</v>
      </c>
      <c r="O146" s="70">
        <f t="shared" si="43"/>
        <v>6.8721429514184198</v>
      </c>
      <c r="P146" s="96">
        <f t="shared" si="61"/>
        <v>159.85915412594318</v>
      </c>
      <c r="Q146" s="70">
        <f t="shared" si="62"/>
        <v>2597.3994767749409</v>
      </c>
      <c r="R146" s="70">
        <f>rate1(1,$L$52,$L$51,$L$54,L146,$L$53,$L$50,P146)</f>
        <v>1274.3607455204879</v>
      </c>
      <c r="S146" s="97">
        <f t="shared" si="44"/>
        <v>0.29658841183802803</v>
      </c>
      <c r="T146" s="97">
        <f t="shared" si="45"/>
        <v>0.34272909749297248</v>
      </c>
      <c r="U146" s="116">
        <f t="shared" si="63"/>
        <v>8.3403530726134996</v>
      </c>
      <c r="V146" s="116">
        <f t="shared" si="46"/>
        <v>8.3603530726134991</v>
      </c>
      <c r="W146" s="70">
        <f t="shared" si="64"/>
        <v>-0.23206388652681653</v>
      </c>
      <c r="X146" s="70">
        <f t="shared" si="65"/>
        <v>2559.334352074653</v>
      </c>
      <c r="Y146" s="70">
        <f t="shared" si="66"/>
        <v>158.34037460121269</v>
      </c>
      <c r="Z146" s="70">
        <f>rate1(1,$L$52,$L$51,$L$54,U146,$L$53,$L$50,Y146)</f>
        <v>1272.734890255552</v>
      </c>
      <c r="AA146" s="116">
        <f t="shared" si="47"/>
        <v>0.29261520619675008</v>
      </c>
      <c r="AB146" s="116">
        <f t="shared" si="67"/>
        <v>-0.32805891299857676</v>
      </c>
      <c r="AC146" s="70">
        <f t="shared" si="68"/>
        <v>0.34272909749297248</v>
      </c>
      <c r="AD146" s="70">
        <f t="shared" si="48"/>
        <v>0.11671025393698936</v>
      </c>
      <c r="AE146" s="70">
        <f t="shared" si="69"/>
        <v>-3.9954376256323603E-3</v>
      </c>
      <c r="AF146" s="70">
        <f t="shared" si="49"/>
        <v>738.7748786476177</v>
      </c>
      <c r="AG146" s="70">
        <f t="shared" si="50"/>
        <v>713.75397663738602</v>
      </c>
      <c r="AH146" s="70">
        <f t="shared" si="70"/>
        <v>8.4210200750734217</v>
      </c>
      <c r="AI146" s="70">
        <f t="shared" si="51"/>
        <v>268.94197635771604</v>
      </c>
      <c r="AJ146" s="70">
        <f t="shared" si="71"/>
        <v>6.805077184003907</v>
      </c>
      <c r="AK146" s="5">
        <f t="shared" si="72"/>
        <v>27.149964681760252</v>
      </c>
      <c r="AL146" s="134">
        <f t="shared" si="73"/>
        <v>1.9220048463436459</v>
      </c>
      <c r="AZ146" s="5"/>
    </row>
    <row r="147" spans="1:52" x14ac:dyDescent="0.25">
      <c r="A147" s="68"/>
      <c r="B147" s="70">
        <f t="shared" si="52"/>
        <v>738.7748786476177</v>
      </c>
      <c r="C147" s="70">
        <f t="shared" si="52"/>
        <v>713.75397663738602</v>
      </c>
      <c r="D147" s="70">
        <f t="shared" si="52"/>
        <v>8.4210200750734217</v>
      </c>
      <c r="E147" s="70">
        <f t="shared" si="53"/>
        <v>16</v>
      </c>
      <c r="F147" s="70">
        <f t="shared" si="54"/>
        <v>16</v>
      </c>
      <c r="G147" s="70">
        <f t="shared" si="55"/>
        <v>2736.244976117152</v>
      </c>
      <c r="H147" s="71">
        <f t="shared" si="56"/>
        <v>0.04</v>
      </c>
      <c r="I147" s="94">
        <f t="shared" si="57"/>
        <v>20.016721608185346</v>
      </c>
      <c r="J147" s="95">
        <f t="shared" si="74"/>
        <v>80</v>
      </c>
      <c r="K147" s="70">
        <f t="shared" si="58"/>
        <v>1</v>
      </c>
      <c r="L147" s="97">
        <f t="shared" si="59"/>
        <v>8.4610200750734208</v>
      </c>
      <c r="M147" s="97">
        <f t="shared" si="42"/>
        <v>8.4410200750734212</v>
      </c>
      <c r="N147" s="70">
        <f t="shared" si="60"/>
        <v>0.24226873105045854</v>
      </c>
      <c r="O147" s="70">
        <f t="shared" si="43"/>
        <v>6.8593080105725299</v>
      </c>
      <c r="P147" s="96">
        <f t="shared" si="61"/>
        <v>160.89113199097369</v>
      </c>
      <c r="Q147" s="70">
        <f t="shared" si="62"/>
        <v>2636.4727523326756</v>
      </c>
      <c r="R147" s="70">
        <f>rate1(1,$L$52,$L$51,$L$54,L147,$L$53,$L$50,P147)</f>
        <v>1275.4462580066618</v>
      </c>
      <c r="S147" s="97">
        <f t="shared" si="44"/>
        <v>0.30135667708379538</v>
      </c>
      <c r="T147" s="97">
        <f t="shared" si="45"/>
        <v>0.34677026617703222</v>
      </c>
      <c r="U147" s="116">
        <f t="shared" si="63"/>
        <v>8.3810200750734225</v>
      </c>
      <c r="V147" s="116">
        <f t="shared" si="46"/>
        <v>8.4010200750734221</v>
      </c>
      <c r="W147" s="70">
        <f t="shared" si="64"/>
        <v>-0.23317077872072645</v>
      </c>
      <c r="X147" s="70">
        <f t="shared" si="65"/>
        <v>2598.0372977654351</v>
      </c>
      <c r="Y147" s="70">
        <f t="shared" si="66"/>
        <v>159.36989481318332</v>
      </c>
      <c r="Z147" s="70">
        <f>rate1(1,$L$52,$L$51,$L$54,U147,$L$53,$L$50,Y147)</f>
        <v>1273.8407094108622</v>
      </c>
      <c r="AA147" s="116">
        <f t="shared" si="47"/>
        <v>0.29733768291316393</v>
      </c>
      <c r="AB147" s="116">
        <f t="shared" si="67"/>
        <v>-0.33183902573205853</v>
      </c>
      <c r="AC147" s="70">
        <f t="shared" si="68"/>
        <v>0.34677026617703222</v>
      </c>
      <c r="AD147" s="70">
        <f t="shared" si="48"/>
        <v>0.11535014360077606</v>
      </c>
      <c r="AE147" s="70">
        <f t="shared" si="69"/>
        <v>-3.9452112877199274E-3</v>
      </c>
      <c r="AF147" s="70">
        <f t="shared" si="49"/>
        <v>738.67037711249111</v>
      </c>
      <c r="AG147" s="70">
        <f t="shared" si="50"/>
        <v>713.40720637120899</v>
      </c>
      <c r="AH147" s="70">
        <f t="shared" si="70"/>
        <v>8.4616907730364819</v>
      </c>
      <c r="AI147" s="70">
        <f t="shared" si="51"/>
        <v>271.88151911550085</v>
      </c>
      <c r="AJ147" s="70">
        <f t="shared" si="71"/>
        <v>6.8805998282026577</v>
      </c>
      <c r="AK147" s="5">
        <f t="shared" si="72"/>
        <v>27.883223546754301</v>
      </c>
      <c r="AL147" s="134">
        <f t="shared" si="73"/>
        <v>1.9437553678728861</v>
      </c>
      <c r="AZ147" s="5"/>
    </row>
    <row r="148" spans="1:52" x14ac:dyDescent="0.25">
      <c r="A148" s="68"/>
      <c r="B148" s="70">
        <f t="shared" si="52"/>
        <v>738.67037711249111</v>
      </c>
      <c r="C148" s="70">
        <f t="shared" si="52"/>
        <v>713.40720637120899</v>
      </c>
      <c r="D148" s="70">
        <f t="shared" si="52"/>
        <v>8.4616907730364819</v>
      </c>
      <c r="E148" s="70">
        <f t="shared" si="53"/>
        <v>16</v>
      </c>
      <c r="F148" s="70">
        <f t="shared" si="54"/>
        <v>16</v>
      </c>
      <c r="G148" s="70">
        <f t="shared" si="55"/>
        <v>2775.8934138439668</v>
      </c>
      <c r="H148" s="71">
        <f t="shared" si="56"/>
        <v>0.04</v>
      </c>
      <c r="I148" s="94">
        <f t="shared" si="57"/>
        <v>20.210536593025701</v>
      </c>
      <c r="J148" s="95">
        <f t="shared" si="74"/>
        <v>80</v>
      </c>
      <c r="K148" s="70">
        <f t="shared" si="58"/>
        <v>1</v>
      </c>
      <c r="L148" s="97">
        <f t="shared" si="59"/>
        <v>8.501690773036481</v>
      </c>
      <c r="M148" s="97">
        <f t="shared" si="42"/>
        <v>8.4816907730364814</v>
      </c>
      <c r="N148" s="70">
        <f t="shared" si="60"/>
        <v>0.24345815041866814</v>
      </c>
      <c r="O148" s="70">
        <f t="shared" si="43"/>
        <v>6.8461129500705464</v>
      </c>
      <c r="P148" s="96">
        <f t="shared" si="61"/>
        <v>161.92486384764044</v>
      </c>
      <c r="Q148" s="70">
        <f t="shared" si="62"/>
        <v>2675.9279430142856</v>
      </c>
      <c r="R148" s="70">
        <f>rate1(1,$L$52,$L$51,$L$54,L148,$L$53,$L$50,P148)</f>
        <v>1276.518401590122</v>
      </c>
      <c r="S148" s="97">
        <f t="shared" si="44"/>
        <v>0.30619865229861165</v>
      </c>
      <c r="T148" s="97">
        <f t="shared" si="45"/>
        <v>0.35090469516276057</v>
      </c>
      <c r="U148" s="116">
        <f t="shared" si="63"/>
        <v>8.4216907730364827</v>
      </c>
      <c r="V148" s="116">
        <f t="shared" si="46"/>
        <v>8.4416907730364823</v>
      </c>
      <c r="W148" s="70">
        <f t="shared" si="64"/>
        <v>-0.23427757246317071</v>
      </c>
      <c r="X148" s="70">
        <f t="shared" si="65"/>
        <v>2637.1203319479123</v>
      </c>
      <c r="Y148" s="70">
        <f t="shared" si="66"/>
        <v>160.40117668633559</v>
      </c>
      <c r="Z148" s="70">
        <f>rate1(1,$L$52,$L$51,$L$54,U148,$L$53,$L$50,Y148)</f>
        <v>1274.9327977036987</v>
      </c>
      <c r="AA148" s="116">
        <f t="shared" si="47"/>
        <v>0.30213329955452961</v>
      </c>
      <c r="AB148" s="116">
        <f t="shared" si="67"/>
        <v>-0.33570533214097181</v>
      </c>
      <c r="AC148" s="70">
        <f t="shared" si="68"/>
        <v>0.35090469516276057</v>
      </c>
      <c r="AD148" s="70">
        <f t="shared" si="48"/>
        <v>0.11399106524193628</v>
      </c>
      <c r="AE148" s="70">
        <f t="shared" si="69"/>
        <v>-3.8960215978794659E-3</v>
      </c>
      <c r="AF148" s="70">
        <f t="shared" si="49"/>
        <v>738.562930567747</v>
      </c>
      <c r="AG148" s="70">
        <f t="shared" si="50"/>
        <v>713.05630167604625</v>
      </c>
      <c r="AH148" s="70">
        <f t="shared" si="70"/>
        <v>8.5023651646542202</v>
      </c>
      <c r="AI148" s="70">
        <f t="shared" si="51"/>
        <v>274.89199899167039</v>
      </c>
      <c r="AJ148" s="70">
        <f t="shared" si="71"/>
        <v>6.9569587168114548</v>
      </c>
      <c r="AK148" s="5">
        <f t="shared" si="72"/>
        <v>28.635395397970061</v>
      </c>
      <c r="AL148" s="134">
        <f t="shared" si="73"/>
        <v>1.9657467277922196</v>
      </c>
      <c r="AZ148" s="5"/>
    </row>
    <row r="149" spans="1:52" x14ac:dyDescent="0.25">
      <c r="A149" s="68"/>
      <c r="B149" s="70">
        <f t="shared" si="52"/>
        <v>738.562930567747</v>
      </c>
      <c r="C149" s="70">
        <f t="shared" si="52"/>
        <v>713.05630167604625</v>
      </c>
      <c r="D149" s="70">
        <f t="shared" si="52"/>
        <v>8.5023651646542202</v>
      </c>
      <c r="E149" s="70">
        <f t="shared" si="53"/>
        <v>16</v>
      </c>
      <c r="F149" s="70">
        <f t="shared" si="54"/>
        <v>16</v>
      </c>
      <c r="G149" s="70">
        <f t="shared" si="55"/>
        <v>2815.9266704385923</v>
      </c>
      <c r="H149" s="71">
        <f t="shared" si="56"/>
        <v>0.04</v>
      </c>
      <c r="I149" s="94">
        <f t="shared" si="57"/>
        <v>20.405303113360606</v>
      </c>
      <c r="J149" s="95">
        <f t="shared" si="74"/>
        <v>80</v>
      </c>
      <c r="K149" s="70">
        <f t="shared" si="58"/>
        <v>1</v>
      </c>
      <c r="L149" s="97">
        <f t="shared" si="59"/>
        <v>8.5423651646542194</v>
      </c>
      <c r="M149" s="97">
        <f t="shared" si="42"/>
        <v>8.5223651646542198</v>
      </c>
      <c r="N149" s="70">
        <f t="shared" si="60"/>
        <v>0.24464787688174283</v>
      </c>
      <c r="O149" s="70">
        <f t="shared" si="43"/>
        <v>6.8325460330208569</v>
      </c>
      <c r="P149" s="96">
        <f t="shared" si="61"/>
        <v>162.96034480034041</v>
      </c>
      <c r="Q149" s="70">
        <f t="shared" si="62"/>
        <v>2715.7669735189143</v>
      </c>
      <c r="R149" s="70">
        <f>rate1(1,$L$52,$L$51,$L$54,L149,$L$53,$L$50,P149)</f>
        <v>1277.5774122141572</v>
      </c>
      <c r="S149" s="97">
        <f t="shared" si="44"/>
        <v>0.31111626142197907</v>
      </c>
      <c r="T149" s="97">
        <f t="shared" si="45"/>
        <v>0.35513666992160353</v>
      </c>
      <c r="U149" s="116">
        <f t="shared" si="63"/>
        <v>8.4623651646542211</v>
      </c>
      <c r="V149" s="116">
        <f t="shared" si="46"/>
        <v>8.4823651646542206</v>
      </c>
      <c r="W149" s="70">
        <f t="shared" si="64"/>
        <v>-0.23538426764955744</v>
      </c>
      <c r="X149" s="70">
        <f t="shared" si="65"/>
        <v>2676.5853788494883</v>
      </c>
      <c r="Y149" s="70">
        <f t="shared" si="66"/>
        <v>161.43421526421534</v>
      </c>
      <c r="Z149" s="70">
        <f>rate1(1,$L$52,$L$51,$L$54,U149,$L$53,$L$50,Y149)</f>
        <v>1276.0113994677911</v>
      </c>
      <c r="AA149" s="116">
        <f t="shared" si="47"/>
        <v>0.30700396228524274</v>
      </c>
      <c r="AB149" s="116">
        <f t="shared" si="67"/>
        <v>-0.33966177992267754</v>
      </c>
      <c r="AC149" s="70">
        <f t="shared" si="68"/>
        <v>0.35513666992160353</v>
      </c>
      <c r="AD149" s="70">
        <f t="shared" si="48"/>
        <v>0.11263269436194805</v>
      </c>
      <c r="AE149" s="70">
        <f t="shared" si="69"/>
        <v>-3.8478506987361071E-3</v>
      </c>
      <c r="AF149" s="70">
        <f t="shared" si="49"/>
        <v>738.45244177470715</v>
      </c>
      <c r="AG149" s="70">
        <f t="shared" si="50"/>
        <v>712.7011650061246</v>
      </c>
      <c r="AH149" s="70">
        <f t="shared" si="70"/>
        <v>8.5430432481086331</v>
      </c>
      <c r="AI149" s="70">
        <f t="shared" si="51"/>
        <v>277.97663493918509</v>
      </c>
      <c r="AJ149" s="70">
        <f t="shared" si="71"/>
        <v>7.0341744487390061</v>
      </c>
      <c r="AK149" s="5">
        <f t="shared" si="72"/>
        <v>29.407028908100255</v>
      </c>
      <c r="AL149" s="134">
        <f t="shared" si="73"/>
        <v>1.9879848585873543</v>
      </c>
      <c r="AZ149" s="5"/>
    </row>
    <row r="150" spans="1:52" x14ac:dyDescent="0.25">
      <c r="A150" s="68"/>
      <c r="B150" s="70">
        <f t="shared" si="52"/>
        <v>738.45244177470715</v>
      </c>
      <c r="C150" s="70">
        <f t="shared" si="52"/>
        <v>712.7011650061246</v>
      </c>
      <c r="D150" s="70">
        <f t="shared" si="52"/>
        <v>8.5430432481086331</v>
      </c>
      <c r="E150" s="70">
        <f t="shared" si="53"/>
        <v>16</v>
      </c>
      <c r="F150" s="70">
        <f t="shared" si="54"/>
        <v>16</v>
      </c>
      <c r="G150" s="70">
        <f t="shared" si="55"/>
        <v>2856.3466721284676</v>
      </c>
      <c r="H150" s="71">
        <f t="shared" si="56"/>
        <v>0.04</v>
      </c>
      <c r="I150" s="94">
        <f t="shared" si="57"/>
        <v>20.601021414866047</v>
      </c>
      <c r="J150" s="95">
        <f t="shared" si="74"/>
        <v>80</v>
      </c>
      <c r="K150" s="70">
        <f t="shared" si="58"/>
        <v>1</v>
      </c>
      <c r="L150" s="97">
        <f t="shared" si="59"/>
        <v>8.5830432481086323</v>
      </c>
      <c r="M150" s="97">
        <f t="shared" si="42"/>
        <v>8.5630432481086327</v>
      </c>
      <c r="N150" s="70">
        <f t="shared" si="60"/>
        <v>0.24583791044069159</v>
      </c>
      <c r="O150" s="70">
        <f t="shared" si="43"/>
        <v>6.8185949814196922</v>
      </c>
      <c r="P150" s="96">
        <f t="shared" si="61"/>
        <v>163.99756999324526</v>
      </c>
      <c r="Q150" s="70">
        <f t="shared" si="62"/>
        <v>2755.9917695097815</v>
      </c>
      <c r="R150" s="70">
        <f>rate1(1,$L$52,$L$51,$L$54,L150,$L$53,$L$50,P150)</f>
        <v>1278.6235203998017</v>
      </c>
      <c r="S150" s="97">
        <f t="shared" si="44"/>
        <v>0.31611152702654094</v>
      </c>
      <c r="T150" s="97">
        <f t="shared" si="45"/>
        <v>0.35947076190920424</v>
      </c>
      <c r="U150" s="116">
        <f t="shared" si="63"/>
        <v>8.503043248108634</v>
      </c>
      <c r="V150" s="116">
        <f t="shared" si="46"/>
        <v>8.5230432481086336</v>
      </c>
      <c r="W150" s="70">
        <f t="shared" si="64"/>
        <v>-0.23649086417623977</v>
      </c>
      <c r="X150" s="70">
        <f t="shared" si="65"/>
        <v>2716.4343636616441</v>
      </c>
      <c r="Y150" s="70">
        <f t="shared" si="66"/>
        <v>162.46900563090981</v>
      </c>
      <c r="Z150" s="70">
        <f>rate1(1,$L$52,$L$51,$L$54,U150,$L$53,$L$50,Y150)</f>
        <v>1277.0767533752794</v>
      </c>
      <c r="AA150" s="116">
        <f t="shared" si="47"/>
        <v>0.31195167492015785</v>
      </c>
      <c r="AB150" s="116">
        <f t="shared" si="67"/>
        <v>-0.34371257883491979</v>
      </c>
      <c r="AC150" s="70">
        <f t="shared" si="68"/>
        <v>0.35947076190920424</v>
      </c>
      <c r="AD150" s="70">
        <f t="shared" si="48"/>
        <v>0.11127469668897097</v>
      </c>
      <c r="AE150" s="70">
        <f t="shared" si="69"/>
        <v>-3.8006816399821586E-3</v>
      </c>
      <c r="AF150" s="70">
        <f t="shared" si="49"/>
        <v>738.33880892323862</v>
      </c>
      <c r="AG150" s="70">
        <f t="shared" si="50"/>
        <v>712.34169424421543</v>
      </c>
      <c r="AH150" s="70">
        <f t="shared" si="70"/>
        <v>8.5837250216115333</v>
      </c>
      <c r="AI150" s="70">
        <f t="shared" si="51"/>
        <v>281.13886235786157</v>
      </c>
      <c r="AJ150" s="70">
        <f t="shared" si="71"/>
        <v>7.1122685771717453</v>
      </c>
      <c r="AK150" s="5">
        <f t="shared" si="72"/>
        <v>30.198695328710521</v>
      </c>
      <c r="AL150" s="134">
        <f t="shared" si="73"/>
        <v>2.0104759675759833</v>
      </c>
      <c r="AZ150" s="5"/>
    </row>
    <row r="151" spans="1:52" x14ac:dyDescent="0.25">
      <c r="A151" s="68"/>
      <c r="B151" s="70">
        <f t="shared" si="52"/>
        <v>738.33880892323862</v>
      </c>
      <c r="C151" s="70">
        <f t="shared" si="52"/>
        <v>712.34169424421543</v>
      </c>
      <c r="D151" s="70">
        <f t="shared" si="52"/>
        <v>8.5837250216115333</v>
      </c>
      <c r="E151" s="70">
        <f t="shared" si="53"/>
        <v>16</v>
      </c>
      <c r="F151" s="70">
        <f t="shared" si="54"/>
        <v>16</v>
      </c>
      <c r="G151" s="70">
        <f t="shared" si="55"/>
        <v>2897.1553461054455</v>
      </c>
      <c r="H151" s="71">
        <f t="shared" si="56"/>
        <v>0.04</v>
      </c>
      <c r="I151" s="94">
        <f t="shared" si="57"/>
        <v>20.79769174321855</v>
      </c>
      <c r="J151" s="95">
        <f t="shared" si="74"/>
        <v>80</v>
      </c>
      <c r="K151" s="70">
        <f t="shared" si="58"/>
        <v>1</v>
      </c>
      <c r="L151" s="97">
        <f t="shared" si="59"/>
        <v>8.6237250216115324</v>
      </c>
      <c r="M151" s="97">
        <f t="shared" si="42"/>
        <v>8.6037250216115329</v>
      </c>
      <c r="N151" s="70">
        <f t="shared" si="60"/>
        <v>0.24702825109740445</v>
      </c>
      <c r="O151" s="70">
        <f t="shared" si="43"/>
        <v>6.8042469400409313</v>
      </c>
      <c r="P151" s="96">
        <f t="shared" si="61"/>
        <v>165.03653460979754</v>
      </c>
      <c r="Q151" s="70">
        <f t="shared" si="62"/>
        <v>2796.6042576143623</v>
      </c>
      <c r="R151" s="70">
        <f>rate1(1,$L$52,$L$51,$L$54,L151,$L$53,$L$50,P151)</f>
        <v>1279.6569513992577</v>
      </c>
      <c r="S151" s="97">
        <f t="shared" si="44"/>
        <v>0.32118657747004342</v>
      </c>
      <c r="T151" s="97">
        <f t="shared" si="45"/>
        <v>0.36391185397708142</v>
      </c>
      <c r="U151" s="116">
        <f t="shared" si="63"/>
        <v>8.5437250216115341</v>
      </c>
      <c r="V151" s="116">
        <f t="shared" si="46"/>
        <v>8.5637250216115337</v>
      </c>
      <c r="W151" s="70">
        <f t="shared" si="64"/>
        <v>-0.2375973619403382</v>
      </c>
      <c r="X151" s="70">
        <f t="shared" si="65"/>
        <v>2756.6692125401173</v>
      </c>
      <c r="Y151" s="70">
        <f t="shared" si="66"/>
        <v>163.50554291052995</v>
      </c>
      <c r="Z151" s="70">
        <f>rate1(1,$L$52,$L$51,$L$54,U151,$L$53,$L$50,Y151)</f>
        <v>1278.1290925982362</v>
      </c>
      <c r="AA151" s="116">
        <f t="shared" si="47"/>
        <v>0.31697854600452779</v>
      </c>
      <c r="AB151" s="116">
        <f t="shared" si="67"/>
        <v>-0.34786222387373683</v>
      </c>
      <c r="AC151" s="70">
        <f t="shared" si="68"/>
        <v>0.36391185397708142</v>
      </c>
      <c r="AD151" s="70">
        <f t="shared" si="48"/>
        <v>0.10991672725923111</v>
      </c>
      <c r="AE151" s="70">
        <f t="shared" si="69"/>
        <v>-3.7544983800200291E-3</v>
      </c>
      <c r="AF151" s="70">
        <f t="shared" si="49"/>
        <v>738.22192532035899</v>
      </c>
      <c r="AG151" s="70">
        <f t="shared" si="50"/>
        <v>711.9777823902383</v>
      </c>
      <c r="AH151" s="70">
        <f t="shared" si="70"/>
        <v>8.6244104834041284</v>
      </c>
      <c r="AI151" s="70">
        <f t="shared" si="51"/>
        <v>284.38235230087037</v>
      </c>
      <c r="AJ151" s="70">
        <f t="shared" si="71"/>
        <v>7.191263675033098</v>
      </c>
      <c r="AK151" s="5">
        <f t="shared" si="72"/>
        <v>31.010989914317179</v>
      </c>
      <c r="AL151" s="134">
        <f t="shared" si="73"/>
        <v>2.0332265557600531</v>
      </c>
      <c r="AZ151" s="5"/>
    </row>
    <row r="152" spans="1:52" x14ac:dyDescent="0.25">
      <c r="A152" s="68"/>
      <c r="B152" s="70">
        <f t="shared" si="52"/>
        <v>738.22192532035899</v>
      </c>
      <c r="C152" s="70">
        <f t="shared" si="52"/>
        <v>711.9777823902383</v>
      </c>
      <c r="D152" s="70">
        <f t="shared" si="52"/>
        <v>8.6244104834041284</v>
      </c>
      <c r="E152" s="70">
        <f t="shared" si="53"/>
        <v>16</v>
      </c>
      <c r="F152" s="70">
        <f t="shared" si="54"/>
        <v>16</v>
      </c>
      <c r="G152" s="70">
        <f t="shared" si="55"/>
        <v>2938.3546205261887</v>
      </c>
      <c r="H152" s="71">
        <f t="shared" si="56"/>
        <v>0.04</v>
      </c>
      <c r="I152" s="94">
        <f t="shared" si="57"/>
        <v>20.995314344096553</v>
      </c>
      <c r="J152" s="95">
        <f t="shared" si="74"/>
        <v>80</v>
      </c>
      <c r="K152" s="70">
        <f t="shared" si="58"/>
        <v>1</v>
      </c>
      <c r="L152" s="97">
        <f t="shared" si="59"/>
        <v>8.6644104834041276</v>
      </c>
      <c r="M152" s="97">
        <f t="shared" si="42"/>
        <v>8.644410483404128</v>
      </c>
      <c r="N152" s="70">
        <f t="shared" si="60"/>
        <v>0.2482188988546028</v>
      </c>
      <c r="O152" s="70">
        <f t="shared" si="43"/>
        <v>6.7894884371173312</v>
      </c>
      <c r="P152" s="96">
        <f t="shared" si="61"/>
        <v>166.07723387222032</v>
      </c>
      <c r="Q152" s="70">
        <f t="shared" si="62"/>
        <v>2837.6063654247741</v>
      </c>
      <c r="R152" s="70">
        <f>rate1(1,$L$52,$L$51,$L$54,L152,$L$53,$L$50,P152)</f>
        <v>1280.6779253441746</v>
      </c>
      <c r="S152" s="97">
        <f t="shared" si="44"/>
        <v>0.32634365471262078</v>
      </c>
      <c r="T152" s="97">
        <f t="shared" si="45"/>
        <v>0.36846516861459028</v>
      </c>
      <c r="U152" s="116">
        <f t="shared" si="63"/>
        <v>8.5844104834041293</v>
      </c>
      <c r="V152" s="116">
        <f t="shared" si="46"/>
        <v>8.6044104834041288</v>
      </c>
      <c r="W152" s="70">
        <f t="shared" si="64"/>
        <v>-0.23870376083986855</v>
      </c>
      <c r="X152" s="70">
        <f t="shared" si="65"/>
        <v>2797.2918526052804</v>
      </c>
      <c r="Y152" s="70">
        <f t="shared" si="66"/>
        <v>164.54382226670791</v>
      </c>
      <c r="Z152" s="70">
        <f>rate1(1,$L$52,$L$51,$L$54,U152,$L$53,$L$50,Y152)</f>
        <v>1279.1686449647273</v>
      </c>
      <c r="AA152" s="116">
        <f t="shared" si="47"/>
        <v>0.32208679655248401</v>
      </c>
      <c r="AB152" s="116">
        <f t="shared" si="67"/>
        <v>-0.35211552102237376</v>
      </c>
      <c r="AC152" s="70">
        <f t="shared" si="68"/>
        <v>0.36846516861459028</v>
      </c>
      <c r="AD152" s="70">
        <f t="shared" si="48"/>
        <v>0.1085584294178956</v>
      </c>
      <c r="AE152" s="70">
        <f t="shared" si="69"/>
        <v>-3.7092857897941256E-3</v>
      </c>
      <c r="AF152" s="70">
        <f t="shared" si="49"/>
        <v>738.10167905059905</v>
      </c>
      <c r="AG152" s="70">
        <f t="shared" si="50"/>
        <v>711.60931722162377</v>
      </c>
      <c r="AH152" s="70">
        <f t="shared" si="70"/>
        <v>8.6650996317562967</v>
      </c>
      <c r="AI152" s="70">
        <f t="shared" si="51"/>
        <v>287.71103282315693</v>
      </c>
      <c r="AJ152" s="70">
        <f t="shared" si="71"/>
        <v>7.271183406372864</v>
      </c>
      <c r="AK152" s="5">
        <f t="shared" si="72"/>
        <v>31.844533471194307</v>
      </c>
      <c r="AL152" s="134">
        <f t="shared" si="73"/>
        <v>2.0562434383859056</v>
      </c>
      <c r="AZ152" s="5"/>
    </row>
    <row r="153" spans="1:52" x14ac:dyDescent="0.25">
      <c r="A153" s="68"/>
      <c r="B153" s="70">
        <f t="shared" si="52"/>
        <v>738.10167905059905</v>
      </c>
      <c r="C153" s="70">
        <f t="shared" si="52"/>
        <v>711.60931722162377</v>
      </c>
      <c r="D153" s="70">
        <f t="shared" si="52"/>
        <v>8.6650996317562967</v>
      </c>
      <c r="E153" s="70">
        <f t="shared" si="53"/>
        <v>16</v>
      </c>
      <c r="F153" s="70">
        <f t="shared" si="54"/>
        <v>16</v>
      </c>
      <c r="G153" s="70">
        <f t="shared" si="55"/>
        <v>2979.946424512239</v>
      </c>
      <c r="H153" s="71">
        <f t="shared" si="56"/>
        <v>0.04</v>
      </c>
      <c r="I153" s="94">
        <f t="shared" si="57"/>
        <v>21.193889463180223</v>
      </c>
      <c r="J153" s="95">
        <f t="shared" si="74"/>
        <v>80</v>
      </c>
      <c r="K153" s="70">
        <f t="shared" si="58"/>
        <v>1</v>
      </c>
      <c r="L153" s="97">
        <f t="shared" si="59"/>
        <v>8.7050996317562959</v>
      </c>
      <c r="M153" s="97">
        <f t="shared" si="42"/>
        <v>8.6850996317562963</v>
      </c>
      <c r="N153" s="70">
        <f t="shared" si="60"/>
        <v>0.2494098537157825</v>
      </c>
      <c r="O153" s="70">
        <f t="shared" si="43"/>
        <v>6.7743053414556416</v>
      </c>
      <c r="P153" s="96">
        <f t="shared" si="61"/>
        <v>167.11966304102762</v>
      </c>
      <c r="Q153" s="70">
        <f t="shared" si="62"/>
        <v>2879.0000214978486</v>
      </c>
      <c r="R153" s="70">
        <f>rate1(1,$L$52,$L$51,$L$54,L153,$L$53,$L$50,P153)</f>
        <v>1281.686657388964</v>
      </c>
      <c r="S153" s="97">
        <f t="shared" si="44"/>
        <v>0.33158512287597958</v>
      </c>
      <c r="T153" s="97">
        <f t="shared" si="45"/>
        <v>0.37313629940272258</v>
      </c>
      <c r="U153" s="116">
        <f t="shared" si="63"/>
        <v>8.6250996317562976</v>
      </c>
      <c r="V153" s="116">
        <f t="shared" si="46"/>
        <v>8.6450996317562971</v>
      </c>
      <c r="W153" s="70">
        <f t="shared" si="64"/>
        <v>-0.23981006077357847</v>
      </c>
      <c r="X153" s="70">
        <f t="shared" si="65"/>
        <v>2838.304211942223</v>
      </c>
      <c r="Y153" s="70">
        <f t="shared" si="66"/>
        <v>165.58383890209419</v>
      </c>
      <c r="Z153" s="70">
        <f>rate1(1,$L$52,$L$51,$L$54,U153,$L$53,$L$50,Y153)</f>
        <v>1280.1956331096098</v>
      </c>
      <c r="AA153" s="116">
        <f t="shared" si="47"/>
        <v>0.32727876851985011</v>
      </c>
      <c r="AB153" s="116">
        <f t="shared" si="67"/>
        <v>-0.35647761591519594</v>
      </c>
      <c r="AC153" s="70">
        <f t="shared" si="68"/>
        <v>0.37313629940272258</v>
      </c>
      <c r="AD153" s="70">
        <f t="shared" si="48"/>
        <v>0.10719943372978669</v>
      </c>
      <c r="AE153" s="70">
        <f t="shared" si="69"/>
        <v>-3.6650296600469856E-3</v>
      </c>
      <c r="AF153" s="70">
        <f t="shared" si="49"/>
        <v>737.97795260491216</v>
      </c>
      <c r="AG153" s="70">
        <f t="shared" si="50"/>
        <v>711.23618092222102</v>
      </c>
      <c r="AH153" s="70">
        <f t="shared" si="70"/>
        <v>8.7057924649662244</v>
      </c>
      <c r="AI153" s="70">
        <f t="shared" si="51"/>
        <v>291.12911276058003</v>
      </c>
      <c r="AJ153" s="70">
        <f t="shared" si="71"/>
        <v>7.3520526043619139</v>
      </c>
      <c r="AK153" s="5">
        <f t="shared" si="72"/>
        <v>32.699974044844048</v>
      </c>
      <c r="AL153" s="134">
        <f t="shared" si="73"/>
        <v>2.079533767406752</v>
      </c>
      <c r="AZ153" s="5"/>
    </row>
    <row r="154" spans="1:52" x14ac:dyDescent="0.25">
      <c r="A154" s="68"/>
      <c r="B154" s="70">
        <f t="shared" si="52"/>
        <v>737.97795260491216</v>
      </c>
      <c r="C154" s="70">
        <f t="shared" si="52"/>
        <v>711.23618092222102</v>
      </c>
      <c r="D154" s="70">
        <f t="shared" si="52"/>
        <v>8.7057924649662244</v>
      </c>
      <c r="E154" s="70">
        <f t="shared" si="53"/>
        <v>16</v>
      </c>
      <c r="F154" s="70">
        <f t="shared" si="54"/>
        <v>16</v>
      </c>
      <c r="G154" s="70">
        <f t="shared" si="55"/>
        <v>3021.9326881504562</v>
      </c>
      <c r="H154" s="71">
        <f t="shared" si="56"/>
        <v>0.04</v>
      </c>
      <c r="I154" s="94">
        <f t="shared" si="57"/>
        <v>21.393417346152912</v>
      </c>
      <c r="J154" s="95">
        <f t="shared" si="74"/>
        <v>80</v>
      </c>
      <c r="K154" s="70">
        <f t="shared" si="58"/>
        <v>1</v>
      </c>
      <c r="L154" s="97">
        <f t="shared" si="59"/>
        <v>8.7457924649662235</v>
      </c>
      <c r="M154" s="97">
        <f t="shared" si="42"/>
        <v>8.725792464966224</v>
      </c>
      <c r="N154" s="70">
        <f t="shared" si="60"/>
        <v>0.25060111568528498</v>
      </c>
      <c r="O154" s="70">
        <f t="shared" si="43"/>
        <v>6.7586828155802445</v>
      </c>
      <c r="P154" s="96">
        <f t="shared" si="61"/>
        <v>168.16381741455186</v>
      </c>
      <c r="Q154" s="70">
        <f t="shared" si="62"/>
        <v>2920.7871553555569</v>
      </c>
      <c r="R154" s="70">
        <f>rate1(1,$L$52,$L$51,$L$54,L154,$L$53,$L$50,P154)</f>
        <v>1282.6833578493658</v>
      </c>
      <c r="S154" s="97">
        <f t="shared" si="44"/>
        <v>0.33691347763176083</v>
      </c>
      <c r="T154" s="97">
        <f t="shared" si="45"/>
        <v>0.37793124612192902</v>
      </c>
      <c r="U154" s="116">
        <f t="shared" si="63"/>
        <v>8.6657924649662252</v>
      </c>
      <c r="V154" s="116">
        <f t="shared" si="46"/>
        <v>8.6857924649662248</v>
      </c>
      <c r="W154" s="70">
        <f t="shared" si="64"/>
        <v>-0.24091626164111091</v>
      </c>
      <c r="X154" s="70">
        <f t="shared" si="65"/>
        <v>2879.7082196011615</v>
      </c>
      <c r="Y154" s="70">
        <f t="shared" si="66"/>
        <v>166.62558805787305</v>
      </c>
      <c r="Z154" s="70">
        <f>rate1(1,$L$52,$L$51,$L$54,U154,$L$53,$L$50,Y154)</f>
        <v>1281.2102746202861</v>
      </c>
      <c r="AA154" s="116">
        <f t="shared" si="47"/>
        <v>0.33255693409766479</v>
      </c>
      <c r="AB154" s="116">
        <f t="shared" si="67"/>
        <v>-0.36095402581703268</v>
      </c>
      <c r="AC154" s="70">
        <f t="shared" si="68"/>
        <v>0.37793124612192902</v>
      </c>
      <c r="AD154" s="70">
        <f t="shared" si="48"/>
        <v>0.10583935678897297</v>
      </c>
      <c r="AE154" s="70">
        <f t="shared" si="69"/>
        <v>-3.6217167122130156E-3</v>
      </c>
      <c r="AF154" s="70">
        <f t="shared" si="49"/>
        <v>737.85062247447547</v>
      </c>
      <c r="AG154" s="70">
        <f t="shared" si="50"/>
        <v>710.85824967609915</v>
      </c>
      <c r="AH154" s="70">
        <f t="shared" si="70"/>
        <v>8.7464889813597413</v>
      </c>
      <c r="AI154" s="70">
        <f t="shared" si="51"/>
        <v>294.64110827444915</v>
      </c>
      <c r="AJ154" s="70">
        <f t="shared" si="71"/>
        <v>7.4338973566603723</v>
      </c>
      <c r="AK154" s="5">
        <f t="shared" si="72"/>
        <v>33.577988761960817</v>
      </c>
      <c r="AL154" s="134">
        <f t="shared" si="73"/>
        <v>2.1031050560687081</v>
      </c>
      <c r="AZ154" s="5"/>
    </row>
    <row r="155" spans="1:52" x14ac:dyDescent="0.25">
      <c r="A155" s="68"/>
      <c r="B155" s="70">
        <f t="shared" si="52"/>
        <v>737.85062247447547</v>
      </c>
      <c r="C155" s="70">
        <f t="shared" si="52"/>
        <v>710.85824967609915</v>
      </c>
      <c r="D155" s="70">
        <f t="shared" si="52"/>
        <v>8.7464889813597413</v>
      </c>
      <c r="E155" s="70">
        <f t="shared" si="53"/>
        <v>16</v>
      </c>
      <c r="F155" s="70">
        <f t="shared" si="54"/>
        <v>16</v>
      </c>
      <c r="G155" s="70">
        <f t="shared" si="55"/>
        <v>3064.315342493102</v>
      </c>
      <c r="H155" s="71">
        <f t="shared" si="56"/>
        <v>0.04</v>
      </c>
      <c r="I155" s="94">
        <f t="shared" si="57"/>
        <v>21.593898238701058</v>
      </c>
      <c r="J155" s="95">
        <f t="shared" si="74"/>
        <v>80</v>
      </c>
      <c r="K155" s="70">
        <f t="shared" si="58"/>
        <v>1</v>
      </c>
      <c r="L155" s="97">
        <f t="shared" si="59"/>
        <v>8.7864889813597404</v>
      </c>
      <c r="M155" s="97">
        <f t="shared" si="42"/>
        <v>8.7664889813597409</v>
      </c>
      <c r="N155" s="70">
        <f t="shared" si="60"/>
        <v>0.25179268476826167</v>
      </c>
      <c r="O155" s="70">
        <f t="shared" si="43"/>
        <v>6.742605264443772</v>
      </c>
      <c r="P155" s="96">
        <f t="shared" si="61"/>
        <v>169.2096923284715</v>
      </c>
      <c r="Q155" s="70">
        <f t="shared" si="62"/>
        <v>2962.9696974851126</v>
      </c>
      <c r="R155" s="70">
        <f>rate1(1,$L$52,$L$51,$L$54,L155,$L$53,$L$50,P155)</f>
        <v>1283.6682323364271</v>
      </c>
      <c r="S155" s="97">
        <f t="shared" si="44"/>
        <v>0.34233135651853935</v>
      </c>
      <c r="T155" s="97">
        <f t="shared" si="45"/>
        <v>0.38285645402730767</v>
      </c>
      <c r="U155" s="116">
        <f t="shared" si="63"/>
        <v>8.7064889813597421</v>
      </c>
      <c r="V155" s="116">
        <f t="shared" si="46"/>
        <v>8.7264889813597417</v>
      </c>
      <c r="W155" s="70">
        <f t="shared" si="64"/>
        <v>-0.24202236334279803</v>
      </c>
      <c r="X155" s="70">
        <f t="shared" si="65"/>
        <v>2921.5058055975501</v>
      </c>
      <c r="Y155" s="70">
        <f t="shared" si="66"/>
        <v>167.6690650132781</v>
      </c>
      <c r="Z155" s="70">
        <f>rate1(1,$L$52,$L$51,$L$54,U155,$L$53,$L$50,Y155)</f>
        <v>1282.212782177596</v>
      </c>
      <c r="AA155" s="116">
        <f t="shared" si="47"/>
        <v>0.33792390592485594</v>
      </c>
      <c r="AB155" s="116">
        <f t="shared" si="67"/>
        <v>-0.36555067538102209</v>
      </c>
      <c r="AC155" s="70">
        <f t="shared" si="68"/>
        <v>0.38285645402730767</v>
      </c>
      <c r="AD155" s="70">
        <f t="shared" si="48"/>
        <v>0.10447779991491786</v>
      </c>
      <c r="AE155" s="70">
        <f t="shared" si="69"/>
        <v>-3.5793346127652218E-3</v>
      </c>
      <c r="AF155" s="70">
        <f t="shared" si="49"/>
        <v>737.7195587052164</v>
      </c>
      <c r="AG155" s="70">
        <f t="shared" si="50"/>
        <v>710.47539322207183</v>
      </c>
      <c r="AH155" s="70">
        <f t="shared" si="70"/>
        <v>8.787189179289971</v>
      </c>
      <c r="AI155" s="70">
        <f t="shared" si="51"/>
        <v>298.25187255001543</v>
      </c>
      <c r="AJ155" s="70">
        <f t="shared" si="71"/>
        <v>7.5167450990353766</v>
      </c>
      <c r="AK155" s="5">
        <f t="shared" si="72"/>
        <v>34.47928584492179</v>
      </c>
      <c r="AL155" s="134">
        <f t="shared" si="73"/>
        <v>2.1269652058727093</v>
      </c>
      <c r="AZ155" s="5"/>
    </row>
    <row r="156" spans="1:52" x14ac:dyDescent="0.25">
      <c r="A156" s="68"/>
      <c r="B156" s="70">
        <f t="shared" si="52"/>
        <v>737.7195587052164</v>
      </c>
      <c r="C156" s="70">
        <f t="shared" si="52"/>
        <v>710.47539322207183</v>
      </c>
      <c r="D156" s="70">
        <f t="shared" si="52"/>
        <v>8.787189179289971</v>
      </c>
      <c r="E156" s="70">
        <f t="shared" si="53"/>
        <v>16</v>
      </c>
      <c r="F156" s="70">
        <f t="shared" si="54"/>
        <v>16</v>
      </c>
      <c r="G156" s="70">
        <f t="shared" si="55"/>
        <v>3107.096319558269</v>
      </c>
      <c r="H156" s="71">
        <f t="shared" si="56"/>
        <v>0.04</v>
      </c>
      <c r="I156" s="94">
        <f t="shared" si="57"/>
        <v>21.795332386515657</v>
      </c>
      <c r="J156" s="95">
        <f t="shared" si="74"/>
        <v>80</v>
      </c>
      <c r="K156" s="70">
        <f t="shared" si="58"/>
        <v>1</v>
      </c>
      <c r="L156" s="97">
        <f t="shared" si="59"/>
        <v>8.8271891792899702</v>
      </c>
      <c r="M156" s="97">
        <f t="shared" si="42"/>
        <v>8.8071891792899706</v>
      </c>
      <c r="N156" s="70">
        <f t="shared" si="60"/>
        <v>0.25298456097057453</v>
      </c>
      <c r="O156" s="70">
        <f t="shared" si="43"/>
        <v>6.7260562791786596</v>
      </c>
      <c r="P156" s="96">
        <f t="shared" si="61"/>
        <v>170.25728315535397</v>
      </c>
      <c r="Q156" s="70">
        <f t="shared" si="62"/>
        <v>3005.5495793393907</v>
      </c>
      <c r="R156" s="70">
        <f>rate1(1,$L$52,$L$51,$L$54,L156,$L$53,$L$50,P156)</f>
        <v>1284.6414818860844</v>
      </c>
      <c r="S156" s="97">
        <f t="shared" si="44"/>
        <v>0.34784155030139485</v>
      </c>
      <c r="T156" s="97">
        <f t="shared" si="45"/>
        <v>0.38791885789027386</v>
      </c>
      <c r="U156" s="116">
        <f t="shared" si="63"/>
        <v>8.7471891792899719</v>
      </c>
      <c r="V156" s="116">
        <f t="shared" si="46"/>
        <v>8.7671891792899714</v>
      </c>
      <c r="W156" s="70">
        <f t="shared" si="64"/>
        <v>-0.24312836577978914</v>
      </c>
      <c r="X156" s="70">
        <f t="shared" si="65"/>
        <v>2963.6989009124982</v>
      </c>
      <c r="Y156" s="70">
        <f t="shared" si="66"/>
        <v>168.7142650851232</v>
      </c>
      <c r="Z156" s="70">
        <f>rate1(1,$L$52,$L$51,$L$54,U156,$L$53,$L$50,Y156)</f>
        <v>1283.2033636920512</v>
      </c>
      <c r="AA156" s="116">
        <f t="shared" si="47"/>
        <v>0.34338244833281972</v>
      </c>
      <c r="AB156" s="116">
        <f t="shared" si="67"/>
        <v>-0.37027393672690556</v>
      </c>
      <c r="AC156" s="70">
        <f t="shared" si="68"/>
        <v>0.38791885789027386</v>
      </c>
      <c r="AD156" s="70">
        <f t="shared" si="48"/>
        <v>0.10311434772092039</v>
      </c>
      <c r="AE156" s="70">
        <f t="shared" si="69"/>
        <v>-3.5378719917880945E-3</v>
      </c>
      <c r="AF156" s="70">
        <f t="shared" si="49"/>
        <v>737.58462440829669</v>
      </c>
      <c r="AG156" s="70">
        <f t="shared" si="50"/>
        <v>710.0874743641815</v>
      </c>
      <c r="AH156" s="70">
        <f t="shared" si="70"/>
        <v>8.8278930571366949</v>
      </c>
      <c r="AI156" s="70">
        <f t="shared" si="51"/>
        <v>301.96662910241639</v>
      </c>
      <c r="AJ156" s="70">
        <f t="shared" si="71"/>
        <v>7.6006247182304918</v>
      </c>
      <c r="AK156" s="5">
        <f t="shared" si="72"/>
        <v>35.404606819401252</v>
      </c>
      <c r="AL156" s="134">
        <f t="shared" si="73"/>
        <v>2.1511225362009028</v>
      </c>
      <c r="AZ156" s="5"/>
    </row>
    <row r="157" spans="1:52" x14ac:dyDescent="0.25">
      <c r="A157" s="68"/>
      <c r="B157" s="70">
        <f t="shared" si="52"/>
        <v>737.58462440829669</v>
      </c>
      <c r="C157" s="70">
        <f t="shared" si="52"/>
        <v>710.0874743641815</v>
      </c>
      <c r="D157" s="70">
        <f t="shared" si="52"/>
        <v>8.8278930571366949</v>
      </c>
      <c r="E157" s="70">
        <f t="shared" si="53"/>
        <v>16</v>
      </c>
      <c r="F157" s="70">
        <f t="shared" si="54"/>
        <v>16</v>
      </c>
      <c r="G157" s="70">
        <f t="shared" si="55"/>
        <v>3150.2775523299997</v>
      </c>
      <c r="H157" s="71">
        <f t="shared" si="56"/>
        <v>0.04</v>
      </c>
      <c r="I157" s="94">
        <f t="shared" si="57"/>
        <v>21.997720035292151</v>
      </c>
      <c r="J157" s="95">
        <f t="shared" si="74"/>
        <v>80</v>
      </c>
      <c r="K157" s="70">
        <f t="shared" si="58"/>
        <v>1</v>
      </c>
      <c r="L157" s="97">
        <f t="shared" si="59"/>
        <v>8.8678930571366941</v>
      </c>
      <c r="M157" s="97">
        <f t="shared" si="42"/>
        <v>8.8478930571366945</v>
      </c>
      <c r="N157" s="70">
        <f t="shared" si="60"/>
        <v>0.25417674429883164</v>
      </c>
      <c r="O157" s="70">
        <f t="shared" ref="O157:O188" si="75">WH(B157,$F$51,$F$52,$F$53)</f>
        <v>6.7090185752875975</v>
      </c>
      <c r="P157" s="96">
        <f t="shared" si="61"/>
        <v>171.30658530419922</v>
      </c>
      <c r="Q157" s="70">
        <f t="shared" si="62"/>
        <v>3048.5287333370411</v>
      </c>
      <c r="R157" s="70">
        <f>rate1(1,$L$52,$L$51,$L$54,L157,$L$53,$L$50,P157)</f>
        <v>1285.6033030845053</v>
      </c>
      <c r="S157" s="97">
        <f t="shared" si="44"/>
        <v>0.35344701550464575</v>
      </c>
      <c r="T157" s="97">
        <f t="shared" si="45"/>
        <v>0.39312593150771852</v>
      </c>
      <c r="U157" s="116">
        <f t="shared" si="63"/>
        <v>8.7878930571366958</v>
      </c>
      <c r="V157" s="116">
        <f t="shared" si="46"/>
        <v>8.8078930571366953</v>
      </c>
      <c r="W157" s="70">
        <f t="shared" si="64"/>
        <v>-0.24423426885397248</v>
      </c>
      <c r="X157" s="70">
        <f t="shared" si="65"/>
        <v>3006.2894374928801</v>
      </c>
      <c r="Y157" s="70">
        <f t="shared" si="66"/>
        <v>169.76118362733445</v>
      </c>
      <c r="Z157" s="70">
        <f>rate1(1,$L$52,$L$51,$L$54,U157,$L$53,$L$50,Y157)</f>
        <v>1284.182222435569</v>
      </c>
      <c r="AA157" s="116">
        <f t="shared" si="47"/>
        <v>0.34893548975115501</v>
      </c>
      <c r="AB157" s="116">
        <f t="shared" si="67"/>
        <v>-0.37513067447129483</v>
      </c>
      <c r="AC157" s="70">
        <f t="shared" si="68"/>
        <v>0.39312593150771852</v>
      </c>
      <c r="AD157" s="70">
        <f t="shared" si="48"/>
        <v>0.10174856653844178</v>
      </c>
      <c r="AE157" s="70">
        <f t="shared" si="69"/>
        <v>-3.4973184662849314E-3</v>
      </c>
      <c r="AF157" s="70">
        <f t="shared" si="49"/>
        <v>737.44567522108775</v>
      </c>
      <c r="AG157" s="70">
        <f t="shared" si="50"/>
        <v>709.69434843267379</v>
      </c>
      <c r="AH157" s="70">
        <f t="shared" si="70"/>
        <v>8.8686006133058939</v>
      </c>
      <c r="AI157" s="70">
        <f t="shared" si="51"/>
        <v>305.7910092207328</v>
      </c>
      <c r="AJ157" s="70">
        <f t="shared" si="71"/>
        <v>7.6855666652362506</v>
      </c>
      <c r="AK157" s="5">
        <f t="shared" si="72"/>
        <v>36.354728938705001</v>
      </c>
      <c r="AL157" s="134">
        <f t="shared" si="73"/>
        <v>2.1755858169385616</v>
      </c>
      <c r="AZ157" s="5"/>
    </row>
    <row r="158" spans="1:52" x14ac:dyDescent="0.25">
      <c r="A158" s="68"/>
      <c r="B158" s="70">
        <f t="shared" ref="B158:D189" si="76">AF157</f>
        <v>737.44567522108775</v>
      </c>
      <c r="C158" s="70">
        <f t="shared" si="76"/>
        <v>709.69434843267379</v>
      </c>
      <c r="D158" s="70">
        <f t="shared" si="76"/>
        <v>8.8686006133058939</v>
      </c>
      <c r="E158" s="70">
        <f t="shared" ref="E158:E189" si="77">CalBreachWidth(C158,B158,I158,E157)</f>
        <v>16</v>
      </c>
      <c r="F158" s="70">
        <f t="shared" si="54"/>
        <v>16</v>
      </c>
      <c r="G158" s="70">
        <f t="shared" si="55"/>
        <v>3193.8609747585515</v>
      </c>
      <c r="H158" s="71">
        <f t="shared" ref="H158:H189" si="78">dv(S157)</f>
        <v>0.04</v>
      </c>
      <c r="I158" s="94">
        <f t="shared" si="57"/>
        <v>22.201061430731173</v>
      </c>
      <c r="J158" s="95">
        <f t="shared" si="74"/>
        <v>80</v>
      </c>
      <c r="K158" s="70">
        <f t="shared" si="58"/>
        <v>1</v>
      </c>
      <c r="L158" s="97">
        <f t="shared" si="59"/>
        <v>8.908600613305893</v>
      </c>
      <c r="M158" s="97">
        <f t="shared" si="42"/>
        <v>8.8886006133058935</v>
      </c>
      <c r="N158" s="70">
        <f t="shared" si="60"/>
        <v>0.2553692347604084</v>
      </c>
      <c r="O158" s="70">
        <f t="shared" si="75"/>
        <v>6.6914739245826826</v>
      </c>
      <c r="P158" s="96">
        <f t="shared" si="61"/>
        <v>172.35759421999487</v>
      </c>
      <c r="Q158" s="70">
        <f t="shared" si="62"/>
        <v>3091.9090928627716</v>
      </c>
      <c r="R158" s="70">
        <f>rate1(1,$L$52,$L$51,$L$54,L158,$L$53,$L$50,P158)</f>
        <v>1286.5538881893565</v>
      </c>
      <c r="S158" s="97">
        <f t="shared" si="44"/>
        <v>0.35915088826812852</v>
      </c>
      <c r="T158" s="97">
        <f t="shared" si="45"/>
        <v>0.39848574350096588</v>
      </c>
      <c r="U158" s="116">
        <f t="shared" si="63"/>
        <v>8.8286006133058947</v>
      </c>
      <c r="V158" s="116">
        <f t="shared" si="46"/>
        <v>8.8486006133058943</v>
      </c>
      <c r="W158" s="70">
        <f t="shared" si="64"/>
        <v>-0.2453400724679824</v>
      </c>
      <c r="X158" s="70">
        <f t="shared" si="65"/>
        <v>3049.279348251619</v>
      </c>
      <c r="Y158" s="70">
        <f t="shared" si="66"/>
        <v>170.80981603049435</v>
      </c>
      <c r="Z158" s="70">
        <f>rate1(1,$L$52,$L$51,$L$54,U158,$L$53,$L$50,Y158)</f>
        <v>1285.1495571688963</v>
      </c>
      <c r="AA158" s="116">
        <f t="shared" si="47"/>
        <v>0.3545861364233816</v>
      </c>
      <c r="AB158" s="116">
        <f t="shared" si="67"/>
        <v>-0.38012829645215324</v>
      </c>
      <c r="AC158" s="70">
        <f t="shared" ref="AC158:AC189" si="79">delta_z(N158,S158,H158,AE157,AB158)</f>
        <v>0.39848574350096588</v>
      </c>
      <c r="AD158" s="70">
        <f t="shared" si="48"/>
        <v>0.10038000267857274</v>
      </c>
      <c r="AE158" s="70">
        <f t="shared" si="69"/>
        <v>-3.4576646683590825E-3</v>
      </c>
      <c r="AF158" s="70">
        <f t="shared" si="49"/>
        <v>737.30255871234715</v>
      </c>
      <c r="AG158" s="70">
        <f t="shared" si="50"/>
        <v>709.29586268917285</v>
      </c>
      <c r="AH158" s="70">
        <f t="shared" si="70"/>
        <v>8.9093118462293361</v>
      </c>
      <c r="AI158" s="70">
        <f t="shared" si="51"/>
        <v>309.73109417264942</v>
      </c>
      <c r="AJ158" s="70">
        <f t="shared" si="71"/>
        <v>7.7716030802842084</v>
      </c>
      <c r="AK158" s="5">
        <f t="shared" si="72"/>
        <v>37.330467851935708</v>
      </c>
      <c r="AL158" s="134">
        <f t="shared" si="73"/>
        <v>2.2003643044723735</v>
      </c>
      <c r="AZ158" s="5"/>
    </row>
    <row r="159" spans="1:52" x14ac:dyDescent="0.25">
      <c r="A159" s="68"/>
      <c r="B159" s="70">
        <f t="shared" si="76"/>
        <v>737.30255871234715</v>
      </c>
      <c r="C159" s="70">
        <f t="shared" si="76"/>
        <v>709.29586268917285</v>
      </c>
      <c r="D159" s="70">
        <f t="shared" si="76"/>
        <v>8.9093118462293361</v>
      </c>
      <c r="E159" s="70">
        <f t="shared" si="77"/>
        <v>16</v>
      </c>
      <c r="F159" s="70">
        <f t="shared" si="54"/>
        <v>16</v>
      </c>
      <c r="G159" s="70">
        <f t="shared" si="55"/>
        <v>3237.8485217607536</v>
      </c>
      <c r="H159" s="71">
        <f t="shared" si="78"/>
        <v>0.04</v>
      </c>
      <c r="I159" s="94">
        <f t="shared" si="57"/>
        <v>22.405356818539442</v>
      </c>
      <c r="J159" s="95">
        <f t="shared" si="74"/>
        <v>80</v>
      </c>
      <c r="K159" s="70">
        <f t="shared" si="58"/>
        <v>1</v>
      </c>
      <c r="L159" s="97">
        <f t="shared" si="59"/>
        <v>8.9493118462293353</v>
      </c>
      <c r="M159" s="97">
        <f t="shared" si="42"/>
        <v>8.9293118462293357</v>
      </c>
      <c r="N159" s="70">
        <f t="shared" si="60"/>
        <v>0.25656203236343345</v>
      </c>
      <c r="O159" s="70">
        <f t="shared" si="75"/>
        <v>6.6734030800790354</v>
      </c>
      <c r="P159" s="96">
        <f t="shared" si="61"/>
        <v>173.41030538327971</v>
      </c>
      <c r="Q159" s="70">
        <f t="shared" si="62"/>
        <v>3135.6925922676742</v>
      </c>
      <c r="R159" s="70">
        <f>rate1(1,$L$52,$L$51,$L$54,L159,$L$53,$L$50,P159)</f>
        <v>1287.4934252471503</v>
      </c>
      <c r="S159" s="97">
        <f t="shared" si="44"/>
        <v>0.36495649970052141</v>
      </c>
      <c r="T159" s="97">
        <f t="shared" si="45"/>
        <v>0.40400702037331621</v>
      </c>
      <c r="U159" s="116">
        <f t="shared" si="63"/>
        <v>8.869311846229337</v>
      </c>
      <c r="V159" s="116">
        <f t="shared" si="46"/>
        <v>8.8893118462293366</v>
      </c>
      <c r="W159" s="70">
        <f t="shared" si="64"/>
        <v>-0.24644577652517796</v>
      </c>
      <c r="X159" s="70">
        <f t="shared" si="65"/>
        <v>3092.670567068008</v>
      </c>
      <c r="Y159" s="70">
        <f t="shared" si="66"/>
        <v>171.86015772139362</v>
      </c>
      <c r="Z159" s="70">
        <f>rate1(1,$L$52,$L$51,$L$54,U159,$L$53,$L$50,Y159)</f>
        <v>1286.1055622648773</v>
      </c>
      <c r="AA159" s="116">
        <f t="shared" si="47"/>
        <v>0.36033768760434953</v>
      </c>
      <c r="AB159" s="116">
        <f t="shared" si="67"/>
        <v>-0.38527481102051209</v>
      </c>
      <c r="AC159" s="70">
        <f t="shared" si="79"/>
        <v>0.40400702037331621</v>
      </c>
      <c r="AD159" s="70">
        <f t="shared" si="48"/>
        <v>9.9008180508939281E-2</v>
      </c>
      <c r="AE159" s="70">
        <f t="shared" si="69"/>
        <v>-3.4189022789702403E-3</v>
      </c>
      <c r="AF159" s="70">
        <f t="shared" si="49"/>
        <v>737.1551137243373</v>
      </c>
      <c r="AG159" s="70">
        <f t="shared" si="50"/>
        <v>708.89185566879951</v>
      </c>
      <c r="AH159" s="70">
        <f t="shared" si="70"/>
        <v>8.9500267543640888</v>
      </c>
      <c r="AI159" s="70">
        <f t="shared" si="51"/>
        <v>313.7934629031306</v>
      </c>
      <c r="AJ159" s="70">
        <f t="shared" si="71"/>
        <v>7.8587679310906333</v>
      </c>
      <c r="AK159" s="5">
        <f t="shared" si="72"/>
        <v>38.332680547236365</v>
      </c>
      <c r="AL159" s="134">
        <f t="shared" si="73"/>
        <v>2.2254677815046238</v>
      </c>
      <c r="AZ159" s="5"/>
    </row>
    <row r="160" spans="1:52" x14ac:dyDescent="0.25">
      <c r="A160" s="68"/>
      <c r="B160" s="70">
        <f t="shared" si="76"/>
        <v>737.1551137243373</v>
      </c>
      <c r="C160" s="70">
        <f t="shared" si="76"/>
        <v>708.89185566879951</v>
      </c>
      <c r="D160" s="70">
        <f t="shared" si="76"/>
        <v>8.9500267543640888</v>
      </c>
      <c r="E160" s="70">
        <f t="shared" si="77"/>
        <v>16</v>
      </c>
      <c r="F160" s="70">
        <f t="shared" si="54"/>
        <v>16</v>
      </c>
      <c r="G160" s="70">
        <f t="shared" si="55"/>
        <v>3282.2421292202121</v>
      </c>
      <c r="H160" s="71">
        <f t="shared" si="78"/>
        <v>0.04</v>
      </c>
      <c r="I160" s="94">
        <f t="shared" si="57"/>
        <v>22.610606444430232</v>
      </c>
      <c r="J160" s="95">
        <f t="shared" si="74"/>
        <v>80</v>
      </c>
      <c r="K160" s="70">
        <f t="shared" si="58"/>
        <v>1</v>
      </c>
      <c r="L160" s="97">
        <f t="shared" si="59"/>
        <v>8.9900267543640879</v>
      </c>
      <c r="M160" s="97">
        <f t="shared" si="42"/>
        <v>8.9700267543640884</v>
      </c>
      <c r="N160" s="70">
        <f t="shared" si="60"/>
        <v>0.25775513711674591</v>
      </c>
      <c r="O160" s="70">
        <f t="shared" si="75"/>
        <v>6.6547856929263247</v>
      </c>
      <c r="P160" s="96">
        <f t="shared" si="61"/>
        <v>174.46471430971241</v>
      </c>
      <c r="Q160" s="70">
        <f t="shared" si="62"/>
        <v>3179.881166869457</v>
      </c>
      <c r="R160" s="70">
        <f>rate1(1,$L$52,$L$51,$L$54,L160,$L$53,$L$50,P160)</f>
        <v>1288.4220982068152</v>
      </c>
      <c r="S160" s="97">
        <f t="shared" si="44"/>
        <v>0.37086739293058574</v>
      </c>
      <c r="T160" s="97">
        <f t="shared" si="45"/>
        <v>0.40969921797155701</v>
      </c>
      <c r="U160" s="116">
        <f t="shared" si="63"/>
        <v>8.9100267543640896</v>
      </c>
      <c r="V160" s="116">
        <f t="shared" si="46"/>
        <v>8.9300267543640892</v>
      </c>
      <c r="W160" s="70">
        <f t="shared" si="64"/>
        <v>-0.24755138092959328</v>
      </c>
      <c r="X160" s="70">
        <f t="shared" si="65"/>
        <v>3136.4650287879463</v>
      </c>
      <c r="Y160" s="70">
        <f t="shared" si="66"/>
        <v>172.91220416258963</v>
      </c>
      <c r="Z160" s="70">
        <f>rate1(1,$L$52,$L$51,$L$54,U160,$L$53,$L$50,Y160)</f>
        <v>1287.0504278277226</v>
      </c>
      <c r="AA160" s="116">
        <f t="shared" si="47"/>
        <v>0.36619365243813967</v>
      </c>
      <c r="AB160" s="116">
        <f t="shared" si="67"/>
        <v>-0.39057889193107515</v>
      </c>
      <c r="AC160" s="70">
        <f t="shared" si="79"/>
        <v>0.40969921797155701</v>
      </c>
      <c r="AD160" s="70">
        <f t="shared" si="48"/>
        <v>9.7632600320894353E-2</v>
      </c>
      <c r="AE160" s="70">
        <f t="shared" si="69"/>
        <v>-3.3810240679558751E-3</v>
      </c>
      <c r="AF160" s="70">
        <f t="shared" si="49"/>
        <v>737.00316964348247</v>
      </c>
      <c r="AG160" s="70">
        <f t="shared" si="50"/>
        <v>708.48215645082792</v>
      </c>
      <c r="AH160" s="70">
        <f t="shared" si="70"/>
        <v>8.9907453361919973</v>
      </c>
      <c r="AI160" s="70">
        <f t="shared" si="51"/>
        <v>317.98524609424447</v>
      </c>
      <c r="AJ160" s="70">
        <f t="shared" si="71"/>
        <v>7.9470971661168122</v>
      </c>
      <c r="AK160" s="5">
        <f t="shared" si="72"/>
        <v>39.362268606244342</v>
      </c>
      <c r="AL160" s="134">
        <f t="shared" si="73"/>
        <v>2.2509066011921632</v>
      </c>
      <c r="AZ160" s="5"/>
    </row>
    <row r="161" spans="1:52" x14ac:dyDescent="0.25">
      <c r="A161" s="68"/>
      <c r="B161" s="70">
        <f t="shared" si="76"/>
        <v>737.00316964348247</v>
      </c>
      <c r="C161" s="70">
        <f t="shared" si="76"/>
        <v>708.48215645082792</v>
      </c>
      <c r="D161" s="70">
        <f t="shared" si="76"/>
        <v>8.9907453361919973</v>
      </c>
      <c r="E161" s="70">
        <f t="shared" si="77"/>
        <v>16</v>
      </c>
      <c r="F161" s="70">
        <f t="shared" si="54"/>
        <v>16</v>
      </c>
      <c r="G161" s="70">
        <f t="shared" si="55"/>
        <v>3327.0437339875098</v>
      </c>
      <c r="H161" s="71">
        <f t="shared" si="78"/>
        <v>0.04</v>
      </c>
      <c r="I161" s="94">
        <f t="shared" si="57"/>
        <v>22.816810554123641</v>
      </c>
      <c r="J161" s="95">
        <f t="shared" si="74"/>
        <v>80</v>
      </c>
      <c r="K161" s="70">
        <f t="shared" si="58"/>
        <v>1</v>
      </c>
      <c r="L161" s="97">
        <f t="shared" si="59"/>
        <v>9.0307453361919965</v>
      </c>
      <c r="M161" s="97">
        <f t="shared" si="42"/>
        <v>9.0107453361919969</v>
      </c>
      <c r="N161" s="70">
        <f t="shared" si="60"/>
        <v>0.25894854902978892</v>
      </c>
      <c r="O161" s="70">
        <f t="shared" si="75"/>
        <v>6.6356002203170545</v>
      </c>
      <c r="P161" s="96">
        <f t="shared" si="61"/>
        <v>175.52081654964593</v>
      </c>
      <c r="Q161" s="70">
        <f t="shared" si="62"/>
        <v>3224.4767529526312</v>
      </c>
      <c r="R161" s="70">
        <f>rate1(1,$L$52,$L$51,$L$54,L161,$L$53,$L$50,P161)</f>
        <v>1289.3400870296273</v>
      </c>
      <c r="S161" s="97">
        <f t="shared" si="44"/>
        <v>0.37688734208968244</v>
      </c>
      <c r="T161" s="97">
        <f t="shared" si="45"/>
        <v>0.41557260271072599</v>
      </c>
      <c r="U161" s="116">
        <f t="shared" si="63"/>
        <v>8.9507453361919982</v>
      </c>
      <c r="V161" s="116">
        <f t="shared" si="46"/>
        <v>8.9707453361919978</v>
      </c>
      <c r="W161" s="70">
        <f t="shared" si="64"/>
        <v>-0.24865688558606536</v>
      </c>
      <c r="X161" s="70">
        <f t="shared" si="65"/>
        <v>3180.6646692241234</v>
      </c>
      <c r="Y161" s="70">
        <f t="shared" si="66"/>
        <v>173.96595085196958</v>
      </c>
      <c r="Z161" s="70">
        <f>rate1(1,$L$52,$L$51,$L$54,U161,$L$53,$L$50,Y161)</f>
        <v>1287.9843398084301</v>
      </c>
      <c r="AA161" s="116">
        <f t="shared" si="47"/>
        <v>0.37215776874739775</v>
      </c>
      <c r="AB161" s="116">
        <f t="shared" si="67"/>
        <v>-0.39604995205558619</v>
      </c>
      <c r="AC161" s="70">
        <f t="shared" si="79"/>
        <v>0.41557260271072599</v>
      </c>
      <c r="AD161" s="70">
        <f t="shared" si="48"/>
        <v>9.6252735957772978E-2</v>
      </c>
      <c r="AE161" s="70">
        <f t="shared" si="69"/>
        <v>-3.3440239410588123E-3</v>
      </c>
      <c r="AF161" s="70">
        <f t="shared" si="49"/>
        <v>736.84654558980151</v>
      </c>
      <c r="AG161" s="70">
        <f t="shared" si="50"/>
        <v>708.06658384811715</v>
      </c>
      <c r="AH161" s="70">
        <f t="shared" si="70"/>
        <v>9.0314675902193269</v>
      </c>
      <c r="AI161" s="70">
        <f t="shared" si="51"/>
        <v>322.31418761524685</v>
      </c>
      <c r="AJ161" s="70">
        <f t="shared" si="71"/>
        <v>8.0366288848988248</v>
      </c>
      <c r="AK161" s="5">
        <f t="shared" si="72"/>
        <v>40.420181811680493</v>
      </c>
      <c r="AL161" s="134">
        <f t="shared" si="73"/>
        <v>2.276691736201383</v>
      </c>
      <c r="AZ161" s="5"/>
    </row>
    <row r="162" spans="1:52" x14ac:dyDescent="0.25">
      <c r="A162" s="68"/>
      <c r="B162" s="70">
        <f t="shared" si="76"/>
        <v>736.84654558980151</v>
      </c>
      <c r="C162" s="70">
        <f t="shared" si="76"/>
        <v>708.06658384811715</v>
      </c>
      <c r="D162" s="70">
        <f t="shared" si="76"/>
        <v>9.0314675902193269</v>
      </c>
      <c r="E162" s="70">
        <f t="shared" si="77"/>
        <v>16</v>
      </c>
      <c r="F162" s="70">
        <f t="shared" si="54"/>
        <v>16</v>
      </c>
      <c r="G162" s="70">
        <f t="shared" si="55"/>
        <v>3372.2552738805625</v>
      </c>
      <c r="H162" s="71">
        <f t="shared" si="78"/>
        <v>0.04</v>
      </c>
      <c r="I162" s="94">
        <f t="shared" si="57"/>
        <v>23.023969393347489</v>
      </c>
      <c r="J162" s="95">
        <f t="shared" si="74"/>
        <v>80</v>
      </c>
      <c r="K162" s="70">
        <f t="shared" si="58"/>
        <v>1</v>
      </c>
      <c r="L162" s="97">
        <f t="shared" si="59"/>
        <v>9.071467590219326</v>
      </c>
      <c r="M162" s="97">
        <f t="shared" si="42"/>
        <v>9.0514675902193265</v>
      </c>
      <c r="N162" s="70">
        <f t="shared" si="60"/>
        <v>0.26014226811282981</v>
      </c>
      <c r="O162" s="70">
        <f t="shared" si="75"/>
        <v>6.615823823138939</v>
      </c>
      <c r="P162" s="96">
        <f t="shared" si="61"/>
        <v>176.57860768771317</v>
      </c>
      <c r="Q162" s="70">
        <f t="shared" si="62"/>
        <v>3269.4812877688687</v>
      </c>
      <c r="R162" s="70">
        <f>rate1(1,$L$52,$L$51,$L$54,L162,$L$53,$L$50,P162)</f>
        <v>1290.2475677956477</v>
      </c>
      <c r="S162" s="97">
        <f t="shared" si="44"/>
        <v>0.38302037349757612</v>
      </c>
      <c r="T162" s="97">
        <f t="shared" si="45"/>
        <v>0.42163834418251706</v>
      </c>
      <c r="U162" s="116">
        <f t="shared" si="63"/>
        <v>8.9914675902193277</v>
      </c>
      <c r="V162" s="116">
        <f t="shared" si="46"/>
        <v>9.0114675902193273</v>
      </c>
      <c r="W162" s="70">
        <f t="shared" si="64"/>
        <v>-0.24976229039999964</v>
      </c>
      <c r="X162" s="70">
        <f t="shared" si="65"/>
        <v>3225.2714251563716</v>
      </c>
      <c r="Y162" s="70">
        <f t="shared" si="66"/>
        <v>175.02139332232636</v>
      </c>
      <c r="Z162" s="70">
        <f>rate1(1,$L$52,$L$51,$L$54,U162,$L$53,$L$50,Y162)</f>
        <v>1288.9074801165036</v>
      </c>
      <c r="AA162" s="116">
        <f t="shared" si="47"/>
        <v>0.37823402400329975</v>
      </c>
      <c r="AB162" s="116">
        <f t="shared" si="67"/>
        <v>-0.40169822737506167</v>
      </c>
      <c r="AC162" s="70">
        <f t="shared" si="79"/>
        <v>0.42163834418251706</v>
      </c>
      <c r="AD162" s="70">
        <f t="shared" si="48"/>
        <v>9.4868032169970209E-2</v>
      </c>
      <c r="AE162" s="70">
        <f t="shared" si="69"/>
        <v>-3.3078969952344377E-3</v>
      </c>
      <c r="AF162" s="70">
        <f t="shared" si="49"/>
        <v>736.68504951373177</v>
      </c>
      <c r="AG162" s="70">
        <f t="shared" si="50"/>
        <v>707.64494550393465</v>
      </c>
      <c r="AH162" s="70">
        <f t="shared" si="70"/>
        <v>9.0721935149762754</v>
      </c>
      <c r="AI162" s="70">
        <f t="shared" si="51"/>
        <v>326.78871458977017</v>
      </c>
      <c r="AJ162" s="70">
        <f t="shared" si="71"/>
        <v>8.1274035278404284</v>
      </c>
      <c r="AK162" s="5">
        <f t="shared" si="72"/>
        <v>41.507422156894222</v>
      </c>
      <c r="AL162" s="134">
        <f t="shared" si="73"/>
        <v>2.3028348333685646</v>
      </c>
      <c r="AZ162" s="5"/>
    </row>
    <row r="163" spans="1:52" x14ac:dyDescent="0.25">
      <c r="A163" s="68"/>
      <c r="B163" s="70">
        <f t="shared" si="76"/>
        <v>736.68504951373177</v>
      </c>
      <c r="C163" s="70">
        <f t="shared" si="76"/>
        <v>707.64494550393465</v>
      </c>
      <c r="D163" s="70">
        <f t="shared" si="76"/>
        <v>9.0721935149762754</v>
      </c>
      <c r="E163" s="70">
        <f t="shared" si="77"/>
        <v>16</v>
      </c>
      <c r="F163" s="70">
        <f t="shared" si="54"/>
        <v>16</v>
      </c>
      <c r="G163" s="70">
        <f t="shared" si="55"/>
        <v>3417.8786876848289</v>
      </c>
      <c r="H163" s="71">
        <f t="shared" si="78"/>
        <v>0.04</v>
      </c>
      <c r="I163" s="94">
        <f t="shared" si="57"/>
        <v>23.232083207837697</v>
      </c>
      <c r="J163" s="95">
        <f t="shared" si="74"/>
        <v>80</v>
      </c>
      <c r="K163" s="70">
        <f t="shared" si="58"/>
        <v>1</v>
      </c>
      <c r="L163" s="97">
        <f t="shared" si="59"/>
        <v>9.1121935149762745</v>
      </c>
      <c r="M163" s="97">
        <f t="shared" si="42"/>
        <v>9.0921935149762749</v>
      </c>
      <c r="N163" s="70">
        <f t="shared" si="60"/>
        <v>0.26133629437678962</v>
      </c>
      <c r="O163" s="70">
        <f t="shared" si="75"/>
        <v>6.5954322519338664</v>
      </c>
      <c r="P163" s="96">
        <f t="shared" si="61"/>
        <v>177.63808334241546</v>
      </c>
      <c r="Q163" s="70">
        <f t="shared" si="62"/>
        <v>3314.8967095372054</v>
      </c>
      <c r="R163" s="70">
        <f>rate1(1,$L$52,$L$51,$L$54,L163,$L$53,$L$50,P163)</f>
        <v>1291.1447128067832</v>
      </c>
      <c r="S163" s="97">
        <f t="shared" si="44"/>
        <v>0.38927078936968446</v>
      </c>
      <c r="T163" s="97">
        <f t="shared" si="45"/>
        <v>0.42790862108441186</v>
      </c>
      <c r="U163" s="116">
        <f t="shared" si="63"/>
        <v>9.0321935149762762</v>
      </c>
      <c r="V163" s="116">
        <f t="shared" si="46"/>
        <v>9.0521935149762758</v>
      </c>
      <c r="W163" s="70">
        <f t="shared" si="64"/>
        <v>-0.25086759527753344</v>
      </c>
      <c r="X163" s="70">
        <f t="shared" si="65"/>
        <v>3270.2872343318722</v>
      </c>
      <c r="Y163" s="70">
        <f t="shared" si="66"/>
        <v>176.07852714093642</v>
      </c>
      <c r="Z163" s="70">
        <f>rate1(1,$L$52,$L$51,$L$54,U163,$L$53,$L$50,Y163)</f>
        <v>1289.820026728104</v>
      </c>
      <c r="AA163" s="116">
        <f t="shared" si="47"/>
        <v>0.38442667879101383</v>
      </c>
      <c r="AB163" s="116">
        <f t="shared" si="67"/>
        <v>-0.40753487299421848</v>
      </c>
      <c r="AC163" s="70">
        <f t="shared" si="79"/>
        <v>0.42790862108441186</v>
      </c>
      <c r="AD163" s="70">
        <f t="shared" si="48"/>
        <v>9.3477901657207693E-2</v>
      </c>
      <c r="AE163" s="70">
        <f t="shared" si="69"/>
        <v>-3.2726395822642606E-3</v>
      </c>
      <c r="AF163" s="70">
        <f t="shared" si="49"/>
        <v>736.51847718702413</v>
      </c>
      <c r="AG163" s="70">
        <f t="shared" si="50"/>
        <v>707.21703688285027</v>
      </c>
      <c r="AH163" s="70">
        <f t="shared" si="70"/>
        <v>9.112923109016613</v>
      </c>
      <c r="AI163" s="70">
        <f t="shared" si="51"/>
        <v>331.41801754676538</v>
      </c>
      <c r="AJ163" s="70">
        <f t="shared" si="71"/>
        <v>8.2194640882700849</v>
      </c>
      <c r="AK163" s="5">
        <f t="shared" si="72"/>
        <v>42.625048314425342</v>
      </c>
      <c r="AL163" s="134">
        <f t="shared" si="73"/>
        <v>2.3293482747723058</v>
      </c>
      <c r="AZ163" s="5"/>
    </row>
    <row r="164" spans="1:52" x14ac:dyDescent="0.25">
      <c r="A164" s="68"/>
      <c r="B164" s="70">
        <f t="shared" si="76"/>
        <v>736.51847718702413</v>
      </c>
      <c r="C164" s="70">
        <f t="shared" si="76"/>
        <v>707.21703688285027</v>
      </c>
      <c r="D164" s="70">
        <f t="shared" si="76"/>
        <v>9.112923109016613</v>
      </c>
      <c r="E164" s="70">
        <f t="shared" si="77"/>
        <v>16</v>
      </c>
      <c r="F164" s="70">
        <f t="shared" si="54"/>
        <v>16</v>
      </c>
      <c r="G164" s="70">
        <f t="shared" si="55"/>
        <v>3463.9159151536214</v>
      </c>
      <c r="H164" s="71">
        <f t="shared" si="78"/>
        <v>0.04</v>
      </c>
      <c r="I164" s="94">
        <f t="shared" si="57"/>
        <v>23.441152243339094</v>
      </c>
      <c r="J164" s="95">
        <f t="shared" si="74"/>
        <v>80</v>
      </c>
      <c r="K164" s="70">
        <f t="shared" si="58"/>
        <v>1</v>
      </c>
      <c r="L164" s="97">
        <f t="shared" si="59"/>
        <v>9.1529231090166121</v>
      </c>
      <c r="M164" s="97">
        <f t="shared" si="42"/>
        <v>9.1329231090166125</v>
      </c>
      <c r="N164" s="70">
        <f t="shared" si="60"/>
        <v>0.26253062783313652</v>
      </c>
      <c r="O164" s="70">
        <f t="shared" si="75"/>
        <v>6.5743997194815824</v>
      </c>
      <c r="P164" s="96">
        <f t="shared" si="61"/>
        <v>178.69923916572151</v>
      </c>
      <c r="Q164" s="70">
        <f t="shared" si="62"/>
        <v>3360.7249574443676</v>
      </c>
      <c r="R164" s="70">
        <f>rate1(1,$L$52,$L$51,$L$54,L164,$L$53,$L$50,P164)</f>
        <v>1292.0316906866012</v>
      </c>
      <c r="S164" s="97">
        <f t="shared" si="44"/>
        <v>0.39564319441942175</v>
      </c>
      <c r="T164" s="97">
        <f t="shared" si="45"/>
        <v>0.4343967427998684</v>
      </c>
      <c r="U164" s="116">
        <f t="shared" si="63"/>
        <v>9.0729231090166138</v>
      </c>
      <c r="V164" s="116">
        <f t="shared" si="46"/>
        <v>9.0929231090166134</v>
      </c>
      <c r="W164" s="70">
        <f t="shared" si="64"/>
        <v>-0.25197280012542222</v>
      </c>
      <c r="X164" s="70">
        <f t="shared" si="65"/>
        <v>3315.7140354654885</v>
      </c>
      <c r="Y164" s="70">
        <f t="shared" si="66"/>
        <v>177.1373479091487</v>
      </c>
      <c r="Z164" s="70">
        <f>rate1(1,$L$52,$L$51,$L$54,U164,$L$53,$L$50,Y164)</f>
        <v>1290.7221537907651</v>
      </c>
      <c r="AA164" s="116">
        <f t="shared" si="47"/>
        <v>0.39074029314043363</v>
      </c>
      <c r="AB164" s="116">
        <f t="shared" si="67"/>
        <v>-0.41357207326940731</v>
      </c>
      <c r="AC164" s="70">
        <f t="shared" si="79"/>
        <v>0.4343967427998684</v>
      </c>
      <c r="AD164" s="70">
        <f t="shared" si="48"/>
        <v>9.2081721750912074E-2</v>
      </c>
      <c r="AE164" s="70">
        <f t="shared" si="69"/>
        <v>-3.2382493830410268E-3</v>
      </c>
      <c r="AF164" s="70">
        <f t="shared" si="49"/>
        <v>736.34661107205739</v>
      </c>
      <c r="AG164" s="70">
        <f t="shared" si="50"/>
        <v>706.78264014005038</v>
      </c>
      <c r="AH164" s="70">
        <f t="shared" si="70"/>
        <v>9.1536563709171954</v>
      </c>
      <c r="AI164" s="70">
        <f t="shared" si="51"/>
        <v>336.2121424196838</v>
      </c>
      <c r="AJ164" s="70">
        <f t="shared" si="71"/>
        <v>8.3128563500533303</v>
      </c>
      <c r="AK164" s="5">
        <f t="shared" si="72"/>
        <v>43.774180630542439</v>
      </c>
      <c r="AL164" s="134">
        <f t="shared" si="73"/>
        <v>2.3562452461658805</v>
      </c>
      <c r="AZ164" s="5"/>
    </row>
    <row r="165" spans="1:52" x14ac:dyDescent="0.25">
      <c r="A165" s="68"/>
      <c r="B165" s="70">
        <f t="shared" si="76"/>
        <v>736.34661107205739</v>
      </c>
      <c r="C165" s="70">
        <f t="shared" si="76"/>
        <v>706.78264014005038</v>
      </c>
      <c r="D165" s="70">
        <f t="shared" si="76"/>
        <v>9.1536563709171954</v>
      </c>
      <c r="E165" s="70">
        <f t="shared" si="77"/>
        <v>16</v>
      </c>
      <c r="F165" s="70">
        <f t="shared" si="54"/>
        <v>16</v>
      </c>
      <c r="G165" s="70">
        <f t="shared" si="55"/>
        <v>3510.3688970083272</v>
      </c>
      <c r="H165" s="71">
        <f t="shared" si="78"/>
        <v>0.04</v>
      </c>
      <c r="I165" s="94">
        <f t="shared" si="57"/>
        <v>23.651176745605611</v>
      </c>
      <c r="J165" s="95">
        <f t="shared" si="74"/>
        <v>80</v>
      </c>
      <c r="K165" s="70">
        <f t="shared" si="58"/>
        <v>1</v>
      </c>
      <c r="L165" s="97">
        <f t="shared" si="59"/>
        <v>9.1936563709171946</v>
      </c>
      <c r="M165" s="97">
        <f t="shared" si="42"/>
        <v>9.173656370917195</v>
      </c>
      <c r="N165" s="70">
        <f t="shared" si="60"/>
        <v>0.26372526849414868</v>
      </c>
      <c r="O165" s="70">
        <f t="shared" si="75"/>
        <v>6.5526987580317808</v>
      </c>
      <c r="P165" s="96">
        <f t="shared" si="61"/>
        <v>179.76207084266824</v>
      </c>
      <c r="Q165" s="70">
        <f t="shared" si="62"/>
        <v>3406.9679716449723</v>
      </c>
      <c r="R165" s="70">
        <f>rate1(1,$L$52,$L$51,$L$54,L165,$L$53,$L$50,P165)</f>
        <v>1292.908666477013</v>
      </c>
      <c r="S165" s="97">
        <f t="shared" si="44"/>
        <v>0.40214252579608439</v>
      </c>
      <c r="T165" s="97">
        <f t="shared" si="45"/>
        <v>0.44111728944313239</v>
      </c>
      <c r="U165" s="116">
        <f t="shared" si="63"/>
        <v>9.1136563709171963</v>
      </c>
      <c r="V165" s="116">
        <f t="shared" si="46"/>
        <v>9.1336563709171958</v>
      </c>
      <c r="W165" s="70">
        <f t="shared" si="64"/>
        <v>-0.25307790485120307</v>
      </c>
      <c r="X165" s="70">
        <f t="shared" si="65"/>
        <v>3361.5537682399404</v>
      </c>
      <c r="Y165" s="70">
        <f t="shared" si="66"/>
        <v>178.19785126197613</v>
      </c>
      <c r="Z165" s="70">
        <f>rate1(1,$L$52,$L$51,$L$54,U165,$L$53,$L$50,Y165)</f>
        <v>1291.6140317248005</v>
      </c>
      <c r="AA165" s="116">
        <f t="shared" si="47"/>
        <v>0.39717975615805917</v>
      </c>
      <c r="AB165" s="116">
        <f t="shared" si="67"/>
        <v>-0.41982316857553975</v>
      </c>
      <c r="AC165" s="70">
        <f t="shared" si="79"/>
        <v>0.44111728944313239</v>
      </c>
      <c r="AD165" s="70">
        <f t="shared" si="48"/>
        <v>9.067883068128231E-2</v>
      </c>
      <c r="AE165" s="70">
        <f t="shared" si="69"/>
        <v>-3.2047254937437441E-3</v>
      </c>
      <c r="AF165" s="70">
        <f t="shared" si="49"/>
        <v>736.16921905110837</v>
      </c>
      <c r="AG165" s="70">
        <f t="shared" si="50"/>
        <v>706.34152285060725</v>
      </c>
      <c r="AH165" s="70">
        <f t="shared" si="70"/>
        <v>9.1943932992775839</v>
      </c>
      <c r="AI165" s="70">
        <f t="shared" si="51"/>
        <v>341.18209652435274</v>
      </c>
      <c r="AJ165" s="70">
        <f t="shared" si="71"/>
        <v>8.4076291546434287</v>
      </c>
      <c r="AK165" s="5">
        <f t="shared" si="72"/>
        <v>44.956006724658621</v>
      </c>
      <c r="AL165" s="134">
        <f t="shared" si="73"/>
        <v>2.3835398138878285</v>
      </c>
      <c r="AZ165" s="5"/>
    </row>
    <row r="166" spans="1:52" x14ac:dyDescent="0.25">
      <c r="A166" s="68"/>
      <c r="B166" s="70">
        <f t="shared" si="76"/>
        <v>736.16921905110837</v>
      </c>
      <c r="C166" s="70">
        <f t="shared" si="76"/>
        <v>706.34152285060725</v>
      </c>
      <c r="D166" s="70">
        <f t="shared" si="76"/>
        <v>9.1943932992775839</v>
      </c>
      <c r="E166" s="70">
        <f t="shared" si="77"/>
        <v>16</v>
      </c>
      <c r="F166" s="70">
        <f t="shared" si="54"/>
        <v>16</v>
      </c>
      <c r="G166" s="70">
        <f t="shared" si="55"/>
        <v>3557.2395749386624</v>
      </c>
      <c r="H166" s="71">
        <f t="shared" si="78"/>
        <v>0.04</v>
      </c>
      <c r="I166" s="94">
        <f t="shared" si="57"/>
        <v>23.862156960400899</v>
      </c>
      <c r="J166" s="95">
        <f t="shared" si="74"/>
        <v>80</v>
      </c>
      <c r="K166" s="70">
        <f t="shared" si="58"/>
        <v>1</v>
      </c>
      <c r="L166" s="97">
        <f t="shared" si="59"/>
        <v>9.234393299277583</v>
      </c>
      <c r="M166" s="97">
        <f t="shared" si="42"/>
        <v>9.2143932992775834</v>
      </c>
      <c r="N166" s="70">
        <f t="shared" si="60"/>
        <v>0.26492021637261587</v>
      </c>
      <c r="O166" s="70">
        <f t="shared" si="75"/>
        <v>6.5303000588532853</v>
      </c>
      <c r="P166" s="96">
        <f t="shared" si="61"/>
        <v>180.82657409097183</v>
      </c>
      <c r="Q166" s="70">
        <f t="shared" si="62"/>
        <v>3453.6276932618043</v>
      </c>
      <c r="R166" s="70">
        <f>rate1(1,$L$52,$L$51,$L$54,L166,$L$53,$L$50,P166)</f>
        <v>1293.775801731942</v>
      </c>
      <c r="S166" s="97">
        <f t="shared" si="44"/>
        <v>0.40877408687974387</v>
      </c>
      <c r="T166" s="97">
        <f t="shared" si="45"/>
        <v>0.44808627378064658</v>
      </c>
      <c r="U166" s="116">
        <f t="shared" si="63"/>
        <v>9.1543932992775847</v>
      </c>
      <c r="V166" s="116">
        <f t="shared" si="46"/>
        <v>9.1743932992775843</v>
      </c>
      <c r="W166" s="70">
        <f t="shared" si="64"/>
        <v>-0.2541829093628607</v>
      </c>
      <c r="X166" s="70">
        <f t="shared" si="65"/>
        <v>3407.8083733061148</v>
      </c>
      <c r="Y166" s="70">
        <f t="shared" si="66"/>
        <v>179.26003286769648</v>
      </c>
      <c r="Z166" s="70">
        <f>rate1(1,$L$52,$L$51,$L$54,U166,$L$53,$L$50,Y166)</f>
        <v>1292.4958273215229</v>
      </c>
      <c r="AA166" s="116">
        <f t="shared" si="47"/>
        <v>0.40375031947608891</v>
      </c>
      <c r="AB166" s="116">
        <f t="shared" si="67"/>
        <v>-0.42630280177176105</v>
      </c>
      <c r="AC166" s="70">
        <f t="shared" si="79"/>
        <v>0.44808627378064658</v>
      </c>
      <c r="AD166" s="70">
        <f t="shared" si="48"/>
        <v>8.9268523363831842E-2</v>
      </c>
      <c r="AE166" s="70">
        <f t="shared" si="69"/>
        <v>-3.1720685246411843E-3</v>
      </c>
      <c r="AF166" s="70">
        <f t="shared" si="49"/>
        <v>735.98605299370035</v>
      </c>
      <c r="AG166" s="70">
        <f t="shared" si="50"/>
        <v>705.89343657682662</v>
      </c>
      <c r="AH166" s="70">
        <f t="shared" si="70"/>
        <v>9.23513389271967</v>
      </c>
      <c r="AI166" s="70">
        <f t="shared" si="51"/>
        <v>346.33997109917021</v>
      </c>
      <c r="AJ166" s="70">
        <f t="shared" si="71"/>
        <v>8.5038347021709768</v>
      </c>
      <c r="AK166" s="5">
        <f t="shared" si="72"/>
        <v>46.171787786995914</v>
      </c>
      <c r="AL166" s="134">
        <f t="shared" si="73"/>
        <v>2.411247011575762</v>
      </c>
      <c r="AZ166" s="5"/>
    </row>
    <row r="167" spans="1:52" x14ac:dyDescent="0.25">
      <c r="A167" s="68"/>
      <c r="B167" s="70">
        <f t="shared" si="76"/>
        <v>735.98605299370035</v>
      </c>
      <c r="C167" s="70">
        <f t="shared" si="76"/>
        <v>705.89343657682662</v>
      </c>
      <c r="D167" s="70">
        <f t="shared" si="76"/>
        <v>9.23513389271967</v>
      </c>
      <c r="E167" s="70">
        <f t="shared" si="77"/>
        <v>16</v>
      </c>
      <c r="F167" s="70">
        <f t="shared" si="54"/>
        <v>16</v>
      </c>
      <c r="G167" s="70">
        <f t="shared" si="55"/>
        <v>3604.529891603021</v>
      </c>
      <c r="H167" s="71">
        <f t="shared" si="78"/>
        <v>0.04</v>
      </c>
      <c r="I167" s="94">
        <f t="shared" si="57"/>
        <v>24.074093133498991</v>
      </c>
      <c r="J167" s="95">
        <f t="shared" si="74"/>
        <v>80</v>
      </c>
      <c r="K167" s="70">
        <f t="shared" si="58"/>
        <v>1</v>
      </c>
      <c r="L167" s="97">
        <f t="shared" si="59"/>
        <v>9.2751338927196691</v>
      </c>
      <c r="M167" s="97">
        <f t="shared" si="42"/>
        <v>9.2551338927196696</v>
      </c>
      <c r="N167" s="70">
        <f t="shared" si="60"/>
        <v>0.26611547148213077</v>
      </c>
      <c r="O167" s="70">
        <f t="shared" si="75"/>
        <v>6.5071722913379002</v>
      </c>
      <c r="P167" s="96">
        <f t="shared" si="61"/>
        <v>181.8927446606439</v>
      </c>
      <c r="Q167" s="70">
        <f t="shared" si="62"/>
        <v>3500.7060643861264</v>
      </c>
      <c r="R167" s="70">
        <f>rate1(1,$L$52,$L$51,$L$54,L167,$L$53,$L$50,P167)</f>
        <v>1294.6332546080851</v>
      </c>
      <c r="S167" s="97">
        <f t="shared" si="44"/>
        <v>0.4155435855531624</v>
      </c>
      <c r="T167" s="97">
        <f t="shared" si="45"/>
        <v>0.45532132919440604</v>
      </c>
      <c r="U167" s="116">
        <f t="shared" si="63"/>
        <v>9.1951338927196709</v>
      </c>
      <c r="V167" s="116">
        <f t="shared" si="46"/>
        <v>9.2151338927196704</v>
      </c>
      <c r="W167" s="70">
        <f t="shared" si="64"/>
        <v>-0.25528781356912589</v>
      </c>
      <c r="X167" s="70">
        <f t="shared" si="65"/>
        <v>3454.4797922833404</v>
      </c>
      <c r="Y167" s="70">
        <f t="shared" si="66"/>
        <v>180.32388842745974</v>
      </c>
      <c r="Z167" s="70">
        <f>rate1(1,$L$52,$L$51,$L$54,U167,$L$53,$L$50,Y167)</f>
        <v>1293.367703838391</v>
      </c>
      <c r="AA167" s="116">
        <f t="shared" si="47"/>
        <v>0.41045763513228406</v>
      </c>
      <c r="AB167" s="116">
        <f t="shared" si="67"/>
        <v>-0.43302708809808516</v>
      </c>
      <c r="AC167" s="70">
        <f t="shared" si="79"/>
        <v>0.45532132919440604</v>
      </c>
      <c r="AD167" s="70">
        <f t="shared" si="48"/>
        <v>8.7850046627008377E-2</v>
      </c>
      <c r="AE167" s="70">
        <f t="shared" si="69"/>
        <v>-3.1402807152656562E-3</v>
      </c>
      <c r="AF167" s="70">
        <f t="shared" si="49"/>
        <v>735.79684713598806</v>
      </c>
      <c r="AG167" s="70">
        <f t="shared" si="50"/>
        <v>705.43811524763225</v>
      </c>
      <c r="AH167" s="70">
        <f t="shared" si="70"/>
        <v>9.2758781498872551</v>
      </c>
      <c r="AI167" s="70">
        <f t="shared" si="51"/>
        <v>351.69908356188654</v>
      </c>
      <c r="AJ167" s="70">
        <f t="shared" si="71"/>
        <v>8.601528892049279</v>
      </c>
      <c r="AK167" s="5">
        <f t="shared" si="72"/>
        <v>47.422865685511916</v>
      </c>
      <c r="AL167" s="134">
        <f t="shared" si="73"/>
        <v>2.4393829382607128</v>
      </c>
      <c r="AZ167" s="5"/>
    </row>
    <row r="168" spans="1:52" x14ac:dyDescent="0.25">
      <c r="A168" s="68"/>
      <c r="B168" s="70">
        <f t="shared" si="76"/>
        <v>735.79684713598806</v>
      </c>
      <c r="C168" s="70">
        <f t="shared" si="76"/>
        <v>705.43811524763225</v>
      </c>
      <c r="D168" s="70">
        <f t="shared" si="76"/>
        <v>9.2758781498872551</v>
      </c>
      <c r="E168" s="70">
        <f t="shared" si="77"/>
        <v>16</v>
      </c>
      <c r="F168" s="70">
        <f t="shared" si="54"/>
        <v>16</v>
      </c>
      <c r="G168" s="70">
        <f t="shared" si="55"/>
        <v>3652.2417906286341</v>
      </c>
      <c r="H168" s="71">
        <f t="shared" si="78"/>
        <v>0.04</v>
      </c>
      <c r="I168" s="94">
        <f t="shared" si="57"/>
        <v>24.286985510684644</v>
      </c>
      <c r="J168" s="95">
        <f t="shared" si="74"/>
        <v>80</v>
      </c>
      <c r="K168" s="70">
        <f t="shared" si="58"/>
        <v>1</v>
      </c>
      <c r="L168" s="97">
        <f t="shared" si="59"/>
        <v>9.3158781498872543</v>
      </c>
      <c r="M168" s="97">
        <f t="shared" si="42"/>
        <v>9.2958781498872547</v>
      </c>
      <c r="N168" s="70">
        <f t="shared" si="60"/>
        <v>0.26731103383669108</v>
      </c>
      <c r="O168" s="70">
        <f t="shared" si="75"/>
        <v>6.4832818983707607</v>
      </c>
      <c r="P168" s="96">
        <f t="shared" si="61"/>
        <v>182.96057833361317</v>
      </c>
      <c r="Q168" s="70">
        <f t="shared" si="62"/>
        <v>3548.2050280778917</v>
      </c>
      <c r="R168" s="70">
        <f>rate1(1,$L$52,$L$51,$L$54,L168,$L$53,$L$50,P168)</f>
        <v>1295.4811799528682</v>
      </c>
      <c r="S168" s="97">
        <f t="shared" si="44"/>
        <v>0.42245717769136415</v>
      </c>
      <c r="T168" s="97">
        <f t="shared" si="45"/>
        <v>0.46284192879093816</v>
      </c>
      <c r="U168" s="116">
        <f t="shared" si="63"/>
        <v>9.235878149887256</v>
      </c>
      <c r="V168" s="116">
        <f t="shared" si="46"/>
        <v>9.2558781498872555</v>
      </c>
      <c r="W168" s="70">
        <f t="shared" si="64"/>
        <v>-0.25639261737937602</v>
      </c>
      <c r="X168" s="70">
        <f t="shared" si="65"/>
        <v>3501.5699677596272</v>
      </c>
      <c r="Y168" s="70">
        <f t="shared" si="66"/>
        <v>181.38941367490006</v>
      </c>
      <c r="Z168" s="70">
        <f>rate1(1,$L$52,$L$51,$L$54,U168,$L$53,$L$50,Y168)</f>
        <v>1294.2298210911963</v>
      </c>
      <c r="AA168" s="116">
        <f t="shared" si="47"/>
        <v>0.41730779861355122</v>
      </c>
      <c r="AB168" s="116">
        <f t="shared" si="67"/>
        <v>-0.44001381307201193</v>
      </c>
      <c r="AC168" s="70">
        <f t="shared" si="79"/>
        <v>0.46284192879093816</v>
      </c>
      <c r="AD168" s="70">
        <f t="shared" si="48"/>
        <v>8.6422593788100105E-2</v>
      </c>
      <c r="AE168" s="70">
        <f t="shared" si="69"/>
        <v>-3.1093660664235747E-3</v>
      </c>
      <c r="AF168" s="70">
        <f t="shared" si="49"/>
        <v>735.60131624103383</v>
      </c>
      <c r="AG168" s="70">
        <f t="shared" si="50"/>
        <v>704.97527331884135</v>
      </c>
      <c r="AH168" s="70">
        <f t="shared" si="70"/>
        <v>9.3166260694457108</v>
      </c>
      <c r="AI168" s="70">
        <f t="shared" si="51"/>
        <v>357.27414334786175</v>
      </c>
      <c r="AJ168" s="70">
        <f t="shared" si="71"/>
        <v>8.7007717096459078</v>
      </c>
      <c r="AK168" s="5">
        <f t="shared" si="72"/>
        <v>48.710671014706143</v>
      </c>
      <c r="AL168" s="134">
        <f t="shared" si="73"/>
        <v>2.4679648697285419</v>
      </c>
      <c r="AZ168" s="5"/>
    </row>
    <row r="169" spans="1:52" x14ac:dyDescent="0.25">
      <c r="A169" s="68"/>
      <c r="B169" s="70">
        <f t="shared" si="76"/>
        <v>735.60131624103383</v>
      </c>
      <c r="C169" s="70">
        <f t="shared" si="76"/>
        <v>704.97527331884135</v>
      </c>
      <c r="D169" s="70">
        <f t="shared" si="76"/>
        <v>9.3166260694457108</v>
      </c>
      <c r="E169" s="70">
        <f t="shared" si="77"/>
        <v>16</v>
      </c>
      <c r="F169" s="70">
        <f t="shared" si="54"/>
        <v>16</v>
      </c>
      <c r="G169" s="70">
        <f t="shared" si="55"/>
        <v>3700.3772166119379</v>
      </c>
      <c r="H169" s="71">
        <f t="shared" si="78"/>
        <v>0.04</v>
      </c>
      <c r="I169" s="94">
        <f t="shared" si="57"/>
        <v>24.500834337753986</v>
      </c>
      <c r="J169" s="95">
        <f t="shared" si="74"/>
        <v>80</v>
      </c>
      <c r="K169" s="70">
        <f t="shared" si="58"/>
        <v>1</v>
      </c>
      <c r="L169" s="97">
        <f t="shared" si="59"/>
        <v>9.35662606944571</v>
      </c>
      <c r="M169" s="97">
        <f t="shared" si="42"/>
        <v>9.3366260694457104</v>
      </c>
      <c r="N169" s="70">
        <f t="shared" si="60"/>
        <v>0.26850690345102635</v>
      </c>
      <c r="O169" s="70">
        <f t="shared" si="75"/>
        <v>6.4585928640345402</v>
      </c>
      <c r="P169" s="96">
        <f t="shared" si="61"/>
        <v>184.03007092335457</v>
      </c>
      <c r="Q169" s="70">
        <f t="shared" si="62"/>
        <v>3596.1265283660687</v>
      </c>
      <c r="R169" s="70">
        <f>rate1(1,$L$52,$L$51,$L$54,L169,$L$53,$L$50,P169)</f>
        <v>1296.3197293897031</v>
      </c>
      <c r="S169" s="97">
        <f t="shared" si="44"/>
        <v>0.42952151675793054</v>
      </c>
      <c r="T169" s="97">
        <f t="shared" si="45"/>
        <v>0.47066964195578886</v>
      </c>
      <c r="U169" s="116">
        <f t="shared" si="63"/>
        <v>9.2766260694457117</v>
      </c>
      <c r="V169" s="116">
        <f t="shared" si="46"/>
        <v>9.2966260694457112</v>
      </c>
      <c r="W169" s="70">
        <f t="shared" si="64"/>
        <v>-0.25749732070347875</v>
      </c>
      <c r="X169" s="70">
        <f t="shared" si="65"/>
        <v>3549.0808432919775</v>
      </c>
      <c r="Y169" s="70">
        <f t="shared" si="66"/>
        <v>182.45660437575626</v>
      </c>
      <c r="Z169" s="70">
        <f>rate1(1,$L$52,$L$51,$L$54,U169,$L$53,$L$50,Y169)</f>
        <v>1295.0823355433956</v>
      </c>
      <c r="AA169" s="116">
        <f t="shared" si="47"/>
        <v>0.42430739794305578</v>
      </c>
      <c r="AB169" s="116">
        <f t="shared" si="67"/>
        <v>-0.44728266401799027</v>
      </c>
      <c r="AC169" s="70">
        <f t="shared" si="79"/>
        <v>0.47066964195578886</v>
      </c>
      <c r="AD169" s="70">
        <f t="shared" si="48"/>
        <v>8.498529846494178E-2</v>
      </c>
      <c r="AE169" s="70">
        <f t="shared" si="69"/>
        <v>-3.0793304940154413E-3</v>
      </c>
      <c r="AF169" s="70">
        <f t="shared" si="49"/>
        <v>735.39915350252909</v>
      </c>
      <c r="AG169" s="70">
        <f t="shared" si="50"/>
        <v>704.50460367688561</v>
      </c>
      <c r="AH169" s="70">
        <f t="shared" si="70"/>
        <v>9.3573776500815562</v>
      </c>
      <c r="AI169" s="70">
        <f t="shared" si="51"/>
        <v>363.08144610078284</v>
      </c>
      <c r="AJ169" s="70">
        <f t="shared" si="71"/>
        <v>8.8016276668961257</v>
      </c>
      <c r="AK169" s="5">
        <f t="shared" si="72"/>
        <v>50.036732245557303</v>
      </c>
      <c r="AL169" s="134">
        <f t="shared" si="73"/>
        <v>2.4970113854166045</v>
      </c>
      <c r="AZ169" s="5"/>
    </row>
    <row r="170" spans="1:52" x14ac:dyDescent="0.25">
      <c r="A170" s="68"/>
      <c r="B170" s="70">
        <f t="shared" si="76"/>
        <v>735.39915350252909</v>
      </c>
      <c r="C170" s="70">
        <f t="shared" si="76"/>
        <v>704.50460367688561</v>
      </c>
      <c r="D170" s="70">
        <f t="shared" si="76"/>
        <v>9.3573776500815562</v>
      </c>
      <c r="E170" s="70">
        <f t="shared" si="77"/>
        <v>16</v>
      </c>
      <c r="F170" s="70">
        <f t="shared" si="54"/>
        <v>16</v>
      </c>
      <c r="G170" s="70">
        <f t="shared" si="55"/>
        <v>3748.9381151187904</v>
      </c>
      <c r="H170" s="71">
        <f t="shared" si="78"/>
        <v>0.04</v>
      </c>
      <c r="I170" s="94">
        <f t="shared" si="57"/>
        <v>24.715639860514784</v>
      </c>
      <c r="J170" s="95">
        <f t="shared" si="74"/>
        <v>80</v>
      </c>
      <c r="K170" s="70">
        <f t="shared" si="58"/>
        <v>1</v>
      </c>
      <c r="L170" s="97">
        <f t="shared" si="59"/>
        <v>9.3973776500815553</v>
      </c>
      <c r="M170" s="97">
        <f t="shared" si="42"/>
        <v>9.3773776500815558</v>
      </c>
      <c r="N170" s="70">
        <f t="shared" si="60"/>
        <v>0.26970308034054824</v>
      </c>
      <c r="O170" s="70">
        <f t="shared" si="75"/>
        <v>6.433066448919341</v>
      </c>
      <c r="P170" s="96">
        <f t="shared" si="61"/>
        <v>185.10121827452198</v>
      </c>
      <c r="Q170" s="70">
        <f t="shared" si="62"/>
        <v>3644.4725102488574</v>
      </c>
      <c r="R170" s="70">
        <f>rate1(1,$L$52,$L$51,$L$54,L170,$L$53,$L$50,P170)</f>
        <v>1297.1490514006323</v>
      </c>
      <c r="S170" s="97">
        <f t="shared" si="44"/>
        <v>0.4367438105807373</v>
      </c>
      <c r="T170" s="97">
        <f t="shared" si="45"/>
        <v>0.47882843616618181</v>
      </c>
      <c r="U170" s="116">
        <f t="shared" si="63"/>
        <v>9.3173776500815571</v>
      </c>
      <c r="V170" s="116">
        <f t="shared" si="46"/>
        <v>9.3373776500815566</v>
      </c>
      <c r="W170" s="70">
        <f t="shared" si="64"/>
        <v>-0.25860192345196964</v>
      </c>
      <c r="X170" s="70">
        <f t="shared" si="65"/>
        <v>3597.0143634065948</v>
      </c>
      <c r="Y170" s="70">
        <f t="shared" si="66"/>
        <v>183.5254563274955</v>
      </c>
      <c r="Z170" s="70">
        <f>rate1(1,$L$52,$L$51,$L$54,U170,$L$53,$L$50,Y170)</f>
        <v>1295.925400392689</v>
      </c>
      <c r="AA170" s="116">
        <f t="shared" si="47"/>
        <v>0.43146356987241552</v>
      </c>
      <c r="AB170" s="116">
        <f t="shared" si="67"/>
        <v>-0.45485550221282589</v>
      </c>
      <c r="AC170" s="70">
        <f t="shared" si="79"/>
        <v>0.47882843616618181</v>
      </c>
      <c r="AD170" s="70">
        <f t="shared" si="48"/>
        <v>8.3537227488547972E-2</v>
      </c>
      <c r="AE170" s="70">
        <f t="shared" si="69"/>
        <v>-3.0501820061773575E-3</v>
      </c>
      <c r="AF170" s="70">
        <f t="shared" si="49"/>
        <v>735.19002814670341</v>
      </c>
      <c r="AG170" s="70">
        <f t="shared" si="50"/>
        <v>704.02577524071944</v>
      </c>
      <c r="AH170" s="70">
        <f t="shared" si="70"/>
        <v>9.3981328905021382</v>
      </c>
      <c r="AI170" s="70">
        <f t="shared" si="51"/>
        <v>369.13910213259891</v>
      </c>
      <c r="AJ170" s="70">
        <f t="shared" si="71"/>
        <v>8.9041663063774035</v>
      </c>
      <c r="AK170" s="5">
        <f t="shared" si="72"/>
        <v>51.402686168849357</v>
      </c>
      <c r="AL170" s="134">
        <f t="shared" si="73"/>
        <v>2.5265425135872124</v>
      </c>
      <c r="AZ170" s="5"/>
    </row>
    <row r="171" spans="1:52" x14ac:dyDescent="0.25">
      <c r="A171" s="68"/>
      <c r="B171" s="70">
        <f t="shared" si="76"/>
        <v>735.19002814670341</v>
      </c>
      <c r="C171" s="70">
        <f t="shared" si="76"/>
        <v>704.02577524071944</v>
      </c>
      <c r="D171" s="70">
        <f t="shared" si="76"/>
        <v>9.3981328905021382</v>
      </c>
      <c r="E171" s="70">
        <f t="shared" si="77"/>
        <v>16</v>
      </c>
      <c r="F171" s="70">
        <f t="shared" si="54"/>
        <v>16</v>
      </c>
      <c r="G171" s="70">
        <f t="shared" si="55"/>
        <v>3797.9264326847442</v>
      </c>
      <c r="H171" s="71">
        <f t="shared" si="78"/>
        <v>0.04</v>
      </c>
      <c r="I171" s="94">
        <f t="shared" si="57"/>
        <v>24.931402324787179</v>
      </c>
      <c r="J171" s="95">
        <f t="shared" si="74"/>
        <v>80</v>
      </c>
      <c r="K171" s="70">
        <f t="shared" si="58"/>
        <v>1</v>
      </c>
      <c r="L171" s="97">
        <f t="shared" si="59"/>
        <v>9.4381328905021373</v>
      </c>
      <c r="M171" s="97">
        <f t="shared" si="42"/>
        <v>9.4181328905021378</v>
      </c>
      <c r="N171" s="70">
        <f t="shared" si="60"/>
        <v>0.27089956452105923</v>
      </c>
      <c r="O171" s="70">
        <f t="shared" si="75"/>
        <v>6.4066608873237527</v>
      </c>
      <c r="P171" s="96">
        <f t="shared" si="61"/>
        <v>186.17401626258965</v>
      </c>
      <c r="Q171" s="70">
        <f t="shared" si="62"/>
        <v>3693.2449196939997</v>
      </c>
      <c r="R171" s="70">
        <f>rate1(1,$L$52,$L$51,$L$54,L171,$L$53,$L$50,P171)</f>
        <v>1297.969291406464</v>
      </c>
      <c r="S171" s="97">
        <f t="shared" si="44"/>
        <v>0.44413188660855485</v>
      </c>
      <c r="T171" s="97">
        <f t="shared" si="45"/>
        <v>0.48734503382152161</v>
      </c>
      <c r="U171" s="116">
        <f t="shared" si="63"/>
        <v>9.358132890502139</v>
      </c>
      <c r="V171" s="116">
        <f t="shared" si="46"/>
        <v>9.3781328905021386</v>
      </c>
      <c r="W171" s="70">
        <f t="shared" si="64"/>
        <v>-0.25970642553600243</v>
      </c>
      <c r="X171" s="70">
        <f t="shared" si="65"/>
        <v>3645.3724735992087</v>
      </c>
      <c r="Y171" s="70">
        <f t="shared" si="66"/>
        <v>184.59596535894619</v>
      </c>
      <c r="Z171" s="70">
        <f>rate1(1,$L$52,$L$51,$L$54,U171,$L$53,$L$50,Y171)</f>
        <v>1296.7591656549475</v>
      </c>
      <c r="AA171" s="116">
        <f t="shared" si="47"/>
        <v>0.43878406446684226</v>
      </c>
      <c r="AB171" s="116">
        <f t="shared" si="67"/>
        <v>-0.46275668435765305</v>
      </c>
      <c r="AC171" s="70">
        <f t="shared" si="79"/>
        <v>0.48734503382152161</v>
      </c>
      <c r="AD171" s="70">
        <f t="shared" si="48"/>
        <v>8.2077372752399971E-2</v>
      </c>
      <c r="AE171" s="70">
        <f t="shared" si="69"/>
        <v>-3.0219309088803277E-3</v>
      </c>
      <c r="AF171" s="70">
        <f t="shared" si="49"/>
        <v>734.97358267740299</v>
      </c>
      <c r="AG171" s="70">
        <f t="shared" si="50"/>
        <v>703.53843020689794</v>
      </c>
      <c r="AH171" s="70">
        <f t="shared" si="70"/>
        <v>9.4388917894352673</v>
      </c>
      <c r="AI171" s="70">
        <f t="shared" si="51"/>
        <v>375.46730654424061</v>
      </c>
      <c r="AJ171" s="70">
        <f t="shared" si="71"/>
        <v>9.0084627804174708</v>
      </c>
      <c r="AK171" s="5">
        <f t="shared" si="72"/>
        <v>52.810289865334049</v>
      </c>
      <c r="AL171" s="134">
        <f t="shared" si="73"/>
        <v>2.5565798981107517</v>
      </c>
      <c r="AZ171" s="5"/>
    </row>
    <row r="172" spans="1:52" x14ac:dyDescent="0.25">
      <c r="A172" s="68"/>
      <c r="B172" s="70">
        <f t="shared" si="76"/>
        <v>734.97358267740299</v>
      </c>
      <c r="C172" s="70">
        <f t="shared" si="76"/>
        <v>703.53843020689794</v>
      </c>
      <c r="D172" s="70">
        <f t="shared" si="76"/>
        <v>9.4388917894352673</v>
      </c>
      <c r="E172" s="70">
        <f t="shared" si="77"/>
        <v>16</v>
      </c>
      <c r="F172" s="70">
        <f t="shared" si="54"/>
        <v>16</v>
      </c>
      <c r="G172" s="70">
        <f t="shared" si="55"/>
        <v>3847.3441168153554</v>
      </c>
      <c r="H172" s="71">
        <f t="shared" si="78"/>
        <v>0.04</v>
      </c>
      <c r="I172" s="94">
        <f t="shared" si="57"/>
        <v>25.148121976404038</v>
      </c>
      <c r="J172" s="95">
        <f t="shared" si="74"/>
        <v>80</v>
      </c>
      <c r="K172" s="70">
        <f t="shared" si="58"/>
        <v>1</v>
      </c>
      <c r="L172" s="97">
        <f t="shared" si="59"/>
        <v>9.4788917894352664</v>
      </c>
      <c r="M172" s="97">
        <f t="shared" si="42"/>
        <v>9.4588917894352669</v>
      </c>
      <c r="N172" s="70">
        <f t="shared" si="60"/>
        <v>0.27209635600910786</v>
      </c>
      <c r="O172" s="70">
        <f t="shared" si="75"/>
        <v>6.3793310394000855</v>
      </c>
      <c r="P172" s="96">
        <f t="shared" si="61"/>
        <v>187.24846079349709</v>
      </c>
      <c r="Q172" s="70">
        <f t="shared" si="62"/>
        <v>3742.4457036390504</v>
      </c>
      <c r="R172" s="70">
        <f>rate1(1,$L$52,$L$51,$L$54,L172,$L$53,$L$50,P172)</f>
        <v>1298.7805918444772</v>
      </c>
      <c r="S172" s="97">
        <f t="shared" si="44"/>
        <v>0.4516942672365114</v>
      </c>
      <c r="T172" s="97">
        <f t="shared" si="45"/>
        <v>0.49624933636518531</v>
      </c>
      <c r="U172" s="116">
        <f t="shared" si="63"/>
        <v>9.3988917894352682</v>
      </c>
      <c r="V172" s="116">
        <f t="shared" si="46"/>
        <v>9.4188917894352677</v>
      </c>
      <c r="W172" s="70">
        <f t="shared" si="64"/>
        <v>-0.26081082686723533</v>
      </c>
      <c r="X172" s="70">
        <f t="shared" si="65"/>
        <v>3694.1571203353333</v>
      </c>
      <c r="Y172" s="70">
        <f t="shared" si="66"/>
        <v>185.66812732993432</v>
      </c>
      <c r="Z172" s="70">
        <f>rate1(1,$L$52,$L$51,$L$54,U172,$L$53,$L$50,Y172)</f>
        <v>1297.5837782455785</v>
      </c>
      <c r="AA172" s="116">
        <f t="shared" si="47"/>
        <v>0.44627731965466461</v>
      </c>
      <c r="AB172" s="116">
        <f t="shared" si="67"/>
        <v>-0.47101344431941583</v>
      </c>
      <c r="AC172" s="70">
        <f t="shared" si="79"/>
        <v>0.49624933636518531</v>
      </c>
      <c r="AD172" s="70">
        <f t="shared" si="48"/>
        <v>8.0604641797574858E-2</v>
      </c>
      <c r="AE172" s="70">
        <f t="shared" si="69"/>
        <v>-2.9945900453772585E-3</v>
      </c>
      <c r="AF172" s="70">
        <f t="shared" si="49"/>
        <v>734.74942969704693</v>
      </c>
      <c r="AG172" s="70">
        <f t="shared" si="50"/>
        <v>703.04218087053277</v>
      </c>
      <c r="AH172" s="70">
        <f t="shared" si="70"/>
        <v>9.4796543456288394</v>
      </c>
      <c r="AI172" s="70">
        <f t="shared" si="51"/>
        <v>382.08866030283951</v>
      </c>
      <c r="AJ172" s="70">
        <f t="shared" si="71"/>
        <v>9.1145985193904817</v>
      </c>
      <c r="AK172" s="5">
        <f t="shared" si="72"/>
        <v>54.261434487927303</v>
      </c>
      <c r="AL172" s="134">
        <f t="shared" si="73"/>
        <v>2.5871469909349787</v>
      </c>
      <c r="AZ172" s="5"/>
    </row>
    <row r="173" spans="1:52" x14ac:dyDescent="0.25">
      <c r="A173" s="68"/>
      <c r="B173" s="70">
        <f t="shared" si="76"/>
        <v>734.74942969704693</v>
      </c>
      <c r="C173" s="70">
        <f t="shared" si="76"/>
        <v>703.04218087053277</v>
      </c>
      <c r="D173" s="70">
        <f t="shared" si="76"/>
        <v>9.4796543456288394</v>
      </c>
      <c r="E173" s="70">
        <f t="shared" si="77"/>
        <v>16</v>
      </c>
      <c r="F173" s="70">
        <f t="shared" si="54"/>
        <v>16</v>
      </c>
      <c r="G173" s="70">
        <f t="shared" si="55"/>
        <v>3897.1931159863993</v>
      </c>
      <c r="H173" s="71">
        <f t="shared" si="78"/>
        <v>0.04</v>
      </c>
      <c r="I173" s="94">
        <f t="shared" si="57"/>
        <v>25.36579906121133</v>
      </c>
      <c r="J173" s="95">
        <f t="shared" si="74"/>
        <v>80</v>
      </c>
      <c r="K173" s="70">
        <f t="shared" si="58"/>
        <v>1</v>
      </c>
      <c r="L173" s="97">
        <f t="shared" si="59"/>
        <v>9.5196543456288385</v>
      </c>
      <c r="M173" s="97">
        <f t="shared" si="42"/>
        <v>9.4996543456288389</v>
      </c>
      <c r="N173" s="70">
        <f t="shared" si="60"/>
        <v>0.27329345482165479</v>
      </c>
      <c r="O173" s="70">
        <f t="shared" si="75"/>
        <v>6.351027989747128</v>
      </c>
      <c r="P173" s="96">
        <f t="shared" si="61"/>
        <v>188.32454780330005</v>
      </c>
      <c r="Q173" s="70">
        <f t="shared" si="62"/>
        <v>3792.0768099916077</v>
      </c>
      <c r="R173" s="70">
        <f>rate1(1,$L$52,$L$51,$L$54,L173,$L$53,$L$50,P173)</f>
        <v>1299.5830922437874</v>
      </c>
      <c r="S173" s="97">
        <f t="shared" si="44"/>
        <v>0.4594402571500758</v>
      </c>
      <c r="T173" s="97">
        <f t="shared" si="45"/>
        <v>0.50557493123850572</v>
      </c>
      <c r="U173" s="116">
        <f t="shared" si="63"/>
        <v>9.4396543456288402</v>
      </c>
      <c r="V173" s="116">
        <f t="shared" si="46"/>
        <v>9.4596543456288398</v>
      </c>
      <c r="W173" s="70">
        <f t="shared" si="64"/>
        <v>-0.26191512735792344</v>
      </c>
      <c r="X173" s="70">
        <f t="shared" si="65"/>
        <v>3743.3702510505082</v>
      </c>
      <c r="Y173" s="70">
        <f t="shared" si="66"/>
        <v>186.74193813092603</v>
      </c>
      <c r="Z173" s="70">
        <f>rate1(1,$L$52,$L$51,$L$54,U173,$L$53,$L$50,Y173)</f>
        <v>1298.3993820584201</v>
      </c>
      <c r="AA173" s="116">
        <f t="shared" si="47"/>
        <v>0.45395254767055104</v>
      </c>
      <c r="AB173" s="116">
        <f t="shared" si="67"/>
        <v>-0.47965634898686638</v>
      </c>
      <c r="AC173" s="70">
        <f t="shared" si="79"/>
        <v>0.50557493123850572</v>
      </c>
      <c r="AD173" s="70">
        <f t="shared" si="48"/>
        <v>7.9117846887724622E-2</v>
      </c>
      <c r="AE173" s="70">
        <f t="shared" si="69"/>
        <v>-2.9681750740707625E-3</v>
      </c>
      <c r="AF173" s="70">
        <f t="shared" si="49"/>
        <v>734.51714822063013</v>
      </c>
      <c r="AG173" s="70">
        <f t="shared" si="50"/>
        <v>702.5366059392943</v>
      </c>
      <c r="AH173" s="70">
        <f t="shared" si="70"/>
        <v>9.5204205578505245</v>
      </c>
      <c r="AI173" s="70">
        <f t="shared" si="51"/>
        <v>389.02855404621209</v>
      </c>
      <c r="AJ173" s="70">
        <f t="shared" si="71"/>
        <v>9.2226620066255407</v>
      </c>
      <c r="AK173" s="5">
        <f t="shared" si="72"/>
        <v>55.758161206610183</v>
      </c>
      <c r="AL173" s="134">
        <f t="shared" si="73"/>
        <v>2.6182692752586756</v>
      </c>
      <c r="AZ173" s="5"/>
    </row>
    <row r="174" spans="1:52" x14ac:dyDescent="0.25">
      <c r="A174" s="68"/>
      <c r="B174" s="70">
        <f t="shared" si="76"/>
        <v>734.51714822063013</v>
      </c>
      <c r="C174" s="70">
        <f t="shared" si="76"/>
        <v>702.5366059392943</v>
      </c>
      <c r="D174" s="70">
        <f t="shared" si="76"/>
        <v>9.5204205578505245</v>
      </c>
      <c r="E174" s="70">
        <f t="shared" si="77"/>
        <v>16</v>
      </c>
      <c r="F174" s="70">
        <f t="shared" si="54"/>
        <v>16</v>
      </c>
      <c r="G174" s="70">
        <f t="shared" si="55"/>
        <v>3947.4753796441996</v>
      </c>
      <c r="H174" s="71">
        <f t="shared" si="78"/>
        <v>0.04</v>
      </c>
      <c r="I174" s="94">
        <f t="shared" si="57"/>
        <v>25.584433825068665</v>
      </c>
      <c r="J174" s="95">
        <f t="shared" si="74"/>
        <v>80</v>
      </c>
      <c r="K174" s="70">
        <f t="shared" si="58"/>
        <v>1</v>
      </c>
      <c r="L174" s="97">
        <f t="shared" si="59"/>
        <v>9.5604205578505237</v>
      </c>
      <c r="M174" s="97">
        <f t="shared" si="42"/>
        <v>9.5404205578505241</v>
      </c>
      <c r="N174" s="70">
        <f t="shared" si="60"/>
        <v>0.27449086097645647</v>
      </c>
      <c r="O174" s="70">
        <f t="shared" si="75"/>
        <v>6.3216985819915665</v>
      </c>
      <c r="P174" s="96">
        <f t="shared" si="61"/>
        <v>189.4022732578274</v>
      </c>
      <c r="Q174" s="70">
        <f t="shared" si="62"/>
        <v>3842.1401876296345</v>
      </c>
      <c r="R174" s="70">
        <f>rate1(1,$L$52,$L$51,$L$54,L174,$L$53,$L$50,P174)</f>
        <v>1300.3769292984518</v>
      </c>
      <c r="S174" s="97">
        <f t="shared" si="44"/>
        <v>0.46738004509689979</v>
      </c>
      <c r="T174" s="97">
        <f t="shared" si="45"/>
        <v>0.51535970150873289</v>
      </c>
      <c r="U174" s="116">
        <f t="shared" si="63"/>
        <v>9.4804205578505254</v>
      </c>
      <c r="V174" s="116">
        <f t="shared" si="46"/>
        <v>9.500420557850525</v>
      </c>
      <c r="W174" s="70">
        <f t="shared" si="64"/>
        <v>-0.26301932692085472</v>
      </c>
      <c r="X174" s="70">
        <f t="shared" si="65"/>
        <v>3793.0138141505972</v>
      </c>
      <c r="Y174" s="70">
        <f t="shared" si="66"/>
        <v>187.8173936826766</v>
      </c>
      <c r="Z174" s="70">
        <f>rate1(1,$L$52,$L$51,$L$54,U174,$L$53,$L$50,Y174)</f>
        <v>1299.2061180422568</v>
      </c>
      <c r="AA174" s="116">
        <f t="shared" si="47"/>
        <v>0.4618198357766008</v>
      </c>
      <c r="AB174" s="116">
        <f t="shared" si="67"/>
        <v>-0.4887198458910037</v>
      </c>
      <c r="AC174" s="70">
        <f t="shared" si="79"/>
        <v>0.51535970150873289</v>
      </c>
      <c r="AD174" s="70">
        <f t="shared" si="48"/>
        <v>7.7615692268717659E-2</v>
      </c>
      <c r="AE174" s="70">
        <f t="shared" si="69"/>
        <v>-2.9427047938707031E-3</v>
      </c>
      <c r="AF174" s="70">
        <f t="shared" si="49"/>
        <v>734.27627938009789</v>
      </c>
      <c r="AG174" s="70">
        <f t="shared" si="50"/>
        <v>702.02124623778559</v>
      </c>
      <c r="AH174" s="70">
        <f t="shared" si="70"/>
        <v>9.5611904248874335</v>
      </c>
      <c r="AI174" s="70">
        <f t="shared" si="51"/>
        <v>396.31562964345068</v>
      </c>
      <c r="AJ174" s="70">
        <f t="shared" si="71"/>
        <v>9.332749681526499</v>
      </c>
      <c r="AK174" s="5">
        <f t="shared" si="72"/>
        <v>57.302679750214452</v>
      </c>
      <c r="AL174" s="134">
        <f t="shared" si="73"/>
        <v>2.6499745256301517</v>
      </c>
      <c r="AZ174" s="5"/>
    </row>
    <row r="175" spans="1:52" x14ac:dyDescent="0.25">
      <c r="A175" s="68"/>
      <c r="B175" s="70">
        <f t="shared" si="76"/>
        <v>734.27627938009789</v>
      </c>
      <c r="C175" s="70">
        <f t="shared" si="76"/>
        <v>702.02124623778559</v>
      </c>
      <c r="D175" s="70">
        <f t="shared" si="76"/>
        <v>9.5611904248874335</v>
      </c>
      <c r="E175" s="70">
        <f t="shared" si="77"/>
        <v>16</v>
      </c>
      <c r="F175" s="70">
        <f t="shared" si="54"/>
        <v>16</v>
      </c>
      <c r="G175" s="70">
        <f t="shared" si="55"/>
        <v>3998.1928582058799</v>
      </c>
      <c r="H175" s="71">
        <f t="shared" si="78"/>
        <v>0.04</v>
      </c>
      <c r="I175" s="94">
        <f t="shared" si="57"/>
        <v>25.804026513849841</v>
      </c>
      <c r="J175" s="95">
        <f t="shared" si="74"/>
        <v>80</v>
      </c>
      <c r="K175" s="70">
        <f t="shared" si="58"/>
        <v>1</v>
      </c>
      <c r="L175" s="97">
        <f t="shared" si="59"/>
        <v>9.6011904248874327</v>
      </c>
      <c r="M175" s="97">
        <f t="shared" si="42"/>
        <v>9.5811904248874331</v>
      </c>
      <c r="N175" s="70">
        <f t="shared" si="60"/>
        <v>0.27568857449161044</v>
      </c>
      <c r="O175" s="70">
        <f t="shared" si="75"/>
        <v>6.2912848763936955</v>
      </c>
      <c r="P175" s="96">
        <f t="shared" si="61"/>
        <v>190.48163315234319</v>
      </c>
      <c r="Q175" s="70">
        <f t="shared" si="62"/>
        <v>3892.6377864017199</v>
      </c>
      <c r="R175" s="70">
        <f>rate1(1,$L$52,$L$51,$L$54,L175,$L$53,$L$50,P175)</f>
        <v>1301.1622369383952</v>
      </c>
      <c r="S175" s="97">
        <f t="shared" si="44"/>
        <v>0.47552482308472899</v>
      </c>
      <c r="T175" s="97">
        <f t="shared" si="45"/>
        <v>0.52564656370028351</v>
      </c>
      <c r="U175" s="116">
        <f t="shared" si="63"/>
        <v>9.5211904248874344</v>
      </c>
      <c r="V175" s="116">
        <f t="shared" si="46"/>
        <v>9.541190424887434</v>
      </c>
      <c r="W175" s="70">
        <f t="shared" si="64"/>
        <v>-0.26412342546943535</v>
      </c>
      <c r="X175" s="70">
        <f t="shared" si="65"/>
        <v>3843.089759012073</v>
      </c>
      <c r="Y175" s="70">
        <f t="shared" si="66"/>
        <v>188.89448993588442</v>
      </c>
      <c r="Z175" s="70">
        <f>rate1(1,$L$52,$L$51,$L$54,U175,$L$53,$L$50,Y175)</f>
        <v>1300.0041242750317</v>
      </c>
      <c r="AA175" s="116">
        <f t="shared" si="47"/>
        <v>0.46989026422819113</v>
      </c>
      <c r="AB175" s="116">
        <f t="shared" si="67"/>
        <v>-0.49824292527826725</v>
      </c>
      <c r="AC175" s="70">
        <f t="shared" si="79"/>
        <v>0.52564656370028351</v>
      </c>
      <c r="AD175" s="70">
        <f t="shared" si="48"/>
        <v>7.6096759233847969E-2</v>
      </c>
      <c r="AE175" s="70">
        <f t="shared" si="69"/>
        <v>-2.9182015241084346E-3</v>
      </c>
      <c r="AF175" s="70">
        <f t="shared" si="49"/>
        <v>734.02632139088917</v>
      </c>
      <c r="AG175" s="70">
        <f t="shared" si="50"/>
        <v>701.49559967408527</v>
      </c>
      <c r="AH175" s="70">
        <f t="shared" si="70"/>
        <v>9.6019639455457799</v>
      </c>
      <c r="AI175" s="70">
        <f t="shared" si="51"/>
        <v>403.98233884893386</v>
      </c>
      <c r="AJ175" s="70">
        <f t="shared" si="71"/>
        <v>9.4449669978734256</v>
      </c>
      <c r="AK175" s="5">
        <f t="shared" si="72"/>
        <v>58.897390086631695</v>
      </c>
      <c r="AL175" s="134">
        <f t="shared" si="73"/>
        <v>2.6822931127380665</v>
      </c>
      <c r="AZ175" s="5"/>
    </row>
    <row r="176" spans="1:52" x14ac:dyDescent="0.25">
      <c r="A176" s="68"/>
      <c r="B176" s="70">
        <f t="shared" si="76"/>
        <v>734.02632139088917</v>
      </c>
      <c r="C176" s="70">
        <f t="shared" si="76"/>
        <v>701.49559967408527</v>
      </c>
      <c r="D176" s="70">
        <f t="shared" si="76"/>
        <v>9.6019639455457799</v>
      </c>
      <c r="E176" s="70">
        <f t="shared" si="77"/>
        <v>16</v>
      </c>
      <c r="F176" s="70">
        <f t="shared" si="54"/>
        <v>16</v>
      </c>
      <c r="G176" s="70">
        <f t="shared" si="55"/>
        <v>4049.3475030596355</v>
      </c>
      <c r="H176" s="71">
        <f t="shared" si="78"/>
        <v>0.04</v>
      </c>
      <c r="I176" s="94">
        <f t="shared" si="57"/>
        <v>26.024577373443119</v>
      </c>
      <c r="J176" s="95">
        <f t="shared" si="74"/>
        <v>80</v>
      </c>
      <c r="K176" s="70">
        <f t="shared" si="58"/>
        <v>1</v>
      </c>
      <c r="L176" s="97">
        <f t="shared" si="59"/>
        <v>9.6419639455457791</v>
      </c>
      <c r="M176" s="97">
        <f t="shared" si="42"/>
        <v>9.6219639455457795</v>
      </c>
      <c r="N176" s="70">
        <f t="shared" si="60"/>
        <v>0.27688659538583238</v>
      </c>
      <c r="O176" s="70">
        <f t="shared" si="75"/>
        <v>6.2597235142896066</v>
      </c>
      <c r="P176" s="96">
        <f t="shared" si="61"/>
        <v>191.56262351121401</v>
      </c>
      <c r="Q176" s="70">
        <f t="shared" si="62"/>
        <v>3943.5715571273458</v>
      </c>
      <c r="R176" s="70">
        <f>rate1(1,$L$52,$L$51,$L$54,L176,$L$53,$L$50,P176)</f>
        <v>1301.9391463982258</v>
      </c>
      <c r="S176" s="97">
        <f t="shared" si="44"/>
        <v>0.48388692676426798</v>
      </c>
      <c r="T176" s="97">
        <f t="shared" si="45"/>
        <v>0.53648436698166302</v>
      </c>
      <c r="U176" s="116">
        <f t="shared" si="63"/>
        <v>9.5619639455457808</v>
      </c>
      <c r="V176" s="116">
        <f t="shared" si="46"/>
        <v>9.5819639455457803</v>
      </c>
      <c r="W176" s="70">
        <f t="shared" si="64"/>
        <v>-0.26522742291746226</v>
      </c>
      <c r="X176" s="70">
        <f t="shared" si="65"/>
        <v>3893.6000359822783</v>
      </c>
      <c r="Y176" s="70">
        <f t="shared" si="66"/>
        <v>189.97322287085021</v>
      </c>
      <c r="Z176" s="70">
        <f>rate1(1,$L$52,$L$51,$L$54,U176,$L$53,$L$50,Y176)</f>
        <v>1300.7935360358404</v>
      </c>
      <c r="AA176" s="116">
        <f t="shared" si="47"/>
        <v>0.47817604520413326</v>
      </c>
      <c r="AB176" s="116">
        <f t="shared" si="67"/>
        <v>-0.50826992605430898</v>
      </c>
      <c r="AC176" s="70">
        <f t="shared" si="79"/>
        <v>0.53648436698166302</v>
      </c>
      <c r="AD176" s="70">
        <f t="shared" si="48"/>
        <v>7.4559488517895983E-2</v>
      </c>
      <c r="AE176" s="70">
        <f t="shared" si="69"/>
        <v>-2.8946915517561911E-3</v>
      </c>
      <c r="AF176" s="70">
        <f t="shared" si="49"/>
        <v>733.76672361929332</v>
      </c>
      <c r="AG176" s="70">
        <f t="shared" si="50"/>
        <v>700.95911530710362</v>
      </c>
      <c r="AH176" s="70">
        <f t="shared" si="70"/>
        <v>9.6427411186505623</v>
      </c>
      <c r="AI176" s="70">
        <f t="shared" si="51"/>
        <v>412.06562416210488</v>
      </c>
      <c r="AJ176" s="70">
        <f t="shared" si="71"/>
        <v>9.5594296712517881</v>
      </c>
      <c r="AK176" s="5">
        <f t="shared" si="72"/>
        <v>60.54490792226877</v>
      </c>
      <c r="AL176" s="134">
        <f t="shared" si="73"/>
        <v>2.7152583626710349</v>
      </c>
      <c r="AZ176" s="5"/>
    </row>
    <row r="177" spans="1:52" x14ac:dyDescent="0.25">
      <c r="A177" s="68"/>
      <c r="B177" s="70">
        <f t="shared" si="76"/>
        <v>733.76672361929332</v>
      </c>
      <c r="C177" s="70">
        <f t="shared" si="76"/>
        <v>700.95911530710362</v>
      </c>
      <c r="D177" s="70">
        <f t="shared" si="76"/>
        <v>9.6427411186505623</v>
      </c>
      <c r="E177" s="70">
        <f t="shared" si="77"/>
        <v>16</v>
      </c>
      <c r="F177" s="70">
        <f t="shared" si="54"/>
        <v>16</v>
      </c>
      <c r="G177" s="70">
        <f t="shared" si="55"/>
        <v>4100.9412665650289</v>
      </c>
      <c r="H177" s="71">
        <f t="shared" si="78"/>
        <v>0.04</v>
      </c>
      <c r="I177" s="94">
        <f t="shared" si="57"/>
        <v>26.24608664975176</v>
      </c>
      <c r="J177" s="95">
        <f t="shared" si="74"/>
        <v>80</v>
      </c>
      <c r="K177" s="70">
        <f t="shared" si="58"/>
        <v>1</v>
      </c>
      <c r="L177" s="97">
        <f t="shared" si="59"/>
        <v>9.6827411186505614</v>
      </c>
      <c r="M177" s="97">
        <f t="shared" si="42"/>
        <v>9.6627411186505618</v>
      </c>
      <c r="N177" s="70">
        <f t="shared" si="60"/>
        <v>0.278084923678378</v>
      </c>
      <c r="O177" s="70">
        <f t="shared" si="75"/>
        <v>6.2269449689961043</v>
      </c>
      <c r="P177" s="96">
        <f t="shared" si="61"/>
        <v>192.64524038758066</v>
      </c>
      <c r="Q177" s="70">
        <f t="shared" si="62"/>
        <v>3994.9434515971752</v>
      </c>
      <c r="R177" s="70">
        <f>rate1(1,$L$52,$L$51,$L$54,L177,$L$53,$L$50,P177)</f>
        <v>1302.7077862840217</v>
      </c>
      <c r="S177" s="97">
        <f t="shared" si="44"/>
        <v>0.49248000174724665</v>
      </c>
      <c r="T177" s="97">
        <f t="shared" si="45"/>
        <v>0.54792899715428967</v>
      </c>
      <c r="U177" s="116">
        <f t="shared" si="63"/>
        <v>9.6027411186505631</v>
      </c>
      <c r="V177" s="116">
        <f t="shared" si="46"/>
        <v>9.6227411186505627</v>
      </c>
      <c r="W177" s="70">
        <f t="shared" si="64"/>
        <v>-0.26633131917942876</v>
      </c>
      <c r="X177" s="70">
        <f t="shared" si="65"/>
        <v>3944.5465963796946</v>
      </c>
      <c r="Y177" s="70">
        <f t="shared" si="66"/>
        <v>191.05358849714148</v>
      </c>
      <c r="Z177" s="70">
        <f>rate1(1,$L$52,$L$51,$L$54,U177,$L$53,$L$50,Y177)</f>
        <v>1301.5744858747817</v>
      </c>
      <c r="AA177" s="116">
        <f t="shared" si="47"/>
        <v>0.48669068740166599</v>
      </c>
      <c r="AB177" s="116">
        <f t="shared" si="67"/>
        <v>-0.51885152410596103</v>
      </c>
      <c r="AC177" s="70">
        <f t="shared" si="79"/>
        <v>0.54792899715428967</v>
      </c>
      <c r="AD177" s="70">
        <f t="shared" si="48"/>
        <v>7.300215941799576E-2</v>
      </c>
      <c r="AE177" s="70">
        <f t="shared" si="69"/>
        <v>-2.8722056577402733E-3</v>
      </c>
      <c r="AF177" s="70">
        <f t="shared" si="49"/>
        <v>733.49687954581736</v>
      </c>
      <c r="AG177" s="70">
        <f t="shared" si="50"/>
        <v>700.41118630994936</v>
      </c>
      <c r="AH177" s="70">
        <f t="shared" si="70"/>
        <v>9.683521943045255</v>
      </c>
      <c r="AI177" s="70">
        <f t="shared" si="51"/>
        <v>420.60775480375298</v>
      </c>
      <c r="AJ177" s="70">
        <f t="shared" si="71"/>
        <v>9.6762651586972748</v>
      </c>
      <c r="AK177" s="5">
        <f t="shared" si="72"/>
        <v>62.24809488395087</v>
      </c>
      <c r="AL177" s="134">
        <f t="shared" si="73"/>
        <v>2.7489069830553352</v>
      </c>
      <c r="AZ177" s="5"/>
    </row>
    <row r="178" spans="1:52" x14ac:dyDescent="0.25">
      <c r="A178" s="68"/>
      <c r="B178" s="70">
        <f t="shared" si="76"/>
        <v>733.49687954581736</v>
      </c>
      <c r="C178" s="70">
        <f t="shared" si="76"/>
        <v>700.41118630994936</v>
      </c>
      <c r="D178" s="70">
        <f t="shared" si="76"/>
        <v>9.683521943045255</v>
      </c>
      <c r="E178" s="70">
        <f t="shared" si="77"/>
        <v>16</v>
      </c>
      <c r="F178" s="70">
        <f t="shared" si="54"/>
        <v>16</v>
      </c>
      <c r="G178" s="70">
        <f t="shared" si="55"/>
        <v>4152.976102053246</v>
      </c>
      <c r="H178" s="71">
        <f t="shared" si="78"/>
        <v>0.04</v>
      </c>
      <c r="I178" s="94">
        <f t="shared" si="57"/>
        <v>26.468554588694406</v>
      </c>
      <c r="J178" s="95">
        <f t="shared" si="74"/>
        <v>80</v>
      </c>
      <c r="K178" s="70">
        <f t="shared" si="58"/>
        <v>1</v>
      </c>
      <c r="L178" s="97">
        <f t="shared" si="59"/>
        <v>9.7235219430452542</v>
      </c>
      <c r="M178" s="97">
        <f t="shared" si="42"/>
        <v>9.7035219430452546</v>
      </c>
      <c r="N178" s="70">
        <f t="shared" si="60"/>
        <v>0.2792835593890004</v>
      </c>
      <c r="O178" s="70">
        <f t="shared" si="75"/>
        <v>6.1928726573185404</v>
      </c>
      <c r="P178" s="96">
        <f t="shared" si="61"/>
        <v>193.729479863036</v>
      </c>
      <c r="Q178" s="70">
        <f t="shared" si="62"/>
        <v>4046.7554225733202</v>
      </c>
      <c r="R178" s="70">
        <f>rate1(1,$L$52,$L$51,$L$54,L178,$L$53,$L$50,P178)</f>
        <v>1303.46828263815</v>
      </c>
      <c r="S178" s="97">
        <f t="shared" si="44"/>
        <v>0.501319201914316</v>
      </c>
      <c r="T178" s="97">
        <f t="shared" si="45"/>
        <v>0.56004474297206353</v>
      </c>
      <c r="U178" s="116">
        <f t="shared" si="63"/>
        <v>9.6435219430452559</v>
      </c>
      <c r="V178" s="116">
        <f t="shared" si="46"/>
        <v>9.6635219430452555</v>
      </c>
      <c r="W178" s="70">
        <f t="shared" si="64"/>
        <v>-0.26743511417024024</v>
      </c>
      <c r="X178" s="70">
        <f t="shared" si="65"/>
        <v>3995.9313924942339</v>
      </c>
      <c r="Y178" s="70">
        <f t="shared" si="66"/>
        <v>192.13558285326275</v>
      </c>
      <c r="Z178" s="70">
        <f>rate1(1,$L$52,$L$51,$L$54,U178,$L$53,$L$50,Y178)</f>
        <v>1302.3471036807387</v>
      </c>
      <c r="AA178" s="116">
        <f t="shared" si="47"/>
        <v>0.49544919228748863</v>
      </c>
      <c r="AB178" s="116">
        <f t="shared" si="67"/>
        <v>-0.53004595391039866</v>
      </c>
      <c r="AC178" s="70">
        <f t="shared" si="79"/>
        <v>0.56004474297206353</v>
      </c>
      <c r="AD178" s="70">
        <f t="shared" si="48"/>
        <v>7.1422864872771968E-2</v>
      </c>
      <c r="AE178" s="70">
        <f t="shared" si="69"/>
        <v>-2.8507797396781064E-3</v>
      </c>
      <c r="AF178" s="70">
        <f t="shared" si="49"/>
        <v>733.21611836223428</v>
      </c>
      <c r="AG178" s="70">
        <f t="shared" si="50"/>
        <v>699.85114156697728</v>
      </c>
      <c r="AH178" s="70">
        <f t="shared" si="70"/>
        <v>9.7243064175915173</v>
      </c>
      <c r="AI178" s="70">
        <f t="shared" si="51"/>
        <v>429.65736138862007</v>
      </c>
      <c r="AJ178" s="70">
        <f t="shared" si="71"/>
        <v>9.7956144257496689</v>
      </c>
      <c r="AK178" s="5">
        <f t="shared" si="72"/>
        <v>64.010094487752909</v>
      </c>
      <c r="AL178" s="134">
        <f t="shared" si="73"/>
        <v>2.7832795719664247</v>
      </c>
      <c r="AZ178" s="5"/>
    </row>
    <row r="179" spans="1:52" x14ac:dyDescent="0.25">
      <c r="A179" s="68"/>
      <c r="B179" s="70">
        <f t="shared" si="76"/>
        <v>733.21611836223428</v>
      </c>
      <c r="C179" s="70">
        <f t="shared" si="76"/>
        <v>699.85114156697728</v>
      </c>
      <c r="D179" s="70">
        <f t="shared" si="76"/>
        <v>9.7243064175915173</v>
      </c>
      <c r="E179" s="70">
        <f t="shared" si="77"/>
        <v>16</v>
      </c>
      <c r="F179" s="70">
        <f t="shared" si="54"/>
        <v>16</v>
      </c>
      <c r="G179" s="70">
        <f t="shared" si="55"/>
        <v>4179.7066366559302</v>
      </c>
      <c r="H179" s="71">
        <f t="shared" si="78"/>
        <v>0.02</v>
      </c>
      <c r="I179" s="94">
        <f t="shared" si="57"/>
        <v>26.691981436205609</v>
      </c>
      <c r="J179" s="95">
        <f t="shared" si="74"/>
        <v>80</v>
      </c>
      <c r="K179" s="70">
        <f t="shared" si="58"/>
        <v>1</v>
      </c>
      <c r="L179" s="97">
        <f t="shared" si="59"/>
        <v>9.7443064175915168</v>
      </c>
      <c r="M179" s="97">
        <f t="shared" si="42"/>
        <v>9.734306417591517</v>
      </c>
      <c r="N179" s="70">
        <f t="shared" si="60"/>
        <v>0.14301545497696111</v>
      </c>
      <c r="O179" s="70">
        <f t="shared" si="75"/>
        <v>6.1574218785381172</v>
      </c>
      <c r="P179" s="96">
        <f t="shared" si="61"/>
        <v>194.41568851654242</v>
      </c>
      <c r="Q179" s="70">
        <f t="shared" si="62"/>
        <v>4086.156619154699</v>
      </c>
      <c r="R179" s="70">
        <f>rate1(1,$L$52,$L$51,$L$54,L179,$L$53,$L$50,P179)</f>
        <v>1303.944865514969</v>
      </c>
      <c r="S179" s="97">
        <f t="shared" si="44"/>
        <v>0.50892861443767567</v>
      </c>
      <c r="T179" s="97">
        <f t="shared" si="45"/>
        <v>0.29123149745977267</v>
      </c>
      <c r="U179" s="116">
        <f t="shared" si="63"/>
        <v>9.7043064175915177</v>
      </c>
      <c r="V179" s="116">
        <f t="shared" si="46"/>
        <v>9.7143064175915175</v>
      </c>
      <c r="W179" s="70">
        <f t="shared" si="64"/>
        <v>-0.13149520019469207</v>
      </c>
      <c r="X179" s="70">
        <f t="shared" si="65"/>
        <v>4060.530123153796</v>
      </c>
      <c r="Y179" s="70">
        <f t="shared" si="66"/>
        <v>193.61762049605389</v>
      </c>
      <c r="Z179" s="70">
        <f>rate1(1,$L$52,$L$51,$L$54,U179,$L$53,$L$50,Y179)</f>
        <v>1303.3902487901455</v>
      </c>
      <c r="AA179" s="116">
        <f t="shared" si="47"/>
        <v>0.50595204851974407</v>
      </c>
      <c r="AB179" s="116">
        <f t="shared" si="67"/>
        <v>-0.26615878033844481</v>
      </c>
      <c r="AC179" s="70">
        <f t="shared" si="79"/>
        <v>0.29123149745977267</v>
      </c>
      <c r="AD179" s="70">
        <f t="shared" si="48"/>
        <v>6.8673890614330158E-2</v>
      </c>
      <c r="AE179" s="70">
        <f t="shared" si="69"/>
        <v>-6.4584775843087288E-3</v>
      </c>
      <c r="AF179" s="70">
        <f t="shared" si="49"/>
        <v>733.06790231975151</v>
      </c>
      <c r="AG179" s="70">
        <f t="shared" si="50"/>
        <v>699.55991006951751</v>
      </c>
      <c r="AH179" s="70">
        <f t="shared" si="70"/>
        <v>9.7451252390827587</v>
      </c>
      <c r="AI179" s="70">
        <f t="shared" si="51"/>
        <v>223.34648125230063</v>
      </c>
      <c r="AJ179" s="70">
        <f t="shared" si="71"/>
        <v>9.8576551149864198</v>
      </c>
      <c r="AK179" s="5">
        <f t="shared" si="72"/>
        <v>64.937647086871394</v>
      </c>
      <c r="AL179" s="134">
        <f t="shared" si="73"/>
        <v>2.8011472904666088</v>
      </c>
      <c r="AZ179" s="5"/>
    </row>
    <row r="180" spans="1:52" x14ac:dyDescent="0.25">
      <c r="A180" s="68"/>
      <c r="B180" s="70">
        <f t="shared" si="76"/>
        <v>733.06790231975151</v>
      </c>
      <c r="C180" s="70">
        <f t="shared" si="76"/>
        <v>699.55991006951751</v>
      </c>
      <c r="D180" s="70">
        <f t="shared" si="76"/>
        <v>9.7451252390827587</v>
      </c>
      <c r="E180" s="70">
        <f t="shared" si="77"/>
        <v>16</v>
      </c>
      <c r="F180" s="70">
        <f t="shared" si="54"/>
        <v>16</v>
      </c>
      <c r="G180" s="70">
        <f t="shared" si="55"/>
        <v>4206.5539481073274</v>
      </c>
      <c r="H180" s="71">
        <f t="shared" si="78"/>
        <v>0.02</v>
      </c>
      <c r="I180" s="94">
        <f t="shared" si="57"/>
        <v>26.806393800187198</v>
      </c>
      <c r="J180" s="95">
        <f t="shared" si="74"/>
        <v>80</v>
      </c>
      <c r="K180" s="70">
        <f t="shared" si="58"/>
        <v>1</v>
      </c>
      <c r="L180" s="97">
        <f t="shared" si="59"/>
        <v>9.7651252390827583</v>
      </c>
      <c r="M180" s="97">
        <f t="shared" si="42"/>
        <v>9.7551252390827585</v>
      </c>
      <c r="N180" s="70">
        <f t="shared" si="60"/>
        <v>0.1433336933419298</v>
      </c>
      <c r="O180" s="70">
        <f t="shared" si="75"/>
        <v>6.1387071329072924</v>
      </c>
      <c r="P180" s="96">
        <f t="shared" si="61"/>
        <v>194.9702761404005</v>
      </c>
      <c r="Q180" s="70">
        <f t="shared" si="62"/>
        <v>4112.9443836929604</v>
      </c>
      <c r="R180" s="70">
        <f>rate1(1,$L$52,$L$51,$L$54,L180,$L$53,$L$50,P180)</f>
        <v>1304.32739044552</v>
      </c>
      <c r="S180" s="97">
        <f t="shared" si="44"/>
        <v>0.51367603901639303</v>
      </c>
      <c r="T180" s="97">
        <f t="shared" si="45"/>
        <v>0.29472883271478639</v>
      </c>
      <c r="U180" s="116">
        <f t="shared" si="63"/>
        <v>9.7251252390827592</v>
      </c>
      <c r="V180" s="116">
        <f t="shared" si="46"/>
        <v>9.735125239082759</v>
      </c>
      <c r="W180" s="70">
        <f t="shared" si="64"/>
        <v>-0.13176466321247915</v>
      </c>
      <c r="X180" s="70">
        <f t="shared" si="65"/>
        <v>4087.2080424577662</v>
      </c>
      <c r="Y180" s="70">
        <f t="shared" si="66"/>
        <v>194.17163785779621</v>
      </c>
      <c r="Z180" s="70">
        <f>rate1(1,$L$52,$L$51,$L$54,U180,$L$53,$L$50,Y180)</f>
        <v>1303.7757850543792</v>
      </c>
      <c r="AA180" s="116">
        <f t="shared" si="47"/>
        <v>0.51067772989092131</v>
      </c>
      <c r="AB180" s="116">
        <f t="shared" si="67"/>
        <v>-0.26927992299043829</v>
      </c>
      <c r="AC180" s="70">
        <f t="shared" si="79"/>
        <v>0.29472883271478639</v>
      </c>
      <c r="AD180" s="70">
        <f t="shared" si="48"/>
        <v>6.7858986905954696E-2</v>
      </c>
      <c r="AE180" s="70">
        <f t="shared" si="69"/>
        <v>-2.7814296170278262E-3</v>
      </c>
      <c r="AF180" s="70">
        <f t="shared" si="49"/>
        <v>732.91650718037863</v>
      </c>
      <c r="AG180" s="70">
        <f t="shared" si="50"/>
        <v>699.26518123680273</v>
      </c>
      <c r="AH180" s="70">
        <f t="shared" si="70"/>
        <v>9.765945857435721</v>
      </c>
      <c r="AI180" s="70">
        <f t="shared" si="51"/>
        <v>225.96231197300523</v>
      </c>
      <c r="AJ180" s="70">
        <f t="shared" si="71"/>
        <v>9.9204224238678105</v>
      </c>
      <c r="AK180" s="5">
        <f t="shared" si="72"/>
        <v>65.882103261859086</v>
      </c>
      <c r="AL180" s="134">
        <f t="shared" si="73"/>
        <v>2.8192242754244492</v>
      </c>
      <c r="AZ180" s="5"/>
    </row>
    <row r="181" spans="1:52" x14ac:dyDescent="0.25">
      <c r="A181" s="68"/>
      <c r="B181" s="70">
        <f t="shared" si="76"/>
        <v>732.91650718037863</v>
      </c>
      <c r="C181" s="70">
        <f t="shared" si="76"/>
        <v>699.26518123680273</v>
      </c>
      <c r="D181" s="70">
        <f t="shared" si="76"/>
        <v>9.765945857435721</v>
      </c>
      <c r="E181" s="70">
        <f t="shared" si="77"/>
        <v>16</v>
      </c>
      <c r="F181" s="70">
        <f t="shared" si="54"/>
        <v>16</v>
      </c>
      <c r="G181" s="70">
        <f t="shared" si="55"/>
        <v>4233.5183107347402</v>
      </c>
      <c r="H181" s="71">
        <f t="shared" si="78"/>
        <v>0.02</v>
      </c>
      <c r="I181" s="94">
        <f t="shared" si="57"/>
        <v>26.921060754860719</v>
      </c>
      <c r="J181" s="95">
        <f t="shared" si="74"/>
        <v>80</v>
      </c>
      <c r="K181" s="70">
        <f t="shared" si="58"/>
        <v>1</v>
      </c>
      <c r="L181" s="97">
        <f t="shared" si="59"/>
        <v>9.7859458574357205</v>
      </c>
      <c r="M181" s="97">
        <f t="shared" si="42"/>
        <v>9.7759458574357208</v>
      </c>
      <c r="N181" s="70">
        <f t="shared" si="60"/>
        <v>0.14365201133647076</v>
      </c>
      <c r="O181" s="70">
        <f t="shared" si="75"/>
        <v>6.1195909733091431</v>
      </c>
      <c r="P181" s="96">
        <f t="shared" si="61"/>
        <v>195.52530693296774</v>
      </c>
      <c r="Q181" s="70">
        <f t="shared" si="62"/>
        <v>4139.8490572529736</v>
      </c>
      <c r="R181" s="70">
        <f>rate1(1,$L$52,$L$51,$L$54,L181,$L$53,$L$50,P181)</f>
        <v>1304.7078772141422</v>
      </c>
      <c r="S181" s="97">
        <f t="shared" si="44"/>
        <v>0.51850007890615013</v>
      </c>
      <c r="T181" s="97">
        <f t="shared" si="45"/>
        <v>0.29834275156292567</v>
      </c>
      <c r="U181" s="116">
        <f t="shared" si="63"/>
        <v>9.7459458574357214</v>
      </c>
      <c r="V181" s="116">
        <f t="shared" si="46"/>
        <v>9.7559458574357212</v>
      </c>
      <c r="W181" s="70">
        <f t="shared" si="64"/>
        <v>-0.13203409732483351</v>
      </c>
      <c r="X181" s="70">
        <f t="shared" si="65"/>
        <v>4114.0026263555874</v>
      </c>
      <c r="Y181" s="70">
        <f t="shared" si="66"/>
        <v>194.72609914992478</v>
      </c>
      <c r="Z181" s="70">
        <f>rate1(1,$L$52,$L$51,$L$54,U181,$L$53,$L$50,Y181)</f>
        <v>1304.1592599278592</v>
      </c>
      <c r="AA181" s="116">
        <f t="shared" si="47"/>
        <v>0.51547966773693721</v>
      </c>
      <c r="AB181" s="116">
        <f t="shared" si="67"/>
        <v>-0.27250476096253406</v>
      </c>
      <c r="AC181" s="70">
        <f t="shared" si="79"/>
        <v>0.29834275156292567</v>
      </c>
      <c r="AD181" s="70">
        <f t="shared" si="48"/>
        <v>6.7036989822029089E-2</v>
      </c>
      <c r="AE181" s="70">
        <f t="shared" si="69"/>
        <v>-2.7719995552533453E-3</v>
      </c>
      <c r="AF181" s="70">
        <f t="shared" si="49"/>
        <v>732.76181644015219</v>
      </c>
      <c r="AG181" s="70">
        <f t="shared" si="50"/>
        <v>698.9668384852398</v>
      </c>
      <c r="AH181" s="70">
        <f t="shared" si="70"/>
        <v>9.786768272712413</v>
      </c>
      <c r="AI181" s="70">
        <f t="shared" si="51"/>
        <v>228.66632199688834</v>
      </c>
      <c r="AJ181" s="70">
        <f t="shared" si="71"/>
        <v>9.9839408466447246</v>
      </c>
      <c r="AK181" s="5">
        <f t="shared" si="72"/>
        <v>66.844000481454273</v>
      </c>
      <c r="AL181" s="134">
        <f t="shared" si="73"/>
        <v>2.8375175811842004</v>
      </c>
      <c r="AZ181" s="5"/>
    </row>
    <row r="182" spans="1:52" x14ac:dyDescent="0.25">
      <c r="A182" s="68"/>
      <c r="B182" s="70">
        <f t="shared" si="76"/>
        <v>732.76181644015219</v>
      </c>
      <c r="C182" s="70">
        <f t="shared" si="76"/>
        <v>698.9668384852398</v>
      </c>
      <c r="D182" s="70">
        <f t="shared" si="76"/>
        <v>9.786768272712413</v>
      </c>
      <c r="E182" s="70">
        <f t="shared" si="77"/>
        <v>16</v>
      </c>
      <c r="F182" s="70">
        <f t="shared" si="54"/>
        <v>16</v>
      </c>
      <c r="G182" s="70">
        <f t="shared" si="55"/>
        <v>4260.5999989968777</v>
      </c>
      <c r="H182" s="71">
        <f t="shared" si="78"/>
        <v>0.02</v>
      </c>
      <c r="I182" s="94">
        <f t="shared" si="57"/>
        <v>27.035982363929907</v>
      </c>
      <c r="J182" s="95">
        <f t="shared" si="74"/>
        <v>80</v>
      </c>
      <c r="K182" s="70">
        <f t="shared" si="58"/>
        <v>1</v>
      </c>
      <c r="L182" s="97">
        <f t="shared" si="59"/>
        <v>9.8067682727124126</v>
      </c>
      <c r="M182" s="97">
        <f t="shared" si="42"/>
        <v>9.7967682727124128</v>
      </c>
      <c r="N182" s="70">
        <f t="shared" si="60"/>
        <v>0.1439704089751217</v>
      </c>
      <c r="O182" s="70">
        <f t="shared" si="75"/>
        <v>6.1000586891765511</v>
      </c>
      <c r="P182" s="96">
        <f t="shared" si="61"/>
        <v>196.08078043752636</v>
      </c>
      <c r="Q182" s="70">
        <f t="shared" si="62"/>
        <v>4166.8709142160578</v>
      </c>
      <c r="R182" s="70">
        <f>rate1(1,$L$52,$L$51,$L$54,L182,$L$53,$L$50,P182)</f>
        <v>1305.0863413959044</v>
      </c>
      <c r="S182" s="97">
        <f t="shared" si="44"/>
        <v>0.52340370037359918</v>
      </c>
      <c r="T182" s="97">
        <f t="shared" si="45"/>
        <v>0.30208041709089789</v>
      </c>
      <c r="U182" s="116">
        <f t="shared" si="63"/>
        <v>9.7667682727124134</v>
      </c>
      <c r="V182" s="116">
        <f t="shared" si="46"/>
        <v>9.7767682727124132</v>
      </c>
      <c r="W182" s="70">
        <f t="shared" si="64"/>
        <v>-0.13230350251902223</v>
      </c>
      <c r="X182" s="70">
        <f t="shared" si="65"/>
        <v>4140.9141491674172</v>
      </c>
      <c r="Y182" s="70">
        <f t="shared" si="66"/>
        <v>195.28100391305128</v>
      </c>
      <c r="Z182" s="70">
        <f>rate1(1,$L$52,$L$51,$L$54,U182,$L$53,$L$50,Y182)</f>
        <v>1304.5406892187173</v>
      </c>
      <c r="AA182" s="116">
        <f t="shared" si="47"/>
        <v>0.52036081324139605</v>
      </c>
      <c r="AB182" s="116">
        <f t="shared" si="67"/>
        <v>-0.27583964398974103</v>
      </c>
      <c r="AC182" s="70">
        <f t="shared" si="79"/>
        <v>0.30208041709089789</v>
      </c>
      <c r="AD182" s="70">
        <f t="shared" si="48"/>
        <v>6.6207535703917797E-2</v>
      </c>
      <c r="AE182" s="70">
        <f t="shared" si="69"/>
        <v>-2.7628984403482177E-3</v>
      </c>
      <c r="AF182" s="70">
        <f t="shared" si="49"/>
        <v>732.60370643203646</v>
      </c>
      <c r="AG182" s="70">
        <f t="shared" si="50"/>
        <v>698.6647580681489</v>
      </c>
      <c r="AH182" s="70">
        <f t="shared" si="70"/>
        <v>9.807592484975407</v>
      </c>
      <c r="AI182" s="70">
        <f t="shared" si="51"/>
        <v>231.46393269873346</v>
      </c>
      <c r="AJ182" s="70">
        <f t="shared" si="71"/>
        <v>10.048236383505484</v>
      </c>
      <c r="AK182" s="5">
        <f t="shared" si="72"/>
        <v>67.823907278809031</v>
      </c>
      <c r="AL182" s="134">
        <f t="shared" si="73"/>
        <v>2.8560346958000991</v>
      </c>
      <c r="AZ182" s="5"/>
    </row>
    <row r="183" spans="1:52" x14ac:dyDescent="0.25">
      <c r="A183" s="68"/>
      <c r="B183" s="70">
        <f t="shared" si="76"/>
        <v>732.60370643203646</v>
      </c>
      <c r="C183" s="70">
        <f t="shared" si="76"/>
        <v>698.6647580681489</v>
      </c>
      <c r="D183" s="70">
        <f t="shared" si="76"/>
        <v>9.807592484975407</v>
      </c>
      <c r="E183" s="70">
        <f t="shared" si="77"/>
        <v>16</v>
      </c>
      <c r="F183" s="70">
        <f t="shared" si="54"/>
        <v>16</v>
      </c>
      <c r="G183" s="70">
        <f t="shared" si="55"/>
        <v>4287.7992874837864</v>
      </c>
      <c r="H183" s="71">
        <f t="shared" si="78"/>
        <v>0.02</v>
      </c>
      <c r="I183" s="94">
        <f t="shared" si="57"/>
        <v>27.151158691110052</v>
      </c>
      <c r="J183" s="95">
        <f t="shared" si="74"/>
        <v>80</v>
      </c>
      <c r="K183" s="70">
        <f t="shared" si="58"/>
        <v>1</v>
      </c>
      <c r="L183" s="97">
        <f t="shared" si="59"/>
        <v>9.8275924849754066</v>
      </c>
      <c r="M183" s="97">
        <f t="shared" si="42"/>
        <v>9.8175924849754068</v>
      </c>
      <c r="N183" s="70">
        <f t="shared" si="60"/>
        <v>0.14428888627227821</v>
      </c>
      <c r="O183" s="70">
        <f t="shared" si="75"/>
        <v>6.0800946654851389</v>
      </c>
      <c r="P183" s="96">
        <f t="shared" si="61"/>
        <v>196.63669619908225</v>
      </c>
      <c r="Q183" s="70">
        <f t="shared" si="62"/>
        <v>4194.0102290948735</v>
      </c>
      <c r="R183" s="70">
        <f>rate1(1,$L$52,$L$51,$L$54,L183,$L$53,$L$50,P183)</f>
        <v>1305.4627984106003</v>
      </c>
      <c r="S183" s="97">
        <f t="shared" si="44"/>
        <v>0.52839006577803338</v>
      </c>
      <c r="T183" s="97">
        <f t="shared" si="45"/>
        <v>0.30594963295316763</v>
      </c>
      <c r="U183" s="116">
        <f t="shared" si="63"/>
        <v>9.7875924849754075</v>
      </c>
      <c r="V183" s="116">
        <f t="shared" si="46"/>
        <v>9.7975924849754072</v>
      </c>
      <c r="W183" s="70">
        <f t="shared" si="64"/>
        <v>-0.1325728787824545</v>
      </c>
      <c r="X183" s="70">
        <f t="shared" si="65"/>
        <v>4167.9428853447407</v>
      </c>
      <c r="Y183" s="70">
        <f t="shared" si="66"/>
        <v>195.83635168952614</v>
      </c>
      <c r="Z183" s="70">
        <f>rate1(1,$L$52,$L$51,$L$54,U183,$L$53,$L$50,Y183)</f>
        <v>1304.9200885769299</v>
      </c>
      <c r="AA183" s="116">
        <f t="shared" si="47"/>
        <v>0.5253243126634165</v>
      </c>
      <c r="AB183" s="116">
        <f t="shared" si="67"/>
        <v>-0.27929148747079097</v>
      </c>
      <c r="AC183" s="70">
        <f t="shared" si="79"/>
        <v>0.30594963295316763</v>
      </c>
      <c r="AD183" s="70">
        <f t="shared" si="48"/>
        <v>6.5370236947012272E-2</v>
      </c>
      <c r="AE183" s="70">
        <f t="shared" si="69"/>
        <v>-2.7541361050982377E-3</v>
      </c>
      <c r="AF183" s="70">
        <f t="shared" si="49"/>
        <v>732.44204568535554</v>
      </c>
      <c r="AG183" s="70">
        <f t="shared" si="50"/>
        <v>698.35880843519578</v>
      </c>
      <c r="AH183" s="70">
        <f t="shared" si="70"/>
        <v>9.8284184942878188</v>
      </c>
      <c r="AI183" s="70">
        <f t="shared" si="51"/>
        <v>234.36105059880757</v>
      </c>
      <c r="AJ183" s="70">
        <f t="shared" si="71"/>
        <v>10.113336675338486</v>
      </c>
      <c r="AK183" s="5">
        <f t="shared" si="72"/>
        <v>68.822425970755219</v>
      </c>
      <c r="AL183" s="134">
        <f t="shared" si="73"/>
        <v>2.8747835798480037</v>
      </c>
      <c r="AZ183" s="5"/>
    </row>
    <row r="184" spans="1:52" x14ac:dyDescent="0.25">
      <c r="A184" s="68"/>
      <c r="B184" s="70">
        <f t="shared" si="76"/>
        <v>732.44204568535554</v>
      </c>
      <c r="C184" s="70">
        <f t="shared" si="76"/>
        <v>698.35880843519578</v>
      </c>
      <c r="D184" s="70">
        <f t="shared" si="76"/>
        <v>9.8284184942878188</v>
      </c>
      <c r="E184" s="70">
        <f t="shared" si="77"/>
        <v>16</v>
      </c>
      <c r="F184" s="70">
        <f t="shared" si="54"/>
        <v>16</v>
      </c>
      <c r="G184" s="70">
        <f t="shared" si="55"/>
        <v>4315.1164509169203</v>
      </c>
      <c r="H184" s="71">
        <f t="shared" si="78"/>
        <v>0.02</v>
      </c>
      <c r="I184" s="94">
        <f t="shared" si="57"/>
        <v>27.266589800127804</v>
      </c>
      <c r="J184" s="95">
        <f t="shared" si="74"/>
        <v>80</v>
      </c>
      <c r="K184" s="70">
        <f t="shared" si="58"/>
        <v>1</v>
      </c>
      <c r="L184" s="97">
        <f t="shared" si="59"/>
        <v>9.8484184942878183</v>
      </c>
      <c r="M184" s="97">
        <f t="shared" si="42"/>
        <v>9.8384184942878186</v>
      </c>
      <c r="N184" s="70">
        <f t="shared" si="60"/>
        <v>0.14460744324247798</v>
      </c>
      <c r="O184" s="70">
        <f t="shared" si="75"/>
        <v>6.0596823018708941</v>
      </c>
      <c r="P184" s="96">
        <f t="shared" si="61"/>
        <v>197.1930537643552</v>
      </c>
      <c r="Q184" s="70">
        <f t="shared" si="62"/>
        <v>4221.2672765334455</v>
      </c>
      <c r="R184" s="70">
        <f>rate1(1,$L$52,$L$51,$L$54,L184,$L$53,$L$50,P184)</f>
        <v>1305.8372635246608</v>
      </c>
      <c r="S184" s="97">
        <f t="shared" si="44"/>
        <v>0.53346255182044078</v>
      </c>
      <c r="T184" s="97">
        <f t="shared" si="45"/>
        <v>0.30995891928234237</v>
      </c>
      <c r="U184" s="116">
        <f t="shared" si="63"/>
        <v>9.8084184942878192</v>
      </c>
      <c r="V184" s="116">
        <f t="shared" si="46"/>
        <v>9.818418494287819</v>
      </c>
      <c r="W184" s="70">
        <f t="shared" si="64"/>
        <v>-0.13284222610234053</v>
      </c>
      <c r="X184" s="70">
        <f t="shared" si="65"/>
        <v>4195.0891094704039</v>
      </c>
      <c r="Y184" s="70">
        <f t="shared" si="66"/>
        <v>196.39214202342839</v>
      </c>
      <c r="Z184" s="70">
        <f>rate1(1,$L$52,$L$51,$L$54,U184,$L$53,$L$50,Y184)</f>
        <v>1305.297473496269</v>
      </c>
      <c r="AA184" s="116">
        <f t="shared" si="47"/>
        <v>0.53037352549115879</v>
      </c>
      <c r="AB184" s="116">
        <f t="shared" si="67"/>
        <v>-0.28286783925730241</v>
      </c>
      <c r="AC184" s="70">
        <f t="shared" si="79"/>
        <v>0.30995891928234237</v>
      </c>
      <c r="AD184" s="70">
        <f t="shared" si="48"/>
        <v>6.4524679742420793E-2</v>
      </c>
      <c r="AE184" s="70">
        <f t="shared" si="69"/>
        <v>-2.7457232133648204E-3</v>
      </c>
      <c r="AF184" s="70">
        <f t="shared" si="49"/>
        <v>732.27669420931568</v>
      </c>
      <c r="AG184" s="70">
        <f t="shared" si="50"/>
        <v>698.04884951591339</v>
      </c>
      <c r="AH184" s="70">
        <f t="shared" si="70"/>
        <v>9.8492463007133964</v>
      </c>
      <c r="AI184" s="70">
        <f t="shared" si="51"/>
        <v>237.36412487243192</v>
      </c>
      <c r="AJ184" s="70">
        <f t="shared" si="71"/>
        <v>10.179271154469717</v>
      </c>
      <c r="AK184" s="5">
        <f t="shared" si="72"/>
        <v>69.840195696257439</v>
      </c>
      <c r="AL184" s="134">
        <f t="shared" si="73"/>
        <v>2.8937727098377981</v>
      </c>
      <c r="AZ184" s="5"/>
    </row>
    <row r="185" spans="1:52" x14ac:dyDescent="0.25">
      <c r="A185" s="68"/>
      <c r="B185" s="70">
        <f t="shared" si="76"/>
        <v>732.27669420931568</v>
      </c>
      <c r="C185" s="70">
        <f t="shared" si="76"/>
        <v>698.04884951591339</v>
      </c>
      <c r="D185" s="70">
        <f t="shared" si="76"/>
        <v>9.8492463007133964</v>
      </c>
      <c r="E185" s="70">
        <f t="shared" si="77"/>
        <v>16</v>
      </c>
      <c r="F185" s="70">
        <f t="shared" si="54"/>
        <v>16</v>
      </c>
      <c r="G185" s="70">
        <f t="shared" si="55"/>
        <v>4342.5517641492725</v>
      </c>
      <c r="H185" s="71">
        <f t="shared" si="78"/>
        <v>0.02</v>
      </c>
      <c r="I185" s="94">
        <f t="shared" si="57"/>
        <v>27.382275754721832</v>
      </c>
      <c r="J185" s="95">
        <f t="shared" si="74"/>
        <v>80</v>
      </c>
      <c r="K185" s="70">
        <f t="shared" si="58"/>
        <v>1</v>
      </c>
      <c r="L185" s="97">
        <f t="shared" si="59"/>
        <v>9.8692463007133959</v>
      </c>
      <c r="M185" s="97">
        <f t="shared" si="42"/>
        <v>9.8592463007133961</v>
      </c>
      <c r="N185" s="70">
        <f t="shared" si="60"/>
        <v>0.14492607990008821</v>
      </c>
      <c r="O185" s="70">
        <f t="shared" si="75"/>
        <v>6.0388039221629279</v>
      </c>
      <c r="P185" s="96">
        <f t="shared" si="61"/>
        <v>197.74985268177173</v>
      </c>
      <c r="Q185" s="70">
        <f t="shared" si="62"/>
        <v>4248.6423313073292</v>
      </c>
      <c r="R185" s="70">
        <f>rate1(1,$L$52,$L$51,$L$54,L185,$L$53,$L$50,P185)</f>
        <v>1306.2097518530366</v>
      </c>
      <c r="S185" s="97">
        <f t="shared" si="44"/>
        <v>0.53862477001101561</v>
      </c>
      <c r="T185" s="97">
        <f t="shared" si="45"/>
        <v>0.31411759990571753</v>
      </c>
      <c r="U185" s="116">
        <f t="shared" si="63"/>
        <v>9.8292463007133968</v>
      </c>
      <c r="V185" s="116">
        <f t="shared" si="46"/>
        <v>9.8392463007133966</v>
      </c>
      <c r="W185" s="70">
        <f t="shared" si="64"/>
        <v>-0.13311154446608953</v>
      </c>
      <c r="X185" s="70">
        <f t="shared" si="65"/>
        <v>4222.3530962587656</v>
      </c>
      <c r="Y185" s="70">
        <f t="shared" si="66"/>
        <v>196.94837446055826</v>
      </c>
      <c r="Z185" s="70">
        <f>rate1(1,$L$52,$L$51,$L$54,U185,$L$53,$L$50,Y185)</f>
        <v>1305.6728593162306</v>
      </c>
      <c r="AA185" s="116">
        <f t="shared" si="47"/>
        <v>0.53551204480212489</v>
      </c>
      <c r="AB185" s="116">
        <f t="shared" si="67"/>
        <v>-0.2865769563591441</v>
      </c>
      <c r="AC185" s="70">
        <f t="shared" si="79"/>
        <v>0.31411759990571753</v>
      </c>
      <c r="AD185" s="70">
        <f t="shared" si="48"/>
        <v>6.3670421542769348E-2</v>
      </c>
      <c r="AE185" s="70">
        <f t="shared" si="69"/>
        <v>-2.7376713380046964E-3</v>
      </c>
      <c r="AF185" s="70">
        <f t="shared" si="49"/>
        <v>732.10750268931008</v>
      </c>
      <c r="AG185" s="70">
        <f t="shared" si="50"/>
        <v>697.73473191600772</v>
      </c>
      <c r="AH185" s="70">
        <f t="shared" si="70"/>
        <v>9.8700759043163693</v>
      </c>
      <c r="AI185" s="70">
        <f t="shared" si="51"/>
        <v>240.48021342674781</v>
      </c>
      <c r="AJ185" s="70">
        <f t="shared" si="71"/>
        <v>10.246071213754925</v>
      </c>
      <c r="AK185" s="5">
        <f t="shared" si="72"/>
        <v>70.877895821335215</v>
      </c>
      <c r="AL185" s="134">
        <f t="shared" si="73"/>
        <v>2.9130111269119379</v>
      </c>
      <c r="AZ185" s="5"/>
    </row>
    <row r="186" spans="1:52" x14ac:dyDescent="0.25">
      <c r="A186" s="68"/>
      <c r="B186" s="70">
        <f t="shared" si="76"/>
        <v>732.10750268931008</v>
      </c>
      <c r="C186" s="70">
        <f t="shared" si="76"/>
        <v>697.73473191600772</v>
      </c>
      <c r="D186" s="70">
        <f t="shared" si="76"/>
        <v>9.8700759043163693</v>
      </c>
      <c r="E186" s="70">
        <f t="shared" si="77"/>
        <v>16</v>
      </c>
      <c r="F186" s="70">
        <f t="shared" si="54"/>
        <v>16</v>
      </c>
      <c r="G186" s="70">
        <f t="shared" si="55"/>
        <v>4370.1055021652855</v>
      </c>
      <c r="H186" s="71">
        <f t="shared" si="78"/>
        <v>0.02</v>
      </c>
      <c r="I186" s="94">
        <f t="shared" si="57"/>
        <v>27.498216618641891</v>
      </c>
      <c r="J186" s="95">
        <f t="shared" si="74"/>
        <v>80</v>
      </c>
      <c r="K186" s="70">
        <f t="shared" si="58"/>
        <v>1</v>
      </c>
      <c r="L186" s="97">
        <f t="shared" si="59"/>
        <v>9.8900759043163688</v>
      </c>
      <c r="M186" s="97">
        <f t="shared" si="42"/>
        <v>9.8800759043163691</v>
      </c>
      <c r="N186" s="70">
        <f t="shared" si="60"/>
        <v>0.14524479625976028</v>
      </c>
      <c r="O186" s="70">
        <f t="shared" si="75"/>
        <v>6.0174406729035539</v>
      </c>
      <c r="P186" s="96">
        <f t="shared" si="61"/>
        <v>198.30709250145162</v>
      </c>
      <c r="Q186" s="70">
        <f t="shared" si="62"/>
        <v>4276.1356683234726</v>
      </c>
      <c r="R186" s="70">
        <f>rate1(1,$L$52,$L$51,$L$54,L186,$L$53,$L$50,P186)</f>
        <v>1306.5802783610509</v>
      </c>
      <c r="S186" s="97">
        <f t="shared" si="44"/>
        <v>0.54388058969161091</v>
      </c>
      <c r="T186" s="97">
        <f t="shared" si="45"/>
        <v>0.31843590291752355</v>
      </c>
      <c r="U186" s="116">
        <f t="shared" si="63"/>
        <v>9.8500759043163697</v>
      </c>
      <c r="V186" s="116">
        <f t="shared" si="46"/>
        <v>9.8600759043163695</v>
      </c>
      <c r="W186" s="70">
        <f t="shared" si="64"/>
        <v>-0.13338083386092592</v>
      </c>
      <c r="X186" s="70">
        <f t="shared" si="65"/>
        <v>4249.7351205555678</v>
      </c>
      <c r="Y186" s="70">
        <f t="shared" si="66"/>
        <v>197.5050485484239</v>
      </c>
      <c r="Z186" s="70">
        <f>rate1(1,$L$52,$L$51,$L$54,U186,$L$53,$L$50,Y186)</f>
        <v>1306.0462612239248</v>
      </c>
      <c r="AA186" s="116">
        <f t="shared" si="47"/>
        <v>0.54074372016494454</v>
      </c>
      <c r="AB186" s="116">
        <f t="shared" si="67"/>
        <v>-0.29042789335146468</v>
      </c>
      <c r="AC186" s="70">
        <f t="shared" si="79"/>
        <v>0.31843590291752355</v>
      </c>
      <c r="AD186" s="70">
        <f t="shared" si="48"/>
        <v>6.280698820942969E-2</v>
      </c>
      <c r="AE186" s="70">
        <f t="shared" si="69"/>
        <v>-2.7299930503457619E-3</v>
      </c>
      <c r="AF186" s="70">
        <f t="shared" si="49"/>
        <v>731.9343115826523</v>
      </c>
      <c r="AG186" s="70">
        <f t="shared" si="50"/>
        <v>697.41629601309023</v>
      </c>
      <c r="AH186" s="70">
        <f t="shared" si="70"/>
        <v>9.8909073051615728</v>
      </c>
      <c r="AI186" s="70">
        <f t="shared" si="51"/>
        <v>243.71705909794031</v>
      </c>
      <c r="AJ186" s="70">
        <f t="shared" si="71"/>
        <v>10.313770396837686</v>
      </c>
      <c r="AK186" s="5">
        <f t="shared" si="72"/>
        <v>71.936249766274244</v>
      </c>
      <c r="AL186" s="134">
        <f t="shared" si="73"/>
        <v>2.9325084916397732</v>
      </c>
      <c r="AZ186" s="5"/>
    </row>
    <row r="187" spans="1:52" x14ac:dyDescent="0.25">
      <c r="A187" s="68"/>
      <c r="B187" s="70">
        <f t="shared" si="76"/>
        <v>731.9343115826523</v>
      </c>
      <c r="C187" s="70">
        <f t="shared" si="76"/>
        <v>697.41629601309023</v>
      </c>
      <c r="D187" s="70">
        <f t="shared" si="76"/>
        <v>9.8909073051615728</v>
      </c>
      <c r="E187" s="70">
        <f t="shared" si="77"/>
        <v>16</v>
      </c>
      <c r="F187" s="70">
        <f t="shared" si="54"/>
        <v>16</v>
      </c>
      <c r="G187" s="70">
        <f t="shared" si="55"/>
        <v>4397.7779400810086</v>
      </c>
      <c r="H187" s="71">
        <f t="shared" si="78"/>
        <v>0.02</v>
      </c>
      <c r="I187" s="94">
        <f t="shared" si="57"/>
        <v>27.614412455649656</v>
      </c>
      <c r="J187" s="95">
        <f t="shared" si="74"/>
        <v>80</v>
      </c>
      <c r="K187" s="70">
        <f t="shared" si="58"/>
        <v>1</v>
      </c>
      <c r="L187" s="97">
        <f t="shared" si="59"/>
        <v>9.9109073051615724</v>
      </c>
      <c r="M187" s="97">
        <f t="shared" si="42"/>
        <v>9.9009073051615726</v>
      </c>
      <c r="N187" s="70">
        <f t="shared" si="60"/>
        <v>0.1455635923359182</v>
      </c>
      <c r="O187" s="70">
        <f t="shared" si="75"/>
        <v>5.995572409169565</v>
      </c>
      <c r="P187" s="96">
        <f t="shared" si="61"/>
        <v>198.86477277520189</v>
      </c>
      <c r="Q187" s="70">
        <f t="shared" si="62"/>
        <v>4303.7475626204168</v>
      </c>
      <c r="R187" s="70">
        <f>rate1(1,$L$52,$L$51,$L$54,L187,$L$53,$L$50,P187)</f>
        <v>1306.9488578662297</v>
      </c>
      <c r="S187" s="97">
        <f t="shared" si="44"/>
        <v>0.54923416401150071</v>
      </c>
      <c r="T187" s="97">
        <f t="shared" si="45"/>
        <v>0.32292507708954249</v>
      </c>
      <c r="U187" s="116">
        <f t="shared" si="63"/>
        <v>9.8709073051615732</v>
      </c>
      <c r="V187" s="116">
        <f t="shared" si="46"/>
        <v>9.880907305161573</v>
      </c>
      <c r="W187" s="70">
        <f t="shared" si="64"/>
        <v>-0.13365009427420205</v>
      </c>
      <c r="X187" s="70">
        <f t="shared" si="65"/>
        <v>4277.2354573381372</v>
      </c>
      <c r="Y187" s="70">
        <f t="shared" si="66"/>
        <v>198.06216383623513</v>
      </c>
      <c r="Z187" s="70">
        <f>rate1(1,$L$52,$L$51,$L$54,U187,$L$53,$L$50,Y187)</f>
        <v>1306.4176942559475</v>
      </c>
      <c r="AA187" s="116">
        <f t="shared" si="47"/>
        <v>0.5460726834789067</v>
      </c>
      <c r="AB187" s="116">
        <f t="shared" si="67"/>
        <v>-0.29443060465824938</v>
      </c>
      <c r="AC187" s="70">
        <f t="shared" si="79"/>
        <v>0.32292507708954249</v>
      </c>
      <c r="AD187" s="70">
        <f t="shared" si="48"/>
        <v>6.1933870792122744E-2</v>
      </c>
      <c r="AE187" s="70">
        <f t="shared" si="69"/>
        <v>-2.7227020181281565E-3</v>
      </c>
      <c r="AF187" s="70">
        <f t="shared" si="49"/>
        <v>731.75695009789865</v>
      </c>
      <c r="AG187" s="70">
        <f t="shared" si="50"/>
        <v>697.09337093600072</v>
      </c>
      <c r="AH187" s="70">
        <f t="shared" si="70"/>
        <v>9.9117405033143839</v>
      </c>
      <c r="AI187" s="70">
        <f t="shared" si="51"/>
        <v>247.08317785040285</v>
      </c>
      <c r="AJ187" s="70">
        <f t="shared" si="71"/>
        <v>10.382404612907242</v>
      </c>
      <c r="AK187" s="5">
        <f t="shared" si="72"/>
        <v>73.016029321290773</v>
      </c>
      <c r="AL187" s="134">
        <f t="shared" si="73"/>
        <v>2.9522751458678056</v>
      </c>
      <c r="AZ187" s="5"/>
    </row>
    <row r="188" spans="1:52" x14ac:dyDescent="0.25">
      <c r="A188" s="68"/>
      <c r="B188" s="70">
        <f t="shared" si="76"/>
        <v>731.75695009789865</v>
      </c>
      <c r="C188" s="70">
        <f t="shared" si="76"/>
        <v>697.09337093600072</v>
      </c>
      <c r="D188" s="70">
        <f t="shared" si="76"/>
        <v>9.9117405033143839</v>
      </c>
      <c r="E188" s="70">
        <f t="shared" si="77"/>
        <v>16</v>
      </c>
      <c r="F188" s="70">
        <f t="shared" si="54"/>
        <v>16</v>
      </c>
      <c r="G188" s="70">
        <f t="shared" si="55"/>
        <v>4425.5693531440847</v>
      </c>
      <c r="H188" s="71">
        <f t="shared" si="78"/>
        <v>0.02</v>
      </c>
      <c r="I188" s="94">
        <f t="shared" si="57"/>
        <v>27.730863329518343</v>
      </c>
      <c r="J188" s="95">
        <f t="shared" si="74"/>
        <v>80</v>
      </c>
      <c r="K188" s="70">
        <f t="shared" si="58"/>
        <v>1</v>
      </c>
      <c r="L188" s="97">
        <f t="shared" si="59"/>
        <v>9.9317405033143835</v>
      </c>
      <c r="M188" s="97">
        <f t="shared" si="42"/>
        <v>9.9217405033143837</v>
      </c>
      <c r="N188" s="70">
        <f t="shared" si="60"/>
        <v>0.14588246814305705</v>
      </c>
      <c r="O188" s="70">
        <f t="shared" si="75"/>
        <v>5.9731775656946713</v>
      </c>
      <c r="P188" s="96">
        <f t="shared" si="61"/>
        <v>199.42289305650601</v>
      </c>
      <c r="Q188" s="70">
        <f t="shared" si="62"/>
        <v>4331.4782893682732</v>
      </c>
      <c r="R188" s="70">
        <f>rate1(1,$L$52,$L$51,$L$54,L188,$L$53,$L$50,P188)</f>
        <v>1307.3155050401017</v>
      </c>
      <c r="S188" s="97">
        <f t="shared" si="44"/>
        <v>0.55468995932986098</v>
      </c>
      <c r="T188" s="97">
        <f t="shared" si="45"/>
        <v>0.32759752716000107</v>
      </c>
      <c r="U188" s="116">
        <f t="shared" si="63"/>
        <v>9.8917405033143844</v>
      </c>
      <c r="V188" s="116">
        <f t="shared" si="46"/>
        <v>9.9017405033143842</v>
      </c>
      <c r="W188" s="70">
        <f t="shared" si="64"/>
        <v>-0.13391932569328446</v>
      </c>
      <c r="X188" s="70">
        <f t="shared" si="65"/>
        <v>4304.8543817153577</v>
      </c>
      <c r="Y188" s="70">
        <f t="shared" si="66"/>
        <v>198.61971987489224</v>
      </c>
      <c r="Z188" s="70">
        <f>rate1(1,$L$52,$L$51,$L$54,U188,$L$53,$L$50,Y188)</f>
        <v>1306.7871733002205</v>
      </c>
      <c r="AA188" s="116">
        <f t="shared" si="47"/>
        <v>0.55150337822213946</v>
      </c>
      <c r="AB188" s="116">
        <f t="shared" si="67"/>
        <v>-0.29859606336034888</v>
      </c>
      <c r="AC188" s="70">
        <f t="shared" si="79"/>
        <v>0.32759752716000107</v>
      </c>
      <c r="AD188" s="70">
        <f t="shared" si="48"/>
        <v>6.1050521880868326E-2</v>
      </c>
      <c r="AE188" s="70">
        <f t="shared" si="69"/>
        <v>-2.7158131185109793E-3</v>
      </c>
      <c r="AF188" s="70">
        <f t="shared" si="49"/>
        <v>731.57523503888171</v>
      </c>
      <c r="AG188" s="70">
        <f t="shared" si="50"/>
        <v>696.76577340884069</v>
      </c>
      <c r="AH188" s="70">
        <f t="shared" si="70"/>
        <v>9.9325754988407375</v>
      </c>
      <c r="AI188" s="70">
        <f t="shared" si="51"/>
        <v>250.58796128173518</v>
      </c>
      <c r="AJ188" s="70">
        <f t="shared" si="71"/>
        <v>10.452012379929947</v>
      </c>
      <c r="AK188" s="5">
        <f t="shared" si="72"/>
        <v>74.118059529465455</v>
      </c>
      <c r="AL188" s="134">
        <f t="shared" si="73"/>
        <v>2.9723221827703443</v>
      </c>
      <c r="AZ188" s="5"/>
    </row>
    <row r="189" spans="1:52" x14ac:dyDescent="0.25">
      <c r="A189" s="68"/>
      <c r="B189" s="70">
        <f t="shared" si="76"/>
        <v>731.57523503888171</v>
      </c>
      <c r="C189" s="70">
        <f t="shared" si="76"/>
        <v>696.76577340884069</v>
      </c>
      <c r="D189" s="70">
        <f t="shared" si="76"/>
        <v>9.9325754988407375</v>
      </c>
      <c r="E189" s="70">
        <f t="shared" si="77"/>
        <v>16</v>
      </c>
      <c r="F189" s="70">
        <f t="shared" si="54"/>
        <v>16</v>
      </c>
      <c r="G189" s="70">
        <f t="shared" si="55"/>
        <v>4453.4800167338353</v>
      </c>
      <c r="H189" s="71">
        <f t="shared" si="78"/>
        <v>0.02</v>
      </c>
      <c r="I189" s="94">
        <f t="shared" si="57"/>
        <v>27.847569304032824</v>
      </c>
      <c r="J189" s="95">
        <f t="shared" si="74"/>
        <v>80</v>
      </c>
      <c r="K189" s="70">
        <f t="shared" si="58"/>
        <v>1</v>
      </c>
      <c r="L189" s="97">
        <f t="shared" si="59"/>
        <v>9.9525754988407371</v>
      </c>
      <c r="M189" s="97">
        <f t="shared" ref="M189:M208" si="80">(D189+L189)/2</f>
        <v>9.9425754988407373</v>
      </c>
      <c r="N189" s="70">
        <f t="shared" si="60"/>
        <v>0.1462014236957998</v>
      </c>
      <c r="O189" s="70">
        <f t="shared" ref="O189:O208" si="81">WH(B189,$F$51,$F$52,$F$53)</f>
        <v>5.9502330109094652</v>
      </c>
      <c r="P189" s="96">
        <f t="shared" si="61"/>
        <v>199.9814529005148</v>
      </c>
      <c r="Q189" s="70">
        <f t="shared" si="62"/>
        <v>4359.3281238687932</v>
      </c>
      <c r="R189" s="70">
        <f>rate1(1,$L$52,$L$51,$L$54,L189,$L$53,$L$50,P189)</f>
        <v>1307.6802344099731</v>
      </c>
      <c r="S189" s="97">
        <f t="shared" ref="S189:S208" si="82">Q189/O189/R189</f>
        <v>0.56025278861049854</v>
      </c>
      <c r="T189" s="97">
        <f t="shared" ref="T189:T208" si="83">N189/(1-S189)</f>
        <v>0.33246697172640721</v>
      </c>
      <c r="U189" s="116">
        <f t="shared" si="63"/>
        <v>9.912575498840738</v>
      </c>
      <c r="V189" s="116">
        <f t="shared" ref="V189:V208" si="84">(D189+U189)/2</f>
        <v>9.9225754988407378</v>
      </c>
      <c r="W189" s="70">
        <f t="shared" si="64"/>
        <v>-0.13418852810542603</v>
      </c>
      <c r="X189" s="70">
        <f t="shared" si="65"/>
        <v>4332.5921689277402</v>
      </c>
      <c r="Y189" s="70">
        <f t="shared" si="66"/>
        <v>199.17771621697736</v>
      </c>
      <c r="Z189" s="70">
        <f>rate1(1,$L$52,$L$51,$L$54,U189,$L$53,$L$50,Y189)</f>
        <v>1307.1547130978056</v>
      </c>
      <c r="AA189" s="116">
        <f t="shared" ref="AA189:AA208" si="85">X189/O189/Z189</f>
        <v>0.55704059267097561</v>
      </c>
      <c r="AB189" s="116">
        <f t="shared" si="67"/>
        <v>-0.30293639978110359</v>
      </c>
      <c r="AC189" s="70">
        <f t="shared" si="79"/>
        <v>0.33246697172640721</v>
      </c>
      <c r="AD189" s="70">
        <f t="shared" ref="AD189:AD208" si="86">H189/AC189*K189</f>
        <v>6.0156351459952975E-2</v>
      </c>
      <c r="AE189" s="70">
        <f t="shared" si="69"/>
        <v>-2.7093425640188243E-3</v>
      </c>
      <c r="AF189" s="70">
        <f t="shared" ref="AF189:AF208" si="87">B189-(AC189-N189)</f>
        <v>731.38896949085108</v>
      </c>
      <c r="AG189" s="70">
        <f t="shared" ref="AG189:AG208" si="88">C189-AC189</f>
        <v>696.43330643711431</v>
      </c>
      <c r="AH189" s="70">
        <f t="shared" si="70"/>
        <v>9.9534122918070747</v>
      </c>
      <c r="AI189" s="70">
        <f t="shared" ref="AI189:AI208" si="89">AC189/R189*1000000</f>
        <v>254.24179625718415</v>
      </c>
      <c r="AJ189" s="70">
        <f t="shared" si="71"/>
        <v>10.522635101112497</v>
      </c>
      <c r="AK189" s="5">
        <f t="shared" si="72"/>
        <v>75.243224231269551</v>
      </c>
      <c r="AL189" s="134">
        <f t="shared" si="73"/>
        <v>2.9926615264709189</v>
      </c>
      <c r="AZ189" s="5"/>
    </row>
    <row r="190" spans="1:52" x14ac:dyDescent="0.25">
      <c r="A190" s="68"/>
      <c r="B190" s="70">
        <f t="shared" ref="B190:D208" si="90">AF189</f>
        <v>731.38896949085108</v>
      </c>
      <c r="C190" s="70">
        <f t="shared" si="90"/>
        <v>696.43330643711431</v>
      </c>
      <c r="D190" s="70">
        <f t="shared" si="90"/>
        <v>9.9534122918070747</v>
      </c>
      <c r="E190" s="70">
        <f t="shared" ref="E190:E208" si="91">CalBreachWidth(C190,B190,I190,E189)</f>
        <v>16</v>
      </c>
      <c r="F190" s="70">
        <f t="shared" ref="F190:F208" si="92">(E190+E189)/2</f>
        <v>16</v>
      </c>
      <c r="G190" s="70">
        <f t="shared" ref="G190:G208" si="93">F190*$S$53*$C$55*(B190-C190+N190)^1.5</f>
        <v>4481.5102063612067</v>
      </c>
      <c r="H190" s="71">
        <f t="shared" ref="H190:H208" si="94">dv(S189)</f>
        <v>0.02</v>
      </c>
      <c r="I190" s="94">
        <f t="shared" ref="I190:I208" si="95">(B190-C190)*B$19</f>
        <v>27.964530442989417</v>
      </c>
      <c r="J190" s="95">
        <f t="shared" si="74"/>
        <v>80</v>
      </c>
      <c r="K190" s="70">
        <f t="shared" ref="K190:K208" si="96">IF((1-S189-0.015)&gt;0,1,-1)</f>
        <v>1</v>
      </c>
      <c r="L190" s="97">
        <f t="shared" ref="L190:L208" si="97">D190+K190*H190</f>
        <v>9.9734122918070742</v>
      </c>
      <c r="M190" s="97">
        <f t="shared" si="80"/>
        <v>9.9634122918070744</v>
      </c>
      <c r="N190" s="70">
        <f t="shared" ref="N190:N208" si="98">2*($P$53*M190/$S$52/$S$51)^2-(B190-C190)*2</f>
        <v>0.14652045900858468</v>
      </c>
      <c r="O190" s="70">
        <f t="shared" si="81"/>
        <v>5.9267138810447975</v>
      </c>
      <c r="P190" s="96">
        <f t="shared" ref="P190:P208" si="99">$C$54*$L$55*$L$55*M190*M190/(($B$19*(B190-C190))^0.333)*1000</f>
        <v>200.54045186403621</v>
      </c>
      <c r="Q190" s="70">
        <f t="shared" ref="Q190:Q208" si="100">M190/$S$54*(B190-C190+N190/2)*E190-$C$53</f>
        <v>4387.2973415553415</v>
      </c>
      <c r="R190" s="70">
        <f>rate1(1,$L$52,$L$51,$L$54,L190,$L$53,$L$50,P190)</f>
        <v>1308.0430603606781</v>
      </c>
      <c r="S190" s="97">
        <f t="shared" si="82"/>
        <v>0.56592784948745356</v>
      </c>
      <c r="T190" s="97">
        <f t="shared" si="83"/>
        <v>0.3375486283457147</v>
      </c>
      <c r="U190" s="116">
        <f t="shared" ref="U190:U208" si="101">D190-K190*H190</f>
        <v>9.9334122918070751</v>
      </c>
      <c r="V190" s="116">
        <f t="shared" si="84"/>
        <v>9.9434122918070749</v>
      </c>
      <c r="W190" s="70">
        <f t="shared" ref="W190:W208" si="102">2*($P$53*V190/$S$52/$S$51)^2-(B190-C190)*2</f>
        <v>-0.13445770149805014</v>
      </c>
      <c r="X190" s="70">
        <f t="shared" ref="X190:X208" si="103">V190/$S$54*(B190-C190+W190/2)*F190-$C$53</f>
        <v>4360.4490943474011</v>
      </c>
      <c r="Y190" s="70">
        <f t="shared" ref="Y190:Y208" si="104">$C$54*$L$55*$L$55*V190*V190/(($B$19*(B190-C190))^0.333)*1000</f>
        <v>199.73615241674366</v>
      </c>
      <c r="Z190" s="70">
        <f>rate1(1,$L$52,$L$51,$L$54,U190,$L$53,$L$50,Y190)</f>
        <v>1307.5203282446907</v>
      </c>
      <c r="AA190" s="116">
        <f t="shared" si="85"/>
        <v>0.56268949776554211</v>
      </c>
      <c r="AB190" s="116">
        <f t="shared" ref="AB190:AB208" si="105">W190/(1-AA190)</f>
        <v>-0.30746506386430789</v>
      </c>
      <c r="AC190" s="70">
        <f t="shared" ref="AC190:AC208" si="106">delta_z(N190,S190,H190,AE189,AB190)</f>
        <v>0.3375486283457147</v>
      </c>
      <c r="AD190" s="70">
        <f t="shared" si="86"/>
        <v>5.9250722178957146E-2</v>
      </c>
      <c r="AE190" s="70">
        <f t="shared" ref="AE190:AE208" si="107">(AD190-AD189)/(AC190+AC189)*2</f>
        <v>-2.703308045061473E-3</v>
      </c>
      <c r="AF190" s="70">
        <f t="shared" si="87"/>
        <v>731.19794132151401</v>
      </c>
      <c r="AG190" s="70">
        <f t="shared" si="88"/>
        <v>696.09575780876855</v>
      </c>
      <c r="AH190" s="70">
        <f t="shared" ref="AH190:AH208" si="108">$S$54*$S$53*$C$55*SQRT(AF190-AG190)</f>
        <v>9.9742508822804297</v>
      </c>
      <c r="AI190" s="70">
        <f t="shared" si="89"/>
        <v>258.05620516241987</v>
      </c>
      <c r="AJ190" s="70">
        <f t="shared" ref="AJ190:AJ208" si="109">AJ189+AI190/3600</f>
        <v>10.594317380324281</v>
      </c>
      <c r="AK190" s="5">
        <f t="shared" si="72"/>
        <v>76.392472384154559</v>
      </c>
      <c r="AL190" s="134">
        <f t="shared" si="73"/>
        <v>3.0133060228839126</v>
      </c>
      <c r="AZ190" s="5"/>
    </row>
    <row r="191" spans="1:52" x14ac:dyDescent="0.25">
      <c r="A191" s="68"/>
      <c r="B191" s="70">
        <f t="shared" si="90"/>
        <v>731.19794132151401</v>
      </c>
      <c r="C191" s="70">
        <f t="shared" si="90"/>
        <v>696.09575780876855</v>
      </c>
      <c r="D191" s="70">
        <f t="shared" si="90"/>
        <v>9.9742508822804297</v>
      </c>
      <c r="E191" s="70">
        <f t="shared" si="91"/>
        <v>16</v>
      </c>
      <c r="F191" s="70">
        <f t="shared" si="92"/>
        <v>16</v>
      </c>
      <c r="G191" s="70">
        <f t="shared" si="93"/>
        <v>4509.6601976689844</v>
      </c>
      <c r="H191" s="71">
        <f t="shared" si="94"/>
        <v>0.02</v>
      </c>
      <c r="I191" s="94">
        <f t="shared" si="95"/>
        <v>28.081746810196364</v>
      </c>
      <c r="J191" s="95">
        <f t="shared" si="74"/>
        <v>80</v>
      </c>
      <c r="K191" s="70">
        <f t="shared" si="96"/>
        <v>1</v>
      </c>
      <c r="L191" s="97">
        <f t="shared" si="97"/>
        <v>9.9942508822804292</v>
      </c>
      <c r="M191" s="97">
        <f t="shared" si="80"/>
        <v>9.9842508822804295</v>
      </c>
      <c r="N191" s="70">
        <f t="shared" si="98"/>
        <v>0.14683957409597781</v>
      </c>
      <c r="O191" s="70">
        <f t="shared" si="81"/>
        <v>5.9025933908631698</v>
      </c>
      <c r="P191" s="96">
        <f t="shared" si="99"/>
        <v>201.09988950552852</v>
      </c>
      <c r="Q191" s="70">
        <f t="shared" si="100"/>
        <v>4415.3862179930766</v>
      </c>
      <c r="R191" s="70">
        <f>rate1(1,$L$52,$L$51,$L$54,L191,$L$53,$L$50,P191)</f>
        <v>1308.403997136302</v>
      </c>
      <c r="S191" s="97">
        <f t="shared" si="82"/>
        <v>0.57172076782023917</v>
      </c>
      <c r="T191" s="97">
        <f t="shared" si="83"/>
        <v>0.34285943156437038</v>
      </c>
      <c r="U191" s="116">
        <f t="shared" si="101"/>
        <v>9.9542508822804301</v>
      </c>
      <c r="V191" s="116">
        <f t="shared" si="84"/>
        <v>9.9642508822804299</v>
      </c>
      <c r="W191" s="70">
        <f t="shared" si="102"/>
        <v>-0.13472684585848071</v>
      </c>
      <c r="X191" s="70">
        <f t="shared" si="103"/>
        <v>4388.4254334782381</v>
      </c>
      <c r="Y191" s="70">
        <f t="shared" si="104"/>
        <v>200.29502803010868</v>
      </c>
      <c r="Z191" s="70">
        <f>rate1(1,$L$52,$L$51,$L$54,U191,$L$53,$L$50,Y191)</f>
        <v>1307.8840331935546</v>
      </c>
      <c r="AA191" s="116">
        <f t="shared" si="85"/>
        <v>0.56845569043599065</v>
      </c>
      <c r="AB191" s="116">
        <f t="shared" si="105"/>
        <v>-0.31219701632630886</v>
      </c>
      <c r="AC191" s="70">
        <f t="shared" si="106"/>
        <v>0.34285943156437038</v>
      </c>
      <c r="AD191" s="70">
        <f t="shared" si="86"/>
        <v>5.8332943937828022E-2</v>
      </c>
      <c r="AE191" s="70">
        <f t="shared" si="107"/>
        <v>-2.6977288930128424E-3</v>
      </c>
      <c r="AF191" s="70">
        <f t="shared" si="87"/>
        <v>731.00192146404561</v>
      </c>
      <c r="AG191" s="70">
        <f t="shared" si="88"/>
        <v>695.75289837720413</v>
      </c>
      <c r="AH191" s="70">
        <f t="shared" si="108"/>
        <v>9.9950912703283077</v>
      </c>
      <c r="AI191" s="70">
        <f t="shared" si="89"/>
        <v>262.04401111184717</v>
      </c>
      <c r="AJ191" s="70">
        <f t="shared" si="109"/>
        <v>10.667107383410904</v>
      </c>
      <c r="AK191" s="5">
        <f t="shared" ref="AK191:AK208" si="110">AK190+AI191*G190/1000000</f>
        <v>77.566825294468131</v>
      </c>
      <c r="AL191" s="134">
        <f t="shared" ref="AL191:AL208" si="111">AL190+AI191*J191/1000000</f>
        <v>3.0342695437728602</v>
      </c>
      <c r="AZ191" s="5"/>
    </row>
    <row r="192" spans="1:52" x14ac:dyDescent="0.25">
      <c r="A192" s="68"/>
      <c r="B192" s="70">
        <f t="shared" si="90"/>
        <v>731.00192146404561</v>
      </c>
      <c r="C192" s="70">
        <f t="shared" si="90"/>
        <v>695.75289837720413</v>
      </c>
      <c r="D192" s="70">
        <f t="shared" si="90"/>
        <v>9.9950912703283077</v>
      </c>
      <c r="E192" s="70">
        <f t="shared" si="91"/>
        <v>16</v>
      </c>
      <c r="F192" s="70">
        <f t="shared" si="92"/>
        <v>16</v>
      </c>
      <c r="G192" s="70">
        <f t="shared" si="93"/>
        <v>4537.9302664316529</v>
      </c>
      <c r="H192" s="71">
        <f t="shared" si="94"/>
        <v>0.02</v>
      </c>
      <c r="I192" s="94">
        <f t="shared" si="95"/>
        <v>28.19921846947318</v>
      </c>
      <c r="J192" s="95">
        <f t="shared" ref="J192:J208" si="112">IF(H192&gt;0,$B$7,"")</f>
        <v>80</v>
      </c>
      <c r="K192" s="70">
        <f t="shared" si="96"/>
        <v>1</v>
      </c>
      <c r="L192" s="97">
        <f t="shared" si="97"/>
        <v>10.015091270328307</v>
      </c>
      <c r="M192" s="97">
        <f t="shared" si="80"/>
        <v>10.005091270328307</v>
      </c>
      <c r="N192" s="70">
        <f t="shared" si="98"/>
        <v>0.14715876897258795</v>
      </c>
      <c r="O192" s="70">
        <f t="shared" si="81"/>
        <v>5.8778426168601596</v>
      </c>
      <c r="P192" s="96">
        <f t="shared" si="99"/>
        <v>201.65976538508826</v>
      </c>
      <c r="Q192" s="70">
        <f t="shared" si="100"/>
        <v>4443.5950288788299</v>
      </c>
      <c r="R192" s="70">
        <f>rate1(1,$L$52,$L$51,$L$54,L192,$L$53,$L$50,P192)</f>
        <v>1308.7630588418822</v>
      </c>
      <c r="S192" s="97">
        <f t="shared" si="82"/>
        <v>0.57763764773179527</v>
      </c>
      <c r="T192" s="97">
        <f t="shared" si="83"/>
        <v>0.3484182910297377</v>
      </c>
      <c r="U192" s="116">
        <f t="shared" si="101"/>
        <v>9.9750912703283081</v>
      </c>
      <c r="V192" s="116">
        <f t="shared" si="84"/>
        <v>9.9850912703283079</v>
      </c>
      <c r="W192" s="70">
        <f t="shared" si="102"/>
        <v>-0.13499596117402746</v>
      </c>
      <c r="X192" s="70">
        <f t="shared" si="103"/>
        <v>4416.5214619558092</v>
      </c>
      <c r="Y192" s="70">
        <f t="shared" si="104"/>
        <v>200.85434261464198</v>
      </c>
      <c r="Z192" s="70">
        <f>rate1(1,$L$52,$L$51,$L$54,U192,$L$53,$L$50,Y192)</f>
        <v>1308.2458422555003</v>
      </c>
      <c r="AA192" s="116">
        <f t="shared" si="85"/>
        <v>0.57434524337719295</v>
      </c>
      <c r="AB192" s="116">
        <f t="shared" si="105"/>
        <v>-0.31714895481281746</v>
      </c>
      <c r="AC192" s="70">
        <f t="shared" si="106"/>
        <v>0.3484182910297377</v>
      </c>
      <c r="AD192" s="70">
        <f t="shared" si="86"/>
        <v>5.7402267661926479E-2</v>
      </c>
      <c r="AE192" s="70">
        <f t="shared" si="107"/>
        <v>-2.6926262643299464E-3</v>
      </c>
      <c r="AF192" s="70">
        <f t="shared" si="87"/>
        <v>730.80066194198844</v>
      </c>
      <c r="AG192" s="70">
        <f t="shared" si="88"/>
        <v>695.40448008617443</v>
      </c>
      <c r="AH192" s="70">
        <f t="shared" si="108"/>
        <v>10.01593345601877</v>
      </c>
      <c r="AI192" s="70">
        <f t="shared" si="89"/>
        <v>266.21953353271698</v>
      </c>
      <c r="AJ192" s="70">
        <f t="shared" si="109"/>
        <v>10.74105725383666</v>
      </c>
      <c r="AK192" s="5">
        <f t="shared" si="110"/>
        <v>78.767384928682631</v>
      </c>
      <c r="AL192" s="134">
        <f t="shared" si="111"/>
        <v>3.0555671064554777</v>
      </c>
      <c r="AZ192" s="5"/>
    </row>
    <row r="193" spans="1:52" x14ac:dyDescent="0.25">
      <c r="A193" s="68"/>
      <c r="B193" s="70">
        <f t="shared" si="90"/>
        <v>730.80066194198844</v>
      </c>
      <c r="C193" s="70">
        <f t="shared" si="90"/>
        <v>695.40448008617443</v>
      </c>
      <c r="D193" s="70">
        <f t="shared" si="90"/>
        <v>10.01593345601877</v>
      </c>
      <c r="E193" s="70">
        <f t="shared" si="91"/>
        <v>16</v>
      </c>
      <c r="F193" s="70">
        <f t="shared" si="92"/>
        <v>16</v>
      </c>
      <c r="G193" s="70">
        <f t="shared" si="93"/>
        <v>4566.3206885555455</v>
      </c>
      <c r="H193" s="71">
        <f t="shared" si="94"/>
        <v>0.02</v>
      </c>
      <c r="I193" s="94">
        <f t="shared" si="95"/>
        <v>28.316945484651207</v>
      </c>
      <c r="J193" s="95">
        <f t="shared" si="112"/>
        <v>80</v>
      </c>
      <c r="K193" s="70">
        <f t="shared" si="96"/>
        <v>1</v>
      </c>
      <c r="L193" s="97">
        <f t="shared" si="97"/>
        <v>10.035933456018769</v>
      </c>
      <c r="M193" s="97">
        <f t="shared" si="80"/>
        <v>10.02593345601877</v>
      </c>
      <c r="N193" s="70">
        <f t="shared" si="98"/>
        <v>0.14747804365289596</v>
      </c>
      <c r="O193" s="70">
        <f t="shared" si="81"/>
        <v>5.8524302478750743</v>
      </c>
      <c r="P193" s="96">
        <f t="shared" si="99"/>
        <v>202.22007906444313</v>
      </c>
      <c r="Q193" s="70">
        <f t="shared" si="100"/>
        <v>4471.9240500412679</v>
      </c>
      <c r="R193" s="70">
        <f>rate1(1,$L$52,$L$51,$L$54,L193,$L$53,$L$50,P193)</f>
        <v>1309.1202594450806</v>
      </c>
      <c r="S193" s="97">
        <f t="shared" si="82"/>
        <v>0.58368512934091221</v>
      </c>
      <c r="T193" s="97">
        <f t="shared" si="83"/>
        <v>0.354246398691972</v>
      </c>
      <c r="U193" s="116">
        <f t="shared" si="101"/>
        <v>9.9959334560187703</v>
      </c>
      <c r="V193" s="116">
        <f t="shared" si="84"/>
        <v>10.00593345601877</v>
      </c>
      <c r="W193" s="70">
        <f t="shared" si="102"/>
        <v>-0.13526504743211376</v>
      </c>
      <c r="X193" s="70">
        <f t="shared" si="103"/>
        <v>4444.7374555474998</v>
      </c>
      <c r="Y193" s="70">
        <f t="shared" si="104"/>
        <v>201.41409572955808</v>
      </c>
      <c r="Z193" s="70">
        <f>rate1(1,$L$52,$L$51,$L$54,U193,$L$53,$L$50,Y193)</f>
        <v>1308.6057696017681</v>
      </c>
      <c r="AA193" s="116">
        <f t="shared" si="85"/>
        <v>0.58036476247722923</v>
      </c>
      <c r="AB193" s="116">
        <f t="shared" si="105"/>
        <v>-0.32233958289733433</v>
      </c>
      <c r="AC193" s="70">
        <f t="shared" si="106"/>
        <v>0.354246398691972</v>
      </c>
      <c r="AD193" s="70">
        <f t="shared" si="86"/>
        <v>5.6457878114917995E-2</v>
      </c>
      <c r="AE193" s="70">
        <f t="shared" si="107"/>
        <v>-2.6880233511734006E-3</v>
      </c>
      <c r="AF193" s="70">
        <f t="shared" si="87"/>
        <v>730.59389358694932</v>
      </c>
      <c r="AG193" s="70">
        <f t="shared" si="88"/>
        <v>695.05023368748243</v>
      </c>
      <c r="AH193" s="70">
        <f t="shared" si="108"/>
        <v>10.036777439420426</v>
      </c>
      <c r="AI193" s="70">
        <f t="shared" si="89"/>
        <v>270.598820953342</v>
      </c>
      <c r="AJ193" s="70">
        <f t="shared" si="109"/>
        <v>10.816223592990365</v>
      </c>
      <c r="AK193" s="5">
        <f t="shared" si="110"/>
        <v>79.995343508347517</v>
      </c>
      <c r="AL193" s="134">
        <f t="shared" si="111"/>
        <v>3.0772150121317452</v>
      </c>
      <c r="AZ193" s="5"/>
    </row>
    <row r="194" spans="1:52" x14ac:dyDescent="0.25">
      <c r="A194" s="68"/>
      <c r="B194" s="70">
        <f t="shared" si="90"/>
        <v>730.59389358694932</v>
      </c>
      <c r="C194" s="70">
        <f t="shared" si="90"/>
        <v>695.05023368748243</v>
      </c>
      <c r="D194" s="70">
        <f t="shared" si="90"/>
        <v>10.036777439420426</v>
      </c>
      <c r="E194" s="70">
        <f t="shared" si="91"/>
        <v>16</v>
      </c>
      <c r="F194" s="70">
        <f t="shared" si="92"/>
        <v>16</v>
      </c>
      <c r="G194" s="70">
        <f t="shared" si="93"/>
        <v>4594.8317400789265</v>
      </c>
      <c r="H194" s="71">
        <f t="shared" si="94"/>
        <v>0.02</v>
      </c>
      <c r="I194" s="94">
        <f t="shared" si="95"/>
        <v>28.434927919573511</v>
      </c>
      <c r="J194" s="95">
        <f t="shared" si="112"/>
        <v>80</v>
      </c>
      <c r="K194" s="70">
        <f t="shared" si="96"/>
        <v>1</v>
      </c>
      <c r="L194" s="97">
        <f t="shared" si="97"/>
        <v>10.056777439420426</v>
      </c>
      <c r="M194" s="97">
        <f t="shared" si="80"/>
        <v>10.046777439420426</v>
      </c>
      <c r="N194" s="70">
        <f t="shared" si="98"/>
        <v>0.14779739815158166</v>
      </c>
      <c r="O194" s="70">
        <f t="shared" si="81"/>
        <v>5.8263222969121351</v>
      </c>
      <c r="P194" s="96">
        <f t="shared" si="99"/>
        <v>202.78083010694354</v>
      </c>
      <c r="Q194" s="70">
        <f t="shared" si="100"/>
        <v>4500.373557440942</v>
      </c>
      <c r="R194" s="70">
        <f>rate1(1,$L$52,$L$51,$L$54,L194,$L$53,$L$50,P194)</f>
        <v>1309.4756127778376</v>
      </c>
      <c r="S194" s="97">
        <f t="shared" si="82"/>
        <v>0.58987045567662466</v>
      </c>
      <c r="T194" s="97">
        <f t="shared" si="83"/>
        <v>0.36036759652469141</v>
      </c>
      <c r="U194" s="116">
        <f t="shared" si="101"/>
        <v>10.016777439420427</v>
      </c>
      <c r="V194" s="116">
        <f t="shared" si="84"/>
        <v>10.026777439420426</v>
      </c>
      <c r="W194" s="70">
        <f t="shared" si="102"/>
        <v>-0.1355341046200067</v>
      </c>
      <c r="X194" s="70">
        <f t="shared" si="103"/>
        <v>4473.0736901525652</v>
      </c>
      <c r="Y194" s="70">
        <f t="shared" si="104"/>
        <v>201.97428693570802</v>
      </c>
      <c r="Z194" s="70">
        <f>rate1(1,$L$52,$L$51,$L$54,U194,$L$53,$L$50,Y194)</f>
        <v>1308.963829265422</v>
      </c>
      <c r="AA194" s="116">
        <f t="shared" si="85"/>
        <v>0.58652145337928185</v>
      </c>
      <c r="AB194" s="116">
        <f t="shared" si="105"/>
        <v>-0.32778993185426736</v>
      </c>
      <c r="AC194" s="70">
        <f t="shared" si="106"/>
        <v>0.36036759652469141</v>
      </c>
      <c r="AD194" s="70">
        <f t="shared" si="86"/>
        <v>5.5498885562619261E-2</v>
      </c>
      <c r="AE194" s="70">
        <f t="shared" si="107"/>
        <v>-2.683945623001623E-3</v>
      </c>
      <c r="AF194" s="70">
        <f t="shared" si="87"/>
        <v>730.38132338857622</v>
      </c>
      <c r="AG194" s="70">
        <f t="shared" si="88"/>
        <v>694.68986609095771</v>
      </c>
      <c r="AH194" s="70">
        <f t="shared" si="108"/>
        <v>10.057623220602393</v>
      </c>
      <c r="AI194" s="70">
        <f t="shared" si="89"/>
        <v>275.19992965751436</v>
      </c>
      <c r="AJ194" s="70">
        <f t="shared" si="109"/>
        <v>10.892668017895231</v>
      </c>
      <c r="AK194" s="5">
        <f t="shared" si="110"/>
        <v>81.251994640631651</v>
      </c>
      <c r="AL194" s="134">
        <f t="shared" si="111"/>
        <v>3.0992310065043465</v>
      </c>
      <c r="AZ194" s="5"/>
    </row>
    <row r="195" spans="1:52" x14ac:dyDescent="0.25">
      <c r="A195" s="68"/>
      <c r="B195" s="70">
        <f t="shared" si="90"/>
        <v>730.38132338857622</v>
      </c>
      <c r="C195" s="70">
        <f t="shared" si="90"/>
        <v>694.68986609095771</v>
      </c>
      <c r="D195" s="70">
        <f t="shared" si="90"/>
        <v>10.057623220602393</v>
      </c>
      <c r="E195" s="70">
        <f t="shared" si="91"/>
        <v>16</v>
      </c>
      <c r="F195" s="70">
        <f t="shared" si="92"/>
        <v>16</v>
      </c>
      <c r="G195" s="70">
        <f t="shared" si="93"/>
        <v>4623.4636971719392</v>
      </c>
      <c r="H195" s="71">
        <f t="shared" si="94"/>
        <v>0.02</v>
      </c>
      <c r="I195" s="94">
        <f t="shared" si="95"/>
        <v>28.553165838094813</v>
      </c>
      <c r="J195" s="95">
        <f t="shared" si="112"/>
        <v>80</v>
      </c>
      <c r="K195" s="70">
        <f t="shared" si="96"/>
        <v>1</v>
      </c>
      <c r="L195" s="97">
        <f t="shared" si="97"/>
        <v>10.077623220602392</v>
      </c>
      <c r="M195" s="97">
        <f t="shared" si="80"/>
        <v>10.067623220602393</v>
      </c>
      <c r="N195" s="70">
        <f t="shared" si="98"/>
        <v>0.14811683248314012</v>
      </c>
      <c r="O195" s="70">
        <f t="shared" si="81"/>
        <v>5.7994817665308913</v>
      </c>
      <c r="P195" s="96">
        <f t="shared" si="99"/>
        <v>203.3420180775521</v>
      </c>
      <c r="Q195" s="70">
        <f t="shared" si="100"/>
        <v>4528.9438271702729</v>
      </c>
      <c r="R195" s="70">
        <f>rate1(1,$L$52,$L$51,$L$54,L195,$L$53,$L$50,P195)</f>
        <v>1309.8291325379973</v>
      </c>
      <c r="S195" s="97">
        <f t="shared" si="82"/>
        <v>0.59620155061277857</v>
      </c>
      <c r="T195" s="97">
        <f t="shared" si="83"/>
        <v>0.36680881936994236</v>
      </c>
      <c r="U195" s="116">
        <f t="shared" si="101"/>
        <v>10.037623220602393</v>
      </c>
      <c r="V195" s="116">
        <f t="shared" si="84"/>
        <v>10.047623220602393</v>
      </c>
      <c r="W195" s="70">
        <f t="shared" si="102"/>
        <v>-0.13580313272515809</v>
      </c>
      <c r="X195" s="70">
        <f t="shared" si="103"/>
        <v>4501.5304418021196</v>
      </c>
      <c r="Y195" s="70">
        <f t="shared" si="104"/>
        <v>202.53491579556837</v>
      </c>
      <c r="Z195" s="70">
        <f>rate1(1,$L$52,$L$51,$L$54,U195,$L$53,$L$50,Y195)</f>
        <v>1309.3200351430128</v>
      </c>
      <c r="AA195" s="116">
        <f t="shared" si="85"/>
        <v>0.59282319900538405</v>
      </c>
      <c r="AB195" s="116">
        <f t="shared" si="105"/>
        <v>-0.33352374789877531</v>
      </c>
      <c r="AC195" s="70">
        <f t="shared" si="106"/>
        <v>0.36680881936994236</v>
      </c>
      <c r="AD195" s="70">
        <f t="shared" si="86"/>
        <v>5.4524316057485922E-2</v>
      </c>
      <c r="AE195" s="70">
        <f t="shared" si="107"/>
        <v>-2.6804211023107559E-3</v>
      </c>
      <c r="AF195" s="70">
        <f t="shared" si="87"/>
        <v>730.1626314016894</v>
      </c>
      <c r="AG195" s="70">
        <f t="shared" si="88"/>
        <v>694.3230572715878</v>
      </c>
      <c r="AH195" s="70">
        <f t="shared" si="108"/>
        <v>10.078470799634276</v>
      </c>
      <c r="AI195" s="70">
        <f t="shared" si="89"/>
        <v>280.04325927550053</v>
      </c>
      <c r="AJ195" s="70">
        <f t="shared" si="109"/>
        <v>10.970457812138426</v>
      </c>
      <c r="AK195" s="5">
        <f t="shared" si="110"/>
        <v>82.538746296945874</v>
      </c>
      <c r="AL195" s="134">
        <f t="shared" si="111"/>
        <v>3.1216344672463867</v>
      </c>
      <c r="AZ195" s="5"/>
    </row>
    <row r="196" spans="1:52" x14ac:dyDescent="0.25">
      <c r="A196" s="68"/>
      <c r="B196" s="70">
        <f t="shared" si="90"/>
        <v>730.1626314016894</v>
      </c>
      <c r="C196" s="70">
        <f t="shared" si="90"/>
        <v>694.3230572715878</v>
      </c>
      <c r="D196" s="70">
        <f t="shared" si="90"/>
        <v>10.078470799634276</v>
      </c>
      <c r="E196" s="70">
        <f t="shared" si="91"/>
        <v>16</v>
      </c>
      <c r="F196" s="70">
        <f t="shared" si="92"/>
        <v>16</v>
      </c>
      <c r="G196" s="70">
        <f t="shared" si="93"/>
        <v>4652.216836136683</v>
      </c>
      <c r="H196" s="71">
        <f t="shared" si="94"/>
        <v>0.02</v>
      </c>
      <c r="I196" s="94">
        <f t="shared" si="95"/>
        <v>28.671659304081277</v>
      </c>
      <c r="J196" s="95">
        <f t="shared" si="112"/>
        <v>80</v>
      </c>
      <c r="K196" s="70">
        <f t="shared" si="96"/>
        <v>1</v>
      </c>
      <c r="L196" s="97">
        <f t="shared" si="97"/>
        <v>10.098470799634276</v>
      </c>
      <c r="M196" s="97">
        <f t="shared" si="80"/>
        <v>10.088470799634276</v>
      </c>
      <c r="N196" s="70">
        <f t="shared" si="98"/>
        <v>0.14843634666225114</v>
      </c>
      <c r="O196" s="70">
        <f t="shared" si="81"/>
        <v>5.7718682583199818</v>
      </c>
      <c r="P196" s="96">
        <f t="shared" si="99"/>
        <v>203.9036425428352</v>
      </c>
      <c r="Q196" s="70">
        <f t="shared" si="100"/>
        <v>4557.6351354535836</v>
      </c>
      <c r="R196" s="70">
        <f>rate1(1,$L$52,$L$51,$L$54,L196,$L$53,$L$50,P196)</f>
        <v>1310.1808322909121</v>
      </c>
      <c r="S196" s="97">
        <f t="shared" si="82"/>
        <v>0.60268711011028619</v>
      </c>
      <c r="T196" s="97">
        <f t="shared" si="83"/>
        <v>0.37360063174253955</v>
      </c>
      <c r="U196" s="116">
        <f t="shared" si="101"/>
        <v>10.058470799634277</v>
      </c>
      <c r="V196" s="116">
        <f t="shared" si="84"/>
        <v>10.068470799634277</v>
      </c>
      <c r="W196" s="70">
        <f t="shared" si="102"/>
        <v>-0.13607213173486343</v>
      </c>
      <c r="X196" s="70">
        <f t="shared" si="103"/>
        <v>4530.1079866591708</v>
      </c>
      <c r="Y196" s="70">
        <f t="shared" si="104"/>
        <v>203.095981873233</v>
      </c>
      <c r="Z196" s="70">
        <f>rate1(1,$L$52,$L$51,$L$54,U196,$L$53,$L$50,Y196)</f>
        <v>1309.6744009962147</v>
      </c>
      <c r="AA196" s="116">
        <f t="shared" si="85"/>
        <v>0.59927865031739935</v>
      </c>
      <c r="AB196" s="116">
        <f t="shared" si="105"/>
        <v>-0.33956796123451394</v>
      </c>
      <c r="AC196" s="70">
        <f t="shared" si="106"/>
        <v>0.37360063174253955</v>
      </c>
      <c r="AD196" s="70">
        <f t="shared" si="86"/>
        <v>5.3533100055844274E-2</v>
      </c>
      <c r="AE196" s="70">
        <f t="shared" si="107"/>
        <v>-2.6774806835658939E-3</v>
      </c>
      <c r="AF196" s="70">
        <f t="shared" si="87"/>
        <v>729.93746711660913</v>
      </c>
      <c r="AG196" s="70">
        <f t="shared" si="88"/>
        <v>693.94945663984527</v>
      </c>
      <c r="AH196" s="70">
        <f t="shared" si="108"/>
        <v>10.099320176586245</v>
      </c>
      <c r="AI196" s="70">
        <f t="shared" si="89"/>
        <v>285.15195958811387</v>
      </c>
      <c r="AJ196" s="70">
        <f t="shared" si="109"/>
        <v>11.049666689801791</v>
      </c>
      <c r="AK196" s="5">
        <f t="shared" si="110"/>
        <v>83.857136030278951</v>
      </c>
      <c r="AL196" s="134">
        <f t="shared" si="111"/>
        <v>3.1444466240134359</v>
      </c>
      <c r="AZ196" s="5"/>
    </row>
    <row r="197" spans="1:52" x14ac:dyDescent="0.25">
      <c r="A197" s="68"/>
      <c r="B197" s="70">
        <f t="shared" si="90"/>
        <v>729.93746711660913</v>
      </c>
      <c r="C197" s="70">
        <f t="shared" si="90"/>
        <v>693.94945663984527</v>
      </c>
      <c r="D197" s="70">
        <f t="shared" si="90"/>
        <v>10.099320176586245</v>
      </c>
      <c r="E197" s="70">
        <f t="shared" si="91"/>
        <v>16</v>
      </c>
      <c r="F197" s="70">
        <f t="shared" si="92"/>
        <v>16</v>
      </c>
      <c r="G197" s="70">
        <f t="shared" si="93"/>
        <v>4681.0914334072977</v>
      </c>
      <c r="H197" s="71">
        <f t="shared" si="94"/>
        <v>0.02</v>
      </c>
      <c r="I197" s="94">
        <f t="shared" si="95"/>
        <v>28.79040838141109</v>
      </c>
      <c r="J197" s="95">
        <f t="shared" si="112"/>
        <v>80</v>
      </c>
      <c r="K197" s="70">
        <f t="shared" si="96"/>
        <v>1</v>
      </c>
      <c r="L197" s="97">
        <f t="shared" si="97"/>
        <v>10.119320176586244</v>
      </c>
      <c r="M197" s="97">
        <f t="shared" si="80"/>
        <v>10.109320176586245</v>
      </c>
      <c r="N197" s="70">
        <f t="shared" si="98"/>
        <v>0.14875594070340981</v>
      </c>
      <c r="O197" s="70">
        <f t="shared" si="81"/>
        <v>5.7434375145905134</v>
      </c>
      <c r="P197" s="96">
        <f t="shared" si="99"/>
        <v>204.46570307095539</v>
      </c>
      <c r="Q197" s="70">
        <f t="shared" si="100"/>
        <v>4586.4477586472458</v>
      </c>
      <c r="R197" s="70">
        <f>rate1(1,$L$52,$L$51,$L$54,L197,$L$53,$L$50,P197)</f>
        <v>1310.5307254710249</v>
      </c>
      <c r="S197" s="97">
        <f t="shared" si="82"/>
        <v>0.60933670963510944</v>
      </c>
      <c r="T197" s="97">
        <f t="shared" si="83"/>
        <v>0.3807778830830702</v>
      </c>
      <c r="U197" s="116">
        <f t="shared" si="101"/>
        <v>10.079320176586245</v>
      </c>
      <c r="V197" s="116">
        <f t="shared" si="84"/>
        <v>10.089320176586245</v>
      </c>
      <c r="W197" s="70">
        <f t="shared" si="102"/>
        <v>-0.13634110163658875</v>
      </c>
      <c r="X197" s="70">
        <f t="shared" si="103"/>
        <v>4558.8066010187622</v>
      </c>
      <c r="Y197" s="70">
        <f t="shared" si="104"/>
        <v>203.65748473440536</v>
      </c>
      <c r="Z197" s="70">
        <f>rate1(1,$L$52,$L$51,$L$54,U197,$L$53,$L$50,Y197)</f>
        <v>1310.0269404534431</v>
      </c>
      <c r="AA197" s="116">
        <f t="shared" si="85"/>
        <v>0.60589733316803929</v>
      </c>
      <c r="AB197" s="116">
        <f t="shared" si="105"/>
        <v>-0.34595325815118749</v>
      </c>
      <c r="AC197" s="70">
        <f t="shared" si="106"/>
        <v>0.3807778830830702</v>
      </c>
      <c r="AD197" s="70">
        <f t="shared" si="86"/>
        <v>5.2524059008009182E-2</v>
      </c>
      <c r="AE197" s="70">
        <f t="shared" si="107"/>
        <v>-2.6751584993598421E-3</v>
      </c>
      <c r="AF197" s="70">
        <f t="shared" si="87"/>
        <v>729.70544517422945</v>
      </c>
      <c r="AG197" s="70">
        <f t="shared" si="88"/>
        <v>693.56867875676221</v>
      </c>
      <c r="AH197" s="70">
        <f t="shared" si="108"/>
        <v>10.12017135152893</v>
      </c>
      <c r="AI197" s="70">
        <f t="shared" si="89"/>
        <v>290.55242710636389</v>
      </c>
      <c r="AJ197" s="70">
        <f t="shared" si="109"/>
        <v>11.130375697331337</v>
      </c>
      <c r="AK197" s="5">
        <f t="shared" si="110"/>
        <v>85.208848923443554</v>
      </c>
      <c r="AL197" s="134">
        <f t="shared" si="111"/>
        <v>3.1676908181819452</v>
      </c>
      <c r="AZ197" s="5"/>
    </row>
    <row r="198" spans="1:52" x14ac:dyDescent="0.25">
      <c r="A198" s="68"/>
      <c r="B198" s="70">
        <f t="shared" si="90"/>
        <v>729.70544517422945</v>
      </c>
      <c r="C198" s="70">
        <f t="shared" si="90"/>
        <v>693.56867875676221</v>
      </c>
      <c r="D198" s="70">
        <f t="shared" si="90"/>
        <v>10.12017135152893</v>
      </c>
      <c r="E198" s="70">
        <f t="shared" si="91"/>
        <v>16</v>
      </c>
      <c r="F198" s="70">
        <f t="shared" si="92"/>
        <v>16</v>
      </c>
      <c r="G198" s="70">
        <f t="shared" si="93"/>
        <v>4710.0877655499589</v>
      </c>
      <c r="H198" s="71">
        <f t="shared" si="94"/>
        <v>0.02</v>
      </c>
      <c r="I198" s="94">
        <f t="shared" si="95"/>
        <v>28.909413133973796</v>
      </c>
      <c r="J198" s="95">
        <f t="shared" si="112"/>
        <v>80</v>
      </c>
      <c r="K198" s="70">
        <f t="shared" si="96"/>
        <v>1</v>
      </c>
      <c r="L198" s="97">
        <f t="shared" si="97"/>
        <v>10.140171351528929</v>
      </c>
      <c r="M198" s="97">
        <f t="shared" si="80"/>
        <v>10.130171351528929</v>
      </c>
      <c r="N198" s="70">
        <f t="shared" si="98"/>
        <v>0.14907561462135277</v>
      </c>
      <c r="O198" s="70">
        <f t="shared" si="81"/>
        <v>5.7141408773327065</v>
      </c>
      <c r="P198" s="96">
        <f t="shared" si="99"/>
        <v>205.02819923166092</v>
      </c>
      <c r="Q198" s="70">
        <f t="shared" si="100"/>
        <v>4615.3819732396005</v>
      </c>
      <c r="R198" s="70">
        <f>rate1(1,$L$52,$L$51,$L$54,L198,$L$53,$L$50,P198)</f>
        <v>1310.8788253834266</v>
      </c>
      <c r="S198" s="97">
        <f t="shared" si="82"/>
        <v>0.61616093137678829</v>
      </c>
      <c r="T198" s="97">
        <f t="shared" si="83"/>
        <v>0.38838051362533393</v>
      </c>
      <c r="U198" s="116">
        <f t="shared" si="101"/>
        <v>10.10017135152893</v>
      </c>
      <c r="V198" s="116">
        <f t="shared" si="84"/>
        <v>10.11017135152893</v>
      </c>
      <c r="W198" s="70">
        <f t="shared" si="102"/>
        <v>-0.13661004241761532</v>
      </c>
      <c r="X198" s="70">
        <f t="shared" si="103"/>
        <v>4587.6265613078931</v>
      </c>
      <c r="Y198" s="70">
        <f t="shared" si="104"/>
        <v>204.21942394638779</v>
      </c>
      <c r="Z198" s="70">
        <f>rate1(1,$L$52,$L$51,$L$54,U198,$L$53,$L$50,Y198)</f>
        <v>1310.3776670114453</v>
      </c>
      <c r="AA198" s="116">
        <f t="shared" si="85"/>
        <v>0.61268977484748</v>
      </c>
      <c r="AB198" s="116">
        <f t="shared" si="105"/>
        <v>-0.35271478403086121</v>
      </c>
      <c r="AC198" s="70">
        <f t="shared" si="106"/>
        <v>0.38838051362533393</v>
      </c>
      <c r="AD198" s="70">
        <f t="shared" si="86"/>
        <v>5.1495889464973937E-2</v>
      </c>
      <c r="AE198" s="70">
        <f t="shared" si="107"/>
        <v>-2.673492345491572E-3</v>
      </c>
      <c r="AF198" s="70">
        <f t="shared" si="87"/>
        <v>729.46614027522548</v>
      </c>
      <c r="AG198" s="70">
        <f t="shared" si="88"/>
        <v>693.18029824313692</v>
      </c>
      <c r="AH198" s="70">
        <f t="shared" si="108"/>
        <v>10.141024324533497</v>
      </c>
      <c r="AI198" s="70">
        <f t="shared" si="89"/>
        <v>296.27491580828172</v>
      </c>
      <c r="AJ198" s="70">
        <f t="shared" si="109"/>
        <v>11.21267428505586</v>
      </c>
      <c r="AK198" s="5">
        <f t="shared" si="110"/>
        <v>86.595738893767177</v>
      </c>
      <c r="AL198" s="134">
        <f t="shared" si="111"/>
        <v>3.1913928114466077</v>
      </c>
      <c r="AZ198" s="5"/>
    </row>
    <row r="199" spans="1:52" x14ac:dyDescent="0.25">
      <c r="A199" s="68"/>
      <c r="B199" s="70">
        <f t="shared" si="90"/>
        <v>729.46614027522548</v>
      </c>
      <c r="C199" s="70">
        <f t="shared" si="90"/>
        <v>693.18029824313692</v>
      </c>
      <c r="D199" s="70">
        <f t="shared" si="90"/>
        <v>10.141024324533497</v>
      </c>
      <c r="E199" s="70">
        <f t="shared" si="91"/>
        <v>16</v>
      </c>
      <c r="F199" s="70">
        <f t="shared" si="92"/>
        <v>16</v>
      </c>
      <c r="G199" s="70">
        <f t="shared" si="93"/>
        <v>4739.2061092629519</v>
      </c>
      <c r="H199" s="71">
        <f t="shared" si="94"/>
        <v>0.02</v>
      </c>
      <c r="I199" s="94">
        <f t="shared" si="95"/>
        <v>29.028673625670855</v>
      </c>
      <c r="J199" s="95">
        <f t="shared" si="112"/>
        <v>80</v>
      </c>
      <c r="K199" s="70">
        <f t="shared" si="96"/>
        <v>1</v>
      </c>
      <c r="L199" s="97">
        <f t="shared" si="97"/>
        <v>10.161024324533496</v>
      </c>
      <c r="M199" s="97">
        <f t="shared" si="80"/>
        <v>10.151024324533497</v>
      </c>
      <c r="N199" s="70">
        <f t="shared" si="98"/>
        <v>0.14939536843061774</v>
      </c>
      <c r="O199" s="70">
        <f t="shared" si="81"/>
        <v>5.6839246454184718</v>
      </c>
      <c r="P199" s="96">
        <f t="shared" si="99"/>
        <v>205.59113059627879</v>
      </c>
      <c r="Q199" s="70">
        <f t="shared" si="100"/>
        <v>4644.4380558510975</v>
      </c>
      <c r="R199" s="70">
        <f>rate1(1,$L$52,$L$51,$L$54,L199,$L$53,$L$50,P199)</f>
        <v>1311.2251452053938</v>
      </c>
      <c r="S199" s="97">
        <f t="shared" si="82"/>
        <v>0.62317151588860686</v>
      </c>
      <c r="T199" s="97">
        <f t="shared" si="83"/>
        <v>0.39645455354286707</v>
      </c>
      <c r="U199" s="116">
        <f t="shared" si="101"/>
        <v>10.121024324533497</v>
      </c>
      <c r="V199" s="116">
        <f t="shared" si="84"/>
        <v>10.131024324533497</v>
      </c>
      <c r="W199" s="70">
        <f t="shared" si="102"/>
        <v>-0.13687895406538075</v>
      </c>
      <c r="X199" s="70">
        <f t="shared" si="103"/>
        <v>4616.568144085667</v>
      </c>
      <c r="Y199" s="70">
        <f t="shared" si="104"/>
        <v>204.78179907807464</v>
      </c>
      <c r="Z199" s="70">
        <f>rate1(1,$L$52,$L$51,$L$54,U199,$L$53,$L$50,Y199)</f>
        <v>1310.7265940368711</v>
      </c>
      <c r="AA199" s="116">
        <f t="shared" si="85"/>
        <v>0.61966765492211373</v>
      </c>
      <c r="AB199" s="116">
        <f t="shared" si="105"/>
        <v>-0.35989301419354702</v>
      </c>
      <c r="AC199" s="70">
        <f t="shared" si="106"/>
        <v>0.39645455354286707</v>
      </c>
      <c r="AD199" s="70">
        <f t="shared" si="86"/>
        <v>5.0447144120990599E-2</v>
      </c>
      <c r="AE199" s="70">
        <f t="shared" si="107"/>
        <v>-2.6725241719062435E-3</v>
      </c>
      <c r="AF199" s="70">
        <f t="shared" si="87"/>
        <v>729.21908109011326</v>
      </c>
      <c r="AG199" s="70">
        <f t="shared" si="88"/>
        <v>692.78384368959405</v>
      </c>
      <c r="AH199" s="70">
        <f t="shared" si="108"/>
        <v>10.161879095671608</v>
      </c>
      <c r="AI199" s="70">
        <f t="shared" si="89"/>
        <v>302.35429437311876</v>
      </c>
      <c r="AJ199" s="70">
        <f t="shared" si="109"/>
        <v>11.296661589048393</v>
      </c>
      <c r="AK199" s="5">
        <f t="shared" si="110"/>
        <v>88.019854156555496</v>
      </c>
      <c r="AL199" s="134">
        <f t="shared" si="111"/>
        <v>3.2155811549964572</v>
      </c>
      <c r="AZ199" s="5"/>
    </row>
    <row r="200" spans="1:52" x14ac:dyDescent="0.25">
      <c r="A200" s="68"/>
      <c r="B200" s="70">
        <f t="shared" si="90"/>
        <v>729.21908109011326</v>
      </c>
      <c r="C200" s="70">
        <f t="shared" si="90"/>
        <v>692.78384368959405</v>
      </c>
      <c r="D200" s="70">
        <f t="shared" si="90"/>
        <v>10.161879095671608</v>
      </c>
      <c r="E200" s="70">
        <f t="shared" si="91"/>
        <v>16</v>
      </c>
      <c r="F200" s="70">
        <f t="shared" si="92"/>
        <v>16</v>
      </c>
      <c r="G200" s="70">
        <f t="shared" si="93"/>
        <v>4768.4467413767097</v>
      </c>
      <c r="H200" s="71">
        <f t="shared" si="94"/>
        <v>0.02</v>
      </c>
      <c r="I200" s="94">
        <f t="shared" si="95"/>
        <v>29.148189920415373</v>
      </c>
      <c r="J200" s="95">
        <f t="shared" si="112"/>
        <v>80</v>
      </c>
      <c r="K200" s="70">
        <f t="shared" si="96"/>
        <v>1</v>
      </c>
      <c r="L200" s="97">
        <f t="shared" si="97"/>
        <v>10.181879095671608</v>
      </c>
      <c r="M200" s="97">
        <f t="shared" si="80"/>
        <v>10.171879095671608</v>
      </c>
      <c r="N200" s="70">
        <f t="shared" si="98"/>
        <v>0.14971520214584189</v>
      </c>
      <c r="O200" s="70">
        <f t="shared" si="81"/>
        <v>5.6527293056449688</v>
      </c>
      <c r="P200" s="96">
        <f t="shared" si="99"/>
        <v>206.15449673770522</v>
      </c>
      <c r="Q200" s="70">
        <f t="shared" si="100"/>
        <v>4673.616283234297</v>
      </c>
      <c r="R200" s="70">
        <f>rate1(1,$L$52,$L$51,$L$54,L200,$L$53,$L$50,P200)</f>
        <v>1311.569697987904</v>
      </c>
      <c r="S200" s="97">
        <f t="shared" si="82"/>
        <v>0.63038154409526503</v>
      </c>
      <c r="T200" s="97">
        <f t="shared" si="83"/>
        <v>0.40505337261738172</v>
      </c>
      <c r="U200" s="116">
        <f t="shared" si="101"/>
        <v>10.141879095671609</v>
      </c>
      <c r="V200" s="116">
        <f t="shared" si="84"/>
        <v>10.151879095671609</v>
      </c>
      <c r="W200" s="70">
        <f t="shared" si="102"/>
        <v>-0.13714783656728002</v>
      </c>
      <c r="X200" s="70">
        <f t="shared" si="103"/>
        <v>4645.6316260432814</v>
      </c>
      <c r="Y200" s="70">
        <f t="shared" si="104"/>
        <v>205.3446096999424</v>
      </c>
      <c r="Z200" s="70">
        <f>rate1(1,$L$52,$L$51,$L$54,U200,$L$53,$L$50,Y200)</f>
        <v>1311.0737347678196</v>
      </c>
      <c r="AA200" s="116">
        <f t="shared" si="85"/>
        <v>0.62684398627968385</v>
      </c>
      <c r="AB200" s="116">
        <f t="shared" si="105"/>
        <v>-0.36753484206226295</v>
      </c>
      <c r="AC200" s="70">
        <f t="shared" si="106"/>
        <v>0.40505337261738172</v>
      </c>
      <c r="AD200" s="70">
        <f t="shared" si="86"/>
        <v>4.9376209043177723E-2</v>
      </c>
      <c r="AE200" s="70">
        <f t="shared" si="107"/>
        <v>-2.6723006544510696E-3</v>
      </c>
      <c r="AF200" s="70">
        <f t="shared" si="87"/>
        <v>728.96374291964173</v>
      </c>
      <c r="AG200" s="70">
        <f t="shared" si="88"/>
        <v>692.37879031697662</v>
      </c>
      <c r="AH200" s="70">
        <f t="shared" si="108"/>
        <v>10.182735665015413</v>
      </c>
      <c r="AI200" s="70">
        <f t="shared" si="89"/>
        <v>308.83099330426694</v>
      </c>
      <c r="AJ200" s="70">
        <f t="shared" si="109"/>
        <v>11.382447976077355</v>
      </c>
      <c r="AK200" s="5">
        <f t="shared" si="110"/>
        <v>89.48346788675282</v>
      </c>
      <c r="AL200" s="134">
        <f t="shared" si="111"/>
        <v>3.2402876344607985</v>
      </c>
      <c r="AZ200" s="5"/>
    </row>
    <row r="201" spans="1:52" x14ac:dyDescent="0.25">
      <c r="A201" s="68"/>
      <c r="B201" s="70">
        <f t="shared" si="90"/>
        <v>728.96374291964173</v>
      </c>
      <c r="C201" s="70">
        <f t="shared" si="90"/>
        <v>692.37879031697662</v>
      </c>
      <c r="D201" s="70">
        <f t="shared" si="90"/>
        <v>10.182735665015413</v>
      </c>
      <c r="E201" s="70">
        <f t="shared" si="91"/>
        <v>16</v>
      </c>
      <c r="F201" s="70">
        <f t="shared" si="92"/>
        <v>16</v>
      </c>
      <c r="G201" s="70">
        <f t="shared" si="93"/>
        <v>4797.809938853864</v>
      </c>
      <c r="H201" s="71">
        <f t="shared" si="94"/>
        <v>0.02</v>
      </c>
      <c r="I201" s="94">
        <f t="shared" si="95"/>
        <v>29.26796208213209</v>
      </c>
      <c r="J201" s="95">
        <f t="shared" si="112"/>
        <v>80</v>
      </c>
      <c r="K201" s="70">
        <f t="shared" si="96"/>
        <v>1</v>
      </c>
      <c r="L201" s="97">
        <f t="shared" si="97"/>
        <v>10.202735665015412</v>
      </c>
      <c r="M201" s="97">
        <f t="shared" si="80"/>
        <v>10.192735665015412</v>
      </c>
      <c r="N201" s="70">
        <f t="shared" si="98"/>
        <v>0.15003511578176187</v>
      </c>
      <c r="O201" s="70">
        <f t="shared" si="81"/>
        <v>5.6204886059867629</v>
      </c>
      <c r="P201" s="96">
        <f t="shared" si="99"/>
        <v>206.71829723039716</v>
      </c>
      <c r="Q201" s="70">
        <f t="shared" si="100"/>
        <v>4702.916932273919</v>
      </c>
      <c r="R201" s="70">
        <f>rate1(1,$L$52,$L$51,$L$54,L201,$L$53,$L$50,P201)</f>
        <v>1311.9124966571283</v>
      </c>
      <c r="S201" s="97">
        <f t="shared" si="82"/>
        <v>0.63780565739576056</v>
      </c>
      <c r="T201" s="97">
        <f t="shared" si="83"/>
        <v>0.41423925813689871</v>
      </c>
      <c r="U201" s="116">
        <f t="shared" si="101"/>
        <v>10.162735665015413</v>
      </c>
      <c r="V201" s="116">
        <f t="shared" si="84"/>
        <v>10.172735665015413</v>
      </c>
      <c r="W201" s="70">
        <f t="shared" si="102"/>
        <v>-0.1374166899107081</v>
      </c>
      <c r="X201" s="70">
        <f t="shared" si="103"/>
        <v>4674.8172840040752</v>
      </c>
      <c r="Y201" s="70">
        <f t="shared" si="104"/>
        <v>205.90785538404128</v>
      </c>
      <c r="Z201" s="70">
        <f>rate1(1,$L$52,$L$51,$L$54,U201,$L$53,$L$50,Y201)</f>
        <v>1311.4191023153646</v>
      </c>
      <c r="AA201" s="116">
        <f t="shared" si="85"/>
        <v>0.63423333406740334</v>
      </c>
      <c r="AB201" s="116">
        <f t="shared" si="105"/>
        <v>-0.37569495175383533</v>
      </c>
      <c r="AC201" s="70">
        <f t="shared" si="106"/>
        <v>0.41423925813689871</v>
      </c>
      <c r="AD201" s="70">
        <f t="shared" si="86"/>
        <v>4.8281276115530208E-2</v>
      </c>
      <c r="AE201" s="70">
        <f t="shared" si="107"/>
        <v>-2.672873858610118E-3</v>
      </c>
      <c r="AF201" s="70">
        <f t="shared" si="87"/>
        <v>728.69953877728665</v>
      </c>
      <c r="AG201" s="70">
        <f t="shared" si="88"/>
        <v>691.96455105883967</v>
      </c>
      <c r="AH201" s="70">
        <f t="shared" si="108"/>
        <v>10.203594032637566</v>
      </c>
      <c r="AI201" s="70">
        <f t="shared" si="89"/>
        <v>315.75220084603041</v>
      </c>
      <c r="AJ201" s="70">
        <f t="shared" si="109"/>
        <v>11.470156920756807</v>
      </c>
      <c r="AK201" s="5">
        <f t="shared" si="110"/>
        <v>90.989115439959605</v>
      </c>
      <c r="AL201" s="134">
        <f t="shared" si="111"/>
        <v>3.265547810528481</v>
      </c>
      <c r="AZ201" s="5"/>
    </row>
    <row r="202" spans="1:52" x14ac:dyDescent="0.25">
      <c r="A202" s="68"/>
      <c r="B202" s="70">
        <f t="shared" si="90"/>
        <v>728.69953877728665</v>
      </c>
      <c r="C202" s="70">
        <f t="shared" si="90"/>
        <v>691.96455105883967</v>
      </c>
      <c r="D202" s="70">
        <f t="shared" si="90"/>
        <v>10.203594032637566</v>
      </c>
      <c r="E202" s="70">
        <f t="shared" si="91"/>
        <v>16</v>
      </c>
      <c r="F202" s="70">
        <f t="shared" si="92"/>
        <v>16</v>
      </c>
      <c r="G202" s="70">
        <f t="shared" si="93"/>
        <v>4827.2959787892714</v>
      </c>
      <c r="H202" s="71">
        <f t="shared" si="94"/>
        <v>0.02</v>
      </c>
      <c r="I202" s="94">
        <f t="shared" si="95"/>
        <v>29.387990174757579</v>
      </c>
      <c r="J202" s="95">
        <f t="shared" si="112"/>
        <v>80</v>
      </c>
      <c r="K202" s="70">
        <f t="shared" si="96"/>
        <v>1</v>
      </c>
      <c r="L202" s="97">
        <f t="shared" si="97"/>
        <v>10.223594032637566</v>
      </c>
      <c r="M202" s="97">
        <f t="shared" si="80"/>
        <v>10.213594032637566</v>
      </c>
      <c r="N202" s="70">
        <f t="shared" si="98"/>
        <v>0.15035510935294383</v>
      </c>
      <c r="O202" s="70">
        <f t="shared" si="81"/>
        <v>5.5871284296120614</v>
      </c>
      <c r="P202" s="96">
        <f t="shared" si="99"/>
        <v>207.28253165036455</v>
      </c>
      <c r="Q202" s="70">
        <f t="shared" si="100"/>
        <v>4732.3402799868945</v>
      </c>
      <c r="R202" s="70">
        <f>rate1(1,$L$52,$L$51,$L$54,L202,$L$53,$L$50,P202)</f>
        <v>1312.2535540159049</v>
      </c>
      <c r="S202" s="97">
        <f t="shared" si="82"/>
        <v>0.64546032601443992</v>
      </c>
      <c r="T202" s="97">
        <f t="shared" si="83"/>
        <v>0.42408542790916987</v>
      </c>
      <c r="U202" s="116">
        <f t="shared" si="101"/>
        <v>10.183594032637567</v>
      </c>
      <c r="V202" s="116">
        <f t="shared" si="84"/>
        <v>10.193594032637566</v>
      </c>
      <c r="W202" s="70">
        <f t="shared" si="102"/>
        <v>-0.13768551408300311</v>
      </c>
      <c r="X202" s="70">
        <f t="shared" si="103"/>
        <v>4704.125394923607</v>
      </c>
      <c r="Y202" s="70">
        <f t="shared" si="104"/>
        <v>206.47153570398743</v>
      </c>
      <c r="Z202" s="70">
        <f>rate1(1,$L$52,$L$51,$L$54,U202,$L$53,$L$50,Y202)</f>
        <v>1311.7627096650594</v>
      </c>
      <c r="AA202" s="116">
        <f t="shared" si="85"/>
        <v>0.64185208262198956</v>
      </c>
      <c r="AB202" s="116">
        <f t="shared" si="105"/>
        <v>-0.38443756727944811</v>
      </c>
      <c r="AC202" s="70">
        <f t="shared" si="106"/>
        <v>0.42408542790916987</v>
      </c>
      <c r="AD202" s="70">
        <f t="shared" si="86"/>
        <v>4.7160309418326864E-2</v>
      </c>
      <c r="AE202" s="70">
        <f t="shared" si="107"/>
        <v>-2.6743020117667013E-3</v>
      </c>
      <c r="AF202" s="70">
        <f t="shared" si="87"/>
        <v>728.42580845873044</v>
      </c>
      <c r="AG202" s="70">
        <f t="shared" si="88"/>
        <v>691.5404656309305</v>
      </c>
      <c r="AH202" s="70">
        <f t="shared" si="108"/>
        <v>10.224454198611188</v>
      </c>
      <c r="AI202" s="70">
        <f t="shared" si="89"/>
        <v>323.17338871846545</v>
      </c>
      <c r="AJ202" s="70">
        <f t="shared" si="109"/>
        <v>11.559927306511936</v>
      </c>
      <c r="AK202" s="5">
        <f t="shared" si="110"/>
        <v>92.539639936326139</v>
      </c>
      <c r="AL202" s="134">
        <f t="shared" si="111"/>
        <v>3.2914016816259584</v>
      </c>
      <c r="AZ202" s="5"/>
    </row>
    <row r="203" spans="1:52" x14ac:dyDescent="0.25">
      <c r="A203" s="68"/>
      <c r="B203" s="70">
        <f t="shared" si="90"/>
        <v>728.42580845873044</v>
      </c>
      <c r="C203" s="70">
        <f t="shared" si="90"/>
        <v>691.5404656309305</v>
      </c>
      <c r="D203" s="70">
        <f t="shared" si="90"/>
        <v>10.224454198611188</v>
      </c>
      <c r="E203" s="70">
        <f t="shared" si="91"/>
        <v>16</v>
      </c>
      <c r="F203" s="70">
        <f t="shared" si="92"/>
        <v>16</v>
      </c>
      <c r="G203" s="70">
        <f t="shared" si="93"/>
        <v>4856.9051384100367</v>
      </c>
      <c r="H203" s="71">
        <f t="shared" si="94"/>
        <v>0.02</v>
      </c>
      <c r="I203" s="94">
        <f t="shared" si="95"/>
        <v>29.508274262239958</v>
      </c>
      <c r="J203" s="95">
        <f t="shared" si="112"/>
        <v>80</v>
      </c>
      <c r="K203" s="70">
        <f t="shared" si="96"/>
        <v>1</v>
      </c>
      <c r="L203" s="97">
        <f t="shared" si="97"/>
        <v>10.244454198611187</v>
      </c>
      <c r="M203" s="97">
        <f t="shared" si="80"/>
        <v>10.234454198611187</v>
      </c>
      <c r="N203" s="70">
        <f t="shared" si="98"/>
        <v>0.15067518287405335</v>
      </c>
      <c r="O203" s="70">
        <f t="shared" si="81"/>
        <v>5.5525654147223644</v>
      </c>
      <c r="P203" s="96">
        <f t="shared" si="99"/>
        <v>207.8471995751604</v>
      </c>
      <c r="Q203" s="70">
        <f t="shared" si="100"/>
        <v>4761.8866035223828</v>
      </c>
      <c r="R203" s="70">
        <f>rate1(1,$L$52,$L$51,$L$54,L203,$L$53,$L$50,P203)</f>
        <v>1312.5928827451905</v>
      </c>
      <c r="S203" s="97">
        <f t="shared" si="82"/>
        <v>0.65336417909793509</v>
      </c>
      <c r="T203" s="97">
        <f t="shared" si="83"/>
        <v>0.43467862750579273</v>
      </c>
      <c r="U203" s="116">
        <f t="shared" si="101"/>
        <v>10.204454198611188</v>
      </c>
      <c r="V203" s="116">
        <f t="shared" si="84"/>
        <v>10.214454198611188</v>
      </c>
      <c r="W203" s="70">
        <f t="shared" si="102"/>
        <v>-0.13795430907160267</v>
      </c>
      <c r="X203" s="70">
        <f t="shared" si="103"/>
        <v>4733.556235889635</v>
      </c>
      <c r="Y203" s="70">
        <f t="shared" si="104"/>
        <v>207.03565023495281</v>
      </c>
      <c r="Z203" s="70">
        <f>rate1(1,$L$52,$L$51,$L$54,U203,$L$53,$L$50,Y203)</f>
        <v>1312.1045696784183</v>
      </c>
      <c r="AA203" s="116">
        <f t="shared" si="85"/>
        <v>0.64971876381745874</v>
      </c>
      <c r="AB203" s="116">
        <f t="shared" si="105"/>
        <v>-0.39383870679190719</v>
      </c>
      <c r="AC203" s="70">
        <f t="shared" si="106"/>
        <v>0.43467862750579273</v>
      </c>
      <c r="AD203" s="70">
        <f t="shared" si="86"/>
        <v>4.6011003841529959E-2</v>
      </c>
      <c r="AE203" s="70">
        <f t="shared" si="107"/>
        <v>-2.6766504013527913E-3</v>
      </c>
      <c r="AF203" s="70">
        <f t="shared" si="87"/>
        <v>728.14180501409874</v>
      </c>
      <c r="AG203" s="70">
        <f t="shared" si="88"/>
        <v>691.10578700342467</v>
      </c>
      <c r="AH203" s="70">
        <f t="shared" si="108"/>
        <v>10.245316163009912</v>
      </c>
      <c r="AI203" s="70">
        <f t="shared" si="89"/>
        <v>331.16028070843612</v>
      </c>
      <c r="AJ203" s="70">
        <f t="shared" si="109"/>
        <v>11.65191627337539</v>
      </c>
      <c r="AK203" s="5">
        <f t="shared" si="110"/>
        <v>94.138248627724693</v>
      </c>
      <c r="AL203" s="134">
        <f t="shared" si="111"/>
        <v>3.3178945040826333</v>
      </c>
      <c r="AZ203" s="5"/>
    </row>
    <row r="204" spans="1:52" x14ac:dyDescent="0.25">
      <c r="A204" s="68"/>
      <c r="B204" s="70">
        <f t="shared" si="90"/>
        <v>728.14180501409874</v>
      </c>
      <c r="C204" s="70">
        <f t="shared" si="90"/>
        <v>691.10578700342467</v>
      </c>
      <c r="D204" s="70">
        <f t="shared" si="90"/>
        <v>10.245316163009912</v>
      </c>
      <c r="E204" s="70">
        <f t="shared" si="91"/>
        <v>16</v>
      </c>
      <c r="F204" s="70">
        <f t="shared" si="92"/>
        <v>16</v>
      </c>
      <c r="G204" s="70">
        <f t="shared" si="93"/>
        <v>4886.6376950756621</v>
      </c>
      <c r="H204" s="71">
        <f t="shared" si="94"/>
        <v>0.02</v>
      </c>
      <c r="I204" s="94">
        <f t="shared" si="95"/>
        <v>29.628814408539256</v>
      </c>
      <c r="J204" s="95">
        <f t="shared" si="112"/>
        <v>80</v>
      </c>
      <c r="K204" s="70">
        <f t="shared" si="96"/>
        <v>1</v>
      </c>
      <c r="L204" s="97">
        <f t="shared" si="97"/>
        <v>10.265316163009912</v>
      </c>
      <c r="M204" s="97">
        <f t="shared" si="80"/>
        <v>10.255316163009912</v>
      </c>
      <c r="N204" s="70">
        <f t="shared" si="98"/>
        <v>0.15099533635982709</v>
      </c>
      <c r="O204" s="70">
        <f t="shared" si="81"/>
        <v>5.5167052464468673</v>
      </c>
      <c r="P204" s="96">
        <f t="shared" si="99"/>
        <v>208.41230058387475</v>
      </c>
      <c r="Q204" s="70">
        <f t="shared" si="100"/>
        <v>4791.5561801618815</v>
      </c>
      <c r="R204" s="70">
        <f>rate1(1,$L$52,$L$51,$L$54,L204,$L$53,$L$50,P204)</f>
        <v>1312.9304954054935</v>
      </c>
      <c r="S204" s="97">
        <f t="shared" si="82"/>
        <v>0.66153841473478381</v>
      </c>
      <c r="T204" s="97">
        <f t="shared" si="83"/>
        <v>0.4461225230080636</v>
      </c>
      <c r="U204" s="116">
        <f t="shared" si="101"/>
        <v>10.225316163009913</v>
      </c>
      <c r="V204" s="116">
        <f t="shared" si="84"/>
        <v>10.235316163009912</v>
      </c>
      <c r="W204" s="70">
        <f t="shared" si="102"/>
        <v>-0.13822307486393015</v>
      </c>
      <c r="X204" s="70">
        <f t="shared" si="103"/>
        <v>4763.1100841222487</v>
      </c>
      <c r="Y204" s="70">
        <f t="shared" si="104"/>
        <v>207.60019855365908</v>
      </c>
      <c r="Z204" s="70">
        <f>rate1(1,$L$52,$L$51,$L$54,U204,$L$53,$L$50,Y204)</f>
        <v>1312.44469509438</v>
      </c>
      <c r="AA204" s="116">
        <f t="shared" si="85"/>
        <v>0.65785446491067379</v>
      </c>
      <c r="AB204" s="116">
        <f t="shared" si="105"/>
        <v>-0.40398912359865613</v>
      </c>
      <c r="AC204" s="70">
        <f t="shared" si="106"/>
        <v>0.4461225230080636</v>
      </c>
      <c r="AD204" s="70">
        <f t="shared" si="86"/>
        <v>4.4830733640494773E-2</v>
      </c>
      <c r="AE204" s="70">
        <f t="shared" si="107"/>
        <v>-2.679992414511766E-3</v>
      </c>
      <c r="AF204" s="70">
        <f t="shared" si="87"/>
        <v>727.84667782745055</v>
      </c>
      <c r="AG204" s="70">
        <f t="shared" si="88"/>
        <v>690.65966448041661</v>
      </c>
      <c r="AH204" s="70">
        <f t="shared" si="108"/>
        <v>10.26617992590784</v>
      </c>
      <c r="AI204" s="70">
        <f t="shared" si="89"/>
        <v>339.79142427511397</v>
      </c>
      <c r="AJ204" s="70">
        <f t="shared" si="109"/>
        <v>11.746302780118477</v>
      </c>
      <c r="AK204" s="5">
        <f t="shared" si="110"/>
        <v>95.788583342274165</v>
      </c>
      <c r="AL204" s="134">
        <f t="shared" si="111"/>
        <v>3.3450778180246425</v>
      </c>
      <c r="AZ204" s="5"/>
    </row>
    <row r="205" spans="1:52" x14ac:dyDescent="0.25">
      <c r="A205" s="68"/>
      <c r="B205" s="70">
        <f t="shared" si="90"/>
        <v>727.84667782745055</v>
      </c>
      <c r="C205" s="70">
        <f t="shared" si="90"/>
        <v>690.65966448041661</v>
      </c>
      <c r="D205" s="70">
        <f t="shared" si="90"/>
        <v>10.26617992590784</v>
      </c>
      <c r="E205" s="70">
        <f t="shared" si="91"/>
        <v>16</v>
      </c>
      <c r="F205" s="70">
        <f t="shared" si="92"/>
        <v>16</v>
      </c>
      <c r="G205" s="70">
        <f t="shared" si="93"/>
        <v>4916.4939262779599</v>
      </c>
      <c r="H205" s="71">
        <f t="shared" si="94"/>
        <v>0.02</v>
      </c>
      <c r="I205" s="94">
        <f t="shared" si="95"/>
        <v>29.749610677627153</v>
      </c>
      <c r="J205" s="95">
        <f t="shared" si="112"/>
        <v>80</v>
      </c>
      <c r="K205" s="70">
        <f t="shared" si="96"/>
        <v>1</v>
      </c>
      <c r="L205" s="97">
        <f t="shared" si="97"/>
        <v>10.28617992590784</v>
      </c>
      <c r="M205" s="97">
        <f t="shared" si="80"/>
        <v>10.27617992590784</v>
      </c>
      <c r="N205" s="70">
        <f t="shared" si="98"/>
        <v>0.15131556982487382</v>
      </c>
      <c r="O205" s="70">
        <f t="shared" si="81"/>
        <v>5.4794405203460901</v>
      </c>
      <c r="P205" s="96">
        <f t="shared" si="99"/>
        <v>208.97783425712456</v>
      </c>
      <c r="Q205" s="70">
        <f t="shared" si="100"/>
        <v>4821.3492873192054</v>
      </c>
      <c r="R205" s="70">
        <f>rate1(1,$L$52,$L$51,$L$54,L205,$L$53,$L$50,P205)</f>
        <v>1313.266404438283</v>
      </c>
      <c r="S205" s="97">
        <f t="shared" si="82"/>
        <v>0.67000731472303077</v>
      </c>
      <c r="T205" s="97">
        <f t="shared" si="83"/>
        <v>0.45854219373945132</v>
      </c>
      <c r="U205" s="116">
        <f t="shared" si="101"/>
        <v>10.246179925907841</v>
      </c>
      <c r="V205" s="116">
        <f t="shared" si="84"/>
        <v>10.256179925907841</v>
      </c>
      <c r="W205" s="70">
        <f t="shared" si="102"/>
        <v>-0.13849181144738054</v>
      </c>
      <c r="X205" s="70">
        <f t="shared" si="103"/>
        <v>4792.7872169738466</v>
      </c>
      <c r="Y205" s="70">
        <f t="shared" si="104"/>
        <v>208.16518023836738</v>
      </c>
      <c r="Z205" s="70">
        <f>rate1(1,$L$52,$L$51,$L$54,U205,$L$53,$L$50,Y205)</f>
        <v>1312.7830985307478</v>
      </c>
      <c r="AA205" s="116">
        <f t="shared" si="85"/>
        <v>0.66628334057764949</v>
      </c>
      <c r="AB205" s="116">
        <f t="shared" si="105"/>
        <v>-0.414998195436524</v>
      </c>
      <c r="AC205" s="70">
        <f t="shared" si="106"/>
        <v>0.45854219373945132</v>
      </c>
      <c r="AD205" s="70">
        <f t="shared" si="86"/>
        <v>4.3616487802132814E-2</v>
      </c>
      <c r="AE205" s="70">
        <f t="shared" si="107"/>
        <v>-2.6844107344596389E-3</v>
      </c>
      <c r="AF205" s="70">
        <f t="shared" si="87"/>
        <v>727.53945120353592</v>
      </c>
      <c r="AG205" s="70">
        <f t="shared" si="88"/>
        <v>690.2011222866771</v>
      </c>
      <c r="AH205" s="70">
        <f t="shared" si="108"/>
        <v>10.287045487379547</v>
      </c>
      <c r="AI205" s="70">
        <f t="shared" si="89"/>
        <v>349.1615959943644</v>
      </c>
      <c r="AJ205" s="70">
        <f t="shared" si="109"/>
        <v>11.843292112339133</v>
      </c>
      <c r="AK205" s="5">
        <f t="shared" si="110"/>
        <v>97.494809558932999</v>
      </c>
      <c r="AL205" s="134">
        <f t="shared" si="111"/>
        <v>3.3730107457041916</v>
      </c>
      <c r="AZ205" s="5"/>
    </row>
    <row r="206" spans="1:52" x14ac:dyDescent="0.25">
      <c r="A206" s="68"/>
      <c r="B206" s="70">
        <f t="shared" si="90"/>
        <v>727.53945120353592</v>
      </c>
      <c r="C206" s="70">
        <f t="shared" si="90"/>
        <v>690.2011222866771</v>
      </c>
      <c r="D206" s="70">
        <f t="shared" si="90"/>
        <v>10.287045487379547</v>
      </c>
      <c r="E206" s="70">
        <f t="shared" si="91"/>
        <v>16</v>
      </c>
      <c r="F206" s="70">
        <f t="shared" si="92"/>
        <v>16</v>
      </c>
      <c r="G206" s="70">
        <f t="shared" si="93"/>
        <v>4946.4741096411935</v>
      </c>
      <c r="H206" s="71">
        <f t="shared" si="94"/>
        <v>0.02</v>
      </c>
      <c r="I206" s="94">
        <f t="shared" si="95"/>
        <v>29.870663133487053</v>
      </c>
      <c r="J206" s="95">
        <f t="shared" si="112"/>
        <v>80</v>
      </c>
      <c r="K206" s="70">
        <f t="shared" si="96"/>
        <v>1</v>
      </c>
      <c r="L206" s="97">
        <f t="shared" si="97"/>
        <v>10.307045487379547</v>
      </c>
      <c r="M206" s="97">
        <f t="shared" si="80"/>
        <v>10.297045487379547</v>
      </c>
      <c r="N206" s="70">
        <f t="shared" si="98"/>
        <v>0.15163588328395861</v>
      </c>
      <c r="O206" s="70">
        <f t="shared" si="81"/>
        <v>5.4406480386331362</v>
      </c>
      <c r="P206" s="96">
        <f t="shared" si="99"/>
        <v>209.54380017704614</v>
      </c>
      <c r="Q206" s="70">
        <f t="shared" si="100"/>
        <v>4851.2662025405607</v>
      </c>
      <c r="R206" s="70">
        <f>rate1(1,$L$52,$L$51,$L$54,L206,$L$53,$L$50,P206)</f>
        <v>1313.6006221673836</v>
      </c>
      <c r="S206" s="97">
        <f t="shared" si="82"/>
        <v>0.67879889852138819</v>
      </c>
      <c r="T206" s="97">
        <f t="shared" si="83"/>
        <v>0.47209017212556403</v>
      </c>
      <c r="U206" s="116">
        <f t="shared" si="101"/>
        <v>10.267045487379548</v>
      </c>
      <c r="V206" s="116">
        <f t="shared" si="84"/>
        <v>10.277045487379548</v>
      </c>
      <c r="W206" s="70">
        <f t="shared" si="102"/>
        <v>-0.13876051880936302</v>
      </c>
      <c r="X206" s="70">
        <f t="shared" si="103"/>
        <v>4822.587911929204</v>
      </c>
      <c r="Y206" s="70">
        <f t="shared" si="104"/>
        <v>208.73059486887075</v>
      </c>
      <c r="Z206" s="70">
        <f>rate1(1,$L$52,$L$51,$L$54,U206,$L$53,$L$50,Y206)</f>
        <v>1313.1197924856117</v>
      </c>
      <c r="AA206" s="116">
        <f t="shared" si="85"/>
        <v>0.67503326339262126</v>
      </c>
      <c r="AB206" s="116">
        <f t="shared" si="105"/>
        <v>-0.426999145383338</v>
      </c>
      <c r="AC206" s="70">
        <f t="shared" si="106"/>
        <v>0.47209017212556403</v>
      </c>
      <c r="AD206" s="70">
        <f t="shared" si="86"/>
        <v>4.2364787875059824E-2</v>
      </c>
      <c r="AE206" s="70">
        <f t="shared" si="107"/>
        <v>-2.6899986997755976E-3</v>
      </c>
      <c r="AF206" s="70">
        <f t="shared" si="87"/>
        <v>727.21899691469434</v>
      </c>
      <c r="AG206" s="70">
        <f t="shared" si="88"/>
        <v>689.7290321145515</v>
      </c>
      <c r="AH206" s="70">
        <f t="shared" si="108"/>
        <v>10.307912847500111</v>
      </c>
      <c r="AI206" s="70">
        <f t="shared" si="89"/>
        <v>359.38637981659593</v>
      </c>
      <c r="AJ206" s="70">
        <f t="shared" si="109"/>
        <v>11.943121662288188</v>
      </c>
      <c r="AK206" s="5">
        <f t="shared" si="110"/>
        <v>99.261730512488313</v>
      </c>
      <c r="AL206" s="134">
        <f t="shared" si="111"/>
        <v>3.4017616560895192</v>
      </c>
      <c r="AZ206" s="5"/>
    </row>
    <row r="207" spans="1:52" x14ac:dyDescent="0.25">
      <c r="A207" s="68"/>
      <c r="B207" s="70">
        <f t="shared" si="90"/>
        <v>727.21899691469434</v>
      </c>
      <c r="C207" s="70">
        <f t="shared" si="90"/>
        <v>689.7290321145515</v>
      </c>
      <c r="D207" s="70">
        <f t="shared" si="90"/>
        <v>10.307912847500111</v>
      </c>
      <c r="E207" s="70">
        <f t="shared" si="91"/>
        <v>16</v>
      </c>
      <c r="F207" s="70">
        <f t="shared" si="92"/>
        <v>16</v>
      </c>
      <c r="G207" s="70">
        <f t="shared" si="93"/>
        <v>4976.5785229220801</v>
      </c>
      <c r="H207" s="71">
        <f t="shared" si="94"/>
        <v>0.02</v>
      </c>
      <c r="I207" s="94">
        <f t="shared" si="95"/>
        <v>29.991971840114275</v>
      </c>
      <c r="J207" s="95">
        <f t="shared" si="112"/>
        <v>80</v>
      </c>
      <c r="K207" s="70">
        <f t="shared" si="96"/>
        <v>1</v>
      </c>
      <c r="L207" s="97">
        <f t="shared" si="97"/>
        <v>10.327912847500111</v>
      </c>
      <c r="M207" s="97">
        <f t="shared" si="80"/>
        <v>10.317912847500111</v>
      </c>
      <c r="N207" s="70">
        <f t="shared" si="98"/>
        <v>0.15195627675164758</v>
      </c>
      <c r="O207" s="70">
        <f t="shared" si="81"/>
        <v>5.4001853437620726</v>
      </c>
      <c r="P207" s="96">
        <f t="shared" si="99"/>
        <v>210.11019792728769</v>
      </c>
      <c r="Q207" s="70">
        <f t="shared" si="100"/>
        <v>4881.3072035046116</v>
      </c>
      <c r="R207" s="70">
        <f>rate1(1,$L$52,$L$51,$L$54,L207,$L$53,$L$50,P207)</f>
        <v>1313.9331608003456</v>
      </c>
      <c r="S207" s="97">
        <f t="shared" si="82"/>
        <v>0.68794576497590543</v>
      </c>
      <c r="T207" s="97">
        <f t="shared" si="83"/>
        <v>0.48695470112724032</v>
      </c>
      <c r="U207" s="116">
        <f t="shared" si="101"/>
        <v>10.287912847500111</v>
      </c>
      <c r="V207" s="116">
        <f t="shared" si="84"/>
        <v>10.297912847500111</v>
      </c>
      <c r="W207" s="70">
        <f t="shared" si="102"/>
        <v>-0.13902919693730098</v>
      </c>
      <c r="X207" s="70">
        <f t="shared" si="103"/>
        <v>4852.5124466055522</v>
      </c>
      <c r="Y207" s="70">
        <f t="shared" si="104"/>
        <v>209.29644202648655</v>
      </c>
      <c r="Z207" s="70">
        <f>rate1(1,$L$52,$L$51,$L$54,U207,$L$53,$L$50,Y207)</f>
        <v>1313.4547893387492</v>
      </c>
      <c r="AA207" s="116">
        <f t="shared" si="85"/>
        <v>0.68413666108266635</v>
      </c>
      <c r="AB207" s="116">
        <f t="shared" si="105"/>
        <v>-0.44015616821452991</v>
      </c>
      <c r="AC207" s="70">
        <f t="shared" si="106"/>
        <v>0.48695470112724032</v>
      </c>
      <c r="AD207" s="70">
        <f t="shared" si="86"/>
        <v>4.1071582128075684E-2</v>
      </c>
      <c r="AE207" s="70">
        <f t="shared" si="107"/>
        <v>-2.6968618112684509E-3</v>
      </c>
      <c r="AF207" s="70">
        <f t="shared" si="87"/>
        <v>726.88399849031873</v>
      </c>
      <c r="AG207" s="70">
        <f t="shared" si="88"/>
        <v>689.24207741342423</v>
      </c>
      <c r="AH207" s="70">
        <f t="shared" si="108"/>
        <v>10.32878200634503</v>
      </c>
      <c r="AI207" s="70">
        <f t="shared" si="89"/>
        <v>370.6084264062759</v>
      </c>
      <c r="AJ207" s="70">
        <f t="shared" si="109"/>
        <v>12.046068447401042</v>
      </c>
      <c r="AK207" s="5">
        <f t="shared" si="110"/>
        <v>101.09493549852182</v>
      </c>
      <c r="AL207" s="134">
        <f t="shared" si="111"/>
        <v>3.4314103302020214</v>
      </c>
      <c r="AZ207" s="5"/>
    </row>
    <row r="208" spans="1:52" x14ac:dyDescent="0.25">
      <c r="A208" s="68"/>
      <c r="B208" s="70">
        <f t="shared" si="90"/>
        <v>726.88399849031873</v>
      </c>
      <c r="C208" s="70">
        <f t="shared" si="90"/>
        <v>689.24207741342423</v>
      </c>
      <c r="D208" s="70">
        <f t="shared" si="90"/>
        <v>10.32878200634503</v>
      </c>
      <c r="E208" s="70">
        <f t="shared" si="91"/>
        <v>16</v>
      </c>
      <c r="F208" s="70">
        <f t="shared" si="92"/>
        <v>16</v>
      </c>
      <c r="G208" s="70">
        <f t="shared" si="93"/>
        <v>5006.8074440098371</v>
      </c>
      <c r="H208" s="71">
        <f t="shared" si="94"/>
        <v>0.02</v>
      </c>
      <c r="I208" s="94">
        <f t="shared" si="95"/>
        <v>30.113536861515605</v>
      </c>
      <c r="J208" s="95">
        <f t="shared" si="112"/>
        <v>80</v>
      </c>
      <c r="K208" s="70">
        <f t="shared" si="96"/>
        <v>1</v>
      </c>
      <c r="L208" s="97">
        <f t="shared" si="97"/>
        <v>10.348782006345029</v>
      </c>
      <c r="M208" s="97">
        <f t="shared" si="80"/>
        <v>10.33878200634503</v>
      </c>
      <c r="N208" s="70">
        <f t="shared" si="98"/>
        <v>0.15227675024284792</v>
      </c>
      <c r="O208" s="70">
        <f t="shared" si="81"/>
        <v>5.357886209377579</v>
      </c>
      <c r="P208" s="96">
        <f t="shared" si="99"/>
        <v>210.67702709299931</v>
      </c>
      <c r="Q208" s="70">
        <f t="shared" si="100"/>
        <v>4911.4725680224556</v>
      </c>
      <c r="R208" s="70">
        <f>rate1(1,$L$52,$L$51,$L$54,L208,$L$53,$L$50,P208)</f>
        <v>1314.2640324298004</v>
      </c>
      <c r="S208" s="97">
        <f t="shared" si="82"/>
        <v>0.69748619170913295</v>
      </c>
      <c r="T208" s="97">
        <f t="shared" si="83"/>
        <v>0.50337123816984186</v>
      </c>
      <c r="U208" s="116">
        <f t="shared" si="101"/>
        <v>10.30878200634503</v>
      </c>
      <c r="V208" s="116">
        <f t="shared" si="84"/>
        <v>10.31878200634503</v>
      </c>
      <c r="W208" s="70">
        <f t="shared" si="102"/>
        <v>-0.13929784581861782</v>
      </c>
      <c r="X208" s="70">
        <f t="shared" si="103"/>
        <v>4882.5610987525233</v>
      </c>
      <c r="Y208" s="70">
        <f t="shared" si="104"/>
        <v>209.86272129404617</v>
      </c>
      <c r="Z208" s="70">
        <f>rate1(1,$L$52,$L$51,$L$54,U208,$L$53,$L$50,Y208)</f>
        <v>1313.7881013530077</v>
      </c>
      <c r="AA208" s="116">
        <f t="shared" si="85"/>
        <v>0.69363161007196561</v>
      </c>
      <c r="AB208" s="116">
        <f t="shared" si="105"/>
        <v>-0.45467434108113675</v>
      </c>
      <c r="AC208" s="70">
        <f t="shared" si="106"/>
        <v>0.50337123816984186</v>
      </c>
      <c r="AD208" s="70">
        <f t="shared" si="86"/>
        <v>3.9732107207229479E-2</v>
      </c>
      <c r="AE208" s="70">
        <f t="shared" si="107"/>
        <v>-2.7051193303023915E-3</v>
      </c>
      <c r="AF208" s="70">
        <f t="shared" si="87"/>
        <v>726.53290400239177</v>
      </c>
      <c r="AG208" s="70">
        <f t="shared" si="88"/>
        <v>688.73870617525438</v>
      </c>
      <c r="AH208" s="70">
        <f t="shared" si="108"/>
        <v>10.349652963990325</v>
      </c>
      <c r="AI208" s="70">
        <f t="shared" si="89"/>
        <v>383.00617360669401</v>
      </c>
      <c r="AJ208" s="70">
        <f t="shared" si="109"/>
        <v>12.15245905118068</v>
      </c>
      <c r="AK208" s="5">
        <f t="shared" si="110"/>
        <v>103.00099579623947</v>
      </c>
      <c r="AL208" s="134">
        <f t="shared" si="111"/>
        <v>3.4620508240905568</v>
      </c>
      <c r="AZ208" s="5"/>
    </row>
    <row r="209" spans="1:52" x14ac:dyDescent="0.25">
      <c r="A209" s="68"/>
      <c r="B209" s="70"/>
      <c r="C209" s="70"/>
      <c r="D209" s="70"/>
      <c r="E209" s="70"/>
      <c r="F209" s="70"/>
      <c r="G209" s="70"/>
      <c r="H209" s="71"/>
      <c r="I209" s="94"/>
      <c r="J209" s="95"/>
      <c r="K209" s="70"/>
      <c r="L209" s="137"/>
      <c r="M209" s="137"/>
      <c r="N209" s="70"/>
      <c r="O209" s="70"/>
      <c r="P209" s="96"/>
      <c r="Q209" s="139"/>
      <c r="R209" s="70"/>
      <c r="S209" s="137"/>
      <c r="T209" s="137"/>
      <c r="U209" s="139"/>
      <c r="V209" s="139"/>
      <c r="W209" s="70"/>
      <c r="X209" s="70"/>
      <c r="Y209" s="70"/>
      <c r="Z209" s="70"/>
      <c r="AA209" s="139"/>
      <c r="AB209" s="139"/>
      <c r="AC209" s="70"/>
      <c r="AD209" s="70"/>
      <c r="AE209" s="70"/>
      <c r="AF209" s="70"/>
      <c r="AG209" s="70"/>
      <c r="AH209" s="70"/>
      <c r="AI209" s="70"/>
      <c r="AJ209" s="70"/>
      <c r="AZ209" s="5"/>
    </row>
    <row r="210" spans="1:52" x14ac:dyDescent="0.25">
      <c r="A210" s="68"/>
      <c r="B210" s="70"/>
      <c r="C210" s="70"/>
      <c r="D210" s="70"/>
      <c r="E210" s="70"/>
      <c r="F210" s="70"/>
      <c r="G210" s="70"/>
      <c r="H210" s="71"/>
      <c r="I210" s="94"/>
      <c r="J210" s="95"/>
      <c r="K210" s="70"/>
      <c r="L210" s="137"/>
      <c r="M210" s="137"/>
      <c r="N210" s="70"/>
      <c r="O210" s="70"/>
      <c r="P210" s="96"/>
      <c r="Q210" s="139"/>
      <c r="R210" s="70"/>
      <c r="S210" s="137"/>
      <c r="T210" s="137"/>
      <c r="U210" s="139"/>
      <c r="V210" s="139"/>
      <c r="W210" s="70"/>
      <c r="X210" s="70"/>
      <c r="Y210" s="70"/>
      <c r="Z210" s="70"/>
      <c r="AA210" s="139"/>
      <c r="AB210" s="139"/>
      <c r="AC210" s="70"/>
      <c r="AD210" s="70"/>
      <c r="AE210" s="70"/>
      <c r="AF210" s="70"/>
      <c r="AG210" s="70"/>
      <c r="AH210" s="70"/>
      <c r="AI210" s="70"/>
      <c r="AJ210" s="70"/>
    </row>
    <row r="211" spans="1:52" x14ac:dyDescent="0.25">
      <c r="A211" s="68"/>
      <c r="B211" s="70"/>
      <c r="C211" s="70"/>
      <c r="D211" s="70"/>
      <c r="E211" s="70"/>
      <c r="F211" s="70"/>
      <c r="G211" s="70"/>
      <c r="H211" s="71"/>
      <c r="I211" s="94"/>
      <c r="J211" s="95"/>
      <c r="K211" s="70"/>
      <c r="L211" s="137"/>
      <c r="M211" s="137"/>
      <c r="N211" s="70"/>
      <c r="O211" s="70"/>
      <c r="P211" s="96"/>
      <c r="Q211" s="139"/>
      <c r="R211" s="70"/>
      <c r="S211" s="137"/>
      <c r="T211" s="137"/>
      <c r="U211" s="139"/>
      <c r="V211" s="139"/>
      <c r="W211" s="70"/>
      <c r="X211" s="70"/>
      <c r="Y211" s="70"/>
      <c r="Z211" s="70"/>
      <c r="AA211" s="139"/>
      <c r="AB211" s="139"/>
      <c r="AC211" s="70"/>
      <c r="AD211" s="70"/>
      <c r="AE211" s="70"/>
      <c r="AF211" s="70"/>
      <c r="AG211" s="70"/>
      <c r="AH211" s="70"/>
      <c r="AI211" s="70"/>
      <c r="AJ211" s="70"/>
    </row>
    <row r="212" spans="1:52" x14ac:dyDescent="0.25">
      <c r="A212" s="68"/>
      <c r="B212" s="70"/>
      <c r="C212" s="70"/>
      <c r="D212" s="70"/>
      <c r="E212" s="70"/>
      <c r="F212" s="70"/>
      <c r="G212" s="70"/>
      <c r="H212" s="71"/>
      <c r="I212" s="94"/>
      <c r="J212" s="95"/>
      <c r="K212" s="70"/>
      <c r="L212" s="137"/>
      <c r="M212" s="137"/>
      <c r="N212" s="70"/>
      <c r="O212" s="70"/>
      <c r="P212" s="96"/>
      <c r="Q212" s="139"/>
      <c r="R212" s="70"/>
      <c r="S212" s="137"/>
      <c r="T212" s="137"/>
      <c r="U212" s="139"/>
      <c r="V212" s="139"/>
      <c r="W212" s="70"/>
      <c r="X212" s="70"/>
      <c r="Y212" s="70"/>
      <c r="Z212" s="70"/>
      <c r="AA212" s="139"/>
      <c r="AB212" s="139"/>
      <c r="AC212" s="70"/>
      <c r="AD212" s="70"/>
      <c r="AE212" s="70"/>
      <c r="AF212" s="70"/>
      <c r="AG212" s="70"/>
      <c r="AH212" s="70"/>
      <c r="AI212" s="70"/>
      <c r="AJ212" s="70"/>
    </row>
    <row r="213" spans="1:52" x14ac:dyDescent="0.25">
      <c r="A213" s="68"/>
      <c r="B213" s="70"/>
      <c r="C213" s="70"/>
      <c r="D213" s="70"/>
      <c r="E213" s="70"/>
      <c r="F213" s="70"/>
      <c r="G213" s="70"/>
      <c r="H213" s="71"/>
      <c r="I213" s="94"/>
      <c r="J213" s="95"/>
      <c r="K213" s="70"/>
      <c r="L213" s="137"/>
      <c r="M213" s="137"/>
      <c r="N213" s="70"/>
      <c r="O213" s="70"/>
      <c r="P213" s="96"/>
      <c r="Q213" s="139"/>
      <c r="R213" s="70"/>
      <c r="S213" s="137"/>
      <c r="T213" s="137"/>
      <c r="U213" s="139"/>
      <c r="V213" s="139"/>
      <c r="W213" s="70"/>
      <c r="X213" s="70"/>
      <c r="Y213" s="70"/>
      <c r="Z213" s="70"/>
      <c r="AA213" s="139"/>
      <c r="AB213" s="139"/>
      <c r="AC213" s="70"/>
      <c r="AD213" s="70"/>
      <c r="AE213" s="70"/>
      <c r="AF213" s="70"/>
      <c r="AG213" s="70"/>
      <c r="AH213" s="70"/>
      <c r="AI213" s="70"/>
      <c r="AJ213" s="70"/>
    </row>
    <row r="214" spans="1:52" x14ac:dyDescent="0.25">
      <c r="A214" s="68"/>
      <c r="B214" s="70"/>
      <c r="C214" s="70"/>
      <c r="D214" s="70"/>
      <c r="E214" s="70"/>
      <c r="F214" s="70"/>
      <c r="G214" s="70"/>
      <c r="H214" s="71"/>
      <c r="I214" s="94"/>
      <c r="J214" s="95"/>
      <c r="K214" s="70"/>
      <c r="L214" s="137"/>
      <c r="M214" s="137"/>
      <c r="N214" s="70"/>
      <c r="O214" s="70"/>
      <c r="P214" s="96"/>
      <c r="Q214" s="139"/>
      <c r="R214" s="70"/>
      <c r="S214" s="137"/>
      <c r="T214" s="137"/>
      <c r="U214" s="139"/>
      <c r="V214" s="139"/>
      <c r="W214" s="70"/>
      <c r="X214" s="70"/>
      <c r="Y214" s="70"/>
      <c r="Z214" s="70"/>
      <c r="AA214" s="139"/>
      <c r="AB214" s="139"/>
      <c r="AC214" s="70"/>
      <c r="AD214" s="70"/>
      <c r="AE214" s="70"/>
      <c r="AF214" s="70"/>
      <c r="AG214" s="70"/>
      <c r="AH214" s="70"/>
      <c r="AI214" s="70"/>
      <c r="AJ214" s="70"/>
    </row>
    <row r="215" spans="1:52" x14ac:dyDescent="0.25">
      <c r="A215" s="68"/>
      <c r="B215" s="70"/>
      <c r="C215" s="70"/>
      <c r="D215" s="70"/>
      <c r="E215" s="70"/>
      <c r="F215" s="70"/>
      <c r="G215" s="70"/>
      <c r="H215" s="71"/>
      <c r="I215" s="94"/>
      <c r="J215" s="95"/>
      <c r="K215" s="70"/>
      <c r="L215" s="137"/>
      <c r="M215" s="137"/>
      <c r="N215" s="70"/>
      <c r="O215" s="70"/>
      <c r="P215" s="96"/>
      <c r="Q215" s="139"/>
      <c r="R215" s="70"/>
      <c r="S215" s="137"/>
      <c r="T215" s="137"/>
      <c r="U215" s="139"/>
      <c r="V215" s="139"/>
      <c r="W215" s="70"/>
      <c r="X215" s="70"/>
      <c r="Y215" s="70"/>
      <c r="Z215" s="70"/>
      <c r="AA215" s="139"/>
      <c r="AB215" s="139"/>
      <c r="AC215" s="70"/>
      <c r="AD215" s="70"/>
      <c r="AE215" s="70"/>
      <c r="AF215" s="70"/>
      <c r="AG215" s="70"/>
      <c r="AH215" s="70"/>
      <c r="AI215" s="70"/>
      <c r="AJ215" s="70"/>
    </row>
    <row r="216" spans="1:52" x14ac:dyDescent="0.25">
      <c r="K216" s="138"/>
      <c r="L216" s="138"/>
      <c r="M216" s="138"/>
      <c r="N216" s="138"/>
      <c r="O216" s="138"/>
      <c r="P216" s="138"/>
      <c r="Q216" s="140"/>
      <c r="R216" s="140"/>
      <c r="S216" s="140"/>
    </row>
    <row r="217" spans="1:52" x14ac:dyDescent="0.25">
      <c r="K217" s="138"/>
      <c r="L217" s="138"/>
      <c r="M217" s="138"/>
      <c r="N217" s="138"/>
      <c r="O217" s="138"/>
      <c r="P217" s="138"/>
      <c r="Q217" s="140"/>
      <c r="R217" s="140"/>
      <c r="S217" s="140"/>
    </row>
    <row r="218" spans="1:52" x14ac:dyDescent="0.25">
      <c r="K218" s="138"/>
      <c r="L218" s="138"/>
      <c r="M218" s="138"/>
      <c r="N218" s="138"/>
      <c r="O218" s="138"/>
      <c r="P218" s="138"/>
      <c r="Q218" s="140"/>
      <c r="R218" s="140"/>
      <c r="S218" s="140"/>
    </row>
    <row r="219" spans="1:52" x14ac:dyDescent="0.25">
      <c r="K219" s="138"/>
      <c r="L219" s="138"/>
      <c r="M219" s="138"/>
      <c r="N219" s="138"/>
      <c r="O219" s="138"/>
      <c r="P219" s="138"/>
      <c r="Q219" s="140"/>
      <c r="R219" s="140"/>
      <c r="S219" s="140"/>
    </row>
    <row r="220" spans="1:52" x14ac:dyDescent="0.25">
      <c r="K220" s="138"/>
      <c r="L220" s="138"/>
      <c r="M220" s="138"/>
      <c r="N220" s="138"/>
      <c r="O220" s="138"/>
      <c r="P220" s="138"/>
      <c r="Q220" s="140"/>
      <c r="R220" s="140"/>
      <c r="S220" s="140"/>
    </row>
    <row r="221" spans="1:52" x14ac:dyDescent="0.25">
      <c r="K221" s="138"/>
      <c r="L221" s="138"/>
      <c r="M221" s="138"/>
      <c r="N221" s="138"/>
      <c r="O221" s="138"/>
      <c r="P221" s="138"/>
      <c r="Q221" s="140"/>
      <c r="R221" s="140"/>
      <c r="S221" s="140"/>
    </row>
    <row r="222" spans="1:52" x14ac:dyDescent="0.25">
      <c r="K222" s="138"/>
      <c r="L222" s="138"/>
      <c r="M222" s="138"/>
      <c r="N222" s="138"/>
      <c r="O222" s="138"/>
      <c r="P222" s="138"/>
      <c r="Q222" s="140"/>
      <c r="R222" s="140"/>
      <c r="S222" s="140"/>
    </row>
    <row r="223" spans="1:52" x14ac:dyDescent="0.25">
      <c r="K223" s="138"/>
      <c r="L223" s="138"/>
      <c r="M223" s="138"/>
      <c r="N223" s="138"/>
      <c r="O223" s="138"/>
      <c r="P223" s="138"/>
      <c r="Q223" s="140"/>
      <c r="R223" s="140"/>
      <c r="S223" s="140"/>
    </row>
    <row r="224" spans="1:52" x14ac:dyDescent="0.25">
      <c r="K224" s="138"/>
      <c r="L224" s="138"/>
      <c r="M224" s="138"/>
      <c r="N224" s="138"/>
      <c r="O224" s="138"/>
      <c r="P224" s="138"/>
      <c r="Q224" s="140"/>
      <c r="R224" s="140"/>
      <c r="S224" s="140"/>
    </row>
    <row r="225" spans="11:19" x14ac:dyDescent="0.25">
      <c r="K225" s="138"/>
      <c r="L225" s="138"/>
      <c r="M225" s="138"/>
      <c r="N225" s="138"/>
      <c r="O225" s="138"/>
      <c r="P225" s="138"/>
      <c r="Q225" s="140"/>
      <c r="R225" s="140"/>
      <c r="S225" s="140"/>
    </row>
    <row r="226" spans="11:19" x14ac:dyDescent="0.25">
      <c r="K226" s="138"/>
      <c r="L226" s="138"/>
      <c r="M226" s="138"/>
      <c r="N226" s="138"/>
      <c r="O226" s="138"/>
      <c r="P226" s="138"/>
      <c r="Q226" s="140"/>
      <c r="R226" s="140"/>
      <c r="S226" s="140"/>
    </row>
    <row r="227" spans="11:19" x14ac:dyDescent="0.25">
      <c r="K227" s="138"/>
      <c r="L227" s="138"/>
      <c r="M227" s="138"/>
      <c r="N227" s="138"/>
      <c r="O227" s="138"/>
      <c r="P227" s="138"/>
      <c r="Q227" s="140"/>
      <c r="R227" s="140"/>
      <c r="S227" s="140"/>
    </row>
    <row r="228" spans="11:19" x14ac:dyDescent="0.25">
      <c r="K228" s="138"/>
      <c r="L228" s="138"/>
      <c r="M228" s="138"/>
      <c r="N228" s="138"/>
      <c r="O228" s="138"/>
      <c r="P228" s="138"/>
      <c r="Q228" s="140"/>
      <c r="R228" s="140"/>
      <c r="S228" s="140"/>
    </row>
    <row r="229" spans="11:19" x14ac:dyDescent="0.25">
      <c r="K229" s="138"/>
      <c r="L229" s="138"/>
      <c r="M229" s="138"/>
      <c r="N229" s="138"/>
      <c r="O229" s="138"/>
      <c r="P229" s="138"/>
      <c r="Q229" s="140"/>
      <c r="R229" s="140"/>
      <c r="S229" s="140"/>
    </row>
    <row r="230" spans="11:19" x14ac:dyDescent="0.25">
      <c r="K230" s="138"/>
      <c r="L230" s="138"/>
      <c r="M230" s="138"/>
      <c r="N230" s="138"/>
      <c r="O230" s="138"/>
      <c r="P230" s="138"/>
      <c r="Q230" s="140"/>
      <c r="R230" s="140"/>
      <c r="S230" s="140"/>
    </row>
    <row r="231" spans="11:19" x14ac:dyDescent="0.25">
      <c r="K231" s="138"/>
      <c r="L231" s="138"/>
      <c r="M231" s="138"/>
      <c r="N231" s="138"/>
      <c r="O231" s="138"/>
      <c r="P231" s="138"/>
      <c r="Q231" s="140"/>
      <c r="R231" s="140"/>
      <c r="S231" s="140"/>
    </row>
    <row r="232" spans="11:19" x14ac:dyDescent="0.25">
      <c r="K232" s="138"/>
      <c r="L232" s="138"/>
      <c r="M232" s="138"/>
      <c r="N232" s="138"/>
      <c r="O232" s="138"/>
      <c r="P232" s="138"/>
      <c r="Q232" s="140"/>
      <c r="R232" s="140"/>
      <c r="S232" s="140"/>
    </row>
    <row r="233" spans="11:19" x14ac:dyDescent="0.25">
      <c r="K233" s="138"/>
      <c r="L233" s="138"/>
      <c r="M233" s="138"/>
      <c r="N233" s="138"/>
      <c r="O233" s="138"/>
      <c r="P233" s="138"/>
      <c r="Q233" s="140"/>
      <c r="R233" s="140"/>
      <c r="S233" s="140"/>
    </row>
    <row r="234" spans="11:19" x14ac:dyDescent="0.25">
      <c r="K234" s="138"/>
      <c r="L234" s="138"/>
      <c r="M234" s="138"/>
      <c r="N234" s="138"/>
      <c r="O234" s="138"/>
      <c r="P234" s="138"/>
      <c r="Q234" s="140"/>
      <c r="R234" s="140"/>
      <c r="S234" s="140"/>
    </row>
    <row r="235" spans="11:19" x14ac:dyDescent="0.25">
      <c r="K235" s="138"/>
      <c r="L235" s="138"/>
      <c r="M235" s="138"/>
      <c r="N235" s="138"/>
      <c r="O235" s="138"/>
      <c r="P235" s="138"/>
      <c r="Q235" s="140"/>
      <c r="R235" s="140"/>
      <c r="S235" s="140"/>
    </row>
    <row r="236" spans="11:19" x14ac:dyDescent="0.25">
      <c r="K236" s="138"/>
      <c r="L236" s="138"/>
      <c r="M236" s="138"/>
      <c r="N236" s="138"/>
      <c r="O236" s="138"/>
      <c r="P236" s="138"/>
      <c r="Q236" s="140"/>
      <c r="R236" s="140"/>
      <c r="S236" s="140"/>
    </row>
    <row r="237" spans="11:19" x14ac:dyDescent="0.25">
      <c r="K237" s="138"/>
      <c r="L237" s="138"/>
      <c r="M237" s="138"/>
      <c r="N237" s="138"/>
      <c r="O237" s="138"/>
      <c r="P237" s="138"/>
      <c r="Q237" s="140"/>
      <c r="R237" s="140"/>
      <c r="S237" s="140"/>
    </row>
    <row r="238" spans="11:19" x14ac:dyDescent="0.25">
      <c r="K238" s="138"/>
      <c r="L238" s="138"/>
      <c r="M238" s="138"/>
      <c r="N238" s="138"/>
      <c r="O238" s="138"/>
      <c r="P238" s="138"/>
      <c r="Q238" s="140"/>
      <c r="R238" s="140"/>
      <c r="S238" s="140"/>
    </row>
    <row r="239" spans="11:19" x14ac:dyDescent="0.25">
      <c r="K239" s="138"/>
      <c r="L239" s="138"/>
      <c r="M239" s="138"/>
      <c r="N239" s="138"/>
      <c r="O239" s="138"/>
      <c r="P239" s="138"/>
      <c r="Q239" s="140"/>
      <c r="R239" s="140"/>
      <c r="S239" s="140"/>
    </row>
    <row r="240" spans="11:19" x14ac:dyDescent="0.25">
      <c r="K240" s="138"/>
      <c r="L240" s="138"/>
      <c r="M240" s="138"/>
      <c r="N240" s="138"/>
      <c r="O240" s="138"/>
      <c r="P240" s="138"/>
      <c r="Q240" s="140"/>
      <c r="R240" s="140"/>
      <c r="S240" s="140"/>
    </row>
    <row r="241" spans="11:19" x14ac:dyDescent="0.25">
      <c r="K241" s="138"/>
      <c r="L241" s="138"/>
      <c r="M241" s="138"/>
      <c r="N241" s="138"/>
      <c r="O241" s="138"/>
      <c r="P241" s="138"/>
      <c r="Q241" s="140"/>
      <c r="R241" s="140"/>
      <c r="S241" s="140"/>
    </row>
    <row r="242" spans="11:19" x14ac:dyDescent="0.25">
      <c r="K242" s="138"/>
      <c r="L242" s="138"/>
      <c r="M242" s="138"/>
      <c r="N242" s="138"/>
      <c r="O242" s="138"/>
      <c r="P242" s="138"/>
      <c r="Q242" s="140"/>
      <c r="R242" s="140"/>
      <c r="S242" s="140"/>
    </row>
    <row r="243" spans="11:19" x14ac:dyDescent="0.25">
      <c r="K243" s="138"/>
      <c r="L243" s="138"/>
      <c r="M243" s="138"/>
      <c r="N243" s="138"/>
      <c r="O243" s="138"/>
      <c r="P243" s="138"/>
      <c r="Q243" s="140"/>
      <c r="R243" s="140"/>
      <c r="S243" s="140"/>
    </row>
    <row r="244" spans="11:19" x14ac:dyDescent="0.25">
      <c r="K244" s="138"/>
      <c r="L244" s="138"/>
      <c r="M244" s="138"/>
      <c r="N244" s="138"/>
      <c r="O244" s="138"/>
      <c r="P244" s="138"/>
      <c r="Q244" s="140"/>
      <c r="R244" s="140"/>
      <c r="S244" s="140"/>
    </row>
    <row r="245" spans="11:19" x14ac:dyDescent="0.25">
      <c r="K245" s="138"/>
      <c r="L245" s="138"/>
      <c r="M245" s="138"/>
      <c r="N245" s="138"/>
      <c r="O245" s="138"/>
      <c r="P245" s="138"/>
      <c r="Q245" s="140"/>
      <c r="R245" s="140"/>
      <c r="S245" s="140"/>
    </row>
    <row r="246" spans="11:19" x14ac:dyDescent="0.25">
      <c r="K246" s="138"/>
      <c r="L246" s="138"/>
      <c r="M246" s="138"/>
      <c r="N246" s="138"/>
      <c r="O246" s="138"/>
      <c r="P246" s="138"/>
      <c r="Q246" s="140"/>
      <c r="R246" s="140"/>
      <c r="S246" s="140"/>
    </row>
    <row r="247" spans="11:19" x14ac:dyDescent="0.25">
      <c r="K247" s="138"/>
      <c r="L247" s="138"/>
      <c r="M247" s="138"/>
      <c r="N247" s="138"/>
      <c r="O247" s="138"/>
      <c r="P247" s="138"/>
      <c r="Q247" s="140"/>
      <c r="R247" s="140"/>
      <c r="S247" s="140"/>
    </row>
    <row r="248" spans="11:19" x14ac:dyDescent="0.25">
      <c r="K248" s="138"/>
      <c r="L248" s="138"/>
      <c r="M248" s="138"/>
      <c r="N248" s="138"/>
      <c r="O248" s="138"/>
      <c r="P248" s="138"/>
      <c r="Q248" s="140"/>
      <c r="R248" s="140"/>
      <c r="S248" s="140"/>
    </row>
    <row r="249" spans="11:19" x14ac:dyDescent="0.25">
      <c r="K249" s="138"/>
      <c r="L249" s="138"/>
      <c r="M249" s="138"/>
      <c r="N249" s="138"/>
      <c r="O249" s="138"/>
      <c r="P249" s="138"/>
      <c r="Q249" s="140"/>
      <c r="R249" s="140"/>
      <c r="S249" s="140"/>
    </row>
    <row r="250" spans="11:19" x14ac:dyDescent="0.25">
      <c r="K250" s="138"/>
      <c r="L250" s="138"/>
      <c r="M250" s="138"/>
      <c r="N250" s="138"/>
      <c r="O250" s="138"/>
      <c r="P250" s="138"/>
      <c r="Q250" s="140"/>
      <c r="R250" s="140"/>
      <c r="S250" s="140"/>
    </row>
    <row r="251" spans="11:19" x14ac:dyDescent="0.25">
      <c r="K251" s="138"/>
      <c r="L251" s="138"/>
      <c r="M251" s="138"/>
      <c r="N251" s="138"/>
      <c r="O251" s="138"/>
      <c r="P251" s="138"/>
      <c r="Q251" s="140"/>
      <c r="R251" s="140"/>
      <c r="S251" s="140"/>
    </row>
    <row r="252" spans="11:19" x14ac:dyDescent="0.25">
      <c r="K252" s="138"/>
      <c r="L252" s="138"/>
      <c r="M252" s="138"/>
      <c r="N252" s="138"/>
      <c r="O252" s="138"/>
      <c r="P252" s="138"/>
      <c r="Q252" s="140"/>
      <c r="R252" s="140"/>
      <c r="S252" s="140"/>
    </row>
    <row r="253" spans="11:19" x14ac:dyDescent="0.25">
      <c r="K253" s="138"/>
      <c r="L253" s="138"/>
      <c r="M253" s="138"/>
      <c r="N253" s="138"/>
      <c r="O253" s="138"/>
      <c r="P253" s="138"/>
      <c r="Q253" s="140"/>
      <c r="R253" s="140"/>
      <c r="S253" s="140"/>
    </row>
    <row r="254" spans="11:19" x14ac:dyDescent="0.25">
      <c r="K254" s="138"/>
      <c r="L254" s="138"/>
      <c r="M254" s="138"/>
      <c r="N254" s="138"/>
      <c r="O254" s="138"/>
      <c r="P254" s="138"/>
      <c r="Q254" s="140"/>
      <c r="R254" s="140"/>
      <c r="S254" s="140"/>
    </row>
    <row r="255" spans="11:19" x14ac:dyDescent="0.25">
      <c r="K255" s="138"/>
      <c r="L255" s="138"/>
      <c r="M255" s="138"/>
      <c r="N255" s="138"/>
      <c r="O255" s="138"/>
      <c r="P255" s="138"/>
      <c r="Q255" s="140"/>
      <c r="R255" s="140"/>
      <c r="S255" s="140"/>
    </row>
    <row r="256" spans="11:19" x14ac:dyDescent="0.25">
      <c r="K256" s="138"/>
      <c r="L256" s="138"/>
      <c r="M256" s="138"/>
      <c r="N256" s="138"/>
      <c r="O256" s="138"/>
      <c r="P256" s="138"/>
      <c r="Q256" s="140"/>
      <c r="R256" s="140"/>
      <c r="S256" s="140"/>
    </row>
    <row r="257" spans="11:19" x14ac:dyDescent="0.25">
      <c r="K257" s="138"/>
      <c r="L257" s="138"/>
      <c r="M257" s="138"/>
      <c r="N257" s="138"/>
      <c r="O257" s="138"/>
      <c r="P257" s="138"/>
      <c r="Q257" s="140"/>
      <c r="R257" s="140"/>
      <c r="S257" s="140"/>
    </row>
    <row r="258" spans="11:19" x14ac:dyDescent="0.25">
      <c r="K258" s="138"/>
      <c r="L258" s="138"/>
      <c r="M258" s="138"/>
      <c r="N258" s="138"/>
      <c r="O258" s="138"/>
      <c r="P258" s="138"/>
      <c r="Q258" s="140"/>
      <c r="R258" s="140"/>
      <c r="S258" s="140"/>
    </row>
    <row r="259" spans="11:19" x14ac:dyDescent="0.25">
      <c r="K259" s="138"/>
      <c r="L259" s="138"/>
      <c r="M259" s="138"/>
      <c r="N259" s="138"/>
      <c r="O259" s="138"/>
      <c r="P259" s="138"/>
      <c r="Q259" s="140"/>
      <c r="R259" s="140"/>
      <c r="S259" s="140"/>
    </row>
    <row r="260" spans="11:19" x14ac:dyDescent="0.25">
      <c r="K260" s="138"/>
      <c r="L260" s="138"/>
      <c r="M260" s="138"/>
      <c r="N260" s="138"/>
      <c r="O260" s="138"/>
      <c r="P260" s="138"/>
      <c r="Q260" s="140"/>
      <c r="R260" s="140"/>
      <c r="S260" s="140"/>
    </row>
    <row r="261" spans="11:19" x14ac:dyDescent="0.25">
      <c r="K261" s="138"/>
      <c r="L261" s="138"/>
      <c r="M261" s="138"/>
      <c r="N261" s="138"/>
      <c r="O261" s="138"/>
      <c r="P261" s="138"/>
      <c r="Q261" s="140"/>
      <c r="R261" s="140"/>
      <c r="S261" s="140"/>
    </row>
    <row r="262" spans="11:19" x14ac:dyDescent="0.25">
      <c r="K262" s="138"/>
      <c r="L262" s="138"/>
      <c r="M262" s="138"/>
      <c r="N262" s="138"/>
      <c r="O262" s="138"/>
      <c r="P262" s="138"/>
      <c r="Q262" s="140"/>
      <c r="R262" s="140"/>
      <c r="S262" s="140"/>
    </row>
    <row r="263" spans="11:19" x14ac:dyDescent="0.25">
      <c r="K263" s="138"/>
      <c r="L263" s="138"/>
      <c r="M263" s="138"/>
      <c r="N263" s="138"/>
      <c r="O263" s="138"/>
      <c r="P263" s="138"/>
      <c r="Q263" s="140"/>
      <c r="R263" s="140"/>
      <c r="S263" s="140"/>
    </row>
    <row r="264" spans="11:19" x14ac:dyDescent="0.25">
      <c r="K264" s="138"/>
      <c r="L264" s="138"/>
      <c r="M264" s="138"/>
      <c r="N264" s="138"/>
      <c r="O264" s="138"/>
      <c r="P264" s="138"/>
      <c r="Q264" s="140"/>
      <c r="R264" s="140"/>
      <c r="S264" s="140"/>
    </row>
    <row r="265" spans="11:19" x14ac:dyDescent="0.25">
      <c r="K265" s="138"/>
      <c r="L265" s="138"/>
      <c r="M265" s="138"/>
      <c r="N265" s="138"/>
      <c r="O265" s="138"/>
      <c r="P265" s="138"/>
      <c r="Q265" s="140"/>
      <c r="R265" s="140"/>
      <c r="S265" s="140"/>
    </row>
    <row r="266" spans="11:19" x14ac:dyDescent="0.25">
      <c r="K266" s="138"/>
      <c r="L266" s="138"/>
      <c r="M266" s="138"/>
      <c r="N266" s="138"/>
      <c r="O266" s="138"/>
      <c r="P266" s="138"/>
      <c r="Q266" s="140"/>
      <c r="R266" s="140"/>
      <c r="S266" s="140"/>
    </row>
    <row r="267" spans="11:19" x14ac:dyDescent="0.25">
      <c r="K267" s="138"/>
      <c r="L267" s="138"/>
      <c r="M267" s="138"/>
      <c r="N267" s="138"/>
      <c r="O267" s="138"/>
      <c r="P267" s="138"/>
      <c r="Q267" s="140"/>
      <c r="R267" s="140"/>
      <c r="S267" s="140"/>
    </row>
    <row r="268" spans="11:19" x14ac:dyDescent="0.25">
      <c r="K268" s="138"/>
      <c r="L268" s="138"/>
      <c r="M268" s="138"/>
      <c r="N268" s="138"/>
      <c r="O268" s="138"/>
      <c r="P268" s="138"/>
      <c r="Q268" s="140"/>
      <c r="R268" s="140"/>
      <c r="S268" s="140"/>
    </row>
    <row r="269" spans="11:19" x14ac:dyDescent="0.25">
      <c r="K269" s="138"/>
      <c r="L269" s="138"/>
      <c r="M269" s="138"/>
      <c r="N269" s="138"/>
      <c r="O269" s="138"/>
      <c r="P269" s="138"/>
      <c r="Q269" s="140"/>
      <c r="R269" s="140"/>
      <c r="S269" s="140"/>
    </row>
    <row r="270" spans="11:19" x14ac:dyDescent="0.25">
      <c r="K270" s="138"/>
      <c r="L270" s="138"/>
      <c r="M270" s="138"/>
      <c r="N270" s="138"/>
      <c r="O270" s="138"/>
      <c r="P270" s="138"/>
      <c r="Q270" s="140"/>
      <c r="R270" s="140"/>
      <c r="S270" s="140"/>
    </row>
    <row r="271" spans="11:19" x14ac:dyDescent="0.25">
      <c r="K271" s="138"/>
      <c r="L271" s="138"/>
      <c r="M271" s="138"/>
      <c r="N271" s="138"/>
      <c r="O271" s="138"/>
      <c r="P271" s="138"/>
      <c r="Q271" s="140"/>
      <c r="R271" s="140"/>
      <c r="S271" s="140"/>
    </row>
    <row r="272" spans="11:19" x14ac:dyDescent="0.25">
      <c r="K272" s="138"/>
      <c r="L272" s="138"/>
      <c r="M272" s="138"/>
      <c r="N272" s="138"/>
      <c r="O272" s="138"/>
      <c r="P272" s="138"/>
      <c r="Q272" s="140"/>
      <c r="R272" s="140"/>
      <c r="S272" s="140"/>
    </row>
    <row r="273" spans="11:19" x14ac:dyDescent="0.25">
      <c r="K273" s="138"/>
      <c r="L273" s="138"/>
      <c r="M273" s="138"/>
      <c r="N273" s="138"/>
      <c r="O273" s="138"/>
      <c r="P273" s="138"/>
      <c r="Q273" s="140"/>
      <c r="R273" s="140"/>
      <c r="S273" s="140"/>
    </row>
    <row r="274" spans="11:19" x14ac:dyDescent="0.25">
      <c r="K274" s="138"/>
      <c r="L274" s="138"/>
      <c r="M274" s="138"/>
      <c r="N274" s="138"/>
      <c r="O274" s="138"/>
      <c r="P274" s="138"/>
      <c r="Q274" s="140"/>
      <c r="R274" s="140"/>
      <c r="S274" s="140"/>
    </row>
    <row r="275" spans="11:19" x14ac:dyDescent="0.25">
      <c r="K275" s="138"/>
      <c r="L275" s="138"/>
      <c r="M275" s="138"/>
      <c r="N275" s="138"/>
      <c r="O275" s="138"/>
      <c r="P275" s="138"/>
      <c r="Q275" s="140"/>
      <c r="R275" s="140"/>
      <c r="S275" s="140"/>
    </row>
    <row r="276" spans="11:19" x14ac:dyDescent="0.25">
      <c r="K276" s="138"/>
      <c r="L276" s="138"/>
      <c r="M276" s="138"/>
      <c r="N276" s="138"/>
      <c r="O276" s="138"/>
      <c r="P276" s="138"/>
      <c r="Q276" s="140"/>
      <c r="R276" s="140"/>
      <c r="S276" s="140"/>
    </row>
    <row r="277" spans="11:19" x14ac:dyDescent="0.25">
      <c r="K277" s="138"/>
      <c r="L277" s="138"/>
      <c r="M277" s="138"/>
      <c r="N277" s="138"/>
      <c r="O277" s="138"/>
      <c r="P277" s="138"/>
      <c r="Q277" s="140"/>
      <c r="R277" s="140"/>
      <c r="S277" s="140"/>
    </row>
    <row r="278" spans="11:19" x14ac:dyDescent="0.25">
      <c r="K278" s="138"/>
      <c r="L278" s="138"/>
      <c r="M278" s="138"/>
      <c r="N278" s="138"/>
      <c r="O278" s="138"/>
      <c r="P278" s="138"/>
      <c r="Q278" s="140"/>
      <c r="R278" s="140"/>
      <c r="S278" s="140"/>
    </row>
    <row r="279" spans="11:19" x14ac:dyDescent="0.25">
      <c r="K279" s="138"/>
      <c r="L279" s="138"/>
      <c r="M279" s="138"/>
      <c r="N279" s="138"/>
      <c r="O279" s="138"/>
      <c r="P279" s="138"/>
      <c r="Q279" s="140"/>
      <c r="R279" s="140"/>
      <c r="S279" s="140"/>
    </row>
    <row r="280" spans="11:19" x14ac:dyDescent="0.25">
      <c r="K280" s="138"/>
      <c r="L280" s="138"/>
      <c r="M280" s="138"/>
      <c r="N280" s="138"/>
      <c r="O280" s="138"/>
      <c r="P280" s="138"/>
      <c r="Q280" s="140"/>
      <c r="R280" s="140"/>
      <c r="S280" s="140"/>
    </row>
    <row r="281" spans="11:19" x14ac:dyDescent="0.25">
      <c r="K281" s="138"/>
      <c r="L281" s="138"/>
      <c r="M281" s="138"/>
      <c r="N281" s="138"/>
      <c r="O281" s="138"/>
      <c r="P281" s="138"/>
      <c r="Q281" s="140"/>
      <c r="R281" s="140"/>
      <c r="S281" s="140"/>
    </row>
    <row r="282" spans="11:19" x14ac:dyDescent="0.25">
      <c r="K282" s="138"/>
      <c r="L282" s="138"/>
      <c r="M282" s="138"/>
      <c r="N282" s="138"/>
      <c r="O282" s="138"/>
      <c r="P282" s="138"/>
      <c r="Q282" s="140"/>
      <c r="R282" s="140"/>
      <c r="S282" s="140"/>
    </row>
    <row r="283" spans="11:19" x14ac:dyDescent="0.25">
      <c r="K283" s="138"/>
      <c r="L283" s="138"/>
      <c r="M283" s="138"/>
      <c r="N283" s="138"/>
      <c r="O283" s="138"/>
      <c r="P283" s="138"/>
      <c r="Q283" s="140"/>
      <c r="R283" s="140"/>
      <c r="S283" s="140"/>
    </row>
    <row r="284" spans="11:19" x14ac:dyDescent="0.25">
      <c r="K284" s="138"/>
      <c r="L284" s="138"/>
      <c r="M284" s="138"/>
      <c r="N284" s="138"/>
      <c r="O284" s="138"/>
      <c r="P284" s="138"/>
      <c r="Q284" s="140"/>
      <c r="R284" s="140"/>
      <c r="S284" s="140"/>
    </row>
    <row r="285" spans="11:19" x14ac:dyDescent="0.25">
      <c r="K285" s="138"/>
      <c r="L285" s="138"/>
      <c r="M285" s="138"/>
      <c r="N285" s="138"/>
      <c r="O285" s="138"/>
      <c r="P285" s="138"/>
      <c r="Q285" s="140"/>
      <c r="R285" s="140"/>
      <c r="S285" s="140"/>
    </row>
    <row r="286" spans="11:19" x14ac:dyDescent="0.25">
      <c r="K286" s="138"/>
      <c r="L286" s="138"/>
      <c r="M286" s="138"/>
      <c r="N286" s="138"/>
      <c r="O286" s="138"/>
      <c r="P286" s="138"/>
      <c r="Q286" s="140"/>
      <c r="R286" s="140"/>
      <c r="S286" s="140"/>
    </row>
    <row r="287" spans="11:19" x14ac:dyDescent="0.25">
      <c r="K287" s="138"/>
      <c r="L287" s="138"/>
      <c r="M287" s="138"/>
      <c r="N287" s="138"/>
      <c r="O287" s="138"/>
      <c r="P287" s="138"/>
      <c r="Q287" s="140"/>
      <c r="R287" s="140"/>
      <c r="S287" s="140"/>
    </row>
    <row r="288" spans="11:19" x14ac:dyDescent="0.25">
      <c r="K288" s="138"/>
      <c r="L288" s="138"/>
      <c r="M288" s="138"/>
      <c r="N288" s="138"/>
      <c r="O288" s="138"/>
      <c r="P288" s="138"/>
      <c r="Q288" s="140"/>
      <c r="R288" s="140"/>
      <c r="S288" s="140"/>
    </row>
    <row r="289" spans="11:19" x14ac:dyDescent="0.25">
      <c r="K289" s="138"/>
      <c r="L289" s="138"/>
      <c r="M289" s="138"/>
      <c r="N289" s="138"/>
      <c r="O289" s="138"/>
      <c r="P289" s="138"/>
      <c r="Q289" s="140"/>
      <c r="R289" s="140"/>
      <c r="S289" s="140"/>
    </row>
    <row r="290" spans="11:19" x14ac:dyDescent="0.25">
      <c r="K290" s="138"/>
      <c r="L290" s="138"/>
      <c r="M290" s="138"/>
      <c r="N290" s="138"/>
      <c r="O290" s="138"/>
      <c r="P290" s="138"/>
      <c r="Q290" s="140"/>
      <c r="R290" s="140"/>
      <c r="S290" s="140"/>
    </row>
    <row r="291" spans="11:19" x14ac:dyDescent="0.25">
      <c r="K291" s="138"/>
      <c r="L291" s="138"/>
      <c r="M291" s="138"/>
      <c r="N291" s="138"/>
      <c r="O291" s="138"/>
      <c r="P291" s="138"/>
      <c r="Q291" s="140"/>
      <c r="R291" s="140"/>
      <c r="S291" s="140"/>
    </row>
    <row r="292" spans="11:19" x14ac:dyDescent="0.25">
      <c r="K292" s="138"/>
      <c r="L292" s="138"/>
      <c r="M292" s="138"/>
      <c r="N292" s="138"/>
      <c r="O292" s="138"/>
      <c r="P292" s="138"/>
      <c r="Q292" s="140"/>
      <c r="R292" s="140"/>
      <c r="S292" s="140"/>
    </row>
    <row r="293" spans="11:19" x14ac:dyDescent="0.25">
      <c r="K293" s="138"/>
      <c r="L293" s="138"/>
      <c r="M293" s="138"/>
      <c r="N293" s="138"/>
      <c r="O293" s="138"/>
      <c r="P293" s="138"/>
      <c r="Q293" s="140"/>
      <c r="R293" s="140"/>
      <c r="S293" s="140"/>
    </row>
    <row r="294" spans="11:19" x14ac:dyDescent="0.25">
      <c r="K294" s="138"/>
      <c r="L294" s="138"/>
      <c r="M294" s="138"/>
      <c r="N294" s="138"/>
      <c r="O294" s="138"/>
      <c r="P294" s="138"/>
      <c r="Q294" s="140"/>
      <c r="R294" s="140"/>
      <c r="S294" s="140"/>
    </row>
    <row r="295" spans="11:19" x14ac:dyDescent="0.25">
      <c r="K295" s="138"/>
      <c r="L295" s="138"/>
      <c r="M295" s="138"/>
      <c r="N295" s="138"/>
      <c r="O295" s="138"/>
      <c r="P295" s="138"/>
      <c r="Q295" s="140"/>
      <c r="R295" s="140"/>
      <c r="S295" s="140"/>
    </row>
    <row r="296" spans="11:19" x14ac:dyDescent="0.25">
      <c r="K296" s="138"/>
      <c r="L296" s="138"/>
      <c r="M296" s="138"/>
      <c r="N296" s="138"/>
      <c r="O296" s="138"/>
      <c r="P296" s="138"/>
      <c r="Q296" s="140"/>
      <c r="R296" s="140"/>
      <c r="S296" s="140"/>
    </row>
    <row r="297" spans="11:19" x14ac:dyDescent="0.25">
      <c r="K297" s="138"/>
      <c r="L297" s="138"/>
      <c r="M297" s="138"/>
      <c r="N297" s="138"/>
      <c r="O297" s="138"/>
      <c r="P297" s="138"/>
      <c r="Q297" s="140"/>
      <c r="R297" s="140"/>
      <c r="S297" s="140"/>
    </row>
    <row r="298" spans="11:19" x14ac:dyDescent="0.25">
      <c r="K298" s="138"/>
      <c r="L298" s="138"/>
      <c r="M298" s="138"/>
      <c r="N298" s="138"/>
      <c r="O298" s="138"/>
      <c r="P298" s="138"/>
      <c r="Q298" s="140"/>
      <c r="R298" s="140"/>
      <c r="S298" s="140"/>
    </row>
    <row r="299" spans="11:19" x14ac:dyDescent="0.25">
      <c r="K299" s="138"/>
      <c r="L299" s="138"/>
      <c r="M299" s="138"/>
      <c r="N299" s="138"/>
      <c r="O299" s="138"/>
      <c r="P299" s="138"/>
      <c r="Q299" s="140"/>
      <c r="R299" s="140"/>
      <c r="S299" s="140"/>
    </row>
    <row r="300" spans="11:19" x14ac:dyDescent="0.25">
      <c r="K300" s="138"/>
      <c r="L300" s="138"/>
      <c r="M300" s="138"/>
      <c r="N300" s="138"/>
      <c r="O300" s="138"/>
      <c r="P300" s="138"/>
      <c r="Q300" s="140"/>
      <c r="R300" s="140"/>
      <c r="S300" s="140"/>
    </row>
    <row r="301" spans="11:19" x14ac:dyDescent="0.25">
      <c r="K301" s="138"/>
      <c r="L301" s="138"/>
      <c r="M301" s="138"/>
      <c r="N301" s="138"/>
      <c r="O301" s="138"/>
      <c r="P301" s="138"/>
      <c r="Q301" s="140"/>
      <c r="R301" s="140"/>
      <c r="S301" s="140"/>
    </row>
    <row r="302" spans="11:19" x14ac:dyDescent="0.25">
      <c r="K302" s="138"/>
      <c r="L302" s="138"/>
      <c r="M302" s="138"/>
      <c r="N302" s="138"/>
      <c r="O302" s="138"/>
      <c r="P302" s="138"/>
      <c r="Q302" s="140"/>
      <c r="R302" s="140"/>
      <c r="S302" s="140"/>
    </row>
    <row r="303" spans="11:19" x14ac:dyDescent="0.25">
      <c r="K303" s="138"/>
      <c r="L303" s="138"/>
      <c r="M303" s="138"/>
      <c r="N303" s="138"/>
      <c r="O303" s="138"/>
      <c r="P303" s="138"/>
      <c r="Q303" s="140"/>
      <c r="R303" s="140"/>
      <c r="S303" s="140"/>
    </row>
    <row r="304" spans="11:19" x14ac:dyDescent="0.25">
      <c r="K304" s="138"/>
      <c r="L304" s="138"/>
      <c r="M304" s="138"/>
      <c r="N304" s="138"/>
      <c r="O304" s="138"/>
      <c r="P304" s="138"/>
      <c r="Q304" s="140"/>
      <c r="R304" s="140"/>
      <c r="S304" s="140"/>
    </row>
    <row r="305" spans="11:19" x14ac:dyDescent="0.25">
      <c r="K305" s="138"/>
      <c r="L305" s="138"/>
      <c r="M305" s="138"/>
      <c r="N305" s="138"/>
      <c r="O305" s="138"/>
      <c r="P305" s="138"/>
      <c r="Q305" s="140"/>
      <c r="R305" s="140"/>
      <c r="S305" s="140"/>
    </row>
    <row r="306" spans="11:19" x14ac:dyDescent="0.25">
      <c r="K306" s="138"/>
      <c r="L306" s="138"/>
      <c r="M306" s="138"/>
      <c r="N306" s="138"/>
      <c r="O306" s="138"/>
      <c r="P306" s="138"/>
      <c r="Q306" s="140"/>
      <c r="R306" s="140"/>
      <c r="S306" s="140"/>
    </row>
    <row r="307" spans="11:19" x14ac:dyDescent="0.25">
      <c r="K307" s="138"/>
      <c r="L307" s="138"/>
      <c r="M307" s="138"/>
      <c r="N307" s="138"/>
      <c r="O307" s="138"/>
      <c r="P307" s="138"/>
      <c r="Q307" s="140"/>
      <c r="R307" s="140"/>
      <c r="S307" s="140"/>
    </row>
    <row r="308" spans="11:19" x14ac:dyDescent="0.25">
      <c r="K308" s="138"/>
      <c r="L308" s="138"/>
      <c r="M308" s="138"/>
      <c r="N308" s="138"/>
      <c r="O308" s="138"/>
      <c r="P308" s="138"/>
      <c r="Q308" s="140"/>
      <c r="R308" s="140"/>
      <c r="S308" s="140"/>
    </row>
    <row r="309" spans="11:19" x14ac:dyDescent="0.25">
      <c r="K309" s="138"/>
      <c r="L309" s="138"/>
      <c r="M309" s="138"/>
      <c r="N309" s="138"/>
      <c r="O309" s="138"/>
      <c r="P309" s="138"/>
      <c r="Q309" s="140"/>
      <c r="R309" s="140"/>
      <c r="S309" s="140"/>
    </row>
    <row r="310" spans="11:19" x14ac:dyDescent="0.25">
      <c r="K310" s="138"/>
      <c r="L310" s="138"/>
      <c r="M310" s="138"/>
      <c r="N310" s="138"/>
      <c r="O310" s="138"/>
      <c r="P310" s="138"/>
      <c r="Q310" s="140"/>
      <c r="R310" s="140"/>
      <c r="S310" s="140"/>
    </row>
    <row r="311" spans="11:19" x14ac:dyDescent="0.25">
      <c r="K311" s="138"/>
      <c r="L311" s="138"/>
      <c r="M311" s="138"/>
      <c r="N311" s="138"/>
      <c r="O311" s="138"/>
      <c r="P311" s="138"/>
      <c r="Q311" s="140"/>
      <c r="R311" s="140"/>
      <c r="S311" s="140"/>
    </row>
    <row r="312" spans="11:19" x14ac:dyDescent="0.25">
      <c r="K312" s="138"/>
      <c r="L312" s="138"/>
      <c r="M312" s="138"/>
      <c r="N312" s="138"/>
      <c r="O312" s="138"/>
      <c r="P312" s="138"/>
      <c r="Q312" s="140"/>
      <c r="R312" s="140"/>
      <c r="S312" s="140"/>
    </row>
    <row r="313" spans="11:19" x14ac:dyDescent="0.25">
      <c r="K313" s="138"/>
      <c r="L313" s="138"/>
      <c r="M313" s="138"/>
      <c r="N313" s="138"/>
      <c r="O313" s="138"/>
      <c r="P313" s="138"/>
      <c r="Q313" s="140"/>
      <c r="R313" s="140"/>
      <c r="S313" s="140"/>
    </row>
    <row r="314" spans="11:19" x14ac:dyDescent="0.25">
      <c r="K314" s="138"/>
      <c r="L314" s="138"/>
      <c r="M314" s="138"/>
      <c r="N314" s="138"/>
      <c r="O314" s="138"/>
      <c r="P314" s="138"/>
      <c r="Q314" s="140"/>
      <c r="R314" s="140"/>
      <c r="S314" s="140"/>
    </row>
    <row r="315" spans="11:19" x14ac:dyDescent="0.25">
      <c r="K315" s="138"/>
      <c r="L315" s="138"/>
      <c r="M315" s="138"/>
      <c r="N315" s="138"/>
      <c r="O315" s="138"/>
      <c r="P315" s="138"/>
      <c r="Q315" s="140"/>
      <c r="R315" s="140"/>
      <c r="S315" s="140"/>
    </row>
    <row r="316" spans="11:19" x14ac:dyDescent="0.25">
      <c r="K316" s="138"/>
      <c r="L316" s="138"/>
      <c r="M316" s="138"/>
      <c r="N316" s="138"/>
      <c r="O316" s="138"/>
      <c r="P316" s="138"/>
      <c r="Q316" s="140"/>
      <c r="R316" s="140"/>
      <c r="S316" s="140"/>
    </row>
    <row r="317" spans="11:19" x14ac:dyDescent="0.25">
      <c r="K317" s="138"/>
      <c r="L317" s="138"/>
      <c r="M317" s="138"/>
      <c r="N317" s="138"/>
      <c r="O317" s="138"/>
      <c r="P317" s="138"/>
      <c r="Q317" s="140"/>
      <c r="R317" s="140"/>
      <c r="S317" s="140"/>
    </row>
    <row r="318" spans="11:19" x14ac:dyDescent="0.25">
      <c r="K318" s="138"/>
      <c r="L318" s="138"/>
      <c r="M318" s="138"/>
      <c r="N318" s="138"/>
      <c r="O318" s="138"/>
      <c r="P318" s="138"/>
      <c r="Q318" s="140"/>
      <c r="R318" s="140"/>
      <c r="S318" s="140"/>
    </row>
    <row r="319" spans="11:19" x14ac:dyDescent="0.25">
      <c r="K319" s="138"/>
      <c r="L319" s="138"/>
      <c r="M319" s="138"/>
      <c r="N319" s="138"/>
      <c r="O319" s="138"/>
      <c r="P319" s="138"/>
      <c r="Q319" s="140"/>
      <c r="R319" s="140"/>
      <c r="S319" s="140"/>
    </row>
    <row r="320" spans="11:19" x14ac:dyDescent="0.25">
      <c r="K320" s="138"/>
      <c r="L320" s="138"/>
      <c r="M320" s="138"/>
      <c r="N320" s="138"/>
      <c r="O320" s="138"/>
      <c r="P320" s="138"/>
      <c r="Q320" s="140"/>
      <c r="R320" s="140"/>
      <c r="S320" s="140"/>
    </row>
    <row r="321" spans="11:19" x14ac:dyDescent="0.25">
      <c r="K321" s="138"/>
      <c r="L321" s="138"/>
      <c r="M321" s="138"/>
      <c r="N321" s="138"/>
      <c r="O321" s="138"/>
      <c r="P321" s="138"/>
      <c r="Q321" s="140"/>
      <c r="R321" s="140"/>
      <c r="S321" s="140"/>
    </row>
    <row r="322" spans="11:19" x14ac:dyDescent="0.25">
      <c r="K322" s="138"/>
      <c r="L322" s="138"/>
      <c r="M322" s="138"/>
      <c r="N322" s="138"/>
      <c r="O322" s="138"/>
      <c r="P322" s="138"/>
      <c r="Q322" s="140"/>
      <c r="R322" s="140"/>
      <c r="S322" s="140"/>
    </row>
    <row r="323" spans="11:19" x14ac:dyDescent="0.25">
      <c r="K323" s="138"/>
      <c r="L323" s="138"/>
      <c r="M323" s="138"/>
      <c r="N323" s="138"/>
      <c r="O323" s="138"/>
      <c r="P323" s="138"/>
      <c r="Q323" s="140"/>
      <c r="R323" s="140"/>
      <c r="S323" s="140"/>
    </row>
    <row r="324" spans="11:19" x14ac:dyDescent="0.25">
      <c r="K324" s="138"/>
      <c r="L324" s="138"/>
      <c r="M324" s="138"/>
      <c r="N324" s="138"/>
      <c r="O324" s="138"/>
      <c r="P324" s="138"/>
      <c r="Q324" s="140"/>
      <c r="R324" s="140"/>
      <c r="S324" s="140"/>
    </row>
    <row r="325" spans="11:19" x14ac:dyDescent="0.25">
      <c r="K325" s="138"/>
      <c r="L325" s="138"/>
      <c r="M325" s="138"/>
      <c r="N325" s="138"/>
      <c r="O325" s="138"/>
      <c r="P325" s="138"/>
      <c r="Q325" s="140"/>
      <c r="R325" s="140"/>
      <c r="S325" s="140"/>
    </row>
    <row r="326" spans="11:19" x14ac:dyDescent="0.25">
      <c r="K326" s="138"/>
      <c r="L326" s="138"/>
      <c r="M326" s="138"/>
      <c r="N326" s="138"/>
      <c r="O326" s="138"/>
      <c r="P326" s="138"/>
      <c r="Q326" s="140"/>
      <c r="R326" s="140"/>
      <c r="S326" s="140"/>
    </row>
    <row r="327" spans="11:19" x14ac:dyDescent="0.25">
      <c r="K327" s="138"/>
      <c r="L327" s="138"/>
      <c r="M327" s="138"/>
      <c r="N327" s="138"/>
      <c r="O327" s="138"/>
      <c r="P327" s="138"/>
      <c r="Q327" s="140"/>
      <c r="R327" s="140"/>
      <c r="S327" s="140"/>
    </row>
    <row r="328" spans="11:19" x14ac:dyDescent="0.25">
      <c r="K328" s="138"/>
      <c r="L328" s="138"/>
      <c r="M328" s="138"/>
      <c r="N328" s="138"/>
      <c r="O328" s="138"/>
      <c r="P328" s="138"/>
      <c r="Q328" s="140"/>
      <c r="R328" s="140"/>
      <c r="S328" s="140"/>
    </row>
    <row r="329" spans="11:19" x14ac:dyDescent="0.25">
      <c r="K329" s="138"/>
      <c r="L329" s="138"/>
      <c r="M329" s="138"/>
      <c r="N329" s="138"/>
      <c r="O329" s="138"/>
      <c r="P329" s="138"/>
      <c r="Q329" s="140"/>
      <c r="R329" s="140"/>
      <c r="S329" s="140"/>
    </row>
    <row r="330" spans="11:19" x14ac:dyDescent="0.25">
      <c r="K330" s="138"/>
      <c r="L330" s="138"/>
      <c r="M330" s="138"/>
      <c r="N330" s="138"/>
      <c r="O330" s="138"/>
      <c r="P330" s="138"/>
      <c r="Q330" s="140"/>
      <c r="R330" s="140"/>
      <c r="S330" s="140"/>
    </row>
    <row r="331" spans="11:19" x14ac:dyDescent="0.25">
      <c r="K331" s="138"/>
      <c r="L331" s="138"/>
      <c r="M331" s="138"/>
      <c r="N331" s="138"/>
      <c r="O331" s="138"/>
      <c r="P331" s="138"/>
      <c r="Q331" s="140"/>
      <c r="R331" s="140"/>
      <c r="S331" s="140"/>
    </row>
  </sheetData>
  <mergeCells count="35">
    <mergeCell ref="P8:P9"/>
    <mergeCell ref="C24:F24"/>
    <mergeCell ref="C25:F25"/>
    <mergeCell ref="C26:F26"/>
    <mergeCell ref="E29:G29"/>
    <mergeCell ref="C11:F11"/>
    <mergeCell ref="C12:F12"/>
    <mergeCell ref="C13:F13"/>
    <mergeCell ref="A14:F14"/>
    <mergeCell ref="A16:F16"/>
    <mergeCell ref="D56:G56"/>
    <mergeCell ref="C17:F17"/>
    <mergeCell ref="C18:F18"/>
    <mergeCell ref="C19:F19"/>
    <mergeCell ref="A21:F21"/>
    <mergeCell ref="C23:F23"/>
    <mergeCell ref="C7:F7"/>
    <mergeCell ref="C8:F8"/>
    <mergeCell ref="L8:M8"/>
    <mergeCell ref="N8:O8"/>
    <mergeCell ref="A10:F10"/>
    <mergeCell ref="I8:I9"/>
    <mergeCell ref="J8:J9"/>
    <mergeCell ref="K8:K9"/>
    <mergeCell ref="C6:F6"/>
    <mergeCell ref="H6:J6"/>
    <mergeCell ref="K6:L6"/>
    <mergeCell ref="N6:O6"/>
    <mergeCell ref="P6:Q6"/>
    <mergeCell ref="A1:R1"/>
    <mergeCell ref="A2:R2"/>
    <mergeCell ref="A3:R3"/>
    <mergeCell ref="A5:F5"/>
    <mergeCell ref="H5:L5"/>
    <mergeCell ref="N5:Q5"/>
  </mergeCells>
  <phoneticPr fontId="33" type="noConversion"/>
  <dataValidations count="1">
    <dataValidation type="decimal" errorStyle="warning" allowBlank="1" showErrorMessage="1" errorTitle="输入错误！" error="温度超限，请在检查数据后重新输入！" sqref="L57" xr:uid="{00000000-0002-0000-0500-000000000000}">
      <formula1>0.5</formula1>
      <formula2>35.1</formula2>
    </dataValidation>
  </dataValidations>
  <pageMargins left="0.7" right="0.7" top="0.75" bottom="0.75" header="0.3" footer="0.3"/>
  <ignoredErrors>
    <ignoredError sqref="C30 AK62:AL208 O12:O25 J10 K11:K25 I11:I25" unlockedFormula="1"/>
  </ignoredErrors>
  <drawing r:id="rId1"/>
  <legacyDrawing r:id="rId2"/>
  <oleObjects>
    <mc:AlternateContent xmlns:mc="http://schemas.openxmlformats.org/markup-compatibility/2006">
      <mc:Choice Requires="x14">
        <oleObject progId="Equation.3" shapeId="16397" r:id="rId3">
          <objectPr defaultSize="0" altText="" r:id="rId4">
            <anchor moveWithCells="1">
              <from>
                <xdr:col>34</xdr:col>
                <xdr:colOff>0</xdr:colOff>
                <xdr:row>135</xdr:row>
                <xdr:rowOff>0</xdr:rowOff>
              </from>
              <to>
                <xdr:col>36</xdr:col>
                <xdr:colOff>53340</xdr:colOff>
                <xdr:row>136</xdr:row>
                <xdr:rowOff>68580</xdr:rowOff>
              </to>
            </anchor>
          </objectPr>
        </oleObject>
      </mc:Choice>
      <mc:Fallback>
        <oleObject progId="Equation.3" shapeId="16397" r:id="rId3"/>
      </mc:Fallback>
    </mc:AlternateContent>
  </oleObjects>
  <mc:AlternateContent xmlns:mc="http://schemas.openxmlformats.org/markup-compatibility/2006">
    <mc:Choice Requires="x14">
      <controls>
        <mc:AlternateContent xmlns:mc="http://schemas.openxmlformats.org/markup-compatibility/2006">
          <mc:Choice Requires="x14">
            <control shapeId="16385" r:id="rId5" name="Option Button 1">
              <controlPr defaultSize="0" autoPict="0" macro="[0]!选项按钮20_Click" altText="使用默认值">
                <anchor moveWithCells="1">
                  <from>
                    <xdr:col>4</xdr:col>
                    <xdr:colOff>457200</xdr:colOff>
                    <xdr:row>16</xdr:row>
                    <xdr:rowOff>137160</xdr:rowOff>
                  </from>
                  <to>
                    <xdr:col>6</xdr:col>
                    <xdr:colOff>137160</xdr:colOff>
                    <xdr:row>17</xdr:row>
                    <xdr:rowOff>175260</xdr:rowOff>
                  </to>
                </anchor>
              </controlPr>
            </control>
          </mc:Choice>
        </mc:AlternateContent>
        <mc:AlternateContent xmlns:mc="http://schemas.openxmlformats.org/markup-compatibility/2006">
          <mc:Choice Requires="x14">
            <control shapeId="16386" r:id="rId6" name="Option Button 2">
              <controlPr defaultSize="0" autoPict="0" macro="[0]!选项按钮18_Click">
                <anchor moveWithCells="1">
                  <from>
                    <xdr:col>4</xdr:col>
                    <xdr:colOff>457200</xdr:colOff>
                    <xdr:row>18</xdr:row>
                    <xdr:rowOff>38100</xdr:rowOff>
                  </from>
                  <to>
                    <xdr:col>5</xdr:col>
                    <xdr:colOff>457200</xdr:colOff>
                    <xdr:row>19</xdr:row>
                    <xdr:rowOff>0</xdr:rowOff>
                  </to>
                </anchor>
              </controlPr>
            </control>
          </mc:Choice>
        </mc:AlternateContent>
        <mc:AlternateContent xmlns:mc="http://schemas.openxmlformats.org/markup-compatibility/2006">
          <mc:Choice Requires="x14">
            <control shapeId="16387" r:id="rId7" name="Option Button 3">
              <controlPr defaultSize="0" autoPict="0" macro="[0]!选项按钮21_Click">
                <anchor moveWithCells="1">
                  <from>
                    <xdr:col>4</xdr:col>
                    <xdr:colOff>457200</xdr:colOff>
                    <xdr:row>21</xdr:row>
                    <xdr:rowOff>137160</xdr:rowOff>
                  </from>
                  <to>
                    <xdr:col>6</xdr:col>
                    <xdr:colOff>137160</xdr:colOff>
                    <xdr:row>22</xdr:row>
                    <xdr:rowOff>114300</xdr:rowOff>
                  </to>
                </anchor>
              </controlPr>
            </control>
          </mc:Choice>
        </mc:AlternateContent>
        <mc:AlternateContent xmlns:mc="http://schemas.openxmlformats.org/markup-compatibility/2006">
          <mc:Choice Requires="x14">
            <control shapeId="16388" r:id="rId8" name="Option Button 4">
              <controlPr defaultSize="0" autoPict="0" macro="[0]!选项按钮19_Click">
                <anchor moveWithCells="1">
                  <from>
                    <xdr:col>4</xdr:col>
                    <xdr:colOff>457200</xdr:colOff>
                    <xdr:row>23</xdr:row>
                    <xdr:rowOff>22860</xdr:rowOff>
                  </from>
                  <to>
                    <xdr:col>6</xdr:col>
                    <xdr:colOff>137160</xdr:colOff>
                    <xdr:row>23</xdr:row>
                    <xdr:rowOff>205740</xdr:rowOff>
                  </to>
                </anchor>
              </controlPr>
            </control>
          </mc:Choice>
        </mc:AlternateContent>
        <mc:AlternateContent xmlns:mc="http://schemas.openxmlformats.org/markup-compatibility/2006">
          <mc:Choice Requires="x14">
            <control shapeId="16389" r:id="rId9" name="Group Box 5">
              <controlPr defaultSize="0" autoPict="0">
                <anchor moveWithCells="1">
                  <from>
                    <xdr:col>0</xdr:col>
                    <xdr:colOff>152400</xdr:colOff>
                    <xdr:row>27</xdr:row>
                    <xdr:rowOff>53340</xdr:rowOff>
                  </from>
                  <to>
                    <xdr:col>15</xdr:col>
                    <xdr:colOff>480060</xdr:colOff>
                    <xdr:row>48</xdr:row>
                    <xdr:rowOff>60960</xdr:rowOff>
                  </to>
                </anchor>
              </controlPr>
            </control>
          </mc:Choice>
        </mc:AlternateContent>
        <mc:AlternateContent xmlns:mc="http://schemas.openxmlformats.org/markup-compatibility/2006">
          <mc:Choice Requires="x14">
            <control shapeId="16390" r:id="rId10" name="Option Button 6">
              <controlPr defaultSize="0" autoPict="0">
                <anchor moveWithCells="1">
                  <from>
                    <xdr:col>8</xdr:col>
                    <xdr:colOff>289560</xdr:colOff>
                    <xdr:row>5</xdr:row>
                    <xdr:rowOff>137160</xdr:rowOff>
                  </from>
                  <to>
                    <xdr:col>10</xdr:col>
                    <xdr:colOff>266700</xdr:colOff>
                    <xdr:row>7</xdr:row>
                    <xdr:rowOff>0</xdr:rowOff>
                  </to>
                </anchor>
              </controlPr>
            </control>
          </mc:Choice>
        </mc:AlternateContent>
        <mc:AlternateContent xmlns:mc="http://schemas.openxmlformats.org/markup-compatibility/2006">
          <mc:Choice Requires="x14">
            <control shapeId="16391" r:id="rId11" name="Option Button 7">
              <controlPr defaultSize="0" autoPict="0">
                <anchor moveWithCells="1">
                  <from>
                    <xdr:col>12</xdr:col>
                    <xdr:colOff>114300</xdr:colOff>
                    <xdr:row>6</xdr:row>
                    <xdr:rowOff>22860</xdr:rowOff>
                  </from>
                  <to>
                    <xdr:col>13</xdr:col>
                    <xdr:colOff>480060</xdr:colOff>
                    <xdr:row>6</xdr:row>
                    <xdr:rowOff>205740</xdr:rowOff>
                  </to>
                </anchor>
              </controlPr>
            </control>
          </mc:Choice>
        </mc:AlternateContent>
        <mc:AlternateContent xmlns:mc="http://schemas.openxmlformats.org/markup-compatibility/2006">
          <mc:Choice Requires="x14">
            <control shapeId="16392" r:id="rId12" name="Group Box 8">
              <controlPr defaultSize="0" autoPict="0">
                <anchor moveWithCells="1">
                  <from>
                    <xdr:col>7</xdr:col>
                    <xdr:colOff>381000</xdr:colOff>
                    <xdr:row>5</xdr:row>
                    <xdr:rowOff>22860</xdr:rowOff>
                  </from>
                  <to>
                    <xdr:col>16</xdr:col>
                    <xdr:colOff>632460</xdr:colOff>
                    <xdr:row>27</xdr:row>
                    <xdr:rowOff>22860</xdr:rowOff>
                  </to>
                </anchor>
              </controlPr>
            </control>
          </mc:Choice>
        </mc:AlternateContent>
        <mc:AlternateContent xmlns:mc="http://schemas.openxmlformats.org/markup-compatibility/2006">
          <mc:Choice Requires="x14">
            <control shapeId="16393" r:id="rId13" name="Group Box 9">
              <controlPr defaultSize="0" autoPict="0">
                <anchor moveWithCells="1">
                  <from>
                    <xdr:col>0</xdr:col>
                    <xdr:colOff>152400</xdr:colOff>
                    <xdr:row>9</xdr:row>
                    <xdr:rowOff>91440</xdr:rowOff>
                  </from>
                  <to>
                    <xdr:col>7</xdr:col>
                    <xdr:colOff>0</xdr:colOff>
                    <xdr:row>14</xdr:row>
                    <xdr:rowOff>99060</xdr:rowOff>
                  </to>
                </anchor>
              </controlPr>
            </control>
          </mc:Choice>
        </mc:AlternateContent>
        <mc:AlternateContent xmlns:mc="http://schemas.openxmlformats.org/markup-compatibility/2006">
          <mc:Choice Requires="x14">
            <control shapeId="16394" r:id="rId14" name="Group Box 10">
              <controlPr defaultSize="0" autoPict="0">
                <anchor moveWithCells="1">
                  <from>
                    <xdr:col>0</xdr:col>
                    <xdr:colOff>152400</xdr:colOff>
                    <xdr:row>15</xdr:row>
                    <xdr:rowOff>38100</xdr:rowOff>
                  </from>
                  <to>
                    <xdr:col>7</xdr:col>
                    <xdr:colOff>0</xdr:colOff>
                    <xdr:row>19</xdr:row>
                    <xdr:rowOff>91440</xdr:rowOff>
                  </to>
                </anchor>
              </controlPr>
            </control>
          </mc:Choice>
        </mc:AlternateContent>
        <mc:AlternateContent xmlns:mc="http://schemas.openxmlformats.org/markup-compatibility/2006">
          <mc:Choice Requires="x14">
            <control shapeId="16395" r:id="rId15" name="Group Box 11">
              <controlPr defaultSize="0" autoPict="0">
                <anchor moveWithCells="1">
                  <from>
                    <xdr:col>0</xdr:col>
                    <xdr:colOff>137160</xdr:colOff>
                    <xdr:row>20</xdr:row>
                    <xdr:rowOff>22860</xdr:rowOff>
                  </from>
                  <to>
                    <xdr:col>7</xdr:col>
                    <xdr:colOff>0</xdr:colOff>
                    <xdr:row>26</xdr:row>
                    <xdr:rowOff>0</xdr:rowOff>
                  </to>
                </anchor>
              </controlPr>
            </control>
          </mc:Choice>
        </mc:AlternateContent>
        <mc:AlternateContent xmlns:mc="http://schemas.openxmlformats.org/markup-compatibility/2006">
          <mc:Choice Requires="x14">
            <control shapeId="16396" r:id="rId16" name="Group Box 12">
              <controlPr defaultSize="0" autoPict="0">
                <anchor moveWithCells="1">
                  <from>
                    <xdr:col>0</xdr:col>
                    <xdr:colOff>137160</xdr:colOff>
                    <xdr:row>4</xdr:row>
                    <xdr:rowOff>99060</xdr:rowOff>
                  </from>
                  <to>
                    <xdr:col>7</xdr:col>
                    <xdr:colOff>0</xdr:colOff>
                    <xdr:row>8</xdr:row>
                    <xdr:rowOff>137160</xdr:rowOff>
                  </to>
                </anchor>
              </controlPr>
            </control>
          </mc:Choice>
        </mc:AlternateContent>
        <mc:AlternateContent xmlns:mc="http://schemas.openxmlformats.org/markup-compatibility/2006">
          <mc:Choice Requires="x14">
            <control shapeId="16398" r:id="rId17" name="Option Button 14">
              <controlPr defaultSize="0" autoPict="0" macro="[0]!控制按钮9_click">
                <anchor moveWithCells="1">
                  <from>
                    <xdr:col>4</xdr:col>
                    <xdr:colOff>449580</xdr:colOff>
                    <xdr:row>10</xdr:row>
                    <xdr:rowOff>106680</xdr:rowOff>
                  </from>
                  <to>
                    <xdr:col>5</xdr:col>
                    <xdr:colOff>457200</xdr:colOff>
                    <xdr:row>11</xdr:row>
                    <xdr:rowOff>91440</xdr:rowOff>
                  </to>
                </anchor>
              </controlPr>
            </control>
          </mc:Choice>
        </mc:AlternateContent>
        <mc:AlternateContent xmlns:mc="http://schemas.openxmlformats.org/markup-compatibility/2006">
          <mc:Choice Requires="x14">
            <control shapeId="16399" r:id="rId18" name="Option Button 15">
              <controlPr defaultSize="0" autoPict="0" macro="[0]!选项按钮17_Click">
                <anchor moveWithCells="1">
                  <from>
                    <xdr:col>4</xdr:col>
                    <xdr:colOff>449580</xdr:colOff>
                    <xdr:row>11</xdr:row>
                    <xdr:rowOff>251460</xdr:rowOff>
                  </from>
                  <to>
                    <xdr:col>5</xdr:col>
                    <xdr:colOff>457200</xdr:colOff>
                    <xdr:row>12</xdr:row>
                    <xdr:rowOff>167640</xdr:rowOff>
                  </to>
                </anchor>
              </controlPr>
            </control>
          </mc:Choice>
        </mc:AlternateContent>
        <mc:AlternateContent xmlns:mc="http://schemas.openxmlformats.org/markup-compatibility/2006">
          <mc:Choice Requires="x14">
            <control shapeId="16400" r:id="rId19" name="Button 16">
              <controlPr defaultSize="0" print="0" autoPict="0" macro="[0]!ExportResult">
                <anchor moveWithCells="1" sizeWithCells="1">
                  <from>
                    <xdr:col>15</xdr:col>
                    <xdr:colOff>746760</xdr:colOff>
                    <xdr:row>40</xdr:row>
                    <xdr:rowOff>137160</xdr:rowOff>
                  </from>
                  <to>
                    <xdr:col>17</xdr:col>
                    <xdr:colOff>53340</xdr:colOff>
                    <xdr:row>43</xdr:row>
                    <xdr:rowOff>60960</xdr:rowOff>
                  </to>
                </anchor>
              </controlPr>
            </control>
          </mc:Choice>
        </mc:AlternateContent>
        <mc:AlternateContent xmlns:mc="http://schemas.openxmlformats.org/markup-compatibility/2006">
          <mc:Choice Requires="x14">
            <control shapeId="16401" r:id="rId20" name="Button 17">
              <controlPr defaultSize="0" print="0" autoPict="0">
                <anchor moveWithCells="1" sizeWithCells="1">
                  <from>
                    <xdr:col>15</xdr:col>
                    <xdr:colOff>739140</xdr:colOff>
                    <xdr:row>37</xdr:row>
                    <xdr:rowOff>22860</xdr:rowOff>
                  </from>
                  <to>
                    <xdr:col>17</xdr:col>
                    <xdr:colOff>22860</xdr:colOff>
                    <xdr:row>39</xdr:row>
                    <xdr:rowOff>137160</xdr:rowOff>
                  </to>
                </anchor>
              </controlPr>
            </control>
          </mc:Choice>
        </mc:AlternateContent>
        <mc:AlternateContent xmlns:mc="http://schemas.openxmlformats.org/markup-compatibility/2006">
          <mc:Choice Requires="x14">
            <control shapeId="16402" r:id="rId21" name="Button 18">
              <controlPr defaultSize="0" print="0" autoPict="0" macro="[0]!控制按钮36_click">
                <anchor moveWithCells="1" sizeWithCells="1">
                  <from>
                    <xdr:col>15</xdr:col>
                    <xdr:colOff>708660</xdr:colOff>
                    <xdr:row>44</xdr:row>
                    <xdr:rowOff>99060</xdr:rowOff>
                  </from>
                  <to>
                    <xdr:col>17</xdr:col>
                    <xdr:colOff>22860</xdr:colOff>
                    <xdr:row>47</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XFC3"/>
  <sheetViews>
    <sheetView showGridLines="0" topLeftCell="A79" zoomScale="40" zoomScaleNormal="40" workbookViewId="0">
      <selection activeCell="G133" sqref="G133"/>
    </sheetView>
  </sheetViews>
  <sheetFormatPr defaultColWidth="0" defaultRowHeight="14.4" x14ac:dyDescent="0.25"/>
  <cols>
    <col min="1" max="1" width="8.21875" style="2" customWidth="1"/>
    <col min="2" max="2" width="8" style="2" customWidth="1"/>
    <col min="3" max="3" width="7.21875" style="2" customWidth="1"/>
    <col min="4" max="4" width="8" style="2" customWidth="1"/>
    <col min="5" max="5" width="8.21875" style="2" customWidth="1"/>
    <col min="6" max="6" width="7.88671875" style="2" customWidth="1"/>
    <col min="7" max="9" width="9" style="2" customWidth="1"/>
    <col min="10" max="10" width="8.33203125" style="2" customWidth="1"/>
    <col min="11" max="14" width="9" style="2" customWidth="1"/>
    <col min="15" max="15" width="7.88671875" style="2" customWidth="1"/>
    <col min="16" max="16" width="6.33203125" style="2" customWidth="1"/>
    <col min="17" max="17" width="7.33203125" style="2" customWidth="1"/>
    <col min="18" max="18" width="6.88671875" style="2" customWidth="1"/>
    <col min="19" max="19" width="9" style="2" customWidth="1"/>
    <col min="20" max="16383" width="9" style="2" hidden="1"/>
    <col min="16384" max="16384" width="4.21875" style="2" hidden="1" customWidth="1"/>
  </cols>
  <sheetData>
    <row r="1" spans="1:19" s="1" customFormat="1" ht="39.75" customHeight="1" x14ac:dyDescent="0.25">
      <c r="A1" s="424" t="s">
        <v>235</v>
      </c>
      <c r="B1" s="424"/>
      <c r="C1" s="424"/>
      <c r="D1" s="424"/>
      <c r="E1" s="424"/>
      <c r="F1" s="424"/>
      <c r="G1" s="424"/>
      <c r="H1" s="424"/>
      <c r="I1" s="424"/>
      <c r="J1" s="424"/>
      <c r="K1" s="424"/>
      <c r="L1" s="424"/>
      <c r="M1" s="424"/>
      <c r="N1" s="424"/>
      <c r="O1" s="424"/>
      <c r="P1" s="424"/>
      <c r="Q1" s="424"/>
      <c r="R1" s="424"/>
      <c r="S1" s="424"/>
    </row>
    <row r="2" spans="1:19" s="476" customFormat="1" ht="24" customHeight="1" x14ac:dyDescent="0.25">
      <c r="A2" s="476" t="s">
        <v>189</v>
      </c>
    </row>
    <row r="3" spans="1:19" s="1" customFormat="1" ht="32.25" customHeight="1" x14ac:dyDescent="0.25">
      <c r="A3" s="476" t="s">
        <v>272</v>
      </c>
      <c r="B3" s="476"/>
      <c r="C3" s="476"/>
      <c r="D3" s="476"/>
      <c r="E3" s="476"/>
      <c r="F3" s="476"/>
      <c r="G3" s="476"/>
      <c r="H3" s="476"/>
      <c r="I3" s="476"/>
      <c r="J3" s="476"/>
      <c r="K3" s="476"/>
      <c r="L3" s="476"/>
      <c r="M3" s="476"/>
      <c r="N3" s="476"/>
      <c r="O3" s="476"/>
      <c r="P3" s="476"/>
      <c r="Q3" s="476"/>
      <c r="R3" s="476"/>
      <c r="S3" s="476"/>
    </row>
  </sheetData>
  <mergeCells count="3">
    <mergeCell ref="A1:S1"/>
    <mergeCell ref="A2:XFD2"/>
    <mergeCell ref="A3:S3"/>
  </mergeCells>
  <phoneticPr fontId="33" type="noConversion"/>
  <pageMargins left="0.7" right="0.7" top="0.75" bottom="0.75" header="0.3" footer="0.3"/>
  <pageSetup paperSize="9" orientation="portrait" horizontalDpi="200" verticalDpi="300"/>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
  <sheetViews>
    <sheetView workbookViewId="0">
      <selection activeCell="D12" sqref="D12"/>
    </sheetView>
  </sheetViews>
  <sheetFormatPr defaultColWidth="9" defaultRowHeight="14.4" x14ac:dyDescent="0.25"/>
  <sheetData/>
  <phoneticPr fontId="33" type="noConversion"/>
  <pageMargins left="0.7" right="0.7" top="0.75" bottom="0.75" header="0.3" footer="0.3"/>
</worksheet>
</file>

<file path=customUI/_rels/customUI.xml.rels><?xml version="1.0" encoding="UTF-8" standalone="yes"?>
<Relationships xmlns="http://schemas.openxmlformats.org/package/2006/relationships"><Relationship Id="image_word" Type="http://schemas.openxmlformats.org/officeDocument/2006/relationships/image" Target="images/image_word.png"/><Relationship Id="image_help" Type="http://schemas.openxmlformats.org/officeDocument/2006/relationships/image" Target="images/image_help.png"/><Relationship Id="image_export" Type="http://schemas.openxmlformats.org/officeDocument/2006/relationships/image" Target="images/image_export.png"/><Relationship Id="image_saveas" Type="http://schemas.openxmlformats.org/officeDocument/2006/relationships/image" Target="images/image_saveas.png"/><Relationship Id="image_ini" Type="http://schemas.openxmlformats.org/officeDocument/2006/relationships/image" Target="images/image_ini.png"/><Relationship Id="image_cal" Type="http://schemas.openxmlformats.org/officeDocument/2006/relationships/image" Target="images/image_cal.png"/><Relationship Id="image_import" Type="http://schemas.openxmlformats.org/officeDocument/2006/relationships/image" Target="images/image_import.png"/></Relationships>
</file>

<file path=customUI/customUI.xml>��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Input</vt:lpstr>
      <vt:lpstr>Flood_routing</vt:lpstr>
      <vt:lpstr>Calculation</vt:lpstr>
      <vt:lpstr>W.H curve</vt:lpstr>
      <vt:lpstr>erosion model</vt:lpstr>
      <vt:lpstr>calculation2</vt:lpstr>
      <vt:lpstr>User Manual</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ceXuli</dc:creator>
  <cp:lastModifiedBy>1002124708@qq.com</cp:lastModifiedBy>
  <cp:lastPrinted>2014-04-24T08:17:00Z</cp:lastPrinted>
  <dcterms:created xsi:type="dcterms:W3CDTF">2006-09-13T11:21:00Z</dcterms:created>
  <dcterms:modified xsi:type="dcterms:W3CDTF">2026-07-18T06:02:31Z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09693528-a5c6-4c10-9073-c78c628a4600</vt:lpwstr>
  </property>
  <property fmtid="{D5CDD505-2E9C-101B-9397-08002B2CF9AE}" pid="3" name="ICV">
    <vt:lpwstr>C874FA6DF294476999D925FCDBD25DB7_12</vt:lpwstr>
  </property>
  <property fmtid="{D5CDD505-2E9C-101B-9397-08002B2CF9AE}" pid="4" name="KSOProductBuildVer">
    <vt:lpwstr>2052-12.1.0.22529</vt:lpwstr>
  </property>
</Properties>
</file>