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5.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17.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19.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0.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2.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3.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26.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1C576F76-F296-4A5C-9607-375438584030}" xr6:coauthVersionLast="47" xr6:coauthVersionMax="47" xr10:uidLastSave="{00000000-0000-0000-0000-000000000000}"/>
  <bookViews>
    <workbookView xWindow="-28920" yWindow="-120" windowWidth="29040" windowHeight="15840" tabRatio="953" xr2:uid="{00000000-000D-0000-FFFF-FFFF00000000}"/>
  </bookViews>
  <sheets>
    <sheet name="Overall_Data" sheetId="72" r:id="rId1"/>
    <sheet name="Updated Sys Rev Refs" sheetId="74" r:id="rId2"/>
    <sheet name="Ref 63" sheetId="76" r:id="rId3"/>
    <sheet name="Ref 64" sheetId="77" r:id="rId4"/>
    <sheet name="Ref 65" sheetId="78" r:id="rId5"/>
    <sheet name="Ref 66" sheetId="79" r:id="rId6"/>
    <sheet name="Original Sys Rev Refs" sheetId="75" r:id="rId7"/>
    <sheet name="SINGLE DOSE" sheetId="56" r:id="rId8"/>
    <sheet name="Ref 2 " sheetId="1" r:id="rId9"/>
    <sheet name="Ref 3" sheetId="2" r:id="rId10"/>
    <sheet name="Ref 4" sheetId="8" r:id="rId11"/>
    <sheet name="Ref 8 " sheetId="3" r:id="rId12"/>
    <sheet name="Ref 9" sheetId="4" r:id="rId13"/>
    <sheet name="Ref 10" sheetId="5" r:id="rId14"/>
    <sheet name="Ref 11" sheetId="6" r:id="rId15"/>
    <sheet name="Ref 12" sheetId="7" r:id="rId16"/>
    <sheet name="Ref 21" sheetId="12" r:id="rId17"/>
    <sheet name="Ref 22" sheetId="38" r:id="rId18"/>
    <sheet name="Ref 23" sheetId="13" r:id="rId19"/>
    <sheet name="Ref 26" sheetId="14" r:id="rId20"/>
    <sheet name="Ref 27" sheetId="15" r:id="rId21"/>
    <sheet name="Ref 29" sheetId="16" r:id="rId22"/>
    <sheet name="Ref 32" sheetId="17" r:id="rId23"/>
    <sheet name="Ref 33" sheetId="18" r:id="rId24"/>
    <sheet name="Ref 34" sheetId="43" r:id="rId25"/>
    <sheet name="Ref 35" sheetId="19" r:id="rId26"/>
    <sheet name="Ref 36" sheetId="20" r:id="rId27"/>
    <sheet name="Ref 38" sheetId="21" r:id="rId28"/>
    <sheet name="Ref 40" sheetId="22" r:id="rId29"/>
    <sheet name="Ref 42" sheetId="39" r:id="rId30"/>
    <sheet name="Ref 43" sheetId="23" r:id="rId31"/>
    <sheet name="Ref 44" sheetId="24" r:id="rId32"/>
    <sheet name="Ref 48" sheetId="45" r:id="rId33"/>
    <sheet name="Ref 51" sheetId="27" r:id="rId34"/>
    <sheet name="Ref 52" sheetId="28" r:id="rId35"/>
    <sheet name="Ref 53" sheetId="29" r:id="rId36"/>
    <sheet name="Ref 58" sheetId="34" r:id="rId37"/>
    <sheet name="Ref 60" sheetId="35" r:id="rId38"/>
    <sheet name="Ref 62" sheetId="46" r:id="rId39"/>
    <sheet name="MULTIPLE DOSES" sheetId="58" r:id="rId40"/>
    <sheet name="Ref 4_M" sheetId="59" r:id="rId41"/>
    <sheet name="Ref 5" sheetId="60" r:id="rId42"/>
    <sheet name="Ref 24" sheetId="61" r:id="rId43"/>
    <sheet name="Ref 28" sheetId="62" r:id="rId44"/>
    <sheet name="Ref 29_M" sheetId="63" r:id="rId45"/>
    <sheet name="Ref 32_M" sheetId="64" r:id="rId46"/>
    <sheet name="Ref 46" sheetId="65" r:id="rId47"/>
    <sheet name="Ref 47" sheetId="66" r:id="rId48"/>
    <sheet name="Ref 55" sheetId="67" r:id="rId49"/>
    <sheet name="Ref 56" sheetId="68" r:id="rId50"/>
    <sheet name="Ref 59" sheetId="70" r:id="rId51"/>
    <sheet name="Ref 61" sheetId="71" r:id="rId52"/>
    <sheet name="Overall Input Data" sheetId="55" r:id="rId53"/>
    <sheet name="New Overall for Import" sheetId="73" r:id="rId54"/>
    <sheet name="Old_Overall_Data" sheetId="26" r:id="rId5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72" l="1"/>
  <c r="S107" i="72"/>
  <c r="S106" i="72"/>
  <c r="S104" i="72"/>
  <c r="S103" i="72"/>
  <c r="S102" i="72"/>
  <c r="S100" i="72"/>
  <c r="S99" i="72"/>
  <c r="S98" i="72"/>
  <c r="K108" i="72"/>
  <c r="K107" i="72"/>
  <c r="K106" i="72"/>
  <c r="K105" i="72"/>
  <c r="K104" i="72"/>
  <c r="K103" i="72"/>
  <c r="K102" i="72"/>
  <c r="K101" i="72"/>
  <c r="K100" i="72"/>
  <c r="K99" i="72"/>
  <c r="K98" i="72"/>
  <c r="K91" i="72"/>
  <c r="K90" i="72"/>
  <c r="K89" i="72"/>
  <c r="K88" i="72"/>
  <c r="P108" i="72"/>
  <c r="P107" i="72"/>
  <c r="P106" i="72"/>
  <c r="P100" i="72"/>
  <c r="P99" i="72"/>
  <c r="P98" i="72"/>
  <c r="N108" i="72"/>
  <c r="N107" i="72"/>
  <c r="N106" i="72"/>
  <c r="P91" i="72"/>
  <c r="P90" i="72"/>
  <c r="N91" i="72"/>
  <c r="N90" i="72"/>
  <c r="N102" i="73"/>
  <c r="K129" i="72"/>
  <c r="BI112" i="73"/>
  <c r="BH112" i="73"/>
  <c r="BG112" i="73"/>
  <c r="BF112" i="73"/>
  <c r="BE112" i="73"/>
  <c r="BD112" i="73"/>
  <c r="BC112" i="73"/>
  <c r="AT112" i="73"/>
  <c r="AS112" i="73"/>
  <c r="AR112" i="73"/>
  <c r="AQ112" i="73"/>
  <c r="AP112" i="73"/>
  <c r="BB112" i="73"/>
  <c r="BA112" i="73"/>
  <c r="AZ112" i="73"/>
  <c r="AY112" i="73"/>
  <c r="I118" i="72"/>
  <c r="AJ108" i="73"/>
  <c r="AJ102" i="73"/>
  <c r="AJ95" i="73"/>
  <c r="AJ94" i="73"/>
  <c r="AJ93" i="73"/>
  <c r="AJ92" i="73"/>
  <c r="AJ91" i="73"/>
  <c r="AJ82" i="73"/>
  <c r="N82" i="73"/>
  <c r="AJ81" i="73"/>
  <c r="N81" i="73"/>
  <c r="N80" i="73"/>
  <c r="L79" i="73"/>
  <c r="N78" i="73"/>
  <c r="N77" i="73"/>
  <c r="AJ76" i="73"/>
  <c r="N76" i="73"/>
  <c r="AJ75" i="73"/>
  <c r="N75" i="73"/>
  <c r="AJ63" i="73"/>
  <c r="N63" i="73"/>
  <c r="AJ62" i="73"/>
  <c r="N62" i="73"/>
  <c r="N56" i="73"/>
  <c r="N55" i="73"/>
  <c r="N54" i="73"/>
  <c r="N53" i="73"/>
  <c r="AJ52" i="73"/>
  <c r="N52" i="73"/>
  <c r="AJ51" i="73"/>
  <c r="N51" i="73"/>
  <c r="AJ50" i="73"/>
  <c r="AJ49" i="73"/>
  <c r="AJ48" i="73"/>
  <c r="AJ37" i="73"/>
  <c r="N37" i="73"/>
  <c r="AJ36" i="73"/>
  <c r="N36" i="73"/>
  <c r="AJ35" i="73"/>
  <c r="AJ34" i="73"/>
  <c r="L29" i="73"/>
  <c r="L24" i="73"/>
  <c r="N24" i="73" s="1"/>
  <c r="L23" i="73"/>
  <c r="N23" i="73" s="1"/>
  <c r="L22" i="73"/>
  <c r="N22" i="73" s="1"/>
  <c r="L21" i="73"/>
  <c r="N21" i="73" s="1"/>
  <c r="L20" i="73"/>
  <c r="N20" i="73" s="1"/>
  <c r="L19" i="73"/>
  <c r="N19" i="73" s="1"/>
  <c r="L18" i="73"/>
  <c r="N18" i="73" s="1"/>
  <c r="L17" i="73"/>
  <c r="N17" i="73" s="1"/>
  <c r="N16" i="73"/>
  <c r="N15" i="73"/>
  <c r="N14" i="73"/>
  <c r="N13" i="73"/>
  <c r="N12" i="73"/>
  <c r="N11" i="73"/>
  <c r="N5" i="73"/>
  <c r="N4" i="73"/>
  <c r="N3" i="73"/>
  <c r="I30" i="72"/>
  <c r="I135" i="72"/>
  <c r="I134" i="72"/>
  <c r="I133" i="72"/>
  <c r="I132" i="72"/>
  <c r="I131" i="72"/>
  <c r="I123" i="72"/>
  <c r="I122" i="72"/>
  <c r="I121" i="72"/>
  <c r="I120" i="72"/>
  <c r="I119" i="72"/>
  <c r="S122" i="72"/>
  <c r="S121" i="72"/>
  <c r="S120" i="72"/>
  <c r="S119" i="72"/>
  <c r="K83" i="72"/>
  <c r="K82" i="72"/>
  <c r="K81" i="72"/>
  <c r="I80" i="72"/>
  <c r="K77" i="72"/>
  <c r="K78" i="72"/>
  <c r="K79" i="72"/>
  <c r="K76" i="72"/>
  <c r="K64" i="72"/>
  <c r="K63" i="72"/>
  <c r="K55" i="72"/>
  <c r="K56" i="72"/>
  <c r="K57" i="72"/>
  <c r="K54" i="72"/>
  <c r="K53" i="72"/>
  <c r="K52" i="72"/>
  <c r="K38" i="72"/>
  <c r="K37" i="72"/>
  <c r="K13" i="72"/>
  <c r="K14" i="72"/>
  <c r="K15" i="72"/>
  <c r="K16" i="72"/>
  <c r="K17" i="72"/>
  <c r="K12" i="72"/>
  <c r="K5" i="72"/>
  <c r="K6" i="72"/>
  <c r="K4" i="72"/>
  <c r="I19" i="72"/>
  <c r="K19" i="72" s="1"/>
  <c r="I20" i="72"/>
  <c r="K20" i="72" s="1"/>
  <c r="I21" i="72"/>
  <c r="K21" i="72" s="1"/>
  <c r="I22" i="72"/>
  <c r="K22" i="72" s="1"/>
  <c r="I23" i="72"/>
  <c r="K23" i="72" s="1"/>
  <c r="I24" i="72"/>
  <c r="K24" i="72" s="1"/>
  <c r="I25" i="72"/>
  <c r="K25" i="72" s="1"/>
  <c r="I18" i="72"/>
  <c r="K18" i="72" s="1"/>
  <c r="S83" i="72"/>
  <c r="S77" i="72"/>
  <c r="S64" i="72"/>
  <c r="S53" i="72"/>
  <c r="S51" i="72"/>
  <c r="S50" i="72"/>
  <c r="S38" i="72"/>
  <c r="S36" i="72"/>
  <c r="S135" i="72"/>
  <c r="S118" i="72"/>
  <c r="S82" i="72"/>
  <c r="S76" i="72"/>
  <c r="S63" i="72"/>
  <c r="S52" i="72"/>
  <c r="S49" i="72"/>
  <c r="S129" i="72"/>
  <c r="S37" i="72"/>
  <c r="S35"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L3" i="38" l="1"/>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5" i="16"/>
  <c r="B8" i="16"/>
  <c r="B7" i="16"/>
  <c r="B6" i="16"/>
  <c r="B4" i="16"/>
  <c r="B2" i="16"/>
  <c r="V89" i="16"/>
  <c r="B12" i="16" s="1"/>
  <c r="V81" i="16"/>
  <c r="B11" i="16" s="1"/>
  <c r="V65" i="16"/>
  <c r="B9" i="16" s="1"/>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<sst xmlns="http://schemas.openxmlformats.org/spreadsheetml/2006/main" count="24009" uniqueCount="790">
  <si>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</si>
  <si>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</si>
  <si>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</si>
  <si>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</si>
  <si>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</si>
  <si>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</si>
  <si>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</si>
  <si>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</si>
  <si>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</si>
  <si>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</si>
  <si>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</si>
  <si>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</si>
  <si>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</si>
  <si>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</si>
  <si>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</si>
  <si>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</si>
  <si>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</si>
  <si>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</si>
  <si>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</si>
  <si>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</si>
  <si>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</si>
  <si>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</si>
  <si>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</si>
  <si>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</si>
  <si>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</si>
  <si>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</si>
  <si>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</si>
  <si>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</si>
  <si>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</si>
  <si>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</si>
  <si>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</si>
  <si>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</si>
  <si>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</si>
  <si>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</si>
  <si>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</si>
  <si>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</si>
  <si>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</si>
  <si>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</si>
  <si>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</si>
  <si>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</si>
  <si>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</si>
  <si>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</si>
  <si>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</si>
  <si>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</si>
  <si>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</si>
  <si>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</si>
  <si>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</si>
  <si>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</si>
  <si>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</si>
  <si>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</si>
  <si>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</si>
  <si>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</si>
  <si>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</si>
  <si>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</si>
  <si>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</si>
  <si>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</si>
  <si>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</si>
  <si>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</si>
  <si>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</si>
  <si>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</si>
  <si>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</si>
  <si>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</si>
  <si>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</si>
  <si>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</si>
  <si>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</si>
  <si>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</si>
  <si>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</si>
  <si>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</si>
  <si>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</si>
  <si>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</si>
  <si>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</si>
  <si>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</si>
  <si>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</si>
  <si>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</si>
  <si>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</si>
  <si>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</si>
  <si>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</si>
  <si>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</si>
  <si>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</si>
  <si>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</si>
  <si>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</si>
  <si>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</si>
  <si>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</si>
  <si>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</si>
  <si>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</si>
  <si>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</si>
  <si>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</si>
  <si>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</si>
  <si>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</si>
  <si>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</si>
  <si>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</si>
  <si>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</si>
  <si>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</si>
  <si>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</si>
  <si>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</si>
  <si>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</si>
  <si>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</si>
  <si>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</si>
  <si>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</si>
  <si>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</si>
  <si>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</si>
  <si>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</si>
  <si>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</si>
  <si>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</si>
  <si>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</si>
  <si>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</si>
  <si>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</si>
  <si>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</si>
  <si>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</si>
  <si>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</si>
  <si>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</si>
  <si>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</si>
  <si>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</si>
  <si>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</si>
  <si>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</si>
  <si>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</si>
  <si>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</si>
  <si>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</si>
  <si>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</si>
  <si>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</si>
  <si>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</si>
  <si>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</si>
  <si>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</si>
  <si>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</si>
  <si>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</si>
  <si>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</si>
  <si>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</si>
  <si>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</si>
  <si>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</si>
  <si>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</si>
  <si>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</si>
  <si>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</si>
  <si>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</si>
  <si>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</si>
  <si>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</si>
  <si>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</si>
  <si>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</si>
  <si>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</si>
  <si>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</si>
  <si>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</si>
  <si>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</si>
  <si>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</si>
  <si>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</si>
  <si>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</si>
  <si>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</si>
  <si>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</si>
  <si>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</si>
  <si>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</si>
  <si>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</si>
  <si>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</si>
  <si>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</si>
  <si>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</si>
  <si>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</si>
  <si>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</si>
  <si>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</si>
  <si>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</si>
  <si>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</si>
  <si>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</si>
  <si>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</si>
  <si>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</si>
  <si>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</si>
  <si>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</si>
  <si>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</si>
  <si>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</si>
  <si>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</si>
  <si>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</si>
  <si>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</si>
  <si>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</si>
  <si>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</si>
  <si>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</si>
  <si>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</si>
  <si>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</si>
  <si>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Children</t>
  </si>
  <si>
    <t>Clinical pharmacokinetics of albendazole in children with neurocysticercosis.</t>
  </si>
  <si>
    <t>Variable</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</si>
  <si>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</si>
  <si>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</si>
  <si>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</si>
  <si>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</si>
  <si>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</si>
  <si>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</si>
  <si>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</si>
  <si>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</si>
  <si>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</si>
  <si>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</si>
  <si>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</si>
  <si>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</si>
  <si>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</si>
  <si>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</si>
  <si>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</si>
  <si>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</si>
  <si>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</si>
  <si>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</si>
  <si>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</si>
  <si>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</si>
  <si>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</si>
  <si>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</si>
  <si>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</si>
  <si>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</si>
  <si>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</si>
  <si>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</si>
  <si>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</si>
  <si>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</si>
  <si>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</si>
  <si>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</si>
  <si>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</si>
  <si>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</si>
  <si>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</si>
  <si>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</si>
  <si>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</si>
  <si>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</si>
  <si>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</si>
  <si>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</si>
  <si>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</si>
  <si>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</si>
  <si>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</si>
  <si>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</si>
  <si>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</si>
  <si>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</si>
  <si>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</si>
  <si>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</si>
  <si>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</si>
  <si>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</si>
  <si>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</si>
  <si>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</si>
  <si>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</si>
  <si>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</si>
  <si>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</si>
  <si>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</si>
  <si>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</si>
  <si>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</si>
  <si>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</si>
  <si>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</si>
  <si>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</si>
  <si>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</si>
  <si>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</si>
  <si>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</si>
  <si>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</si>
  <si>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</si>
  <si>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</si>
  <si>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</si>
  <si>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</si>
  <si>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</si>
  <si>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</si>
  <si>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</si>
  <si>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</si>
  <si>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</si>
  <si>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</si>
  <si>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</si>
  <si>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</si>
  <si>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</si>
  <si>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</si>
  <si>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</si>
  <si>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</si>
  <si>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</si>
  <si>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</si>
  <si>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</si>
  <si>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</si>
  <si>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</si>
  <si>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</si>
  <si>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</si>
  <si>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</si>
  <si>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</si>
  <si>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</si>
  <si>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</si>
  <si>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None (cimetidine given but only results for one person not the aggregated data which is what I've used here)</t>
  </si>
  <si>
    <t>Hookworm</t>
  </si>
  <si>
    <t>Adolescents 15 -18</t>
  </si>
  <si>
    <t>Oxantel Pamoate</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</si>
  <si>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</si>
  <si>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</si>
  <si>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</si>
  <si>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</si>
  <si>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</si>
  <si>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</si>
  <si>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</si>
  <si>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</si>
  <si>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</si>
  <si>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</si>
  <si>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</si>
  <si>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</si>
  <si>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</si>
  <si>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</si>
  <si>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</si>
  <si>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</si>
  <si>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</si>
  <si>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</si>
  <si>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</si>
  <si>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</si>
  <si>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</si>
  <si>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</si>
  <si>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</si>
  <si>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</si>
  <si>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</si>
  <si>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</si>
  <si>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</si>
  <si>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</si>
  <si>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</si>
  <si>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</si>
  <si>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</si>
  <si>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</si>
  <si>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</si>
  <si>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</si>
  <si>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</si>
  <si>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</si>
  <si>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</si>
  <si>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</si>
  <si>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</si>
  <si>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</si>
  <si>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</si>
  <si>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</si>
  <si>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</si>
  <si>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</si>
  <si>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</si>
  <si>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</si>
  <si>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</si>
  <si>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</si>
  <si>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</si>
  <si>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</si>
  <si>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</si>
  <si>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</si>
  <si>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</si>
  <si>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</si>
  <si>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</si>
  <si>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</si>
  <si>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</si>
  <si>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</si>
  <si>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</si>
  <si>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</si>
  <si>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</si>
  <si>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</si>
  <si>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</si>
  <si>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</si>
  <si>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</si>
  <si>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</si>
  <si>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</si>
  <si>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</si>
  <si>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</si>
  <si>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</si>
  <si>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</si>
  <si>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</si>
  <si>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</si>
  <si>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</si>
  <si>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</si>
  <si>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</si>
  <si>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</si>
  <si>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</si>
  <si>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</si>
  <si>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</si>
  <si>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</si>
  <si>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</si>
  <si>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</si>
  <si>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</si>
  <si>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</si>
  <si>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</si>
  <si>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</si>
  <si>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</si>
  <si>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</si>
  <si>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</si>
  <si>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</si>
  <si>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</si>
  <si>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</si>
  <si>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</si>
  <si>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</si>
  <si>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</si>
  <si>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</si>
  <si>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</si>
  <si>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</si>
  <si>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</si>
  <si>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</si>
  <si>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</si>
  <si>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</si>
  <si>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</si>
  <si>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</si>
  <si>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</si>
  <si>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</si>
  <si>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</si>
  <si>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</si>
  <si>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</si>
  <si>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</si>
  <si>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</si>
  <si>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</si>
  <si>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</si>
  <si>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20 assumed</t>
  </si>
  <si>
    <t>No (only for 1 subject)</t>
  </si>
  <si>
    <t>45-65</t>
  </si>
  <si>
    <t>16 year mean assumed</t>
  </si>
  <si>
    <t>55 mean assumed</t>
  </si>
  <si>
    <t>19-50 for regimen 1 and 19-59 for regimen 2</t>
  </si>
  <si>
    <t>means of 34 and 39 assumed</t>
  </si>
  <si>
    <t>49 for regimen 1 and 53 for regimen 2 - means given in paper</t>
  </si>
  <si>
    <t>34/39</t>
  </si>
  <si>
    <t>12/12</t>
  </si>
  <si>
    <t>49/53</t>
  </si>
  <si>
    <t>24-38</t>
  </si>
  <si>
    <t>mean 29</t>
  </si>
  <si>
    <t>55-81</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</si>
  <si>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</si>
  <si>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</si>
  <si>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</si>
  <si>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</si>
  <si>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</si>
  <si>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</si>
  <si>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</si>
  <si>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</si>
  <si>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</si>
  <si>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</si>
  <si>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</si>
  <si>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</si>
  <si>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</si>
  <si>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</si>
  <si>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</si>
  <si>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</si>
  <si>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</si>
  <si>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</si>
  <si>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</si>
  <si>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</si>
  <si>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</si>
  <si>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</si>
  <si>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</si>
  <si>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</si>
  <si>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</si>
  <si>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</si>
  <si>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</si>
  <si>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</si>
  <si>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</si>
  <si>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</si>
  <si>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</si>
  <si>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</si>
  <si>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</si>
  <si>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</si>
  <si>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</si>
  <si>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</si>
  <si>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</si>
  <si>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</si>
  <si>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</si>
  <si>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</si>
  <si>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</si>
  <si>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</si>
  <si>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</si>
  <si>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</si>
  <si>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</si>
  <si>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</si>
  <si>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</si>
  <si>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</si>
  <si>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</si>
  <si>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</si>
  <si>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</si>
  <si>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</si>
  <si>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</si>
  <si>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</si>
  <si>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</si>
  <si>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</si>
  <si>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</si>
  <si>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</si>
  <si>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</si>
  <si>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</si>
  <si>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</si>
  <si>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</si>
  <si>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</si>
  <si>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</si>
  <si>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</si>
  <si>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</si>
  <si>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</si>
  <si>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</si>
  <si>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</si>
  <si>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</si>
  <si>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</si>
  <si>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</si>
  <si>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</si>
  <si>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</si>
  <si>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</si>
  <si>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</si>
  <si>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</si>
  <si>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</si>
  <si>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</si>
  <si>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</si>
  <si>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</si>
  <si>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</si>
  <si>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</si>
  <si>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</si>
  <si>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</si>
  <si>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</si>
  <si>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</si>
  <si>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</si>
  <si>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</si>
  <si>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</si>
  <si>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</si>
  <si>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</si>
  <si>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</si>
  <si>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</si>
  <si>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</si>
  <si>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</si>
  <si>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</si>
  <si>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</si>
  <si>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</si>
  <si>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</si>
  <si>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</si>
  <si>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</si>
  <si>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</si>
  <si>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</si>
  <si>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</si>
  <si>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</si>
  <si>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</si>
  <si>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</si>
  <si>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</si>
  <si>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</si>
  <si>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</si>
  <si>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</si>
  <si>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</si>
  <si>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</si>
  <si>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</si>
  <si>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</si>
  <si>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</si>
  <si>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</si>
  <si>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</si>
  <si>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</si>
  <si>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</si>
  <si>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</si>
  <si>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</si>
  <si>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</si>
  <si>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</si>
  <si>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</si>
  <si>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</si>
  <si>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</si>
  <si>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</si>
  <si>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</si>
  <si>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</si>
  <si>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</si>
  <si>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</si>
  <si>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</si>
  <si>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</si>
  <si>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</si>
  <si>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</si>
  <si>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</si>
  <si>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</si>
  <si>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</si>
  <si>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</si>
  <si>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</si>
  <si>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</si>
  <si>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</si>
  <si>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</si>
  <si>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</si>
  <si>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</si>
  <si>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</si>
  <si>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</si>
  <si>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</si>
  <si>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</si>
  <si>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</si>
  <si>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</si>
  <si>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</si>
  <si>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</si>
  <si>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</si>
  <si>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</si>
  <si>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</si>
  <si>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</si>
  <si>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</si>
  <si>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</si>
  <si>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</si>
  <si>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</si>
  <si>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</si>
  <si>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</si>
  <si>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</si>
  <si>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</si>
  <si>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</si>
  <si>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</si>
  <si>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</si>
  <si>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</si>
  <si>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</si>
  <si>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</si>
  <si>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</si>
  <si>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</si>
  <si>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</si>
  <si>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</si>
  <si>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</si>
  <si>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</si>
  <si>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</si>
  <si>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</si>
  <si>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</si>
  <si>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</si>
  <si>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</si>
  <si>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</si>
  <si>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</si>
  <si>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</si>
  <si>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</si>
  <si>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</si>
  <si>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</si>
  <si>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</si>
  <si>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</si>
  <si>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</si>
  <si>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</si>
  <si>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</si>
  <si>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</si>
  <si>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</si>
  <si>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Child #1</t>
  </si>
  <si>
    <t>Child #2</t>
  </si>
  <si>
    <t>Child #3</t>
  </si>
  <si>
    <t>Child #4</t>
  </si>
  <si>
    <t>Child #5</t>
  </si>
  <si>
    <t>Child #6</t>
  </si>
  <si>
    <t>Child #7</t>
  </si>
  <si>
    <t>Child #8</t>
  </si>
  <si>
    <t>Conc</t>
  </si>
  <si>
    <t>Child #5 - assumed the heaviest so can get weight from range given</t>
  </si>
  <si>
    <t>TS #</t>
  </si>
  <si>
    <t>3 experiments presented in paper</t>
  </si>
  <si>
    <t>1) AlbSO in fatty meal or fasted volunteers (bottom sets of data) - 2 time series</t>
  </si>
  <si>
    <t>2) AlbSO in health people given 400mg Albendazole orally (top data currently but aggregated)</t>
  </si>
  <si>
    <t>3) AlbSO in hydatid infected people given 3 doses and times given (under multiple doses so can ignore for now)</t>
  </si>
  <si>
    <t>Redo of extracting individual data for Figure 1</t>
  </si>
  <si>
    <t>NEED TO DISAGGREGARE WHAT'S IN SINGLE ALB DATA AND ADD THESE IN</t>
  </si>
  <si>
    <t>Figure 1 individual #1</t>
  </si>
  <si>
    <t>Figure 1 individual #2</t>
  </si>
  <si>
    <t>Figure 1 individual #3</t>
  </si>
  <si>
    <t>Figure 1 individual #4</t>
  </si>
  <si>
    <t>Figure 1 individual #5</t>
  </si>
  <si>
    <t>Figure 1 individual #6</t>
  </si>
  <si>
    <t>Figure 1 individual #7</t>
  </si>
  <si>
    <t>Figure 1 individual #8</t>
  </si>
  <si>
    <t>Figure 2</t>
  </si>
  <si>
    <t>Note Figure 3 is multiple doses so is in dataset below</t>
  </si>
  <si>
    <t>Range given but no means for weight, age etc</t>
  </si>
  <si>
    <t>Ivermectin and Praziquantel</t>
  </si>
  <si>
    <t>with Grapefruit Juice</t>
  </si>
  <si>
    <t>with Grapefruit Juice and Cimetidine</t>
  </si>
  <si>
    <t>2 with fatty meal, 3 without, unclear which is which. 4 got 300mg, 1 got 200mg, unclear which is which.</t>
  </si>
  <si>
    <t>Giardia</t>
  </si>
  <si>
    <t xml:space="preserve">Unclear (1 person out of 10 person study shown in Figure 1) </t>
  </si>
  <si>
    <t>various mg/kg used. 6 males, individual weights not reported but range 55-92</t>
  </si>
  <si>
    <t xml:space="preserve">Weight: 55-92, </t>
  </si>
  <si>
    <t>Figure 2 - single subject, 5 time-series</t>
  </si>
  <si>
    <t>Figure 3 - 4 time-series</t>
  </si>
  <si>
    <t xml:space="preserve">Figure </t>
  </si>
  <si>
    <t>10mg/kg</t>
  </si>
  <si>
    <t>20mg/kg</t>
  </si>
  <si>
    <t>30mg/kg</t>
  </si>
  <si>
    <t>Fig2</t>
  </si>
  <si>
    <t>Fig3</t>
  </si>
  <si>
    <t>Fig2 paper - single subject</t>
  </si>
  <si>
    <t>Fig3 paper - all subjects</t>
  </si>
  <si>
    <t>median 31.5</t>
  </si>
  <si>
    <t>57.5 kg median</t>
  </si>
  <si>
    <t>DEC &amp; Ivermectin</t>
  </si>
  <si>
    <t>Lymphatic filariasis</t>
  </si>
  <si>
    <t>mean 66.4</t>
  </si>
  <si>
    <t>Per Day Multiplier</t>
  </si>
  <si>
    <t>Antiepileptics (Phentoin)</t>
  </si>
  <si>
    <t>Antiepileptics (Carbamazepine)</t>
  </si>
  <si>
    <t>Antiepileptics (Phenobarbital)</t>
  </si>
  <si>
    <t>Numerous including antiepileptics</t>
  </si>
  <si>
    <t>Have from t=0, cut off time-series before 2nd dose hits for model fitting</t>
  </si>
  <si>
    <t>Dexamethasone &amp; Cimetidine</t>
  </si>
  <si>
    <t>Dexamethasone &amp; Phenytoin</t>
  </si>
  <si>
    <t>Dose calculated by using mean of 26.2 - the contribution of the 52.5kg person we have details for, which is 22.4kg (i.e. 336)</t>
  </si>
  <si>
    <t>NA (336)</t>
  </si>
  <si>
    <t>Weight range = 55-92, assume mean of 73.5kg, then calculate dose from there.</t>
  </si>
  <si>
    <t>NA (367.5)</t>
  </si>
  <si>
    <t>NA (735)</t>
  </si>
  <si>
    <t>NA (1470)</t>
  </si>
  <si>
    <t>NA (2205)</t>
  </si>
  <si>
    <t>Weight range = 65-80kg, assume mean of 72.5kg</t>
  </si>
  <si>
    <t>NA (725)</t>
  </si>
  <si>
    <t>Range of weights 51-142kg, assume 96kg as average (probs a bit high but not sure what else I can do)</t>
  </si>
  <si>
    <t>NA (1440)</t>
  </si>
  <si>
    <t>TS_Num</t>
  </si>
  <si>
    <t>Single_Dose_Mg</t>
  </si>
  <si>
    <t>Paper</t>
  </si>
  <si>
    <t>Num_Daily_Doses</t>
  </si>
  <si>
    <t>Data_Availability</t>
  </si>
  <si>
    <t>Data_Start_Time</t>
  </si>
  <si>
    <t>Single_Dose</t>
  </si>
  <si>
    <t>Multiple_Doses</t>
  </si>
  <si>
    <t>Dosing_Regimen</t>
  </si>
  <si>
    <t>Single_Dose_Amount_In_Paper?</t>
  </si>
  <si>
    <t>Age_Range</t>
  </si>
  <si>
    <t>Age_Mean_Given?</t>
  </si>
  <si>
    <t>Age_Mean</t>
  </si>
  <si>
    <t>Age_Range_Given?</t>
  </si>
  <si>
    <t>25-50</t>
  </si>
  <si>
    <t>22-54</t>
  </si>
  <si>
    <t>Age_Used</t>
  </si>
  <si>
    <t>19-60</t>
  </si>
  <si>
    <t>Weight_Used</t>
  </si>
  <si>
    <t>Weight_Range_Given?</t>
  </si>
  <si>
    <t>Weight_Range</t>
  </si>
  <si>
    <t>Weight_Mean_Given?</t>
  </si>
  <si>
    <t>Weight_Mean</t>
  </si>
  <si>
    <t>52-82.5</t>
  </si>
  <si>
    <t>43-65</t>
  </si>
  <si>
    <t>Disease_Specific</t>
  </si>
  <si>
    <t>Co_Drugs_Binary</t>
  </si>
  <si>
    <t>Anti-Epileptics</t>
  </si>
  <si>
    <t>Mixture (LF &amp; Healthy)</t>
  </si>
  <si>
    <t>Antibiotics</t>
  </si>
  <si>
    <t>Oxantel_Pamoate</t>
  </si>
  <si>
    <t>Child #5 - assumed  heaviest so top weight used</t>
  </si>
  <si>
    <t>Individual #1 - sex not given</t>
  </si>
  <si>
    <t>Individual #2 - sex not given</t>
  </si>
  <si>
    <t>Individual #3 - sex not given</t>
  </si>
  <si>
    <t>Individual #4 - sex not given</t>
  </si>
  <si>
    <t>Individual #5 - sex not given</t>
  </si>
  <si>
    <t>Individual #6 - sex not given</t>
  </si>
  <si>
    <t>Individual #7 - sex not given</t>
  </si>
  <si>
    <t>Individual #8 - sex not given</t>
  </si>
  <si>
    <t>Figure 1 individual #1 - note Figure 3 is multiple doses so below (TS95-99)</t>
  </si>
  <si>
    <t>With Grapefruit Juice</t>
  </si>
  <si>
    <t>With Grapefruit Juice and Cimetidine</t>
  </si>
  <si>
    <t>Age_Calculated?</t>
  </si>
  <si>
    <t>Yes (Mid-Range)</t>
  </si>
  <si>
    <t>Weight_Calculated?</t>
  </si>
  <si>
    <t>Fig2 from paper</t>
  </si>
  <si>
    <t>Fig3 from paper</t>
  </si>
  <si>
    <t>53-75</t>
  </si>
  <si>
    <t>Ages &gt;20 years</t>
  </si>
  <si>
    <t>60-101</t>
  </si>
  <si>
    <t>18-37</t>
  </si>
  <si>
    <t>51-85</t>
  </si>
  <si>
    <t>51-86</t>
  </si>
  <si>
    <t>51-87</t>
  </si>
  <si>
    <t>51-88</t>
  </si>
  <si>
    <t>51-89</t>
  </si>
  <si>
    <t>51-90</t>
  </si>
  <si>
    <t>51-91</t>
  </si>
  <si>
    <t>51-92</t>
  </si>
  <si>
    <t>Figure 1 individual #2 - mean weight and age mid-range used for each individual</t>
  </si>
  <si>
    <t>Figure 1 individual #3 - mean weight and age mid-range used for each individual</t>
  </si>
  <si>
    <t>Figure 1 individual #4 - mean weight and age mid-range used for each individual</t>
  </si>
  <si>
    <t>Figure 1 individual #5 - mean weight and age mid-range used for each individual</t>
  </si>
  <si>
    <t>Figure 1 individual #6 - mean weight and age mid-range used for each individual</t>
  </si>
  <si>
    <t>Figure 1 individual #7 - mean weight and age mid-range used for each individual</t>
  </si>
  <si>
    <t>Figure 1 individual #8 - mean weight and age mid-range used for each individual</t>
  </si>
  <si>
    <t>Child #1 - mean weight minus Child #5 used</t>
  </si>
  <si>
    <t>Child #2 - mean weight minus Child #5 used</t>
  </si>
  <si>
    <t>Child #3 - mean weight minus Child #5 used</t>
  </si>
  <si>
    <t>Child #4 - mean weight minus Child #5 used</t>
  </si>
  <si>
    <t>Child #6 - mean weight minus Child #5 used</t>
  </si>
  <si>
    <t>Child #7 - mean weight minus Child #5 used</t>
  </si>
  <si>
    <t>Child #8 - mean weight minus Child #5 used</t>
  </si>
  <si>
    <t>Yes (Mean Used for Individual)</t>
  </si>
  <si>
    <t>Yes (Mid-Range Used for Individual)</t>
  </si>
  <si>
    <t>19-25</t>
  </si>
  <si>
    <t>6-13</t>
  </si>
  <si>
    <t>7-11</t>
  </si>
  <si>
    <t>17-56</t>
  </si>
  <si>
    <t>18-41</t>
  </si>
  <si>
    <t>Yes (Mid-Range Used)</t>
  </si>
  <si>
    <t>15-18</t>
  </si>
  <si>
    <t>18-52</t>
  </si>
  <si>
    <t>46-66.5</t>
  </si>
  <si>
    <t>19-59</t>
  </si>
  <si>
    <t>19-50</t>
  </si>
  <si>
    <t>SD = 9</t>
  </si>
  <si>
    <t>SD = 8</t>
  </si>
  <si>
    <t>18-33</t>
  </si>
  <si>
    <t>37-54</t>
  </si>
  <si>
    <t>27-43</t>
  </si>
  <si>
    <t>65-80</t>
  </si>
  <si>
    <t>40-96</t>
  </si>
  <si>
    <t>52.8-90</t>
  </si>
  <si>
    <t xml:space="preserve">Fig3 from paper - notes 10mg/kg/day so 3.33mg/kg per dose as 3 doses (200mg each) given over 24 hour period </t>
  </si>
  <si>
    <t>51-142</t>
  </si>
  <si>
    <t>22-67</t>
  </si>
  <si>
    <t>49.7-90</t>
  </si>
  <si>
    <t>20-54</t>
  </si>
  <si>
    <t>Pharmacokinetic and safety study of co-administration of albendazole, diethylcarbamazine, Ivermectin and azithromycin for the integrated treatment of Neglected Tropical Diseases</t>
  </si>
  <si>
    <t>John</t>
  </si>
  <si>
    <t>DEC &amp; Ivermectin &amp; Azithromycin</t>
  </si>
  <si>
    <t>DEC, IVM and Alb and Azr all given</t>
  </si>
  <si>
    <t>High-Fat Breakfast Increases Bioavailability of Albendazole Compared to Low-Fat Breakfast: Single-Dose Study in Healthy Subjects</t>
  </si>
  <si>
    <t>Ochoa</t>
  </si>
  <si>
    <t>Used the reference formulation only (results not super different between the two of them anyway)</t>
  </si>
  <si>
    <t>Used the reference formulation only (results not super different between the two of them anyway). This group received breakfast, but explicitly low fat so not counting it as a fatty meal.</t>
  </si>
  <si>
    <t>Assessment of Diet-Related Changes on Albendazole Absorption, Systemic Exposure, and Pattern of Urinary Excretion in Treated Human Volunteers</t>
  </si>
  <si>
    <r>
      <t>Pharmacokinetic modelling and simulation to optimize albendazole dosing in hookworm- or </t>
    </r>
    <r>
      <rPr>
        <i/>
        <sz val="11"/>
        <color rgb="FF2A2A2A"/>
        <rFont val="Calibri"/>
        <family val="2"/>
        <scheme val="minor"/>
      </rPr>
      <t>Trichuris trichiura-</t>
    </r>
    <r>
      <rPr>
        <sz val="11"/>
        <color rgb="FF2A2A2A"/>
        <rFont val="Calibri"/>
        <family val="2"/>
        <scheme val="minor"/>
      </rPr>
      <t>infected infants to adults</t>
    </r>
  </si>
  <si>
    <t>Hofmann</t>
  </si>
  <si>
    <t>nmol/L</t>
  </si>
  <si>
    <t>IVM + DEC + AZI</t>
  </si>
  <si>
    <t>Unit</t>
  </si>
  <si>
    <t>fed status</t>
  </si>
  <si>
    <t>gender</t>
  </si>
  <si>
    <t>male</t>
  </si>
  <si>
    <t>weight (46-73) and age (22-36) presented but ranges only and not disaggregated by gender</t>
  </si>
  <si>
    <t>"Light meal" - unclear how to class this (I.e. whether a fatty meal or not) so have not done so. Also weight (46-73) and age (22-36) presented but ranges only and not disaggregated by gender</t>
  </si>
  <si>
    <t>Hookworm/Trichuris</t>
  </si>
  <si>
    <t>Pre-school age children: Assume the sub-strata (by dose) weights and heights are the same as the strata (Table 1) averages presented in the paper. Then averaged across the means for trichuris and hookworm groups. Note population level data only available when aggregating infections together, so used that!</t>
  </si>
  <si>
    <t>School age children: Assume the sub-strata (by dose) weights and heights are the same as the strata (Table 1) averages presented in the paper. Then averaged across the means for trichuris and hookworm groups. Note population level data only available when aggregating infections together, so used that!</t>
  </si>
  <si>
    <t>Adults: Assume the sub-strata (by dose) weights and heights are the same as the strata (Table 1) averages presented in the paper. Then averaged across the means for trichuris and hookworm groups. Note population level data only available when aggregating infections together, so used that!</t>
  </si>
  <si>
    <t>age-group</t>
  </si>
  <si>
    <t>PSAC</t>
  </si>
  <si>
    <t>SAC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</si>
</sst>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
      <i/>
      <sz val="11"/>
      <color rgb="FF2A2A2A"/>
      <name val="Calibri"/>
      <family val="2"/>
      <scheme val="minor"/>
    </font>
    <font>
      <sz val="11"/>
      <color rgb="FF2A2A2A"/>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81">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8" xfId="0" applyFont="1" applyBorder="1"/>
    <xf numFmtId="0" fontId="1" fillId="0" borderId="8" xfId="0" applyFont="1" applyBorder="1" applyAlignment="1"/>
    <xf numFmtId="0" fontId="0" fillId="0" borderId="2" xfId="0" applyBorder="1"/>
    <xf numFmtId="0" fontId="0" fillId="3" borderId="3" xfId="0" applyFill="1" applyBorder="1"/>
    <xf numFmtId="0" fontId="8" fillId="0" borderId="0" xfId="0" applyFont="1"/>
    <xf numFmtId="2" fontId="0" fillId="0" borderId="0" xfId="0" applyNumberFormat="1" applyBorder="1"/>
    <xf numFmtId="11" fontId="0" fillId="0" borderId="0" xfId="0" applyNumberFormat="1" applyFill="1"/>
    <xf numFmtId="0" fontId="0" fillId="0" borderId="0" xfId="0" applyNumberFormat="1" applyFill="1" applyBorder="1"/>
    <xf numFmtId="0" fontId="0" fillId="0" borderId="0" xfId="0" applyNumberFormat="1" applyBorder="1"/>
    <xf numFmtId="2" fontId="0" fillId="0" borderId="0" xfId="0" applyNumberFormat="1" applyFill="1" applyBorder="1"/>
    <xf numFmtId="0" fontId="0" fillId="3" borderId="1" xfId="0" applyFill="1" applyBorder="1"/>
    <xf numFmtId="0" fontId="0" fillId="3" borderId="0" xfId="0" applyFill="1" applyBorder="1"/>
    <xf numFmtId="0" fontId="0" fillId="3" borderId="5" xfId="0" applyFill="1" applyBorder="1"/>
    <xf numFmtId="0" fontId="1" fillId="0" borderId="0" xfId="0" applyFont="1" applyFill="1" applyBorder="1"/>
    <xf numFmtId="0" fontId="1" fillId="0" borderId="0" xfId="0" applyFont="1"/>
    <xf numFmtId="0" fontId="0" fillId="0" borderId="0" xfId="0" applyFont="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1" fillId="0" borderId="7" xfId="0" applyFont="1" applyBorder="1"/>
    <xf numFmtId="0" fontId="0" fillId="0" borderId="8" xfId="0" applyBorder="1"/>
    <xf numFmtId="0" fontId="0" fillId="0" borderId="9" xfId="0" applyBorder="1"/>
    <xf numFmtId="0" fontId="1" fillId="0" borderId="8"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22'!$E$18:$E$26</c:f>
              <c:numCache>
                <c:formatCode>General</c:formatCode>
                <c:ptCount val="9"/>
                <c:pt idx="0">
                  <c:v>0</c:v>
                </c:pt>
                <c:pt idx="1">
                  <c:v>1</c:v>
                </c:pt>
                <c:pt idx="2">
                  <c:v>2</c:v>
                </c:pt>
                <c:pt idx="3">
                  <c:v>3</c:v>
                </c:pt>
                <c:pt idx="4">
                  <c:v>4</c:v>
                </c:pt>
                <c:pt idx="5">
                  <c:v>6</c:v>
                </c:pt>
                <c:pt idx="6">
                  <c:v>8</c:v>
                </c:pt>
                <c:pt idx="7">
                  <c:v>12</c:v>
                </c:pt>
                <c:pt idx="8">
                  <c:v>24</c:v>
                </c:pt>
              </c:numCache>
            </c:numRef>
          </c:xVal>
          <c:yVal>
            <c:numRef>
              <c:f>'Ref 22'!$F$18:$F$26</c:f>
              <c:numCache>
                <c:formatCode>General</c:formatCode>
                <c:ptCount val="9"/>
                <c:pt idx="0">
                  <c:v>0</c:v>
                </c:pt>
                <c:pt idx="1">
                  <c:v>0.1573</c:v>
                </c:pt>
                <c:pt idx="2">
                  <c:v>0.60760000000000003</c:v>
                </c:pt>
                <c:pt idx="3">
                  <c:v>0.19220000000000001</c:v>
                </c:pt>
                <c:pt idx="4">
                  <c:v>0.2266</c:v>
                </c:pt>
                <c:pt idx="5">
                  <c:v>0.1663</c:v>
                </c:pt>
                <c:pt idx="6">
                  <c:v>0.15620000000000001</c:v>
                </c:pt>
                <c:pt idx="7">
                  <c:v>0.1004</c:v>
                </c:pt>
                <c:pt idx="8">
                  <c:v>5.0900000000000001E-2</c:v>
                </c:pt>
              </c:numCache>
            </c:numRef>
          </c:yVal>
          <c:smooth val="1"/>
          <c:extLst>
            <c:ext xmlns:c16="http://schemas.microsoft.com/office/drawing/2014/chart" uri="{C3380CC4-5D6E-409C-BE32-E72D297353CC}">
              <c16:uniqueId val="{00000000-728F-4A4C-898A-AE33824C21A5}"/>
            </c:ext>
          </c:extLst>
        </c:ser>
        <c:dLbls>
          <c:showLegendKey val="0"/>
          <c:showVal val="0"/>
          <c:showCatName val="0"/>
          <c:showSerName val="0"/>
          <c:showPercent val="0"/>
          <c:showBubbleSize val="0"/>
        </c:dLbls>
        <c:axId val="1599620704"/>
        <c:axId val="1599623200"/>
      </c:scatterChart>
      <c:valAx>
        <c:axId val="15996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200"/>
        <c:crosses val="autoZero"/>
        <c:crossBetween val="midCat"/>
      </c:valAx>
      <c:valAx>
        <c:axId val="15996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22'!$E$32:$E$37</c:f>
              <c:numCache>
                <c:formatCode>General</c:formatCode>
                <c:ptCount val="6"/>
                <c:pt idx="0">
                  <c:v>0</c:v>
                </c:pt>
                <c:pt idx="1">
                  <c:v>2</c:v>
                </c:pt>
                <c:pt idx="2">
                  <c:v>3</c:v>
                </c:pt>
                <c:pt idx="3">
                  <c:v>4</c:v>
                </c:pt>
                <c:pt idx="4">
                  <c:v>5</c:v>
                </c:pt>
                <c:pt idx="5">
                  <c:v>6</c:v>
                </c:pt>
              </c:numCache>
            </c:numRef>
          </c:xVal>
          <c:yVal>
            <c:numRef>
              <c:f>'Ref 22'!$F$32:$F$37</c:f>
              <c:numCache>
                <c:formatCode>General</c:formatCode>
                <c:ptCount val="6"/>
                <c:pt idx="0">
                  <c:v>0</c:v>
                </c:pt>
                <c:pt idx="1">
                  <c:v>0.15989999999999999</c:v>
                </c:pt>
                <c:pt idx="2">
                  <c:v>0.27200000000000002</c:v>
                </c:pt>
                <c:pt idx="3">
                  <c:v>0.1497</c:v>
                </c:pt>
                <c:pt idx="4">
                  <c:v>0.1648</c:v>
                </c:pt>
                <c:pt idx="5">
                  <c:v>0.15490000000000001</c:v>
                </c:pt>
              </c:numCache>
            </c:numRef>
          </c:yVal>
          <c:smooth val="1"/>
          <c:extLst>
            <c:ext xmlns:c16="http://schemas.microsoft.com/office/drawing/2014/chart" uri="{C3380CC4-5D6E-409C-BE32-E72D297353CC}">
              <c16:uniqueId val="{00000000-BB1E-44C6-8EEA-92D14DC73710}"/>
            </c:ext>
          </c:extLst>
        </c:ser>
        <c:dLbls>
          <c:showLegendKey val="0"/>
          <c:showVal val="0"/>
          <c:showCatName val="0"/>
          <c:showSerName val="0"/>
          <c:showPercent val="0"/>
          <c:showBubbleSize val="0"/>
        </c:dLbls>
        <c:axId val="1540803568"/>
        <c:axId val="1540806896"/>
      </c:scatterChart>
      <c:valAx>
        <c:axId val="1540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6896"/>
        <c:crosses val="autoZero"/>
        <c:crossBetween val="midCat"/>
      </c:valAx>
      <c:valAx>
        <c:axId val="15408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22'!$F$45</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22'!$E$46:$E$54</c:f>
              <c:numCache>
                <c:formatCode>General</c:formatCode>
                <c:ptCount val="9"/>
                <c:pt idx="0">
                  <c:v>0</c:v>
                </c:pt>
                <c:pt idx="1">
                  <c:v>0.5</c:v>
                </c:pt>
                <c:pt idx="2">
                  <c:v>1</c:v>
                </c:pt>
                <c:pt idx="3">
                  <c:v>2</c:v>
                </c:pt>
                <c:pt idx="4">
                  <c:v>3</c:v>
                </c:pt>
                <c:pt idx="5">
                  <c:v>4</c:v>
                </c:pt>
                <c:pt idx="6">
                  <c:v>5</c:v>
                </c:pt>
                <c:pt idx="7">
                  <c:v>6</c:v>
                </c:pt>
                <c:pt idx="8">
                  <c:v>8</c:v>
                </c:pt>
              </c:numCache>
            </c:numRef>
          </c:xVal>
          <c:yVal>
            <c:numRef>
              <c:f>'Ref 22'!$F$46:$F$54</c:f>
              <c:numCache>
                <c:formatCode>General</c:formatCode>
                <c:ptCount val="9"/>
                <c:pt idx="0">
                  <c:v>0</c:v>
                </c:pt>
                <c:pt idx="1">
                  <c:v>0.2016</c:v>
                </c:pt>
                <c:pt idx="2">
                  <c:v>0.32350000000000001</c:v>
                </c:pt>
                <c:pt idx="3">
                  <c:v>0.41739999999999999</c:v>
                </c:pt>
                <c:pt idx="4">
                  <c:v>0.27389999999999998</c:v>
                </c:pt>
                <c:pt idx="5">
                  <c:v>0.19969999999999999</c:v>
                </c:pt>
                <c:pt idx="6">
                  <c:v>0.1638</c:v>
                </c:pt>
                <c:pt idx="7">
                  <c:v>0.1242</c:v>
                </c:pt>
                <c:pt idx="8">
                  <c:v>5.9200000000000003E-2</c:v>
                </c:pt>
              </c:numCache>
            </c:numRef>
          </c:yVal>
          <c:smooth val="1"/>
          <c:extLst>
            <c:ext xmlns:c16="http://schemas.microsoft.com/office/drawing/2014/chart" uri="{C3380CC4-5D6E-409C-BE32-E72D297353CC}">
              <c16:uniqueId val="{00000000-9C61-4806-8E74-A3F292C4B6FA}"/>
            </c:ext>
          </c:extLst>
        </c:ser>
        <c:dLbls>
          <c:showLegendKey val="0"/>
          <c:showVal val="0"/>
          <c:showCatName val="0"/>
          <c:showSerName val="0"/>
          <c:showPercent val="0"/>
          <c:showBubbleSize val="0"/>
        </c:dLbls>
        <c:axId val="116062752"/>
        <c:axId val="116063168"/>
      </c:scatterChart>
      <c:valAx>
        <c:axId val="1160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3168"/>
        <c:crosses val="autoZero"/>
        <c:crossBetween val="midCat"/>
      </c:valAx>
      <c:valAx>
        <c:axId val="1160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22'!$F$59</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22'!$E$60:$E$70</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22'!$F$60:$F$70</c:f>
              <c:numCache>
                <c:formatCode>General</c:formatCode>
                <c:ptCount val="11"/>
                <c:pt idx="0">
                  <c:v>0</c:v>
                </c:pt>
                <c:pt idx="1">
                  <c:v>0.1065</c:v>
                </c:pt>
                <c:pt idx="2">
                  <c:v>0.71550000000000002</c:v>
                </c:pt>
                <c:pt idx="3">
                  <c:v>0.85740000000000005</c:v>
                </c:pt>
                <c:pt idx="4">
                  <c:v>0.76580000000000004</c:v>
                </c:pt>
                <c:pt idx="5">
                  <c:v>0.65410000000000001</c:v>
                </c:pt>
                <c:pt idx="6">
                  <c:v>0.47220000000000001</c:v>
                </c:pt>
                <c:pt idx="7">
                  <c:v>0.4652</c:v>
                </c:pt>
                <c:pt idx="8">
                  <c:v>0.46750000000000003</c:v>
                </c:pt>
                <c:pt idx="9">
                  <c:v>0.27239999999999998</c:v>
                </c:pt>
                <c:pt idx="10">
                  <c:v>0.1028</c:v>
                </c:pt>
              </c:numCache>
            </c:numRef>
          </c:yVal>
          <c:smooth val="1"/>
          <c:extLst>
            <c:ext xmlns:c16="http://schemas.microsoft.com/office/drawing/2014/chart" uri="{C3380CC4-5D6E-409C-BE32-E72D297353CC}">
              <c16:uniqueId val="{00000000-3C25-4915-B527-9BFADD6FFB68}"/>
            </c:ext>
          </c:extLst>
        </c:ser>
        <c:dLbls>
          <c:showLegendKey val="0"/>
          <c:showVal val="0"/>
          <c:showCatName val="0"/>
          <c:showSerName val="0"/>
          <c:showPercent val="0"/>
          <c:showBubbleSize val="0"/>
        </c:dLbls>
        <c:axId val="1595430624"/>
        <c:axId val="1595429376"/>
      </c:scatterChart>
      <c:valAx>
        <c:axId val="159543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9376"/>
        <c:crosses val="autoZero"/>
        <c:crossBetween val="midCat"/>
      </c:valAx>
      <c:valAx>
        <c:axId val="15954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22'!$P$18:$P$28</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22'!$Q$18:$Q$28</c:f>
              <c:numCache>
                <c:formatCode>General</c:formatCode>
                <c:ptCount val="11"/>
                <c:pt idx="0">
                  <c:v>0</c:v>
                </c:pt>
                <c:pt idx="1">
                  <c:v>0.2026</c:v>
                </c:pt>
                <c:pt idx="2">
                  <c:v>0.51659999999999995</c:v>
                </c:pt>
                <c:pt idx="3">
                  <c:v>1.0168999999999999</c:v>
                </c:pt>
                <c:pt idx="4">
                  <c:v>0.87250000000000005</c:v>
                </c:pt>
                <c:pt idx="5">
                  <c:v>0.63200000000000001</c:v>
                </c:pt>
                <c:pt idx="6">
                  <c:v>0.52990000000000004</c:v>
                </c:pt>
                <c:pt idx="7">
                  <c:v>0.44030000000000002</c:v>
                </c:pt>
                <c:pt idx="8">
                  <c:v>0.29170000000000001</c:v>
                </c:pt>
                <c:pt idx="9">
                  <c:v>0.2137</c:v>
                </c:pt>
                <c:pt idx="10">
                  <c:v>7.4899999999999994E-2</c:v>
                </c:pt>
              </c:numCache>
            </c:numRef>
          </c:yVal>
          <c:smooth val="1"/>
          <c:extLst>
            <c:ext xmlns:c16="http://schemas.microsoft.com/office/drawing/2014/chart" uri="{C3380CC4-5D6E-409C-BE32-E72D297353CC}">
              <c16:uniqueId val="{00000000-EEE8-4D84-8B81-293E02B48781}"/>
            </c:ext>
          </c:extLst>
        </c:ser>
        <c:dLbls>
          <c:showLegendKey val="0"/>
          <c:showVal val="0"/>
          <c:showCatName val="0"/>
          <c:showSerName val="0"/>
          <c:showPercent val="0"/>
          <c:showBubbleSize val="0"/>
        </c:dLbls>
        <c:axId val="114619792"/>
        <c:axId val="114620208"/>
      </c:scatterChart>
      <c:valAx>
        <c:axId val="11461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0208"/>
        <c:crosses val="autoZero"/>
        <c:crossBetween val="midCat"/>
      </c:valAx>
      <c:valAx>
        <c:axId val="1146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1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22'!$P$32:$P$42</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22'!$Q$32:$Q$42</c:f>
              <c:numCache>
                <c:formatCode>General</c:formatCode>
                <c:ptCount val="11"/>
                <c:pt idx="0">
                  <c:v>0</c:v>
                </c:pt>
                <c:pt idx="1">
                  <c:v>0.27660000000000001</c:v>
                </c:pt>
                <c:pt idx="2">
                  <c:v>0.60780000000000001</c:v>
                </c:pt>
                <c:pt idx="3">
                  <c:v>0.60470000000000002</c:v>
                </c:pt>
                <c:pt idx="4">
                  <c:v>0.46129999999999999</c:v>
                </c:pt>
                <c:pt idx="5">
                  <c:v>0.27929999999999999</c:v>
                </c:pt>
                <c:pt idx="6">
                  <c:v>0.24260000000000001</c:v>
                </c:pt>
                <c:pt idx="7">
                  <c:v>0.29709999999999998</c:v>
                </c:pt>
                <c:pt idx="8">
                  <c:v>0.24660000000000001</c:v>
                </c:pt>
                <c:pt idx="9">
                  <c:v>0.12820000000000001</c:v>
                </c:pt>
                <c:pt idx="10">
                  <c:v>4.9000000000000002E-2</c:v>
                </c:pt>
              </c:numCache>
            </c:numRef>
          </c:yVal>
          <c:smooth val="1"/>
          <c:extLst>
            <c:ext xmlns:c16="http://schemas.microsoft.com/office/drawing/2014/chart" uri="{C3380CC4-5D6E-409C-BE32-E72D297353CC}">
              <c16:uniqueId val="{00000000-CDB2-44F5-BBF7-D1AEAD7FB4A2}"/>
            </c:ext>
          </c:extLst>
        </c:ser>
        <c:dLbls>
          <c:showLegendKey val="0"/>
          <c:showVal val="0"/>
          <c:showCatName val="0"/>
          <c:showSerName val="0"/>
          <c:showPercent val="0"/>
          <c:showBubbleSize val="0"/>
        </c:dLbls>
        <c:axId val="417943968"/>
        <c:axId val="417950208"/>
      </c:scatterChart>
      <c:valAx>
        <c:axId val="41794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0208"/>
        <c:crosses val="autoZero"/>
        <c:crossBetween val="midCat"/>
      </c:valAx>
      <c:valAx>
        <c:axId val="4179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22'!$P$47:$P$56</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22'!$Q$47:$Q$56</c:f>
              <c:numCache>
                <c:formatCode>General</c:formatCode>
                <c:ptCount val="10"/>
                <c:pt idx="0">
                  <c:v>0</c:v>
                </c:pt>
                <c:pt idx="1">
                  <c:v>0.216</c:v>
                </c:pt>
                <c:pt idx="2">
                  <c:v>0.33400000000000002</c:v>
                </c:pt>
                <c:pt idx="3">
                  <c:v>0.25019999999999998</c:v>
                </c:pt>
                <c:pt idx="4">
                  <c:v>0.64670000000000005</c:v>
                </c:pt>
                <c:pt idx="5">
                  <c:v>0.42159999999999997</c:v>
                </c:pt>
                <c:pt idx="6">
                  <c:v>0.2215</c:v>
                </c:pt>
                <c:pt idx="7">
                  <c:v>0.14910000000000001</c:v>
                </c:pt>
                <c:pt idx="8">
                  <c:v>0.1197</c:v>
                </c:pt>
                <c:pt idx="9">
                  <c:v>5.62E-2</c:v>
                </c:pt>
              </c:numCache>
            </c:numRef>
          </c:yVal>
          <c:smooth val="1"/>
          <c:extLst>
            <c:ext xmlns:c16="http://schemas.microsoft.com/office/drawing/2014/chart" uri="{C3380CC4-5D6E-409C-BE32-E72D297353CC}">
              <c16:uniqueId val="{00000000-4AD6-4E65-BAC3-C708123BD8B2}"/>
            </c:ext>
          </c:extLst>
        </c:ser>
        <c:dLbls>
          <c:showLegendKey val="0"/>
          <c:showVal val="0"/>
          <c:showCatName val="0"/>
          <c:showSerName val="0"/>
          <c:showPercent val="0"/>
          <c:showBubbleSize val="0"/>
        </c:dLbls>
        <c:axId val="116066912"/>
        <c:axId val="116072736"/>
      </c:scatterChart>
      <c:valAx>
        <c:axId val="1160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2736"/>
        <c:crosses val="autoZero"/>
        <c:crossBetween val="midCat"/>
      </c:valAx>
      <c:valAx>
        <c:axId val="1160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22'!$Q$60</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22'!$P$61:$P$70</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22'!$Q$61:$Q$70</c:f>
              <c:numCache>
                <c:formatCode>General</c:formatCode>
                <c:ptCount val="10"/>
                <c:pt idx="0">
                  <c:v>0</c:v>
                </c:pt>
                <c:pt idx="1">
                  <c:v>0.217</c:v>
                </c:pt>
                <c:pt idx="2">
                  <c:v>0.30909999999999999</c:v>
                </c:pt>
                <c:pt idx="3">
                  <c:v>0.34820000000000001</c:v>
                </c:pt>
                <c:pt idx="4">
                  <c:v>0.32290000000000002</c:v>
                </c:pt>
                <c:pt idx="5">
                  <c:v>0.23519999999999999</c:v>
                </c:pt>
                <c:pt idx="6">
                  <c:v>8.7900000000000006E-2</c:v>
                </c:pt>
                <c:pt idx="7">
                  <c:v>0.15970000000000001</c:v>
                </c:pt>
                <c:pt idx="8">
                  <c:v>9.8599999999999993E-2</c:v>
                </c:pt>
                <c:pt idx="9">
                  <c:v>5.8099999999999999E-2</c:v>
                </c:pt>
              </c:numCache>
            </c:numRef>
          </c:yVal>
          <c:smooth val="1"/>
          <c:extLst>
            <c:ext xmlns:c16="http://schemas.microsoft.com/office/drawing/2014/chart" uri="{C3380CC4-5D6E-409C-BE32-E72D297353CC}">
              <c16:uniqueId val="{00000000-D078-4F48-AF80-1D2EB5D4BE46}"/>
            </c:ext>
          </c:extLst>
        </c:ser>
        <c:dLbls>
          <c:showLegendKey val="0"/>
          <c:showVal val="0"/>
          <c:showCatName val="0"/>
          <c:showSerName val="0"/>
          <c:showPercent val="0"/>
          <c:showBubbleSize val="0"/>
        </c:dLbls>
        <c:axId val="119771376"/>
        <c:axId val="119778448"/>
      </c:scatterChart>
      <c:valAx>
        <c:axId val="1197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448"/>
        <c:crosses val="autoZero"/>
        <c:crossBetween val="midCat"/>
      </c:valAx>
      <c:valAx>
        <c:axId val="119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23'!$A$14:$A$25</c:f>
              <c:numCache>
                <c:formatCode>General</c:formatCode>
                <c:ptCount val="12"/>
                <c:pt idx="0">
                  <c:v>0.5</c:v>
                </c:pt>
                <c:pt idx="1">
                  <c:v>1</c:v>
                </c:pt>
                <c:pt idx="2">
                  <c:v>1.5</c:v>
                </c:pt>
                <c:pt idx="3">
                  <c:v>2.5</c:v>
                </c:pt>
                <c:pt idx="4">
                  <c:v>3</c:v>
                </c:pt>
                <c:pt idx="5">
                  <c:v>4</c:v>
                </c:pt>
                <c:pt idx="6">
                  <c:v>6</c:v>
                </c:pt>
                <c:pt idx="7">
                  <c:v>8</c:v>
                </c:pt>
                <c:pt idx="8">
                  <c:v>12</c:v>
                </c:pt>
                <c:pt idx="9">
                  <c:v>24</c:v>
                </c:pt>
                <c:pt idx="10">
                  <c:v>36</c:v>
                </c:pt>
                <c:pt idx="11">
                  <c:v>48</c:v>
                </c:pt>
              </c:numCache>
            </c:numRef>
          </c:xVal>
          <c:yVal>
            <c:numRef>
              <c:f>'Ref 23'!$B$14:$B$25</c:f>
              <c:numCache>
                <c:formatCode>General</c:formatCode>
                <c:ptCount val="12"/>
                <c:pt idx="0">
                  <c:v>61.813800000000001</c:v>
                </c:pt>
                <c:pt idx="1">
                  <c:v>231.6874</c:v>
                </c:pt>
                <c:pt idx="2">
                  <c:v>547.21950000000004</c:v>
                </c:pt>
                <c:pt idx="3">
                  <c:v>987.25419999999997</c:v>
                </c:pt>
                <c:pt idx="4">
                  <c:v>868.39769999999999</c:v>
                </c:pt>
                <c:pt idx="5">
                  <c:v>868.39769999999999</c:v>
                </c:pt>
                <c:pt idx="6">
                  <c:v>614.18730000000005</c:v>
                </c:pt>
                <c:pt idx="7">
                  <c:v>402.21370000000002</c:v>
                </c:pt>
                <c:pt idx="8">
                  <c:v>402.21370000000002</c:v>
                </c:pt>
                <c:pt idx="9">
                  <c:v>126.7839</c:v>
                </c:pt>
                <c:pt idx="10">
                  <c:v>44.283299999999997</c:v>
                </c:pt>
                <c:pt idx="11">
                  <c:v>20.5106</c:v>
                </c:pt>
              </c:numCache>
            </c:numRef>
          </c:yVal>
          <c:smooth val="1"/>
          <c:extLst>
            <c:ext xmlns:c16="http://schemas.microsoft.com/office/drawing/2014/chart" uri="{C3380CC4-5D6E-409C-BE32-E72D297353CC}">
              <c16:uniqueId val="{00000000-DC63-4C0F-AA75-CB0286581A5C}"/>
            </c:ext>
          </c:extLst>
        </c:ser>
        <c:dLbls>
          <c:showLegendKey val="0"/>
          <c:showVal val="0"/>
          <c:showCatName val="0"/>
          <c:showSerName val="0"/>
          <c:showPercent val="0"/>
          <c:showBubbleSize val="0"/>
        </c:dLbls>
        <c:axId val="417959360"/>
        <c:axId val="417958944"/>
      </c:scatterChart>
      <c:valAx>
        <c:axId val="41795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944"/>
        <c:crosses val="autoZero"/>
        <c:crossBetween val="midCat"/>
      </c:valAx>
      <c:valAx>
        <c:axId val="417958944"/>
        <c:scaling>
          <c:logBase val="10"/>
          <c:orientation val="minMax"/>
          <c:max val="1000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26'!$A$2:$A$14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26'!$B$2:$B$14</c:f>
              <c:numCache>
                <c:formatCode>General</c:formatCode>
                <c:ptCount val="13"/>
                <c:pt idx="0">
                  <c:v>0</c:v>
                </c:pt>
                <c:pt idx="1">
                  <c:v>0.46739999999999998</c:v>
                </c:pt>
                <c:pt idx="2">
                  <c:v>1.2043999999999999</c:v>
                </c:pt>
                <c:pt idx="3">
                  <c:v>1.6303000000000001</c:v>
                </c:pt>
                <c:pt idx="4">
                  <c:v>2.0666000000000002</c:v>
                </c:pt>
                <c:pt idx="5">
                  <c:v>2.4407000000000001</c:v>
                </c:pt>
                <c:pt idx="6">
                  <c:v>2.3687</c:v>
                </c:pt>
                <c:pt idx="7">
                  <c:v>3.1368999999999998</c:v>
                </c:pt>
                <c:pt idx="8">
                  <c:v>3.2309000000000001</c:v>
                </c:pt>
                <c:pt idx="9">
                  <c:v>3.2010999999999998</c:v>
                </c:pt>
                <c:pt idx="10">
                  <c:v>2.9950000000000001</c:v>
                </c:pt>
                <c:pt idx="11">
                  <c:v>2.4051</c:v>
                </c:pt>
                <c:pt idx="12">
                  <c:v>2.0225</c:v>
                </c:pt>
              </c:numCache>
            </c:numRef>
          </c:yVal>
          <c:smooth val="1"/>
          <c:extLst>
            <c:ext xmlns:c16="http://schemas.microsoft.com/office/drawing/2014/chart" uri="{C3380CC4-5D6E-409C-BE32-E72D297353CC}">
              <c16:uniqueId val="{00000000-4E4C-47CC-9394-A51AD5C7BC38}"/>
            </c:ext>
          </c:extLst>
        </c:ser>
        <c:dLbls>
          <c:showLegendKey val="0"/>
          <c:showVal val="0"/>
          <c:showCatName val="0"/>
          <c:showSerName val="0"/>
          <c:showPercent val="0"/>
          <c:showBubbleSize val="0"/>
        </c:dLbls>
        <c:axId val="411135392"/>
        <c:axId val="411133728"/>
      </c:scatterChart>
      <c:valAx>
        <c:axId val="411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728"/>
        <c:crosses val="autoZero"/>
        <c:crossBetween val="midCat"/>
      </c:valAx>
      <c:valAx>
        <c:axId val="4111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26'!$A$15:$A$27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26'!$B$15:$B$27</c:f>
              <c:numCache>
                <c:formatCode>General</c:formatCode>
                <c:ptCount val="13"/>
                <c:pt idx="0">
                  <c:v>0</c:v>
                </c:pt>
                <c:pt idx="1">
                  <c:v>0.33260000000000001</c:v>
                </c:pt>
                <c:pt idx="2">
                  <c:v>0.57179999999999997</c:v>
                </c:pt>
                <c:pt idx="3">
                  <c:v>0.60350000000000004</c:v>
                </c:pt>
                <c:pt idx="4">
                  <c:v>0.625</c:v>
                </c:pt>
                <c:pt idx="5">
                  <c:v>0.58399999999999996</c:v>
                </c:pt>
                <c:pt idx="6">
                  <c:v>0.62609999999999999</c:v>
                </c:pt>
                <c:pt idx="7">
                  <c:v>0.56459999999999999</c:v>
                </c:pt>
                <c:pt idx="8">
                  <c:v>0.58589999999999998</c:v>
                </c:pt>
                <c:pt idx="9">
                  <c:v>0.59770000000000001</c:v>
                </c:pt>
                <c:pt idx="10">
                  <c:v>0.47449999999999998</c:v>
                </c:pt>
                <c:pt idx="11">
                  <c:v>0.44469999999999998</c:v>
                </c:pt>
                <c:pt idx="12">
                  <c:v>0.43559999999999999</c:v>
                </c:pt>
              </c:numCache>
            </c:numRef>
          </c:yVal>
          <c:smooth val="0"/>
          <c:extLst>
            <c:ext xmlns:c16="http://schemas.microsoft.com/office/drawing/2014/chart" uri="{C3380CC4-5D6E-409C-BE32-E72D297353CC}">
              <c16:uniqueId val="{00000000-38E4-41C5-BF68-6425B61515E2}"/>
            </c:ext>
          </c:extLst>
        </c:ser>
        <c:dLbls>
          <c:showLegendKey val="0"/>
          <c:showVal val="0"/>
          <c:showCatName val="0"/>
          <c:showSerName val="0"/>
          <c:showPercent val="0"/>
          <c:showBubbleSize val="0"/>
        </c:dLbls>
        <c:axId val="119776368"/>
        <c:axId val="413614704"/>
      </c:scatterChart>
      <c:valAx>
        <c:axId val="11977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4704"/>
        <c:crosses val="autoZero"/>
        <c:crossBetween val="midCat"/>
      </c:valAx>
      <c:valAx>
        <c:axId val="413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27'!$A$2:$A$29</c:f>
              <c:numCache>
                <c:formatCode>General</c:formatCode>
                <c:ptCount val="28"/>
                <c:pt idx="0">
                  <c:v>0</c:v>
                </c:pt>
                <c:pt idx="1">
                  <c:v>0.5</c:v>
                </c:pt>
                <c:pt idx="2">
                  <c:v>1</c:v>
                </c:pt>
                <c:pt idx="3">
                  <c:v>1.5</c:v>
                </c:pt>
                <c:pt idx="4">
                  <c:v>2</c:v>
                </c:pt>
                <c:pt idx="5">
                  <c:v>3</c:v>
                </c:pt>
                <c:pt idx="6">
                  <c:v>4</c:v>
                </c:pt>
                <c:pt idx="7">
                  <c:v>6</c:v>
                </c:pt>
                <c:pt idx="8">
                  <c:v>8</c:v>
                </c:pt>
                <c:pt idx="9">
                  <c:v>10</c:v>
                </c:pt>
                <c:pt idx="10">
                  <c:v>12</c:v>
                </c:pt>
                <c:pt idx="11">
                  <c:v>24</c:v>
                </c:pt>
                <c:pt idx="12">
                  <c:v>36</c:v>
                </c:pt>
                <c:pt idx="13">
                  <c:v>48</c:v>
                </c:pt>
                <c:pt idx="14">
                  <c:v>0</c:v>
                </c:pt>
                <c:pt idx="15">
                  <c:v>0.5</c:v>
                </c:pt>
                <c:pt idx="16">
                  <c:v>1</c:v>
                </c:pt>
                <c:pt idx="17">
                  <c:v>1.5</c:v>
                </c:pt>
                <c:pt idx="18">
                  <c:v>2</c:v>
                </c:pt>
                <c:pt idx="19">
                  <c:v>3</c:v>
                </c:pt>
                <c:pt idx="20">
                  <c:v>4</c:v>
                </c:pt>
                <c:pt idx="21">
                  <c:v>6</c:v>
                </c:pt>
                <c:pt idx="22">
                  <c:v>8</c:v>
                </c:pt>
                <c:pt idx="23">
                  <c:v>10</c:v>
                </c:pt>
                <c:pt idx="24">
                  <c:v>12</c:v>
                </c:pt>
                <c:pt idx="25">
                  <c:v>24</c:v>
                </c:pt>
                <c:pt idx="26">
                  <c:v>36</c:v>
                </c:pt>
                <c:pt idx="27">
                  <c:v>48</c:v>
                </c:pt>
              </c:numCache>
            </c:numRef>
          </c:xVal>
          <c:yVal>
            <c:numRef>
              <c:f>'Ref 27'!$B$2:$B$29</c:f>
              <c:numCache>
                <c:formatCode>General</c:formatCode>
                <c:ptCount val="28"/>
                <c:pt idx="0">
                  <c:v>0</c:v>
                </c:pt>
                <c:pt idx="1">
                  <c:v>54.421100000000003</c:v>
                </c:pt>
                <c:pt idx="2">
                  <c:v>79.338099999999997</c:v>
                </c:pt>
                <c:pt idx="3">
                  <c:v>97.398499999999999</c:v>
                </c:pt>
                <c:pt idx="4">
                  <c:v>121.3471</c:v>
                </c:pt>
                <c:pt idx="5">
                  <c:v>106.7183</c:v>
                </c:pt>
                <c:pt idx="6">
                  <c:v>123.9675</c:v>
                </c:pt>
                <c:pt idx="7">
                  <c:v>118.935</c:v>
                </c:pt>
                <c:pt idx="8">
                  <c:v>107.40650000000001</c:v>
                </c:pt>
                <c:pt idx="9">
                  <c:v>99.368600000000001</c:v>
                </c:pt>
                <c:pt idx="10">
                  <c:v>89.282300000000006</c:v>
                </c:pt>
                <c:pt idx="11">
                  <c:v>33.6997</c:v>
                </c:pt>
                <c:pt idx="12">
                  <c:v>19.203800000000001</c:v>
                </c:pt>
                <c:pt idx="13">
                  <c:v>8.5267999999999997</c:v>
                </c:pt>
                <c:pt idx="14">
                  <c:v>0</c:v>
                </c:pt>
                <c:pt idx="15">
                  <c:v>50.081800000000001</c:v>
                </c:pt>
                <c:pt idx="16">
                  <c:v>55.662500000000001</c:v>
                </c:pt>
                <c:pt idx="17">
                  <c:v>57.636600000000001</c:v>
                </c:pt>
                <c:pt idx="18">
                  <c:v>77.723100000000002</c:v>
                </c:pt>
                <c:pt idx="19">
                  <c:v>61.865899999999996</c:v>
                </c:pt>
                <c:pt idx="20">
                  <c:v>58.035499999999999</c:v>
                </c:pt>
                <c:pt idx="21">
                  <c:v>56.501800000000003</c:v>
                </c:pt>
                <c:pt idx="22">
                  <c:v>44.502200000000002</c:v>
                </c:pt>
                <c:pt idx="23">
                  <c:v>40.572800000000001</c:v>
                </c:pt>
                <c:pt idx="24">
                  <c:v>31.564900000000002</c:v>
                </c:pt>
                <c:pt idx="25">
                  <c:v>18.953099999999999</c:v>
                </c:pt>
                <c:pt idx="26">
                  <c:v>13.633699999999999</c:v>
                </c:pt>
                <c:pt idx="27">
                  <c:v>8.3142999999999994</c:v>
                </c:pt>
              </c:numCache>
            </c:numRef>
          </c:yVal>
          <c:smooth val="1"/>
          <c:extLst>
            <c:ext xmlns:c16="http://schemas.microsoft.com/office/drawing/2014/chart" uri="{C3380CC4-5D6E-409C-BE32-E72D297353CC}">
              <c16:uniqueId val="{00000000-6EA1-43D9-9488-79D1B3A7C239}"/>
            </c:ext>
          </c:extLst>
        </c:ser>
        <c:dLbls>
          <c:showLegendKey val="0"/>
          <c:showVal val="0"/>
          <c:showCatName val="0"/>
          <c:showSerName val="0"/>
          <c:showPercent val="0"/>
          <c:showBubbleSize val="0"/>
        </c:dLbls>
        <c:axId val="1418553712"/>
        <c:axId val="1418552880"/>
      </c:scatterChart>
      <c:valAx>
        <c:axId val="14185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2880"/>
        <c:crosses val="autoZero"/>
        <c:crossBetween val="midCat"/>
      </c:valAx>
      <c:valAx>
        <c:axId val="1418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29'!$C$34</c:f>
              <c:strCache>
                <c:ptCount val="1"/>
                <c:pt idx="0">
                  <c:v>Concentration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29'!$B$35:$B$46</c:f>
              <c:numCache>
                <c:formatCode>General</c:formatCode>
                <c:ptCount val="12"/>
                <c:pt idx="0" formatCode="0.00">
                  <c:v>0</c:v>
                </c:pt>
                <c:pt idx="1">
                  <c:v>0.5</c:v>
                </c:pt>
                <c:pt idx="2">
                  <c:v>1</c:v>
                </c:pt>
                <c:pt idx="3">
                  <c:v>1.5</c:v>
                </c:pt>
                <c:pt idx="4">
                  <c:v>2</c:v>
                </c:pt>
                <c:pt idx="5">
                  <c:v>3</c:v>
                </c:pt>
                <c:pt idx="6">
                  <c:v>3.5</c:v>
                </c:pt>
                <c:pt idx="7">
                  <c:v>4</c:v>
                </c:pt>
                <c:pt idx="8">
                  <c:v>5</c:v>
                </c:pt>
                <c:pt idx="9">
                  <c:v>6</c:v>
                </c:pt>
                <c:pt idx="10">
                  <c:v>7</c:v>
                </c:pt>
                <c:pt idx="11">
                  <c:v>8</c:v>
                </c:pt>
              </c:numCache>
            </c:numRef>
          </c:xVal>
          <c:yVal>
            <c:numRef>
              <c:f>'Ref 29'!$C$35:$C$46</c:f>
              <c:numCache>
                <c:formatCode>General</c:formatCode>
                <c:ptCount val="12"/>
                <c:pt idx="0">
                  <c:v>0</c:v>
                </c:pt>
                <c:pt idx="1">
                  <c:v>6.3200000000000006E-2</c:v>
                </c:pt>
                <c:pt idx="2">
                  <c:v>8.0699999999999994E-2</c:v>
                </c:pt>
                <c:pt idx="3">
                  <c:v>0.14019999999999999</c:v>
                </c:pt>
                <c:pt idx="4">
                  <c:v>0.33450000000000002</c:v>
                </c:pt>
                <c:pt idx="5">
                  <c:v>0.54930000000000001</c:v>
                </c:pt>
                <c:pt idx="6">
                  <c:v>0.501</c:v>
                </c:pt>
                <c:pt idx="7">
                  <c:v>0.27839999999999998</c:v>
                </c:pt>
                <c:pt idx="8">
                  <c:v>0.17849999999999999</c:v>
                </c:pt>
                <c:pt idx="9">
                  <c:v>0.29970000000000002</c:v>
                </c:pt>
                <c:pt idx="10">
                  <c:v>0.16200000000000001</c:v>
                </c:pt>
                <c:pt idx="11">
                  <c:v>0.17949999999999999</c:v>
                </c:pt>
              </c:numCache>
            </c:numRef>
          </c:yVal>
          <c:smooth val="1"/>
          <c:extLst>
            <c:ext xmlns:c16="http://schemas.microsoft.com/office/drawing/2014/chart" uri="{C3380CC4-5D6E-409C-BE32-E72D297353CC}">
              <c16:uniqueId val="{00000000-FF1E-4D9F-9448-7F311445CEE6}"/>
            </c:ext>
          </c:extLst>
        </c:ser>
        <c:dLbls>
          <c:showLegendKey val="0"/>
          <c:showVal val="0"/>
          <c:showCatName val="0"/>
          <c:showSerName val="0"/>
          <c:showPercent val="0"/>
          <c:showBubbleSize val="0"/>
        </c:dLbls>
        <c:axId val="411129152"/>
        <c:axId val="411127904"/>
      </c:scatterChart>
      <c:valAx>
        <c:axId val="4111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7904"/>
        <c:crosses val="autoZero"/>
        <c:crossBetween val="midCat"/>
      </c:valAx>
      <c:valAx>
        <c:axId val="4111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29'!$E$35:$E$47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29'!$F$35:$F$47</c:f>
              <c:numCache>
                <c:formatCode>General</c:formatCode>
                <c:ptCount val="13"/>
                <c:pt idx="0" formatCode="0.00E+00">
                  <c:v>0</c:v>
                </c:pt>
                <c:pt idx="1">
                  <c:v>4.8500000000000001E-2</c:v>
                </c:pt>
                <c:pt idx="2">
                  <c:v>0.10009999999999999</c:v>
                </c:pt>
                <c:pt idx="3">
                  <c:v>0.1255</c:v>
                </c:pt>
                <c:pt idx="4">
                  <c:v>0.17030000000000001</c:v>
                </c:pt>
                <c:pt idx="5">
                  <c:v>0.1714</c:v>
                </c:pt>
                <c:pt idx="6">
                  <c:v>0.113</c:v>
                </c:pt>
                <c:pt idx="7">
                  <c:v>0.21990000000000001</c:v>
                </c:pt>
                <c:pt idx="8">
                  <c:v>0.1363</c:v>
                </c:pt>
                <c:pt idx="9">
                  <c:v>0.12379999999999999</c:v>
                </c:pt>
                <c:pt idx="10">
                  <c:v>0.1113</c:v>
                </c:pt>
                <c:pt idx="11">
                  <c:v>0.10199999999999999</c:v>
                </c:pt>
                <c:pt idx="12">
                  <c:v>0.1016</c:v>
                </c:pt>
              </c:numCache>
            </c:numRef>
          </c:yVal>
          <c:smooth val="1"/>
          <c:extLst>
            <c:ext xmlns:c16="http://schemas.microsoft.com/office/drawing/2014/chart" uri="{C3380CC4-5D6E-409C-BE32-E72D297353CC}">
              <c16:uniqueId val="{00000000-9468-46B7-B86F-9FC840B98E48}"/>
            </c:ext>
          </c:extLst>
        </c:ser>
        <c:dLbls>
          <c:showLegendKey val="0"/>
          <c:showVal val="0"/>
          <c:showCatName val="0"/>
          <c:showSerName val="0"/>
          <c:showPercent val="0"/>
          <c:showBubbleSize val="0"/>
        </c:dLbls>
        <c:axId val="417052480"/>
        <c:axId val="417055392"/>
      </c:scatterChart>
      <c:valAx>
        <c:axId val="417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5392"/>
        <c:crosses val="autoZero"/>
        <c:crossBetween val="midCat"/>
      </c:valAx>
      <c:valAx>
        <c:axId val="417055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29'!$H$35:$H$47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29'!$I$35:$I$47</c:f>
              <c:numCache>
                <c:formatCode>General</c:formatCode>
                <c:ptCount val="13"/>
                <c:pt idx="0" formatCode="0.00E+00">
                  <c:v>0</c:v>
                </c:pt>
                <c:pt idx="1">
                  <c:v>7.2700000000000001E-2</c:v>
                </c:pt>
                <c:pt idx="2">
                  <c:v>0.1101</c:v>
                </c:pt>
                <c:pt idx="3">
                  <c:v>0.1023</c:v>
                </c:pt>
                <c:pt idx="4">
                  <c:v>0.1118</c:v>
                </c:pt>
                <c:pt idx="5">
                  <c:v>0.13300000000000001</c:v>
                </c:pt>
                <c:pt idx="6">
                  <c:v>0.14249999999999999</c:v>
                </c:pt>
                <c:pt idx="7">
                  <c:v>0.1368</c:v>
                </c:pt>
                <c:pt idx="8">
                  <c:v>0.1268</c:v>
                </c:pt>
                <c:pt idx="9">
                  <c:v>5.96E-2</c:v>
                </c:pt>
                <c:pt idx="10">
                  <c:v>4.24E-2</c:v>
                </c:pt>
                <c:pt idx="11">
                  <c:v>7.0400000000000004E-2</c:v>
                </c:pt>
                <c:pt idx="12">
                  <c:v>5.11E-2</c:v>
                </c:pt>
              </c:numCache>
            </c:numRef>
          </c:yVal>
          <c:smooth val="1"/>
          <c:extLst>
            <c:ext xmlns:c16="http://schemas.microsoft.com/office/drawing/2014/chart" uri="{C3380CC4-5D6E-409C-BE32-E72D297353CC}">
              <c16:uniqueId val="{00000000-C8F5-4BA3-AAB0-1D1D292CB2DE}"/>
            </c:ext>
          </c:extLst>
        </c:ser>
        <c:dLbls>
          <c:showLegendKey val="0"/>
          <c:showVal val="0"/>
          <c:showCatName val="0"/>
          <c:showSerName val="0"/>
          <c:showPercent val="0"/>
          <c:showBubbleSize val="0"/>
        </c:dLbls>
        <c:axId val="106832192"/>
        <c:axId val="106830944"/>
      </c:scatterChart>
      <c:valAx>
        <c:axId val="106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0944"/>
        <c:crosses val="autoZero"/>
        <c:crossBetween val="midCat"/>
      </c:valAx>
      <c:valAx>
        <c:axId val="1068309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29'!$K$35:$K$47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29'!$L$35:$L$47</c:f>
              <c:numCache>
                <c:formatCode>General</c:formatCode>
                <c:ptCount val="13"/>
                <c:pt idx="0">
                  <c:v>0</c:v>
                </c:pt>
                <c:pt idx="1">
                  <c:v>4.0599999999999997E-2</c:v>
                </c:pt>
                <c:pt idx="2">
                  <c:v>0.16700000000000001</c:v>
                </c:pt>
                <c:pt idx="3">
                  <c:v>0.14230000000000001</c:v>
                </c:pt>
                <c:pt idx="4">
                  <c:v>0.14080000000000001</c:v>
                </c:pt>
                <c:pt idx="5">
                  <c:v>0.27029999999999998</c:v>
                </c:pt>
                <c:pt idx="6">
                  <c:v>0.20300000000000001</c:v>
                </c:pt>
                <c:pt idx="7">
                  <c:v>0.21149999999999999</c:v>
                </c:pt>
                <c:pt idx="8">
                  <c:v>0.1953</c:v>
                </c:pt>
                <c:pt idx="9">
                  <c:v>4.07E-2</c:v>
                </c:pt>
                <c:pt idx="10">
                  <c:v>3.5499999999999997E-2</c:v>
                </c:pt>
                <c:pt idx="11">
                  <c:v>4.8300000000000003E-2</c:v>
                </c:pt>
                <c:pt idx="12">
                  <c:v>0</c:v>
                </c:pt>
              </c:numCache>
            </c:numRef>
          </c:yVal>
          <c:smooth val="1"/>
          <c:extLst>
            <c:ext xmlns:c16="http://schemas.microsoft.com/office/drawing/2014/chart" uri="{C3380CC4-5D6E-409C-BE32-E72D297353CC}">
              <c16:uniqueId val="{00000000-FF8E-402F-AD3E-F062B9DF2C25}"/>
            </c:ext>
          </c:extLst>
        </c:ser>
        <c:dLbls>
          <c:showLegendKey val="0"/>
          <c:showVal val="0"/>
          <c:showCatName val="0"/>
          <c:showSerName val="0"/>
          <c:showPercent val="0"/>
          <c:showBubbleSize val="0"/>
        </c:dLbls>
        <c:axId val="411129568"/>
        <c:axId val="411106688"/>
      </c:scatterChart>
      <c:valAx>
        <c:axId val="4111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06688"/>
        <c:crosses val="autoZero"/>
        <c:crossBetween val="midCat"/>
      </c:valAx>
      <c:valAx>
        <c:axId val="41110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29'!$B$52:$B$64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29'!$C$52:$C$63</c:f>
              <c:numCache>
                <c:formatCode>0.00E+00</c:formatCode>
                <c:ptCount val="12"/>
                <c:pt idx="0">
                  <c:v>0</c:v>
                </c:pt>
                <c:pt idx="1">
                  <c:v>0</c:v>
                </c:pt>
                <c:pt idx="2" formatCode="General">
                  <c:v>7.4300000000000005E-2</c:v>
                </c:pt>
                <c:pt idx="3" formatCode="General">
                  <c:v>8.0699999999999994E-2</c:v>
                </c:pt>
                <c:pt idx="4" formatCode="General">
                  <c:v>5.0799999999999998E-2</c:v>
                </c:pt>
                <c:pt idx="5" formatCode="General">
                  <c:v>7.9799999999999996E-2</c:v>
                </c:pt>
                <c:pt idx="6" formatCode="General">
                  <c:v>7.1400000000000005E-2</c:v>
                </c:pt>
                <c:pt idx="7" formatCode="General">
                  <c:v>7.9899999999999999E-2</c:v>
                </c:pt>
                <c:pt idx="8" formatCode="General">
                  <c:v>0.1084</c:v>
                </c:pt>
                <c:pt idx="9">
                  <c:v>5.8999999999999997E-2</c:v>
                </c:pt>
                <c:pt idx="10">
                  <c:v>0</c:v>
                </c:pt>
                <c:pt idx="11">
                  <c:v>0</c:v>
                </c:pt>
              </c:numCache>
            </c:numRef>
          </c:yVal>
          <c:smooth val="1"/>
          <c:extLst>
            <c:ext xmlns:c16="http://schemas.microsoft.com/office/drawing/2014/chart" uri="{C3380CC4-5D6E-409C-BE32-E72D297353CC}">
              <c16:uniqueId val="{00000000-0CFB-431E-8789-488CB4CBA793}"/>
            </c:ext>
          </c:extLst>
        </c:ser>
        <c:dLbls>
          <c:showLegendKey val="0"/>
          <c:showVal val="0"/>
          <c:showCatName val="0"/>
          <c:showSerName val="0"/>
          <c:showPercent val="0"/>
          <c:showBubbleSize val="0"/>
        </c:dLbls>
        <c:axId val="414237520"/>
        <c:axId val="414238768"/>
      </c:scatterChart>
      <c:valAx>
        <c:axId val="41423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8768"/>
        <c:crosses val="autoZero"/>
        <c:crossBetween val="midCat"/>
      </c:valAx>
      <c:valAx>
        <c:axId val="414238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29'!$E$52:$E$64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29'!$F$52:$F$64</c:f>
              <c:numCache>
                <c:formatCode>General</c:formatCode>
                <c:ptCount val="13"/>
                <c:pt idx="0">
                  <c:v>0</c:v>
                </c:pt>
                <c:pt idx="1">
                  <c:v>0</c:v>
                </c:pt>
                <c:pt idx="2">
                  <c:v>0</c:v>
                </c:pt>
                <c:pt idx="3" formatCode="0.00E+00">
                  <c:v>0</c:v>
                </c:pt>
                <c:pt idx="4">
                  <c:v>0.1208</c:v>
                </c:pt>
                <c:pt idx="5">
                  <c:v>6.2399999999999997E-2</c:v>
                </c:pt>
                <c:pt idx="6">
                  <c:v>8.0399999999999999E-2</c:v>
                </c:pt>
                <c:pt idx="7">
                  <c:v>6.3100000000000003E-2</c:v>
                </c:pt>
                <c:pt idx="8">
                  <c:v>3.8899999999999997E-2</c:v>
                </c:pt>
                <c:pt idx="9">
                  <c:v>3.1699999999999999E-2</c:v>
                </c:pt>
                <c:pt idx="10" formatCode="0.00E+00">
                  <c:v>0</c:v>
                </c:pt>
                <c:pt idx="11">
                  <c:v>0</c:v>
                </c:pt>
                <c:pt idx="12">
                  <c:v>0</c:v>
                </c:pt>
              </c:numCache>
            </c:numRef>
          </c:yVal>
          <c:smooth val="1"/>
          <c:extLst>
            <c:ext xmlns:c16="http://schemas.microsoft.com/office/drawing/2014/chart" uri="{C3380CC4-5D6E-409C-BE32-E72D297353CC}">
              <c16:uniqueId val="{00000000-D1F8-4330-9835-77E1441984E9}"/>
            </c:ext>
          </c:extLst>
        </c:ser>
        <c:dLbls>
          <c:showLegendKey val="0"/>
          <c:showVal val="0"/>
          <c:showCatName val="0"/>
          <c:showSerName val="0"/>
          <c:showPercent val="0"/>
          <c:showBubbleSize val="0"/>
        </c:dLbls>
        <c:axId val="422374560"/>
        <c:axId val="422363744"/>
      </c:scatterChart>
      <c:valAx>
        <c:axId val="4223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3744"/>
        <c:crosses val="autoZero"/>
        <c:crossBetween val="midCat"/>
      </c:valAx>
      <c:valAx>
        <c:axId val="422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29'!$H$52:$H$64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29'!$I$52:$I$64</c:f>
              <c:numCache>
                <c:formatCode>General</c:formatCode>
                <c:ptCount val="13"/>
                <c:pt idx="0">
                  <c:v>0</c:v>
                </c:pt>
                <c:pt idx="1">
                  <c:v>9.1700000000000004E-2</c:v>
                </c:pt>
                <c:pt idx="2">
                  <c:v>0.13170000000000001</c:v>
                </c:pt>
                <c:pt idx="3">
                  <c:v>0.19969999999999999</c:v>
                </c:pt>
                <c:pt idx="4">
                  <c:v>0.1618</c:v>
                </c:pt>
                <c:pt idx="5">
                  <c:v>0.19350000000000001</c:v>
                </c:pt>
                <c:pt idx="6">
                  <c:v>0.1835</c:v>
                </c:pt>
                <c:pt idx="7">
                  <c:v>0.12520000000000001</c:v>
                </c:pt>
                <c:pt idx="8">
                  <c:v>0.1195</c:v>
                </c:pt>
                <c:pt idx="9" formatCode="0.00E+00">
                  <c:v>1.2981000000000001E-4</c:v>
                </c:pt>
                <c:pt idx="10">
                  <c:v>0</c:v>
                </c:pt>
                <c:pt idx="11">
                  <c:v>0</c:v>
                </c:pt>
                <c:pt idx="12">
                  <c:v>0</c:v>
                </c:pt>
              </c:numCache>
            </c:numRef>
          </c:yVal>
          <c:smooth val="1"/>
          <c:extLst>
            <c:ext xmlns:c16="http://schemas.microsoft.com/office/drawing/2014/chart" uri="{C3380CC4-5D6E-409C-BE32-E72D297353CC}">
              <c16:uniqueId val="{00000000-D0D7-471C-9B99-C9E354D8546F}"/>
            </c:ext>
          </c:extLst>
        </c:ser>
        <c:dLbls>
          <c:showLegendKey val="0"/>
          <c:showVal val="0"/>
          <c:showCatName val="0"/>
          <c:showSerName val="0"/>
          <c:showPercent val="0"/>
          <c:showBubbleSize val="0"/>
        </c:dLbls>
        <c:axId val="414215472"/>
        <c:axId val="414231696"/>
      </c:scatterChart>
      <c:valAx>
        <c:axId val="4142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1696"/>
        <c:crosses val="autoZero"/>
        <c:crossBetween val="midCat"/>
      </c:valAx>
      <c:valAx>
        <c:axId val="4142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29'!$K$52:$K$64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29'!$L$52:$L$64</c:f>
              <c:numCache>
                <c:formatCode>General</c:formatCode>
                <c:ptCount val="13"/>
                <c:pt idx="0">
                  <c:v>0</c:v>
                </c:pt>
                <c:pt idx="1">
                  <c:v>8.3799999999999999E-2</c:v>
                </c:pt>
                <c:pt idx="2">
                  <c:v>0.25109999999999999</c:v>
                </c:pt>
                <c:pt idx="3">
                  <c:v>0.29120000000000001</c:v>
                </c:pt>
                <c:pt idx="4">
                  <c:v>0.21340000000000001</c:v>
                </c:pt>
                <c:pt idx="5">
                  <c:v>0.2198</c:v>
                </c:pt>
                <c:pt idx="6">
                  <c:v>0.24829999999999999</c:v>
                </c:pt>
                <c:pt idx="7">
                  <c:v>0.19520000000000001</c:v>
                </c:pt>
                <c:pt idx="8">
                  <c:v>0.16839999999999999</c:v>
                </c:pt>
                <c:pt idx="9">
                  <c:v>0.12540000000000001</c:v>
                </c:pt>
                <c:pt idx="10">
                  <c:v>4.3400000000000001E-2</c:v>
                </c:pt>
                <c:pt idx="11" formatCode="0.00E+00">
                  <c:v>0</c:v>
                </c:pt>
                <c:pt idx="12">
                  <c:v>0</c:v>
                </c:pt>
              </c:numCache>
            </c:numRef>
          </c:yVal>
          <c:smooth val="1"/>
          <c:extLst>
            <c:ext xmlns:c16="http://schemas.microsoft.com/office/drawing/2014/chart" uri="{C3380CC4-5D6E-409C-BE32-E72D297353CC}">
              <c16:uniqueId val="{00000000-3351-4119-8D4E-7855742FEF0D}"/>
            </c:ext>
          </c:extLst>
        </c:ser>
        <c:dLbls>
          <c:showLegendKey val="0"/>
          <c:showVal val="0"/>
          <c:showCatName val="0"/>
          <c:showSerName val="0"/>
          <c:showPercent val="0"/>
          <c:showBubbleSize val="0"/>
        </c:dLbls>
        <c:axId val="414242512"/>
        <c:axId val="414239600"/>
      </c:scatterChart>
      <c:valAx>
        <c:axId val="4142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9600"/>
        <c:crosses val="autoZero"/>
        <c:crossBetween val="midCat"/>
      </c:valAx>
      <c:valAx>
        <c:axId val="4142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32'!$A$2:$A$13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32'!$B$2:$B$13</c:f>
              <c:numCache>
                <c:formatCode>General</c:formatCode>
                <c:ptCount val="12"/>
                <c:pt idx="0">
                  <c:v>0</c:v>
                </c:pt>
                <c:pt idx="1">
                  <c:v>323.06630000000001</c:v>
                </c:pt>
                <c:pt idx="2">
                  <c:v>724.73680000000002</c:v>
                </c:pt>
                <c:pt idx="3">
                  <c:v>380.59480000000002</c:v>
                </c:pt>
                <c:pt idx="4">
                  <c:v>384.28030000000001</c:v>
                </c:pt>
                <c:pt idx="5">
                  <c:v>451.33710000000002</c:v>
                </c:pt>
                <c:pt idx="6">
                  <c:v>464.89190000000002</c:v>
                </c:pt>
                <c:pt idx="7">
                  <c:v>568.75109999999995</c:v>
                </c:pt>
                <c:pt idx="8">
                  <c:v>418.37299999999999</c:v>
                </c:pt>
                <c:pt idx="9">
                  <c:v>241.8141</c:v>
                </c:pt>
                <c:pt idx="10">
                  <c:v>219.04839999999999</c:v>
                </c:pt>
                <c:pt idx="11">
                  <c:v>126.7454</c:v>
                </c:pt>
              </c:numCache>
            </c:numRef>
          </c:yVal>
          <c:smooth val="1"/>
          <c:extLst>
            <c:ext xmlns:c16="http://schemas.microsoft.com/office/drawing/2014/chart" uri="{C3380CC4-5D6E-409C-BE32-E72D297353CC}">
              <c16:uniqueId val="{00000000-8287-48EB-8617-6F305F8E8C43}"/>
            </c:ext>
          </c:extLst>
        </c:ser>
        <c:dLbls>
          <c:showLegendKey val="0"/>
          <c:showVal val="0"/>
          <c:showCatName val="0"/>
          <c:showSerName val="0"/>
          <c:showPercent val="0"/>
          <c:showBubbleSize val="0"/>
        </c:dLbls>
        <c:axId val="407885104"/>
        <c:axId val="407892592"/>
      </c:scatterChart>
      <c:valAx>
        <c:axId val="4078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2592"/>
        <c:crosses val="autoZero"/>
        <c:crossBetween val="midCat"/>
      </c:valAx>
      <c:valAx>
        <c:axId val="4078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33'!$B$2:$B$13</c:f>
              <c:numCache>
                <c:formatCode>General</c:formatCode>
                <c:ptCount val="12"/>
                <c:pt idx="0">
                  <c:v>0</c:v>
                </c:pt>
                <c:pt idx="1">
                  <c:v>226.5779</c:v>
                </c:pt>
                <c:pt idx="2">
                  <c:v>471.52379999999999</c:v>
                </c:pt>
                <c:pt idx="3">
                  <c:v>407.89960000000002</c:v>
                </c:pt>
                <c:pt idx="4">
                  <c:v>334.47949999999997</c:v>
                </c:pt>
                <c:pt idx="5">
                  <c:v>351.64769999999999</c:v>
                </c:pt>
                <c:pt idx="6">
                  <c:v>434.93560000000002</c:v>
                </c:pt>
                <c:pt idx="7">
                  <c:v>412.91860000000003</c:v>
                </c:pt>
                <c:pt idx="8">
                  <c:v>334.57810000000001</c:v>
                </c:pt>
                <c:pt idx="9">
                  <c:v>261.20310000000001</c:v>
                </c:pt>
                <c:pt idx="10">
                  <c:v>207.4325</c:v>
                </c:pt>
                <c:pt idx="11">
                  <c:v>151.7877</c:v>
                </c:pt>
              </c:numCache>
            </c:numRef>
          </c:yVal>
          <c:smooth val="1"/>
          <c:extLst>
            <c:ext xmlns:c16="http://schemas.microsoft.com/office/drawing/2014/chart" uri="{C3380CC4-5D6E-409C-BE32-E72D297353CC}">
              <c16:uniqueId val="{00000000-70D3-4581-8056-7F12BC5CA36C}"/>
            </c:ext>
          </c:extLst>
        </c:ser>
        <c:dLbls>
          <c:showLegendKey val="0"/>
          <c:showVal val="0"/>
          <c:showCatName val="0"/>
          <c:showSerName val="0"/>
          <c:showPercent val="0"/>
          <c:showBubbleSize val="0"/>
        </c:dLbls>
        <c:axId val="424469344"/>
        <c:axId val="424470592"/>
      </c:scatterChart>
      <c:valAx>
        <c:axId val="42446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70592"/>
        <c:crosses val="autoZero"/>
        <c:crossBetween val="midCat"/>
      </c:valAx>
      <c:valAx>
        <c:axId val="4244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33'!$A$14:$A$25</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33'!$B$14:$B$25</c:f>
              <c:numCache>
                <c:formatCode>General</c:formatCode>
                <c:ptCount val="12"/>
                <c:pt idx="0">
                  <c:v>0</c:v>
                </c:pt>
                <c:pt idx="1">
                  <c:v>373.5181</c:v>
                </c:pt>
                <c:pt idx="2">
                  <c:v>571.93200000000002</c:v>
                </c:pt>
                <c:pt idx="3">
                  <c:v>537.697</c:v>
                </c:pt>
                <c:pt idx="4">
                  <c:v>373.66320000000002</c:v>
                </c:pt>
                <c:pt idx="5">
                  <c:v>488.79199999999997</c:v>
                </c:pt>
                <c:pt idx="6">
                  <c:v>525.54930000000002</c:v>
                </c:pt>
                <c:pt idx="7">
                  <c:v>505.98419999999999</c:v>
                </c:pt>
                <c:pt idx="8">
                  <c:v>415.39019999999999</c:v>
                </c:pt>
                <c:pt idx="9">
                  <c:v>302.83859999999999</c:v>
                </c:pt>
                <c:pt idx="10">
                  <c:v>271.10039999999998</c:v>
                </c:pt>
                <c:pt idx="11">
                  <c:v>164.0299</c:v>
                </c:pt>
              </c:numCache>
            </c:numRef>
          </c:yVal>
          <c:smooth val="1"/>
          <c:extLst>
            <c:ext xmlns:c16="http://schemas.microsoft.com/office/drawing/2014/chart" uri="{C3380CC4-5D6E-409C-BE32-E72D297353CC}">
              <c16:uniqueId val="{00000000-0A16-4548-AC6F-522FA8DA01F2}"/>
            </c:ext>
          </c:extLst>
        </c:ser>
        <c:dLbls>
          <c:showLegendKey val="0"/>
          <c:showVal val="0"/>
          <c:showCatName val="0"/>
          <c:showSerName val="0"/>
          <c:showPercent val="0"/>
          <c:showBubbleSize val="0"/>
        </c:dLbls>
        <c:axId val="422313824"/>
        <c:axId val="422335040"/>
      </c:scatterChart>
      <c:valAx>
        <c:axId val="4223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35040"/>
        <c:crosses val="autoZero"/>
        <c:crossBetween val="midCat"/>
      </c:valAx>
      <c:valAx>
        <c:axId val="4223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1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33'!$A$26:$A$37</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33'!$B$26:$B$37</c:f>
              <c:numCache>
                <c:formatCode>General</c:formatCode>
                <c:ptCount val="12"/>
                <c:pt idx="0">
                  <c:v>0</c:v>
                </c:pt>
                <c:pt idx="1">
                  <c:v>385.75880000000001</c:v>
                </c:pt>
                <c:pt idx="2">
                  <c:v>787.44230000000005</c:v>
                </c:pt>
                <c:pt idx="3">
                  <c:v>745.85889999999995</c:v>
                </c:pt>
                <c:pt idx="4">
                  <c:v>750.8075</c:v>
                </c:pt>
                <c:pt idx="5">
                  <c:v>804.70770000000005</c:v>
                </c:pt>
                <c:pt idx="6">
                  <c:v>1076.5713000000001</c:v>
                </c:pt>
                <c:pt idx="7">
                  <c:v>785.16650000000004</c:v>
                </c:pt>
                <c:pt idx="8">
                  <c:v>687.22850000000005</c:v>
                </c:pt>
                <c:pt idx="9">
                  <c:v>484.06450000000001</c:v>
                </c:pt>
                <c:pt idx="10">
                  <c:v>422.93720000000002</c:v>
                </c:pt>
                <c:pt idx="11">
                  <c:v>173.82579999999999</c:v>
                </c:pt>
              </c:numCache>
            </c:numRef>
          </c:yVal>
          <c:smooth val="1"/>
          <c:extLst>
            <c:ext xmlns:c16="http://schemas.microsoft.com/office/drawing/2014/chart" uri="{C3380CC4-5D6E-409C-BE32-E72D297353CC}">
              <c16:uniqueId val="{00000000-1FE8-4BFC-A18B-DFB2C8AF0A34}"/>
            </c:ext>
          </c:extLst>
        </c:ser>
        <c:dLbls>
          <c:showLegendKey val="0"/>
          <c:showVal val="0"/>
          <c:showCatName val="0"/>
          <c:showSerName val="0"/>
          <c:showPercent val="0"/>
          <c:showBubbleSize val="0"/>
        </c:dLbls>
        <c:axId val="422356256"/>
        <c:axId val="422358336"/>
      </c:scatterChart>
      <c:valAx>
        <c:axId val="42235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8336"/>
        <c:crosses val="autoZero"/>
        <c:crossBetween val="midCat"/>
      </c:valAx>
      <c:valAx>
        <c:axId val="4223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34'!$A$2:$A$19</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34'!$B$2:$B$19</c:f>
              <c:numCache>
                <c:formatCode>General</c:formatCode>
                <c:ptCount val="18"/>
                <c:pt idx="0">
                  <c:v>0</c:v>
                </c:pt>
                <c:pt idx="1">
                  <c:v>46.491799999999998</c:v>
                </c:pt>
                <c:pt idx="2">
                  <c:v>87</c:v>
                </c:pt>
                <c:pt idx="3">
                  <c:v>142.06139999999999</c:v>
                </c:pt>
                <c:pt idx="4">
                  <c:v>207.22300000000001</c:v>
                </c:pt>
                <c:pt idx="5">
                  <c:v>197.6251</c:v>
                </c:pt>
                <c:pt idx="6">
                  <c:v>188.46350000000001</c:v>
                </c:pt>
                <c:pt idx="7">
                  <c:v>163.51329999999999</c:v>
                </c:pt>
                <c:pt idx="8">
                  <c:v>135.31899999999999</c:v>
                </c:pt>
                <c:pt idx="9">
                  <c:v>103.5133</c:v>
                </c:pt>
                <c:pt idx="10">
                  <c:v>95.639600000000002</c:v>
                </c:pt>
                <c:pt idx="11">
                  <c:v>74.2864</c:v>
                </c:pt>
                <c:pt idx="12">
                  <c:v>57.703299999999999</c:v>
                </c:pt>
                <c:pt idx="13">
                  <c:v>46.253</c:v>
                </c:pt>
                <c:pt idx="14">
                  <c:v>30.2044</c:v>
                </c:pt>
                <c:pt idx="15">
                  <c:v>17.390499999999999</c:v>
                </c:pt>
                <c:pt idx="16">
                  <c:v>9.8438999999999997</c:v>
                </c:pt>
                <c:pt idx="17">
                  <c:v>1.9412499999999999</c:v>
                </c:pt>
              </c:numCache>
            </c:numRef>
          </c:yVal>
          <c:smooth val="1"/>
          <c:extLst>
            <c:ext xmlns:c16="http://schemas.microsoft.com/office/drawing/2014/chart" uri="{C3380CC4-5D6E-409C-BE32-E72D297353CC}">
              <c16:uniqueId val="{00000000-BB20-4BC6-A51A-40DE211B0E4C}"/>
            </c:ext>
          </c:extLst>
        </c:ser>
        <c:dLbls>
          <c:showLegendKey val="0"/>
          <c:showVal val="0"/>
          <c:showCatName val="0"/>
          <c:showSerName val="0"/>
          <c:showPercent val="0"/>
          <c:showBubbleSize val="0"/>
        </c:dLbls>
        <c:axId val="422320896"/>
        <c:axId val="422325056"/>
      </c:scatterChart>
      <c:valAx>
        <c:axId val="4223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5056"/>
        <c:crosses val="autoZero"/>
        <c:crossBetween val="midCat"/>
      </c:valAx>
      <c:valAx>
        <c:axId val="4223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34'!$A$20:$A$37</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34'!$B$20:$B$37</c:f>
              <c:numCache>
                <c:formatCode>General</c:formatCode>
                <c:ptCount val="18"/>
                <c:pt idx="0">
                  <c:v>0</c:v>
                </c:pt>
                <c:pt idx="1">
                  <c:v>46.491799999999998</c:v>
                </c:pt>
                <c:pt idx="2">
                  <c:v>87</c:v>
                </c:pt>
                <c:pt idx="3">
                  <c:v>142.06139999999999</c:v>
                </c:pt>
                <c:pt idx="4">
                  <c:v>224.18510000000001</c:v>
                </c:pt>
                <c:pt idx="5">
                  <c:v>240.5823</c:v>
                </c:pt>
                <c:pt idx="6">
                  <c:v>213.74780000000001</c:v>
                </c:pt>
                <c:pt idx="7">
                  <c:v>186.91309999999999</c:v>
                </c:pt>
                <c:pt idx="8">
                  <c:v>163.4402</c:v>
                </c:pt>
                <c:pt idx="9">
                  <c:v>134.20140000000001</c:v>
                </c:pt>
                <c:pt idx="10">
                  <c:v>119.20659999999999</c:v>
                </c:pt>
                <c:pt idx="11">
                  <c:v>103.3721</c:v>
                </c:pt>
                <c:pt idx="12">
                  <c:v>73.643199999999993</c:v>
                </c:pt>
                <c:pt idx="13">
                  <c:v>57.1999</c:v>
                </c:pt>
                <c:pt idx="14">
                  <c:v>38.546799999999998</c:v>
                </c:pt>
                <c:pt idx="15">
                  <c:v>21.1708</c:v>
                </c:pt>
                <c:pt idx="16">
                  <c:v>9.7668999999999997</c:v>
                </c:pt>
                <c:pt idx="17">
                  <c:v>0.98699999999999999</c:v>
                </c:pt>
              </c:numCache>
            </c:numRef>
          </c:yVal>
          <c:smooth val="1"/>
          <c:extLst>
            <c:ext xmlns:c16="http://schemas.microsoft.com/office/drawing/2014/chart" uri="{C3380CC4-5D6E-409C-BE32-E72D297353CC}">
              <c16:uniqueId val="{00000000-2A40-4804-8356-21DA508E3BD0}"/>
            </c:ext>
          </c:extLst>
        </c:ser>
        <c:dLbls>
          <c:showLegendKey val="0"/>
          <c:showVal val="0"/>
          <c:showCatName val="0"/>
          <c:showSerName val="0"/>
          <c:showPercent val="0"/>
          <c:showBubbleSize val="0"/>
        </c:dLbls>
        <c:axId val="417962688"/>
        <c:axId val="417960192"/>
      </c:scatterChart>
      <c:valAx>
        <c:axId val="41796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0192"/>
        <c:crosses val="autoZero"/>
        <c:crossBetween val="midCat"/>
      </c:valAx>
      <c:valAx>
        <c:axId val="4179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2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35'!$A$2:$A$10</c:f>
              <c:numCache>
                <c:formatCode>General</c:formatCode>
                <c:ptCount val="9"/>
                <c:pt idx="0">
                  <c:v>0</c:v>
                </c:pt>
                <c:pt idx="1">
                  <c:v>1</c:v>
                </c:pt>
                <c:pt idx="2">
                  <c:v>2</c:v>
                </c:pt>
                <c:pt idx="3">
                  <c:v>3</c:v>
                </c:pt>
                <c:pt idx="4">
                  <c:v>4</c:v>
                </c:pt>
                <c:pt idx="5">
                  <c:v>6</c:v>
                </c:pt>
                <c:pt idx="6">
                  <c:v>8</c:v>
                </c:pt>
                <c:pt idx="7">
                  <c:v>11</c:v>
                </c:pt>
                <c:pt idx="8">
                  <c:v>24</c:v>
                </c:pt>
              </c:numCache>
            </c:numRef>
          </c:xVal>
          <c:yVal>
            <c:numRef>
              <c:f>'Ref 35'!$B$2:$B$10</c:f>
              <c:numCache>
                <c:formatCode>General</c:formatCode>
                <c:ptCount val="9"/>
                <c:pt idx="0">
                  <c:v>0</c:v>
                </c:pt>
                <c:pt idx="1">
                  <c:v>0.37830000000000003</c:v>
                </c:pt>
                <c:pt idx="2">
                  <c:v>0.63529999999999998</c:v>
                </c:pt>
                <c:pt idx="3">
                  <c:v>1.0288999999999999</c:v>
                </c:pt>
                <c:pt idx="4">
                  <c:v>1.1775</c:v>
                </c:pt>
                <c:pt idx="5">
                  <c:v>1.3495999999999999</c:v>
                </c:pt>
                <c:pt idx="6">
                  <c:v>1.2789999999999999</c:v>
                </c:pt>
                <c:pt idx="7">
                  <c:v>0.95860000000000001</c:v>
                </c:pt>
                <c:pt idx="8">
                  <c:v>0.34410000000000002</c:v>
                </c:pt>
              </c:numCache>
            </c:numRef>
          </c:yVal>
          <c:smooth val="1"/>
          <c:extLst>
            <c:ext xmlns:c16="http://schemas.microsoft.com/office/drawing/2014/chart" uri="{C3380CC4-5D6E-409C-BE32-E72D297353CC}">
              <c16:uniqueId val="{00000000-EDC6-4348-BDD7-E3223D31F441}"/>
            </c:ext>
          </c:extLst>
        </c:ser>
        <c:dLbls>
          <c:showLegendKey val="0"/>
          <c:showVal val="0"/>
          <c:showCatName val="0"/>
          <c:showSerName val="0"/>
          <c:showPercent val="0"/>
          <c:showBubbleSize val="0"/>
        </c:dLbls>
        <c:axId val="105437040"/>
        <c:axId val="105435376"/>
      </c:scatterChart>
      <c:valAx>
        <c:axId val="10543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5376"/>
        <c:crosses val="autoZero"/>
        <c:crossBetween val="midCat"/>
      </c:valAx>
      <c:valAx>
        <c:axId val="1054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35'!$A$11:$A$19</c:f>
              <c:numCache>
                <c:formatCode>General</c:formatCode>
                <c:ptCount val="9"/>
                <c:pt idx="0">
                  <c:v>0</c:v>
                </c:pt>
                <c:pt idx="1">
                  <c:v>1</c:v>
                </c:pt>
                <c:pt idx="2">
                  <c:v>2</c:v>
                </c:pt>
                <c:pt idx="3">
                  <c:v>3</c:v>
                </c:pt>
                <c:pt idx="4">
                  <c:v>4</c:v>
                </c:pt>
                <c:pt idx="5">
                  <c:v>6</c:v>
                </c:pt>
                <c:pt idx="6">
                  <c:v>8</c:v>
                </c:pt>
                <c:pt idx="7">
                  <c:v>11</c:v>
                </c:pt>
                <c:pt idx="8">
                  <c:v>24</c:v>
                </c:pt>
              </c:numCache>
            </c:numRef>
          </c:xVal>
          <c:yVal>
            <c:numRef>
              <c:f>'Ref 35'!$B$11:$B$19</c:f>
              <c:numCache>
                <c:formatCode>General</c:formatCode>
                <c:ptCount val="9"/>
                <c:pt idx="0">
                  <c:v>0</c:v>
                </c:pt>
                <c:pt idx="1">
                  <c:v>0.1285</c:v>
                </c:pt>
                <c:pt idx="2">
                  <c:v>0.21099999999999999</c:v>
                </c:pt>
                <c:pt idx="3">
                  <c:v>0.22520000000000001</c:v>
                </c:pt>
                <c:pt idx="4">
                  <c:v>0.2064</c:v>
                </c:pt>
                <c:pt idx="5">
                  <c:v>0.1217</c:v>
                </c:pt>
                <c:pt idx="6">
                  <c:v>0.11</c:v>
                </c:pt>
                <c:pt idx="7">
                  <c:v>7.9500000000000001E-2</c:v>
                </c:pt>
                <c:pt idx="8">
                  <c:v>4.0099999999999997E-2</c:v>
                </c:pt>
              </c:numCache>
            </c:numRef>
          </c:yVal>
          <c:smooth val="1"/>
          <c:extLst>
            <c:ext xmlns:c16="http://schemas.microsoft.com/office/drawing/2014/chart" uri="{C3380CC4-5D6E-409C-BE32-E72D297353CC}">
              <c16:uniqueId val="{00000000-C150-4357-BBD2-65FD2CD6D0FE}"/>
            </c:ext>
          </c:extLst>
        </c:ser>
        <c:dLbls>
          <c:showLegendKey val="0"/>
          <c:showVal val="0"/>
          <c:showCatName val="0"/>
          <c:showSerName val="0"/>
          <c:showPercent val="0"/>
          <c:showBubbleSize val="0"/>
        </c:dLbls>
        <c:axId val="427621920"/>
        <c:axId val="427615264"/>
      </c:scatterChart>
      <c:valAx>
        <c:axId val="42762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5264"/>
        <c:crosses val="autoZero"/>
        <c:crossBetween val="midCat"/>
      </c:valAx>
      <c:valAx>
        <c:axId val="4276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35'!$A$20:$A$28</c:f>
              <c:numCache>
                <c:formatCode>General</c:formatCode>
                <c:ptCount val="9"/>
                <c:pt idx="0">
                  <c:v>0</c:v>
                </c:pt>
                <c:pt idx="1">
                  <c:v>1</c:v>
                </c:pt>
                <c:pt idx="2">
                  <c:v>2</c:v>
                </c:pt>
                <c:pt idx="3">
                  <c:v>3</c:v>
                </c:pt>
                <c:pt idx="4">
                  <c:v>4</c:v>
                </c:pt>
                <c:pt idx="5">
                  <c:v>6</c:v>
                </c:pt>
                <c:pt idx="6">
                  <c:v>8</c:v>
                </c:pt>
                <c:pt idx="7">
                  <c:v>11</c:v>
                </c:pt>
                <c:pt idx="8">
                  <c:v>24</c:v>
                </c:pt>
              </c:numCache>
            </c:numRef>
          </c:xVal>
          <c:yVal>
            <c:numRef>
              <c:f>'Ref 35'!$B$20:$B$28</c:f>
              <c:numCache>
                <c:formatCode>General</c:formatCode>
                <c:ptCount val="9"/>
                <c:pt idx="0">
                  <c:v>0</c:v>
                </c:pt>
                <c:pt idx="1">
                  <c:v>4.07E-2</c:v>
                </c:pt>
                <c:pt idx="2">
                  <c:v>0.2114</c:v>
                </c:pt>
                <c:pt idx="3">
                  <c:v>0.4617</c:v>
                </c:pt>
                <c:pt idx="4">
                  <c:v>0.61829999999999996</c:v>
                </c:pt>
                <c:pt idx="5">
                  <c:v>0.69259999999999999</c:v>
                </c:pt>
                <c:pt idx="6">
                  <c:v>0.40849999999999997</c:v>
                </c:pt>
                <c:pt idx="7">
                  <c:v>0.26450000000000001</c:v>
                </c:pt>
                <c:pt idx="8">
                  <c:v>3.5099999999999999E-2</c:v>
                </c:pt>
              </c:numCache>
            </c:numRef>
          </c:yVal>
          <c:smooth val="1"/>
          <c:extLst>
            <c:ext xmlns:c16="http://schemas.microsoft.com/office/drawing/2014/chart" uri="{C3380CC4-5D6E-409C-BE32-E72D297353CC}">
              <c16:uniqueId val="{00000000-1214-4A39-AD7E-89E7C1BA9D83}"/>
            </c:ext>
          </c:extLst>
        </c:ser>
        <c:dLbls>
          <c:showLegendKey val="0"/>
          <c:showVal val="0"/>
          <c:showCatName val="0"/>
          <c:showSerName val="0"/>
          <c:showPercent val="0"/>
          <c:showBubbleSize val="0"/>
        </c:dLbls>
        <c:axId val="409935760"/>
        <c:axId val="409927856"/>
      </c:scatterChart>
      <c:valAx>
        <c:axId val="40993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7856"/>
        <c:crosses val="autoZero"/>
        <c:crossBetween val="midCat"/>
      </c:valAx>
      <c:valAx>
        <c:axId val="4099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35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35'!$A$29:$A$37</c:f>
              <c:numCache>
                <c:formatCode>General</c:formatCode>
                <c:ptCount val="9"/>
                <c:pt idx="0">
                  <c:v>0</c:v>
                </c:pt>
                <c:pt idx="1">
                  <c:v>1</c:v>
                </c:pt>
                <c:pt idx="2">
                  <c:v>2</c:v>
                </c:pt>
                <c:pt idx="3">
                  <c:v>3</c:v>
                </c:pt>
                <c:pt idx="4">
                  <c:v>4</c:v>
                </c:pt>
                <c:pt idx="5">
                  <c:v>6</c:v>
                </c:pt>
                <c:pt idx="6">
                  <c:v>8</c:v>
                </c:pt>
                <c:pt idx="7">
                  <c:v>11</c:v>
                </c:pt>
                <c:pt idx="8">
                  <c:v>24</c:v>
                </c:pt>
              </c:numCache>
            </c:numRef>
          </c:xVal>
          <c:yVal>
            <c:numRef>
              <c:f>'Ref 35'!$B$29:$B$37</c:f>
              <c:numCache>
                <c:formatCode>General</c:formatCode>
                <c:ptCount val="9"/>
                <c:pt idx="0">
                  <c:v>0</c:v>
                </c:pt>
                <c:pt idx="1">
                  <c:v>1.49E-2</c:v>
                </c:pt>
                <c:pt idx="2">
                  <c:v>6.1400000000000003E-2</c:v>
                </c:pt>
                <c:pt idx="3">
                  <c:v>0.18759999999999999</c:v>
                </c:pt>
                <c:pt idx="4">
                  <c:v>0.3115</c:v>
                </c:pt>
                <c:pt idx="5">
                  <c:v>0.38800000000000001</c:v>
                </c:pt>
                <c:pt idx="6">
                  <c:v>0.22339999999999999</c:v>
                </c:pt>
                <c:pt idx="7">
                  <c:v>0.1474</c:v>
                </c:pt>
                <c:pt idx="8">
                  <c:v>4.2200000000000001E-2</c:v>
                </c:pt>
              </c:numCache>
            </c:numRef>
          </c:yVal>
          <c:smooth val="1"/>
          <c:extLst>
            <c:ext xmlns:c16="http://schemas.microsoft.com/office/drawing/2014/chart" uri="{C3380CC4-5D6E-409C-BE32-E72D297353CC}">
              <c16:uniqueId val="{00000000-90C7-436B-A49F-CA0031F35D26}"/>
            </c:ext>
          </c:extLst>
        </c:ser>
        <c:dLbls>
          <c:showLegendKey val="0"/>
          <c:showVal val="0"/>
          <c:showCatName val="0"/>
          <c:showSerName val="0"/>
          <c:showPercent val="0"/>
          <c:showBubbleSize val="0"/>
        </c:dLbls>
        <c:axId val="106857984"/>
        <c:axId val="106856320"/>
      </c:scatterChart>
      <c:valAx>
        <c:axId val="10685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320"/>
        <c:crosses val="autoZero"/>
        <c:crossBetween val="midCat"/>
      </c:valAx>
      <c:valAx>
        <c:axId val="1068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36'!$Q$2:$Q$8</c:f>
              <c:numCache>
                <c:formatCode>General</c:formatCode>
                <c:ptCount val="7"/>
                <c:pt idx="0">
                  <c:v>0</c:v>
                </c:pt>
                <c:pt idx="1">
                  <c:v>1</c:v>
                </c:pt>
                <c:pt idx="2">
                  <c:v>2</c:v>
                </c:pt>
                <c:pt idx="3">
                  <c:v>4</c:v>
                </c:pt>
                <c:pt idx="4">
                  <c:v>6</c:v>
                </c:pt>
                <c:pt idx="5">
                  <c:v>14</c:v>
                </c:pt>
                <c:pt idx="6">
                  <c:v>24</c:v>
                </c:pt>
              </c:numCache>
            </c:numRef>
          </c:xVal>
          <c:yVal>
            <c:numRef>
              <c:f>'Ref 36'!$R$2:$R$8</c:f>
              <c:numCache>
                <c:formatCode>General</c:formatCode>
                <c:ptCount val="7"/>
                <c:pt idx="0">
                  <c:v>0</c:v>
                </c:pt>
                <c:pt idx="1">
                  <c:v>0.22420000000000001</c:v>
                </c:pt>
                <c:pt idx="2">
                  <c:v>0.34970000000000001</c:v>
                </c:pt>
                <c:pt idx="3">
                  <c:v>0.43540000000000001</c:v>
                </c:pt>
                <c:pt idx="4">
                  <c:v>0.65980000000000005</c:v>
                </c:pt>
                <c:pt idx="5">
                  <c:v>0.33860000000000001</c:v>
                </c:pt>
                <c:pt idx="6">
                  <c:v>0.15379999999999999</c:v>
                </c:pt>
              </c:numCache>
            </c:numRef>
          </c:yVal>
          <c:smooth val="1"/>
          <c:extLst>
            <c:ext xmlns:c16="http://schemas.microsoft.com/office/drawing/2014/chart" uri="{C3380CC4-5D6E-409C-BE32-E72D297353CC}">
              <c16:uniqueId val="{00000000-55AB-46B6-9B71-3F8EDCB0B8BE}"/>
            </c:ext>
          </c:extLst>
        </c:ser>
        <c:dLbls>
          <c:showLegendKey val="0"/>
          <c:showVal val="0"/>
          <c:showCatName val="0"/>
          <c:showSerName val="0"/>
          <c:showPercent val="0"/>
          <c:showBubbleSize val="0"/>
        </c:dLbls>
        <c:axId val="405904368"/>
        <c:axId val="405901040"/>
      </c:scatterChart>
      <c:valAx>
        <c:axId val="40590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040"/>
        <c:crosses val="autoZero"/>
        <c:crossBetween val="midCat"/>
      </c:valAx>
      <c:valAx>
        <c:axId val="405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36'!$Q$9:$Q$14</c:f>
              <c:numCache>
                <c:formatCode>General</c:formatCode>
                <c:ptCount val="6"/>
                <c:pt idx="0">
                  <c:v>0</c:v>
                </c:pt>
                <c:pt idx="1">
                  <c:v>1</c:v>
                </c:pt>
                <c:pt idx="2">
                  <c:v>2</c:v>
                </c:pt>
                <c:pt idx="3">
                  <c:v>6</c:v>
                </c:pt>
                <c:pt idx="4">
                  <c:v>14</c:v>
                </c:pt>
                <c:pt idx="5">
                  <c:v>24</c:v>
                </c:pt>
              </c:numCache>
            </c:numRef>
          </c:xVal>
          <c:yVal>
            <c:numRef>
              <c:f>'Ref 36'!$R$9:$R$14</c:f>
              <c:numCache>
                <c:formatCode>General</c:formatCode>
                <c:ptCount val="6"/>
                <c:pt idx="0">
                  <c:v>0</c:v>
                </c:pt>
                <c:pt idx="1">
                  <c:v>0.13350000000000001</c:v>
                </c:pt>
                <c:pt idx="2">
                  <c:v>0.19239999999999999</c:v>
                </c:pt>
                <c:pt idx="3">
                  <c:v>0.4909</c:v>
                </c:pt>
                <c:pt idx="4">
                  <c:v>0.17330000000000001</c:v>
                </c:pt>
                <c:pt idx="5">
                  <c:v>0.1449</c:v>
                </c:pt>
              </c:numCache>
            </c:numRef>
          </c:yVal>
          <c:smooth val="1"/>
          <c:extLst>
            <c:ext xmlns:c16="http://schemas.microsoft.com/office/drawing/2014/chart" uri="{C3380CC4-5D6E-409C-BE32-E72D297353CC}">
              <c16:uniqueId val="{00000000-03CD-441C-82B8-A40FDCD8E18E}"/>
            </c:ext>
          </c:extLst>
        </c:ser>
        <c:dLbls>
          <c:showLegendKey val="0"/>
          <c:showVal val="0"/>
          <c:showCatName val="0"/>
          <c:showSerName val="0"/>
          <c:showPercent val="0"/>
          <c:showBubbleSize val="0"/>
        </c:dLbls>
        <c:axId val="1057407664"/>
        <c:axId val="1057409744"/>
      </c:scatterChart>
      <c:valAx>
        <c:axId val="105740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9744"/>
        <c:crosses val="autoZero"/>
        <c:crossBetween val="midCat"/>
      </c:valAx>
      <c:valAx>
        <c:axId val="1057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36'!$Q$16:$Q$21</c:f>
              <c:numCache>
                <c:formatCode>General</c:formatCode>
                <c:ptCount val="6"/>
                <c:pt idx="0">
                  <c:v>0</c:v>
                </c:pt>
                <c:pt idx="1">
                  <c:v>1</c:v>
                </c:pt>
                <c:pt idx="2">
                  <c:v>4</c:v>
                </c:pt>
                <c:pt idx="3">
                  <c:v>6</c:v>
                </c:pt>
                <c:pt idx="4">
                  <c:v>14</c:v>
                </c:pt>
                <c:pt idx="5">
                  <c:v>24</c:v>
                </c:pt>
              </c:numCache>
            </c:numRef>
          </c:xVal>
          <c:yVal>
            <c:numRef>
              <c:f>'Ref 36'!$R$16:$R$21</c:f>
              <c:numCache>
                <c:formatCode>General</c:formatCode>
                <c:ptCount val="6"/>
                <c:pt idx="0">
                  <c:v>0</c:v>
                </c:pt>
                <c:pt idx="1">
                  <c:v>9.5299999999999996E-2</c:v>
                </c:pt>
                <c:pt idx="2">
                  <c:v>0.223</c:v>
                </c:pt>
                <c:pt idx="3">
                  <c:v>0.21440000000000001</c:v>
                </c:pt>
                <c:pt idx="4">
                  <c:v>0.1128</c:v>
                </c:pt>
                <c:pt idx="5">
                  <c:v>0.104</c:v>
                </c:pt>
              </c:numCache>
            </c:numRef>
          </c:yVal>
          <c:smooth val="1"/>
          <c:extLst>
            <c:ext xmlns:c16="http://schemas.microsoft.com/office/drawing/2014/chart" uri="{C3380CC4-5D6E-409C-BE32-E72D297353CC}">
              <c16:uniqueId val="{00000000-DD15-44DA-9342-D0F8201A0BD2}"/>
            </c:ext>
          </c:extLst>
        </c:ser>
        <c:dLbls>
          <c:showLegendKey val="0"/>
          <c:showVal val="0"/>
          <c:showCatName val="0"/>
          <c:showSerName val="0"/>
          <c:showPercent val="0"/>
          <c:showBubbleSize val="0"/>
        </c:dLbls>
        <c:axId val="427213712"/>
        <c:axId val="427214128"/>
      </c:scatterChart>
      <c:valAx>
        <c:axId val="4272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4128"/>
        <c:crosses val="autoZero"/>
        <c:crossBetween val="midCat"/>
      </c:valAx>
      <c:valAx>
        <c:axId val="4272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36'!$Q$23:$Q$28</c:f>
              <c:numCache>
                <c:formatCode>General</c:formatCode>
                <c:ptCount val="6"/>
                <c:pt idx="0">
                  <c:v>0</c:v>
                </c:pt>
                <c:pt idx="1">
                  <c:v>1</c:v>
                </c:pt>
                <c:pt idx="2">
                  <c:v>4</c:v>
                </c:pt>
                <c:pt idx="3">
                  <c:v>6</c:v>
                </c:pt>
                <c:pt idx="4">
                  <c:v>14</c:v>
                </c:pt>
                <c:pt idx="5">
                  <c:v>24</c:v>
                </c:pt>
              </c:numCache>
            </c:numRef>
          </c:xVal>
          <c:yVal>
            <c:numRef>
              <c:f>'Ref 36'!$R$23:$R$28</c:f>
              <c:numCache>
                <c:formatCode>General</c:formatCode>
                <c:ptCount val="6"/>
                <c:pt idx="0">
                  <c:v>0</c:v>
                </c:pt>
                <c:pt idx="1">
                  <c:v>7.5800000000000006E-2</c:v>
                </c:pt>
                <c:pt idx="2">
                  <c:v>0.25140000000000001</c:v>
                </c:pt>
                <c:pt idx="3">
                  <c:v>0.2802</c:v>
                </c:pt>
                <c:pt idx="4">
                  <c:v>0.17319999999999999</c:v>
                </c:pt>
                <c:pt idx="5">
                  <c:v>0.11559999999999999</c:v>
                </c:pt>
              </c:numCache>
            </c:numRef>
          </c:yVal>
          <c:smooth val="1"/>
          <c:extLst>
            <c:ext xmlns:c16="http://schemas.microsoft.com/office/drawing/2014/chart" uri="{C3380CC4-5D6E-409C-BE32-E72D297353CC}">
              <c16:uniqueId val="{00000000-985A-46F9-807D-DF44F58C035B}"/>
            </c:ext>
          </c:extLst>
        </c:ser>
        <c:dLbls>
          <c:showLegendKey val="0"/>
          <c:showVal val="0"/>
          <c:showCatName val="0"/>
          <c:showSerName val="0"/>
          <c:showPercent val="0"/>
          <c:showBubbleSize val="0"/>
        </c:dLbls>
        <c:axId val="1425301696"/>
        <c:axId val="1425316256"/>
      </c:scatterChart>
      <c:valAx>
        <c:axId val="142530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6256"/>
        <c:crosses val="autoZero"/>
        <c:crossBetween val="midCat"/>
      </c:valAx>
      <c:valAx>
        <c:axId val="1425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36'!$Q$30:$Q$36</c:f>
              <c:numCache>
                <c:formatCode>General</c:formatCode>
                <c:ptCount val="7"/>
                <c:pt idx="0">
                  <c:v>0</c:v>
                </c:pt>
                <c:pt idx="1">
                  <c:v>1</c:v>
                </c:pt>
                <c:pt idx="2">
                  <c:v>2</c:v>
                </c:pt>
                <c:pt idx="3">
                  <c:v>4</c:v>
                </c:pt>
                <c:pt idx="4">
                  <c:v>6</c:v>
                </c:pt>
                <c:pt idx="5">
                  <c:v>14</c:v>
                </c:pt>
                <c:pt idx="6">
                  <c:v>24</c:v>
                </c:pt>
              </c:numCache>
            </c:numRef>
          </c:xVal>
          <c:yVal>
            <c:numRef>
              <c:f>'Ref 36'!$R$30:$R$36</c:f>
              <c:numCache>
                <c:formatCode>General</c:formatCode>
                <c:ptCount val="7"/>
                <c:pt idx="0">
                  <c:v>0</c:v>
                </c:pt>
                <c:pt idx="1">
                  <c:v>4.82E-2</c:v>
                </c:pt>
                <c:pt idx="2">
                  <c:v>0.10349999999999999</c:v>
                </c:pt>
                <c:pt idx="3">
                  <c:v>0.13489999999999999</c:v>
                </c:pt>
                <c:pt idx="4">
                  <c:v>0.19309999999999999</c:v>
                </c:pt>
                <c:pt idx="5">
                  <c:v>0.1724</c:v>
                </c:pt>
                <c:pt idx="6">
                  <c:v>0.1421</c:v>
                </c:pt>
              </c:numCache>
            </c:numRef>
          </c:yVal>
          <c:smooth val="1"/>
          <c:extLst>
            <c:ext xmlns:c16="http://schemas.microsoft.com/office/drawing/2014/chart" uri="{C3380CC4-5D6E-409C-BE32-E72D297353CC}">
              <c16:uniqueId val="{00000000-B08E-4214-A1DE-A7CB16AF2735}"/>
            </c:ext>
          </c:extLst>
        </c:ser>
        <c:dLbls>
          <c:showLegendKey val="0"/>
          <c:showVal val="0"/>
          <c:showCatName val="0"/>
          <c:showSerName val="0"/>
          <c:showPercent val="0"/>
          <c:showBubbleSize val="0"/>
        </c:dLbls>
        <c:axId val="388178816"/>
        <c:axId val="388185888"/>
      </c:scatterChart>
      <c:valAx>
        <c:axId val="38817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5888"/>
        <c:crosses val="autoZero"/>
        <c:crossBetween val="midCat"/>
      </c:valAx>
      <c:valAx>
        <c:axId val="3881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38'!$A$13:$A$23</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38'!$B$13:$B$23</c:f>
              <c:numCache>
                <c:formatCode>General</c:formatCode>
                <c:ptCount val="11"/>
                <c:pt idx="0">
                  <c:v>0</c:v>
                </c:pt>
                <c:pt idx="1">
                  <c:v>147.0419</c:v>
                </c:pt>
                <c:pt idx="2">
                  <c:v>449.84530000000001</c:v>
                </c:pt>
                <c:pt idx="3">
                  <c:v>668.41330000000005</c:v>
                </c:pt>
                <c:pt idx="4">
                  <c:v>828.13440000000003</c:v>
                </c:pt>
                <c:pt idx="5">
                  <c:v>878.14110000000005</c:v>
                </c:pt>
                <c:pt idx="6">
                  <c:v>625.05759999999998</c:v>
                </c:pt>
                <c:pt idx="7">
                  <c:v>363.16399999999999</c:v>
                </c:pt>
                <c:pt idx="8">
                  <c:v>202.18979999999999</c:v>
                </c:pt>
                <c:pt idx="9">
                  <c:v>73.9041</c:v>
                </c:pt>
                <c:pt idx="10">
                  <c:v>0</c:v>
                </c:pt>
              </c:numCache>
            </c:numRef>
          </c:yVal>
          <c:smooth val="1"/>
          <c:extLst>
            <c:ext xmlns:c16="http://schemas.microsoft.com/office/drawing/2014/chart" uri="{C3380CC4-5D6E-409C-BE32-E72D297353CC}">
              <c16:uniqueId val="{00000000-BCF3-4B16-91C3-130F1D960717}"/>
            </c:ext>
          </c:extLst>
        </c:ser>
        <c:dLbls>
          <c:showLegendKey val="0"/>
          <c:showVal val="0"/>
          <c:showCatName val="0"/>
          <c:showSerName val="0"/>
          <c:showPercent val="0"/>
          <c:showBubbleSize val="0"/>
        </c:dLbls>
        <c:axId val="424452704"/>
        <c:axId val="424463104"/>
      </c:scatterChart>
      <c:valAx>
        <c:axId val="42445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3104"/>
        <c:crosses val="autoZero"/>
        <c:crossBetween val="midCat"/>
      </c:valAx>
      <c:valAx>
        <c:axId val="424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38'!$A$35:$A$45</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38'!$B$35:$B$45</c:f>
              <c:numCache>
                <c:formatCode>General</c:formatCode>
                <c:ptCount val="11"/>
                <c:pt idx="0">
                  <c:v>0</c:v>
                </c:pt>
                <c:pt idx="1">
                  <c:v>142.58189999999999</c:v>
                </c:pt>
                <c:pt idx="2">
                  <c:v>496.7244</c:v>
                </c:pt>
                <c:pt idx="3">
                  <c:v>574.529</c:v>
                </c:pt>
                <c:pt idx="4">
                  <c:v>583.24379999999996</c:v>
                </c:pt>
                <c:pt idx="5">
                  <c:v>643.8777</c:v>
                </c:pt>
                <c:pt idx="6">
                  <c:v>384.98</c:v>
                </c:pt>
                <c:pt idx="7">
                  <c:v>316.23910000000001</c:v>
                </c:pt>
                <c:pt idx="8">
                  <c:v>126.595</c:v>
                </c:pt>
                <c:pt idx="9">
                  <c:v>75.479200000000006</c:v>
                </c:pt>
                <c:pt idx="10">
                  <c:v>8.3712999999999997</c:v>
                </c:pt>
              </c:numCache>
            </c:numRef>
          </c:yVal>
          <c:smooth val="1"/>
          <c:extLst>
            <c:ext xmlns:c16="http://schemas.microsoft.com/office/drawing/2014/chart" uri="{C3380CC4-5D6E-409C-BE32-E72D297353CC}">
              <c16:uniqueId val="{00000000-E67B-40C1-BBEA-31E2EFE04C72}"/>
            </c:ext>
          </c:extLst>
        </c:ser>
        <c:dLbls>
          <c:showLegendKey val="0"/>
          <c:showVal val="0"/>
          <c:showCatName val="0"/>
          <c:showSerName val="0"/>
          <c:showPercent val="0"/>
          <c:showBubbleSize val="0"/>
        </c:dLbls>
        <c:axId val="428075072"/>
        <c:axId val="428074240"/>
      </c:scatterChart>
      <c:valAx>
        <c:axId val="42807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4240"/>
        <c:crosses val="autoZero"/>
        <c:crossBetween val="midCat"/>
      </c:valAx>
      <c:valAx>
        <c:axId val="4280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40'!$A$2:$A$14</c:f>
              <c:numCache>
                <c:formatCode>General</c:formatCode>
                <c:ptCount val="13"/>
                <c:pt idx="0">
                  <c:v>0</c:v>
                </c:pt>
                <c:pt idx="1">
                  <c:v>1</c:v>
                </c:pt>
                <c:pt idx="2">
                  <c:v>2</c:v>
                </c:pt>
                <c:pt idx="3">
                  <c:v>3</c:v>
                </c:pt>
                <c:pt idx="4">
                  <c:v>4</c:v>
                </c:pt>
                <c:pt idx="5">
                  <c:v>5</c:v>
                </c:pt>
                <c:pt idx="6">
                  <c:v>6</c:v>
                </c:pt>
                <c:pt idx="7">
                  <c:v>7</c:v>
                </c:pt>
                <c:pt idx="8">
                  <c:v>8</c:v>
                </c:pt>
                <c:pt idx="9">
                  <c:v>10</c:v>
                </c:pt>
                <c:pt idx="10">
                  <c:v>11</c:v>
                </c:pt>
                <c:pt idx="11">
                  <c:v>12</c:v>
                </c:pt>
                <c:pt idx="12">
                  <c:v>24</c:v>
                </c:pt>
              </c:numCache>
            </c:numRef>
          </c:xVal>
          <c:yVal>
            <c:numRef>
              <c:f>'Ref 40'!$B$2:$B$14</c:f>
              <c:numCache>
                <c:formatCode>General</c:formatCode>
                <c:ptCount val="13"/>
                <c:pt idx="0">
                  <c:v>0</c:v>
                </c:pt>
                <c:pt idx="1">
                  <c:v>0.34639999999999999</c:v>
                </c:pt>
                <c:pt idx="2">
                  <c:v>0.58399999999999996</c:v>
                </c:pt>
                <c:pt idx="3">
                  <c:v>0.5232</c:v>
                </c:pt>
                <c:pt idx="4">
                  <c:v>0.3483</c:v>
                </c:pt>
                <c:pt idx="5">
                  <c:v>0.3075</c:v>
                </c:pt>
                <c:pt idx="6">
                  <c:v>0.25640000000000002</c:v>
                </c:pt>
                <c:pt idx="7">
                  <c:v>0.20530000000000001</c:v>
                </c:pt>
                <c:pt idx="8">
                  <c:v>0.18</c:v>
                </c:pt>
                <c:pt idx="9">
                  <c:v>0.15479999999999999</c:v>
                </c:pt>
                <c:pt idx="10">
                  <c:v>0.1502</c:v>
                </c:pt>
                <c:pt idx="11">
                  <c:v>0.1198</c:v>
                </c:pt>
                <c:pt idx="12">
                  <c:v>5.91E-2</c:v>
                </c:pt>
              </c:numCache>
            </c:numRef>
          </c:yVal>
          <c:smooth val="1"/>
          <c:extLst>
            <c:ext xmlns:c16="http://schemas.microsoft.com/office/drawing/2014/chart" uri="{C3380CC4-5D6E-409C-BE32-E72D297353CC}">
              <c16:uniqueId val="{00000000-E6A6-4941-81D8-83E92DD69121}"/>
            </c:ext>
          </c:extLst>
        </c:ser>
        <c:dLbls>
          <c:showLegendKey val="0"/>
          <c:showVal val="0"/>
          <c:showCatName val="0"/>
          <c:showSerName val="0"/>
          <c:showPercent val="0"/>
          <c:showBubbleSize val="0"/>
        </c:dLbls>
        <c:axId val="424495552"/>
        <c:axId val="424506784"/>
      </c:scatterChart>
      <c:valAx>
        <c:axId val="42449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06784"/>
        <c:crosses val="autoZero"/>
        <c:crossBetween val="midCat"/>
      </c:valAx>
      <c:valAx>
        <c:axId val="4245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43'!$A$12:$A$21</c:f>
              <c:numCache>
                <c:formatCode>General</c:formatCode>
                <c:ptCount val="10"/>
                <c:pt idx="0">
                  <c:v>0</c:v>
                </c:pt>
                <c:pt idx="1">
                  <c:v>1</c:v>
                </c:pt>
                <c:pt idx="2">
                  <c:v>2</c:v>
                </c:pt>
                <c:pt idx="3">
                  <c:v>3</c:v>
                </c:pt>
                <c:pt idx="4">
                  <c:v>4</c:v>
                </c:pt>
                <c:pt idx="5">
                  <c:v>5</c:v>
                </c:pt>
                <c:pt idx="6">
                  <c:v>6</c:v>
                </c:pt>
                <c:pt idx="7">
                  <c:v>7</c:v>
                </c:pt>
                <c:pt idx="8">
                  <c:v>8</c:v>
                </c:pt>
                <c:pt idx="9">
                  <c:v>24</c:v>
                </c:pt>
              </c:numCache>
            </c:numRef>
          </c:xVal>
          <c:yVal>
            <c:numRef>
              <c:f>'Ref 43'!$B$12:$B$21</c:f>
              <c:numCache>
                <c:formatCode>General</c:formatCode>
                <c:ptCount val="10"/>
                <c:pt idx="0">
                  <c:v>0</c:v>
                </c:pt>
                <c:pt idx="1">
                  <c:v>116.4199</c:v>
                </c:pt>
                <c:pt idx="2">
                  <c:v>247.77760000000001</c:v>
                </c:pt>
                <c:pt idx="3">
                  <c:v>323.61779999999999</c:v>
                </c:pt>
                <c:pt idx="4">
                  <c:v>339.67520000000002</c:v>
                </c:pt>
                <c:pt idx="5">
                  <c:v>291.67160000000001</c:v>
                </c:pt>
                <c:pt idx="6">
                  <c:v>272.49880000000002</c:v>
                </c:pt>
                <c:pt idx="7">
                  <c:v>228.7732</c:v>
                </c:pt>
                <c:pt idx="8">
                  <c:v>229.88399999999999</c:v>
                </c:pt>
                <c:pt idx="9">
                  <c:v>56.5426</c:v>
                </c:pt>
              </c:numCache>
            </c:numRef>
          </c:yVal>
          <c:smooth val="1"/>
          <c:extLst>
            <c:ext xmlns:c16="http://schemas.microsoft.com/office/drawing/2014/chart" uri="{C3380CC4-5D6E-409C-BE32-E72D297353CC}">
              <c16:uniqueId val="{00000000-5CB3-4242-BFF0-A73DA84AFD94}"/>
            </c:ext>
          </c:extLst>
        </c:ser>
        <c:dLbls>
          <c:showLegendKey val="0"/>
          <c:showVal val="0"/>
          <c:showCatName val="0"/>
          <c:showSerName val="0"/>
          <c:showPercent val="0"/>
          <c:showBubbleSize val="0"/>
        </c:dLbls>
        <c:axId val="470930944"/>
        <c:axId val="470934272"/>
      </c:scatterChart>
      <c:valAx>
        <c:axId val="47093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4272"/>
        <c:crosses val="autoZero"/>
        <c:crossBetween val="midCat"/>
      </c:valAx>
      <c:valAx>
        <c:axId val="4709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44'!$A$10:$A$22</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44'!$B$10:$B$22</c:f>
              <c:numCache>
                <c:formatCode>General</c:formatCode>
                <c:ptCount val="13"/>
                <c:pt idx="0">
                  <c:v>0</c:v>
                </c:pt>
                <c:pt idx="1">
                  <c:v>55.1282</c:v>
                </c:pt>
                <c:pt idx="2">
                  <c:v>59.497700000000002</c:v>
                </c:pt>
                <c:pt idx="3">
                  <c:v>144.36869999999999</c:v>
                </c:pt>
                <c:pt idx="4">
                  <c:v>276.67140000000001</c:v>
                </c:pt>
                <c:pt idx="5">
                  <c:v>434.32940000000002</c:v>
                </c:pt>
                <c:pt idx="6">
                  <c:v>561.06330000000003</c:v>
                </c:pt>
                <c:pt idx="7">
                  <c:v>533.36969999999997</c:v>
                </c:pt>
                <c:pt idx="8">
                  <c:v>411.83120000000002</c:v>
                </c:pt>
                <c:pt idx="9">
                  <c:v>323.37439999999998</c:v>
                </c:pt>
                <c:pt idx="10">
                  <c:v>241.31219999999999</c:v>
                </c:pt>
                <c:pt idx="11">
                  <c:v>138.5179</c:v>
                </c:pt>
                <c:pt idx="12">
                  <c:v>57.7761</c:v>
                </c:pt>
              </c:numCache>
            </c:numRef>
          </c:yVal>
          <c:smooth val="1"/>
          <c:extLst>
            <c:ext xmlns:c16="http://schemas.microsoft.com/office/drawing/2014/chart" uri="{C3380CC4-5D6E-409C-BE32-E72D297353CC}">
              <c16:uniqueId val="{00000000-75F4-43FE-B7BC-15E1DE96766E}"/>
            </c:ext>
          </c:extLst>
        </c:ser>
        <c:dLbls>
          <c:showLegendKey val="0"/>
          <c:showVal val="0"/>
          <c:showCatName val="0"/>
          <c:showSerName val="0"/>
          <c:showPercent val="0"/>
          <c:showBubbleSize val="0"/>
        </c:dLbls>
        <c:axId val="941148704"/>
        <c:axId val="941147456"/>
      </c:scatterChart>
      <c:valAx>
        <c:axId val="9411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7456"/>
        <c:crosses val="autoZero"/>
        <c:crossBetween val="midCat"/>
      </c:valAx>
      <c:valAx>
        <c:axId val="9411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44'!$A$31:$A$43</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44'!$B$31:$B$43</c:f>
              <c:numCache>
                <c:formatCode>General</c:formatCode>
                <c:ptCount val="13"/>
                <c:pt idx="0">
                  <c:v>0</c:v>
                </c:pt>
                <c:pt idx="1">
                  <c:v>40.974800000000002</c:v>
                </c:pt>
                <c:pt idx="2">
                  <c:v>94.265199999999993</c:v>
                </c:pt>
                <c:pt idx="3">
                  <c:v>145.5044</c:v>
                </c:pt>
                <c:pt idx="4">
                  <c:v>211.0607</c:v>
                </c:pt>
                <c:pt idx="5">
                  <c:v>299.20530000000002</c:v>
                </c:pt>
                <c:pt idx="6">
                  <c:v>488.78620000000001</c:v>
                </c:pt>
                <c:pt idx="7">
                  <c:v>573.76279999999997</c:v>
                </c:pt>
                <c:pt idx="8">
                  <c:v>509.88459999999998</c:v>
                </c:pt>
                <c:pt idx="9">
                  <c:v>400.89609999999999</c:v>
                </c:pt>
                <c:pt idx="10">
                  <c:v>292.61810000000003</c:v>
                </c:pt>
                <c:pt idx="11">
                  <c:v>125.77849999999999</c:v>
                </c:pt>
                <c:pt idx="12">
                  <c:v>63.542999999999999</c:v>
                </c:pt>
              </c:numCache>
            </c:numRef>
          </c:yVal>
          <c:smooth val="1"/>
          <c:extLst>
            <c:ext xmlns:c16="http://schemas.microsoft.com/office/drawing/2014/chart" uri="{C3380CC4-5D6E-409C-BE32-E72D297353CC}">
              <c16:uniqueId val="{00000000-DB84-4910-B062-49992D923837}"/>
            </c:ext>
          </c:extLst>
        </c:ser>
        <c:dLbls>
          <c:showLegendKey val="0"/>
          <c:showVal val="0"/>
          <c:showCatName val="0"/>
          <c:showSerName val="0"/>
          <c:showPercent val="0"/>
          <c:showBubbleSize val="0"/>
        </c:dLbls>
        <c:axId val="942780656"/>
        <c:axId val="942781072"/>
      </c:scatterChart>
      <c:valAx>
        <c:axId val="94278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1072"/>
        <c:crosses val="autoZero"/>
        <c:crossBetween val="midCat"/>
      </c:valAx>
      <c:valAx>
        <c:axId val="9427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48'!$B$2:$B$13</c:f>
              <c:numCache>
                <c:formatCode>General</c:formatCode>
                <c:ptCount val="12"/>
                <c:pt idx="0">
                  <c:v>0</c:v>
                </c:pt>
                <c:pt idx="1">
                  <c:v>38.731499999999997</c:v>
                </c:pt>
                <c:pt idx="2">
                  <c:v>93.398099999999999</c:v>
                </c:pt>
                <c:pt idx="3">
                  <c:v>110.1516</c:v>
                </c:pt>
                <c:pt idx="4">
                  <c:v>131.2998</c:v>
                </c:pt>
                <c:pt idx="5">
                  <c:v>143.37979999999999</c:v>
                </c:pt>
                <c:pt idx="6">
                  <c:v>121.3927</c:v>
                </c:pt>
                <c:pt idx="7">
                  <c:v>89.779300000000006</c:v>
                </c:pt>
                <c:pt idx="8">
                  <c:v>43.022599999999997</c:v>
                </c:pt>
                <c:pt idx="9">
                  <c:v>13.0221</c:v>
                </c:pt>
                <c:pt idx="10">
                  <c:v>12.141999999999999</c:v>
                </c:pt>
                <c:pt idx="11">
                  <c:v>4.3390000000000004</c:v>
                </c:pt>
              </c:numCache>
            </c:numRef>
          </c:yVal>
          <c:smooth val="1"/>
          <c:extLst>
            <c:ext xmlns:c16="http://schemas.microsoft.com/office/drawing/2014/chart" uri="{C3380CC4-5D6E-409C-BE32-E72D297353CC}">
              <c16:uniqueId val="{00000000-29DB-49EB-9330-004C403A3AFC}"/>
            </c:ext>
          </c:extLst>
        </c:ser>
        <c:dLbls>
          <c:showLegendKey val="0"/>
          <c:showVal val="0"/>
          <c:showCatName val="0"/>
          <c:showSerName val="0"/>
          <c:showPercent val="0"/>
          <c:showBubbleSize val="0"/>
        </c:dLbls>
        <c:axId val="963374640"/>
        <c:axId val="963377136"/>
      </c:scatterChart>
      <c:valAx>
        <c:axId val="9633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7136"/>
        <c:crosses val="autoZero"/>
        <c:crossBetween val="midCat"/>
      </c:valAx>
      <c:valAx>
        <c:axId val="963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48'!$B$14:$B$25</c:f>
              <c:numCache>
                <c:formatCode>General</c:formatCode>
                <c:ptCount val="12"/>
                <c:pt idx="0">
                  <c:v>0</c:v>
                </c:pt>
                <c:pt idx="1">
                  <c:v>39.281599999999997</c:v>
                </c:pt>
                <c:pt idx="2">
                  <c:v>92.572800000000001</c:v>
                </c:pt>
                <c:pt idx="3">
                  <c:v>124.437</c:v>
                </c:pt>
                <c:pt idx="4">
                  <c:v>135.9701</c:v>
                </c:pt>
                <c:pt idx="5">
                  <c:v>145.8519</c:v>
                </c:pt>
                <c:pt idx="6">
                  <c:v>135.4032</c:v>
                </c:pt>
                <c:pt idx="7">
                  <c:v>106.5381</c:v>
                </c:pt>
                <c:pt idx="8">
                  <c:v>63.900700000000001</c:v>
                </c:pt>
                <c:pt idx="9">
                  <c:v>27.581600000000002</c:v>
                </c:pt>
                <c:pt idx="10">
                  <c:v>25.878</c:v>
                </c:pt>
                <c:pt idx="11">
                  <c:v>17.525300000000001</c:v>
                </c:pt>
              </c:numCache>
            </c:numRef>
          </c:yVal>
          <c:smooth val="1"/>
          <c:extLst>
            <c:ext xmlns:c16="http://schemas.microsoft.com/office/drawing/2014/chart" uri="{C3380CC4-5D6E-409C-BE32-E72D297353CC}">
              <c16:uniqueId val="{00000000-B256-4DFF-AAF4-500FD009F238}"/>
            </c:ext>
          </c:extLst>
        </c:ser>
        <c:dLbls>
          <c:showLegendKey val="0"/>
          <c:showVal val="0"/>
          <c:showCatName val="0"/>
          <c:showSerName val="0"/>
          <c:showPercent val="0"/>
          <c:showBubbleSize val="0"/>
        </c:dLbls>
        <c:axId val="959724672"/>
        <c:axId val="959726336"/>
      </c:scatterChart>
      <c:valAx>
        <c:axId val="9597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6336"/>
        <c:crosses val="autoZero"/>
        <c:crossBetween val="midCat"/>
      </c:valAx>
      <c:valAx>
        <c:axId val="959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52'!$A$2:$A$9</c:f>
              <c:numCache>
                <c:formatCode>General</c:formatCode>
                <c:ptCount val="8"/>
                <c:pt idx="0">
                  <c:v>0</c:v>
                </c:pt>
                <c:pt idx="1">
                  <c:v>1</c:v>
                </c:pt>
                <c:pt idx="2">
                  <c:v>2</c:v>
                </c:pt>
                <c:pt idx="3">
                  <c:v>4</c:v>
                </c:pt>
                <c:pt idx="4">
                  <c:v>8</c:v>
                </c:pt>
                <c:pt idx="5">
                  <c:v>24</c:v>
                </c:pt>
                <c:pt idx="6">
                  <c:v>48</c:v>
                </c:pt>
                <c:pt idx="7">
                  <c:v>72</c:v>
                </c:pt>
              </c:numCache>
            </c:numRef>
          </c:xVal>
          <c:yVal>
            <c:numRef>
              <c:f>'Ref 52'!$B$2:$B$9</c:f>
              <c:numCache>
                <c:formatCode>General</c:formatCode>
                <c:ptCount val="8"/>
                <c:pt idx="0">
                  <c:v>0</c:v>
                </c:pt>
                <c:pt idx="1">
                  <c:v>192.3374</c:v>
                </c:pt>
                <c:pt idx="2">
                  <c:v>336.87509999999997</c:v>
                </c:pt>
                <c:pt idx="3">
                  <c:v>361.68920000000003</c:v>
                </c:pt>
                <c:pt idx="4">
                  <c:v>255.708</c:v>
                </c:pt>
                <c:pt idx="5">
                  <c:v>167.02850000000001</c:v>
                </c:pt>
                <c:pt idx="6">
                  <c:v>72.810500000000005</c:v>
                </c:pt>
                <c:pt idx="7">
                  <c:v>43.645699999999998</c:v>
                </c:pt>
              </c:numCache>
            </c:numRef>
          </c:yVal>
          <c:smooth val="0"/>
          <c:extLst>
            <c:ext xmlns:c16="http://schemas.microsoft.com/office/drawing/2014/chart" uri="{C3380CC4-5D6E-409C-BE32-E72D297353CC}">
              <c16:uniqueId val="{00000000-8933-4015-9524-9BD8A6E16D6D}"/>
            </c:ext>
          </c:extLst>
        </c:ser>
        <c:dLbls>
          <c:showLegendKey val="0"/>
          <c:showVal val="0"/>
          <c:showCatName val="0"/>
          <c:showSerName val="0"/>
          <c:showPercent val="0"/>
          <c:showBubbleSize val="0"/>
        </c:dLbls>
        <c:axId val="941069856"/>
        <c:axId val="941067776"/>
      </c:scatterChart>
      <c:valAx>
        <c:axId val="94106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7776"/>
        <c:crosses val="autoZero"/>
        <c:crossBetween val="midCat"/>
      </c:valAx>
      <c:valAx>
        <c:axId val="9410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9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53'!$A$2:$A$15</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53'!$B$2:$B$15</c:f>
              <c:numCache>
                <c:formatCode>General</c:formatCode>
                <c:ptCount val="14"/>
                <c:pt idx="0">
                  <c:v>0</c:v>
                </c:pt>
                <c:pt idx="1">
                  <c:v>77.25</c:v>
                </c:pt>
                <c:pt idx="2">
                  <c:v>131.1</c:v>
                </c:pt>
                <c:pt idx="3">
                  <c:v>184.95999999999998</c:v>
                </c:pt>
                <c:pt idx="4">
                  <c:v>372.33</c:v>
                </c:pt>
                <c:pt idx="5">
                  <c:v>696.75</c:v>
                </c:pt>
                <c:pt idx="6">
                  <c:v>950.91</c:v>
                </c:pt>
                <c:pt idx="7">
                  <c:v>1206.22</c:v>
                </c:pt>
                <c:pt idx="8">
                  <c:v>1562.23</c:v>
                </c:pt>
                <c:pt idx="9">
                  <c:v>1701.3400000000001</c:v>
                </c:pt>
                <c:pt idx="10">
                  <c:v>1438.6599999999999</c:v>
                </c:pt>
                <c:pt idx="11">
                  <c:v>892.16</c:v>
                </c:pt>
                <c:pt idx="12">
                  <c:v>445.31</c:v>
                </c:pt>
                <c:pt idx="13">
                  <c:v>94</c:v>
                </c:pt>
              </c:numCache>
            </c:numRef>
          </c:yVal>
          <c:smooth val="1"/>
          <c:extLst>
            <c:ext xmlns:c16="http://schemas.microsoft.com/office/drawing/2014/chart" uri="{C3380CC4-5D6E-409C-BE32-E72D297353CC}">
              <c16:uniqueId val="{00000000-5B87-46B4-B3C5-7D1DFA05FF10}"/>
            </c:ext>
          </c:extLst>
        </c:ser>
        <c:dLbls>
          <c:showLegendKey val="0"/>
          <c:showVal val="0"/>
          <c:showCatName val="0"/>
          <c:showSerName val="0"/>
          <c:showPercent val="0"/>
          <c:showBubbleSize val="0"/>
        </c:dLbls>
        <c:axId val="959730912"/>
        <c:axId val="959731328"/>
      </c:scatterChart>
      <c:valAx>
        <c:axId val="95973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1328"/>
        <c:crosses val="autoZero"/>
        <c:crossBetween val="midCat"/>
      </c:valAx>
      <c:valAx>
        <c:axId val="959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53'!$A$16:$A$29</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53'!$B$16:$B$29</c:f>
              <c:numCache>
                <c:formatCode>General</c:formatCode>
                <c:ptCount val="14"/>
                <c:pt idx="0">
                  <c:v>0</c:v>
                </c:pt>
                <c:pt idx="1">
                  <c:v>59.67</c:v>
                </c:pt>
                <c:pt idx="2">
                  <c:v>107.66</c:v>
                </c:pt>
                <c:pt idx="3">
                  <c:v>136.93</c:v>
                </c:pt>
                <c:pt idx="4">
                  <c:v>179.03</c:v>
                </c:pt>
                <c:pt idx="5">
                  <c:v>208.23000000000002</c:v>
                </c:pt>
                <c:pt idx="6">
                  <c:v>233.93</c:v>
                </c:pt>
                <c:pt idx="7">
                  <c:v>237.38000000000002</c:v>
                </c:pt>
                <c:pt idx="8">
                  <c:v>238.41000000000003</c:v>
                </c:pt>
                <c:pt idx="9">
                  <c:v>183.07</c:v>
                </c:pt>
                <c:pt idx="10">
                  <c:v>148.82</c:v>
                </c:pt>
                <c:pt idx="11">
                  <c:v>128.33000000000001</c:v>
                </c:pt>
                <c:pt idx="12">
                  <c:v>99.71</c:v>
                </c:pt>
                <c:pt idx="13">
                  <c:v>52.99</c:v>
                </c:pt>
              </c:numCache>
            </c:numRef>
          </c:yVal>
          <c:smooth val="1"/>
          <c:extLst>
            <c:ext xmlns:c16="http://schemas.microsoft.com/office/drawing/2014/chart" uri="{C3380CC4-5D6E-409C-BE32-E72D297353CC}">
              <c16:uniqueId val="{00000000-75DC-419B-BA13-85ACC08B3743}"/>
            </c:ext>
          </c:extLst>
        </c:ser>
        <c:dLbls>
          <c:showLegendKey val="0"/>
          <c:showVal val="0"/>
          <c:showCatName val="0"/>
          <c:showSerName val="0"/>
          <c:showPercent val="0"/>
          <c:showBubbleSize val="0"/>
        </c:dLbls>
        <c:axId val="945819392"/>
        <c:axId val="945818560"/>
      </c:scatterChart>
      <c:valAx>
        <c:axId val="9458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8560"/>
        <c:crosses val="autoZero"/>
        <c:crossBetween val="midCat"/>
      </c:valAx>
      <c:valAx>
        <c:axId val="9458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4_M'!$B$2:$B$14</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4_M'!$C$2:$C$14</c:f>
              <c:numCache>
                <c:formatCode>General</c:formatCode>
                <c:ptCount val="13"/>
                <c:pt idx="0">
                  <c:v>76.459100000000007</c:v>
                </c:pt>
                <c:pt idx="1">
                  <c:v>1489.5420999999999</c:v>
                </c:pt>
                <c:pt idx="2">
                  <c:v>1221.4694</c:v>
                </c:pt>
                <c:pt idx="3">
                  <c:v>1434.7799</c:v>
                </c:pt>
                <c:pt idx="4">
                  <c:v>1388.2671</c:v>
                </c:pt>
                <c:pt idx="5">
                  <c:v>730.44590000000005</c:v>
                </c:pt>
                <c:pt idx="6">
                  <c:v>462.34620000000001</c:v>
                </c:pt>
                <c:pt idx="7">
                  <c:v>156.01009999999999</c:v>
                </c:pt>
                <c:pt idx="8">
                  <c:v>155.38900000000001</c:v>
                </c:pt>
                <c:pt idx="9">
                  <c:v>63.038600000000002</c:v>
                </c:pt>
                <c:pt idx="10">
                  <c:v>169.40360000000001</c:v>
                </c:pt>
                <c:pt idx="11">
                  <c:v>84.708600000000004</c:v>
                </c:pt>
                <c:pt idx="12">
                  <c:v>84.087500000000006</c:v>
                </c:pt>
              </c:numCache>
            </c:numRef>
          </c:yVal>
          <c:smooth val="1"/>
          <c:extLst>
            <c:ext xmlns:c16="http://schemas.microsoft.com/office/drawing/2014/chart" uri="{C3380CC4-5D6E-409C-BE32-E72D297353CC}">
              <c16:uniqueId val="{00000000-8E17-4642-9049-4BF176E63B9D}"/>
            </c:ext>
          </c:extLst>
        </c:ser>
        <c:dLbls>
          <c:showLegendKey val="0"/>
          <c:showVal val="0"/>
          <c:showCatName val="0"/>
          <c:showSerName val="0"/>
          <c:showPercent val="0"/>
          <c:showBubbleSize val="0"/>
        </c:dLbls>
        <c:axId val="1123156704"/>
        <c:axId val="1123152960"/>
      </c:scatterChart>
      <c:valAx>
        <c:axId val="112315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2960"/>
        <c:crosses val="autoZero"/>
        <c:crossBetween val="midCat"/>
      </c:valAx>
      <c:valAx>
        <c:axId val="112315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4_M'!$B$15:$B$27</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4_M'!$C$15:$C$27</c:f>
              <c:numCache>
                <c:formatCode>General</c:formatCode>
                <c:ptCount val="13"/>
                <c:pt idx="0">
                  <c:v>244.58</c:v>
                </c:pt>
                <c:pt idx="1">
                  <c:v>1734.0952</c:v>
                </c:pt>
                <c:pt idx="2">
                  <c:v>1779.2982999999999</c:v>
                </c:pt>
                <c:pt idx="3">
                  <c:v>3169.4962</c:v>
                </c:pt>
                <c:pt idx="4">
                  <c:v>1380.6522</c:v>
                </c:pt>
                <c:pt idx="5">
                  <c:v>2633.2561999999998</c:v>
                </c:pt>
                <c:pt idx="6">
                  <c:v>913.21609999999998</c:v>
                </c:pt>
                <c:pt idx="7">
                  <c:v>476.98180000000002</c:v>
                </c:pt>
                <c:pt idx="8">
                  <c:v>308.25330000000002</c:v>
                </c:pt>
                <c:pt idx="9">
                  <c:v>147.12610000000001</c:v>
                </c:pt>
                <c:pt idx="10">
                  <c:v>177.059</c:v>
                </c:pt>
                <c:pt idx="11">
                  <c:v>38.843899999999998</c:v>
                </c:pt>
                <c:pt idx="12">
                  <c:v>53.479500000000002</c:v>
                </c:pt>
              </c:numCache>
            </c:numRef>
          </c:yVal>
          <c:smooth val="1"/>
          <c:extLst>
            <c:ext xmlns:c16="http://schemas.microsoft.com/office/drawing/2014/chart" uri="{C3380CC4-5D6E-409C-BE32-E72D297353CC}">
              <c16:uniqueId val="{00000000-F7F0-4C8B-9B78-718AE5F3B964}"/>
            </c:ext>
          </c:extLst>
        </c:ser>
        <c:dLbls>
          <c:showLegendKey val="0"/>
          <c:showVal val="0"/>
          <c:showCatName val="0"/>
          <c:showSerName val="0"/>
          <c:showPercent val="0"/>
          <c:showBubbleSize val="0"/>
        </c:dLbls>
        <c:axId val="665387504"/>
        <c:axId val="473409472"/>
      </c:scatterChart>
      <c:valAx>
        <c:axId val="66538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09472"/>
        <c:crosses val="autoZero"/>
        <c:crossBetween val="midCat"/>
      </c:valAx>
      <c:valAx>
        <c:axId val="4734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87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4_M'!$B$28:$B$40</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4_M'!$C$28:$C$40</c:f>
              <c:numCache>
                <c:formatCode>General</c:formatCode>
                <c:ptCount val="13"/>
                <c:pt idx="0">
                  <c:v>175.80330000000001</c:v>
                </c:pt>
                <c:pt idx="1">
                  <c:v>1046.3141000000001</c:v>
                </c:pt>
                <c:pt idx="2">
                  <c:v>1206.1856</c:v>
                </c:pt>
                <c:pt idx="3">
                  <c:v>747.01229999999998</c:v>
                </c:pt>
                <c:pt idx="4">
                  <c:v>387.21019999999999</c:v>
                </c:pt>
                <c:pt idx="5">
                  <c:v>485.90620000000001</c:v>
                </c:pt>
                <c:pt idx="6">
                  <c:v>210.1782</c:v>
                </c:pt>
                <c:pt idx="7">
                  <c:v>56.692799999999998</c:v>
                </c:pt>
                <c:pt idx="8">
                  <c:v>193.61179999999999</c:v>
                </c:pt>
                <c:pt idx="9">
                  <c:v>101.26139999999999</c:v>
                </c:pt>
                <c:pt idx="10">
                  <c:v>70.086399999999998</c:v>
                </c:pt>
                <c:pt idx="11">
                  <c:v>46.499200000000002</c:v>
                </c:pt>
                <c:pt idx="12">
                  <c:v>45.8782</c:v>
                </c:pt>
              </c:numCache>
            </c:numRef>
          </c:yVal>
          <c:smooth val="1"/>
          <c:extLst>
            <c:ext xmlns:c16="http://schemas.microsoft.com/office/drawing/2014/chart" uri="{C3380CC4-5D6E-409C-BE32-E72D297353CC}">
              <c16:uniqueId val="{00000000-7F2C-4B86-A887-1074BA6E367B}"/>
            </c:ext>
          </c:extLst>
        </c:ser>
        <c:dLbls>
          <c:showLegendKey val="0"/>
          <c:showVal val="0"/>
          <c:showCatName val="0"/>
          <c:showSerName val="0"/>
          <c:showPercent val="0"/>
          <c:showBubbleSize val="0"/>
        </c:dLbls>
        <c:axId val="1132340736"/>
        <c:axId val="1132344480"/>
      </c:scatterChart>
      <c:valAx>
        <c:axId val="113234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480"/>
        <c:crosses val="autoZero"/>
        <c:crossBetween val="midCat"/>
      </c:valAx>
      <c:valAx>
        <c:axId val="11323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4_M'!$B$41:$B$53</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4_M'!$C$41:$C$53</c:f>
              <c:numCache>
                <c:formatCode>General</c:formatCode>
                <c:ptCount val="13"/>
                <c:pt idx="0">
                  <c:v>145.22239999999999</c:v>
                </c:pt>
                <c:pt idx="1">
                  <c:v>1718.798</c:v>
                </c:pt>
                <c:pt idx="2">
                  <c:v>709.43759999999997</c:v>
                </c:pt>
                <c:pt idx="3">
                  <c:v>1954.4131</c:v>
                </c:pt>
                <c:pt idx="4">
                  <c:v>1770.3603000000001</c:v>
                </c:pt>
                <c:pt idx="5">
                  <c:v>1769.7527</c:v>
                </c:pt>
                <c:pt idx="6">
                  <c:v>340.06290000000001</c:v>
                </c:pt>
                <c:pt idx="7">
                  <c:v>171.28030000000001</c:v>
                </c:pt>
                <c:pt idx="8">
                  <c:v>163.0444</c:v>
                </c:pt>
                <c:pt idx="9">
                  <c:v>63.038600000000002</c:v>
                </c:pt>
                <c:pt idx="10">
                  <c:v>47.1203</c:v>
                </c:pt>
                <c:pt idx="11">
                  <c:v>46.485700000000001</c:v>
                </c:pt>
                <c:pt idx="12">
                  <c:v>53.506500000000003</c:v>
                </c:pt>
              </c:numCache>
            </c:numRef>
          </c:yVal>
          <c:smooth val="1"/>
          <c:extLst>
            <c:ext xmlns:c16="http://schemas.microsoft.com/office/drawing/2014/chart" uri="{C3380CC4-5D6E-409C-BE32-E72D297353CC}">
              <c16:uniqueId val="{00000000-577C-4C50-B2A3-4B6FC4A9FC85}"/>
            </c:ext>
          </c:extLst>
        </c:ser>
        <c:dLbls>
          <c:showLegendKey val="0"/>
          <c:showVal val="0"/>
          <c:showCatName val="0"/>
          <c:showSerName val="0"/>
          <c:showPercent val="0"/>
          <c:showBubbleSize val="0"/>
        </c:dLbls>
        <c:axId val="1134756000"/>
        <c:axId val="1134764320"/>
      </c:scatterChart>
      <c:valAx>
        <c:axId val="113475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64320"/>
        <c:crosses val="autoZero"/>
        <c:crossBetween val="midCat"/>
      </c:valAx>
      <c:valAx>
        <c:axId val="11347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56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28'!$B$2:$B$14</c:f>
              <c:numCache>
                <c:formatCode>General</c:formatCode>
                <c:ptCount val="13"/>
                <c:pt idx="0">
                  <c:v>0</c:v>
                </c:pt>
                <c:pt idx="1">
                  <c:v>0.5</c:v>
                </c:pt>
                <c:pt idx="2">
                  <c:v>1</c:v>
                </c:pt>
                <c:pt idx="3">
                  <c:v>1.5</c:v>
                </c:pt>
                <c:pt idx="4">
                  <c:v>2</c:v>
                </c:pt>
                <c:pt idx="5">
                  <c:v>3</c:v>
                </c:pt>
                <c:pt idx="6">
                  <c:v>4</c:v>
                </c:pt>
                <c:pt idx="7">
                  <c:v>5</c:v>
                </c:pt>
                <c:pt idx="8">
                  <c:v>6</c:v>
                </c:pt>
                <c:pt idx="9">
                  <c:v>7</c:v>
                </c:pt>
                <c:pt idx="10">
                  <c:v>8</c:v>
                </c:pt>
                <c:pt idx="11">
                  <c:v>10</c:v>
                </c:pt>
                <c:pt idx="12">
                  <c:v>12</c:v>
                </c:pt>
              </c:numCache>
            </c:numRef>
          </c:xVal>
          <c:yVal>
            <c:numRef>
              <c:f>'Ref 28'!$C$2:$C$14</c:f>
              <c:numCache>
                <c:formatCode>General</c:formatCode>
                <c:ptCount val="13"/>
                <c:pt idx="0">
                  <c:v>204.34980000000002</c:v>
                </c:pt>
                <c:pt idx="1">
                  <c:v>234.25389999999999</c:v>
                </c:pt>
                <c:pt idx="2">
                  <c:v>273.83249999999998</c:v>
                </c:pt>
                <c:pt idx="3">
                  <c:v>297.88530000000003</c:v>
                </c:pt>
                <c:pt idx="4">
                  <c:v>326.11469999999997</c:v>
                </c:pt>
                <c:pt idx="5">
                  <c:v>306.00760000000002</c:v>
                </c:pt>
                <c:pt idx="6">
                  <c:v>270.92959999999999</c:v>
                </c:pt>
                <c:pt idx="7">
                  <c:v>235.06889999999999</c:v>
                </c:pt>
                <c:pt idx="8">
                  <c:v>205.18289999999999</c:v>
                </c:pt>
                <c:pt idx="9">
                  <c:v>174.1865</c:v>
                </c:pt>
                <c:pt idx="10">
                  <c:v>158.83519999999999</c:v>
                </c:pt>
                <c:pt idx="11">
                  <c:v>121.51309999999999</c:v>
                </c:pt>
                <c:pt idx="12">
                  <c:v>91.921000000000006</c:v>
                </c:pt>
              </c:numCache>
            </c:numRef>
          </c:yVal>
          <c:smooth val="0"/>
          <c:extLst>
            <c:ext xmlns:c16="http://schemas.microsoft.com/office/drawing/2014/chart" uri="{C3380CC4-5D6E-409C-BE32-E72D297353CC}">
              <c16:uniqueId val="{00000000-2F63-4980-8ECA-C7FF435BE78D}"/>
            </c:ext>
          </c:extLst>
        </c:ser>
        <c:dLbls>
          <c:showLegendKey val="0"/>
          <c:showVal val="0"/>
          <c:showCatName val="0"/>
          <c:showSerName val="0"/>
          <c:showPercent val="0"/>
          <c:showBubbleSize val="0"/>
        </c:dLbls>
        <c:axId val="1132324928"/>
        <c:axId val="1132314944"/>
      </c:scatterChart>
      <c:valAx>
        <c:axId val="113232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14944"/>
        <c:crosses val="autoZero"/>
        <c:crossBetween val="midCat"/>
      </c:valAx>
      <c:valAx>
        <c:axId val="11323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24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4" Type="http://schemas.openxmlformats.org/officeDocument/2006/relationships/chart" Target="../charts/chart6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71437</xdr:colOff>
      <xdr:row>11</xdr:row>
      <xdr:rowOff>128587</xdr:rowOff>
    </xdr:from>
    <xdr:to>
      <xdr:col>20</xdr:col>
      <xdr:colOff>376237</xdr:colOff>
      <xdr:row>26</xdr:row>
      <xdr:rowOff>14287</xdr:rowOff>
    </xdr:to>
    <xdr:graphicFrame macro="">
      <xdr:nvGraphicFramePr>
        <xdr:cNvPr id="2" name="Chart 1">
          <a:extLst>
            <a:ext uri="{FF2B5EF4-FFF2-40B4-BE49-F238E27FC236}">
              <a16:creationId xmlns:a16="http://schemas.microsoft.com/office/drawing/2014/main" id="{008F1384-8853-4867-AB60-B0536885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xdr:colOff>
      <xdr:row>27</xdr:row>
      <xdr:rowOff>33337</xdr:rowOff>
    </xdr:from>
    <xdr:to>
      <xdr:col>20</xdr:col>
      <xdr:colOff>423862</xdr:colOff>
      <xdr:row>41</xdr:row>
      <xdr:rowOff>109537</xdr:rowOff>
    </xdr:to>
    <xdr:graphicFrame macro="">
      <xdr:nvGraphicFramePr>
        <xdr:cNvPr id="3" name="Chart 2">
          <a:extLst>
            <a:ext uri="{FF2B5EF4-FFF2-40B4-BE49-F238E27FC236}">
              <a16:creationId xmlns:a16="http://schemas.microsoft.com/office/drawing/2014/main" id="{EDC3368C-4CC5-4C5D-981B-DA49617D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261937</xdr:colOff>
      <xdr:row>12</xdr:row>
      <xdr:rowOff>166687</xdr:rowOff>
    </xdr:from>
    <xdr:to>
      <xdr:col>17</xdr:col>
      <xdr:colOff>566737</xdr:colOff>
      <xdr:row>27</xdr:row>
      <xdr:rowOff>52387</xdr:rowOff>
    </xdr:to>
    <xdr:graphicFrame macro="">
      <xdr:nvGraphicFramePr>
        <xdr:cNvPr id="2" name="Chart 1">
          <a:extLst>
            <a:ext uri="{FF2B5EF4-FFF2-40B4-BE49-F238E27FC236}">
              <a16:creationId xmlns:a16="http://schemas.microsoft.com/office/drawing/2014/main" id="{831446F6-E311-4DEE-899E-8B02B44D9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552450</xdr:colOff>
      <xdr:row>21</xdr:row>
      <xdr:rowOff>23812</xdr:rowOff>
    </xdr:from>
    <xdr:to>
      <xdr:col>21</xdr:col>
      <xdr:colOff>247650</xdr:colOff>
      <xdr:row>35</xdr:row>
      <xdr:rowOff>100012</xdr:rowOff>
    </xdr:to>
    <xdr:graphicFrame macro="">
      <xdr:nvGraphicFramePr>
        <xdr:cNvPr id="2" name="Chart 1">
          <a:extLst>
            <a:ext uri="{FF2B5EF4-FFF2-40B4-BE49-F238E27FC236}">
              <a16:creationId xmlns:a16="http://schemas.microsoft.com/office/drawing/2014/main" id="{B2151B6F-4FC7-4E07-9C53-B9FC8DA6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20</xdr:row>
      <xdr:rowOff>128587</xdr:rowOff>
    </xdr:from>
    <xdr:to>
      <xdr:col>29</xdr:col>
      <xdr:colOff>0</xdr:colOff>
      <xdr:row>35</xdr:row>
      <xdr:rowOff>14287</xdr:rowOff>
    </xdr:to>
    <xdr:graphicFrame macro="">
      <xdr:nvGraphicFramePr>
        <xdr:cNvPr id="3" name="Chart 2">
          <a:extLst>
            <a:ext uri="{FF2B5EF4-FFF2-40B4-BE49-F238E27FC236}">
              <a16:creationId xmlns:a16="http://schemas.microsoft.com/office/drawing/2014/main" id="{971D65C3-DE5D-4FA1-86C6-DA4D6FA3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36</xdr:row>
      <xdr:rowOff>71437</xdr:rowOff>
    </xdr:from>
    <xdr:to>
      <xdr:col>21</xdr:col>
      <xdr:colOff>200025</xdr:colOff>
      <xdr:row>50</xdr:row>
      <xdr:rowOff>147637</xdr:rowOff>
    </xdr:to>
    <xdr:graphicFrame macro="">
      <xdr:nvGraphicFramePr>
        <xdr:cNvPr id="4" name="Chart 3">
          <a:extLst>
            <a:ext uri="{FF2B5EF4-FFF2-40B4-BE49-F238E27FC236}">
              <a16:creationId xmlns:a16="http://schemas.microsoft.com/office/drawing/2014/main" id="{E2D6905F-BCAE-4E3B-8FAE-CBE577D8B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485775</xdr:colOff>
      <xdr:row>36</xdr:row>
      <xdr:rowOff>42862</xdr:rowOff>
    </xdr:from>
    <xdr:to>
      <xdr:col>28</xdr:col>
      <xdr:colOff>552450</xdr:colOff>
      <xdr:row>50</xdr:row>
      <xdr:rowOff>119062</xdr:rowOff>
    </xdr:to>
    <xdr:graphicFrame macro="">
      <xdr:nvGraphicFramePr>
        <xdr:cNvPr id="5" name="Chart 4">
          <a:extLst>
            <a:ext uri="{FF2B5EF4-FFF2-40B4-BE49-F238E27FC236}">
              <a16:creationId xmlns:a16="http://schemas.microsoft.com/office/drawing/2014/main" id="{C47161EC-4B36-42B3-9244-D6784ACD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51</xdr:row>
      <xdr:rowOff>147637</xdr:rowOff>
    </xdr:from>
    <xdr:to>
      <xdr:col>21</xdr:col>
      <xdr:colOff>304800</xdr:colOff>
      <xdr:row>66</xdr:row>
      <xdr:rowOff>33337</xdr:rowOff>
    </xdr:to>
    <xdr:graphicFrame macro="">
      <xdr:nvGraphicFramePr>
        <xdr:cNvPr id="8" name="Chart 7">
          <a:extLst>
            <a:ext uri="{FF2B5EF4-FFF2-40B4-BE49-F238E27FC236}">
              <a16:creationId xmlns:a16="http://schemas.microsoft.com/office/drawing/2014/main" id="{216D4FD1-5AE0-422E-AAD0-A698DFDE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561975</xdr:colOff>
      <xdr:row>51</xdr:row>
      <xdr:rowOff>176212</xdr:rowOff>
    </xdr:from>
    <xdr:to>
      <xdr:col>29</xdr:col>
      <xdr:colOff>19050</xdr:colOff>
      <xdr:row>66</xdr:row>
      <xdr:rowOff>61912</xdr:rowOff>
    </xdr:to>
    <xdr:graphicFrame macro="">
      <xdr:nvGraphicFramePr>
        <xdr:cNvPr id="9" name="Chart 8">
          <a:extLst>
            <a:ext uri="{FF2B5EF4-FFF2-40B4-BE49-F238E27FC236}">
              <a16:creationId xmlns:a16="http://schemas.microsoft.com/office/drawing/2014/main" id="{A1DE8511-5F9C-4BEC-A0AE-2A090B2B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9525</xdr:colOff>
      <xdr:row>67</xdr:row>
      <xdr:rowOff>138112</xdr:rowOff>
    </xdr:from>
    <xdr:to>
      <xdr:col>21</xdr:col>
      <xdr:colOff>314325</xdr:colOff>
      <xdr:row>82</xdr:row>
      <xdr:rowOff>23812</xdr:rowOff>
    </xdr:to>
    <xdr:graphicFrame macro="">
      <xdr:nvGraphicFramePr>
        <xdr:cNvPr id="10" name="Chart 9">
          <a:extLst>
            <a:ext uri="{FF2B5EF4-FFF2-40B4-BE49-F238E27FC236}">
              <a16:creationId xmlns:a16="http://schemas.microsoft.com/office/drawing/2014/main" id="{A07BBAD8-684A-49E5-A62C-BA3C9E86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561975</xdr:colOff>
      <xdr:row>67</xdr:row>
      <xdr:rowOff>185737</xdr:rowOff>
    </xdr:from>
    <xdr:to>
      <xdr:col>29</xdr:col>
      <xdr:colOff>19050</xdr:colOff>
      <xdr:row>82</xdr:row>
      <xdr:rowOff>71437</xdr:rowOff>
    </xdr:to>
    <xdr:graphicFrame macro="">
      <xdr:nvGraphicFramePr>
        <xdr:cNvPr id="11" name="Chart 10">
          <a:extLst>
            <a:ext uri="{FF2B5EF4-FFF2-40B4-BE49-F238E27FC236}">
              <a16:creationId xmlns:a16="http://schemas.microsoft.com/office/drawing/2014/main" id="{5A915DEF-F8B0-448F-8684-75F515CE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361950</xdr:colOff>
      <xdr:row>15</xdr:row>
      <xdr:rowOff>23812</xdr:rowOff>
    </xdr:from>
    <xdr:to>
      <xdr:col>24</xdr:col>
      <xdr:colOff>57150</xdr:colOff>
      <xdr:row>29</xdr:row>
      <xdr:rowOff>100012</xdr:rowOff>
    </xdr:to>
    <xdr:graphicFrame macro="">
      <xdr:nvGraphicFramePr>
        <xdr:cNvPr id="2" name="Chart 1">
          <a:extLst>
            <a:ext uri="{FF2B5EF4-FFF2-40B4-BE49-F238E27FC236}">
              <a16:creationId xmlns:a16="http://schemas.microsoft.com/office/drawing/2014/main" id="{A728CD17-7E48-4C5B-8F75-AFD19A5A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295275</xdr:colOff>
      <xdr:row>10</xdr:row>
      <xdr:rowOff>166687</xdr:rowOff>
    </xdr:from>
    <xdr:to>
      <xdr:col>17</xdr:col>
      <xdr:colOff>600075</xdr:colOff>
      <xdr:row>25</xdr:row>
      <xdr:rowOff>52387</xdr:rowOff>
    </xdr:to>
    <xdr:graphicFrame macro="">
      <xdr:nvGraphicFramePr>
        <xdr:cNvPr id="2" name="Chart 1">
          <a:extLst>
            <a:ext uri="{FF2B5EF4-FFF2-40B4-BE49-F238E27FC236}">
              <a16:creationId xmlns:a16="http://schemas.microsoft.com/office/drawing/2014/main" id="{FC250046-7031-46DF-91FF-DAF4D2395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xdr:colOff>
      <xdr:row>10</xdr:row>
      <xdr:rowOff>33337</xdr:rowOff>
    </xdr:from>
    <xdr:to>
      <xdr:col>25</xdr:col>
      <xdr:colOff>361950</xdr:colOff>
      <xdr:row>24</xdr:row>
      <xdr:rowOff>109537</xdr:rowOff>
    </xdr:to>
    <xdr:graphicFrame macro="">
      <xdr:nvGraphicFramePr>
        <xdr:cNvPr id="3" name="Chart 2">
          <a:extLst>
            <a:ext uri="{FF2B5EF4-FFF2-40B4-BE49-F238E27FC236}">
              <a16:creationId xmlns:a16="http://schemas.microsoft.com/office/drawing/2014/main" id="{62D9C962-5EA7-4B21-842C-348BF0452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25</xdr:row>
      <xdr:rowOff>42862</xdr:rowOff>
    </xdr:from>
    <xdr:to>
      <xdr:col>20</xdr:col>
      <xdr:colOff>428625</xdr:colOff>
      <xdr:row>39</xdr:row>
      <xdr:rowOff>119062</xdr:rowOff>
    </xdr:to>
    <xdr:graphicFrame macro="">
      <xdr:nvGraphicFramePr>
        <xdr:cNvPr id="4" name="Chart 3">
          <a:extLst>
            <a:ext uri="{FF2B5EF4-FFF2-40B4-BE49-F238E27FC236}">
              <a16:creationId xmlns:a16="http://schemas.microsoft.com/office/drawing/2014/main" id="{149A44AB-2525-448E-B28F-61E0954C3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228600</xdr:colOff>
      <xdr:row>2</xdr:row>
      <xdr:rowOff>166687</xdr:rowOff>
    </xdr:from>
    <xdr:to>
      <xdr:col>25</xdr:col>
      <xdr:colOff>533400</xdr:colOff>
      <xdr:row>17</xdr:row>
      <xdr:rowOff>52387</xdr:rowOff>
    </xdr:to>
    <xdr:graphicFrame macro="">
      <xdr:nvGraphicFramePr>
        <xdr:cNvPr id="2" name="Chart 1">
          <a:extLst>
            <a:ext uri="{FF2B5EF4-FFF2-40B4-BE49-F238E27FC236}">
              <a16:creationId xmlns:a16="http://schemas.microsoft.com/office/drawing/2014/main" id="{D5419885-B366-4BD8-93EB-3A1E2493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314325</xdr:colOff>
      <xdr:row>18</xdr:row>
      <xdr:rowOff>185737</xdr:rowOff>
    </xdr:from>
    <xdr:to>
      <xdr:col>26</xdr:col>
      <xdr:colOff>9525</xdr:colOff>
      <xdr:row>33</xdr:row>
      <xdr:rowOff>71437</xdr:rowOff>
    </xdr:to>
    <xdr:graphicFrame macro="">
      <xdr:nvGraphicFramePr>
        <xdr:cNvPr id="3" name="Chart 2">
          <a:extLst>
            <a:ext uri="{FF2B5EF4-FFF2-40B4-BE49-F238E27FC236}">
              <a16:creationId xmlns:a16="http://schemas.microsoft.com/office/drawing/2014/main" id="{97C5F5B9-601E-49DD-8D2F-766E0C91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142875</xdr:colOff>
      <xdr:row>1</xdr:row>
      <xdr:rowOff>90487</xdr:rowOff>
    </xdr:from>
    <xdr:to>
      <xdr:col>22</xdr:col>
      <xdr:colOff>447675</xdr:colOff>
      <xdr:row>15</xdr:row>
      <xdr:rowOff>166687</xdr:rowOff>
    </xdr:to>
    <xdr:graphicFrame macro="">
      <xdr:nvGraphicFramePr>
        <xdr:cNvPr id="2" name="Chart 1">
          <a:extLst>
            <a:ext uri="{FF2B5EF4-FFF2-40B4-BE49-F238E27FC236}">
              <a16:creationId xmlns:a16="http://schemas.microsoft.com/office/drawing/2014/main" id="{F8FFC62F-AEDE-4F75-9CC2-7F0F159B1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114300</xdr:colOff>
      <xdr:row>16</xdr:row>
      <xdr:rowOff>138112</xdr:rowOff>
    </xdr:from>
    <xdr:to>
      <xdr:col>22</xdr:col>
      <xdr:colOff>419100</xdr:colOff>
      <xdr:row>31</xdr:row>
      <xdr:rowOff>23812</xdr:rowOff>
    </xdr:to>
    <xdr:graphicFrame macro="">
      <xdr:nvGraphicFramePr>
        <xdr:cNvPr id="3" name="Chart 2">
          <a:extLst>
            <a:ext uri="{FF2B5EF4-FFF2-40B4-BE49-F238E27FC236}">
              <a16:creationId xmlns:a16="http://schemas.microsoft.com/office/drawing/2014/main" id="{B1AD9A88-BA5E-4B55-A01C-FF362B91A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31</xdr:row>
      <xdr:rowOff>128587</xdr:rowOff>
    </xdr:from>
    <xdr:to>
      <xdr:col>22</xdr:col>
      <xdr:colOff>257175</xdr:colOff>
      <xdr:row>46</xdr:row>
      <xdr:rowOff>14287</xdr:rowOff>
    </xdr:to>
    <xdr:graphicFrame macro="">
      <xdr:nvGraphicFramePr>
        <xdr:cNvPr id="4" name="Chart 3">
          <a:extLst>
            <a:ext uri="{FF2B5EF4-FFF2-40B4-BE49-F238E27FC236}">
              <a16:creationId xmlns:a16="http://schemas.microsoft.com/office/drawing/2014/main" id="{559F7A26-F114-4A37-B881-063962D58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xdr:colOff>
      <xdr:row>47</xdr:row>
      <xdr:rowOff>52387</xdr:rowOff>
    </xdr:from>
    <xdr:to>
      <xdr:col>22</xdr:col>
      <xdr:colOff>333375</xdr:colOff>
      <xdr:row>61</xdr:row>
      <xdr:rowOff>128587</xdr:rowOff>
    </xdr:to>
    <xdr:graphicFrame macro="">
      <xdr:nvGraphicFramePr>
        <xdr:cNvPr id="5" name="Chart 4">
          <a:extLst>
            <a:ext uri="{FF2B5EF4-FFF2-40B4-BE49-F238E27FC236}">
              <a16:creationId xmlns:a16="http://schemas.microsoft.com/office/drawing/2014/main" id="{DC9B5B91-19A5-4EA5-9587-A64BD5AF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19050</xdr:colOff>
      <xdr:row>0</xdr:row>
      <xdr:rowOff>119062</xdr:rowOff>
    </xdr:from>
    <xdr:to>
      <xdr:col>25</xdr:col>
      <xdr:colOff>409575</xdr:colOff>
      <xdr:row>8</xdr:row>
      <xdr:rowOff>114300</xdr:rowOff>
    </xdr:to>
    <xdr:graphicFrame macro="">
      <xdr:nvGraphicFramePr>
        <xdr:cNvPr id="2" name="Chart 1">
          <a:extLst>
            <a:ext uri="{FF2B5EF4-FFF2-40B4-BE49-F238E27FC236}">
              <a16:creationId xmlns:a16="http://schemas.microsoft.com/office/drawing/2014/main" id="{130B60CB-6E38-4247-88FD-A04690BF1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8</xdr:row>
      <xdr:rowOff>90487</xdr:rowOff>
    </xdr:from>
    <xdr:to>
      <xdr:col>24</xdr:col>
      <xdr:colOff>552450</xdr:colOff>
      <xdr:row>16</xdr:row>
      <xdr:rowOff>152400</xdr:rowOff>
    </xdr:to>
    <xdr:graphicFrame macro="">
      <xdr:nvGraphicFramePr>
        <xdr:cNvPr id="3" name="Chart 2">
          <a:extLst>
            <a:ext uri="{FF2B5EF4-FFF2-40B4-BE49-F238E27FC236}">
              <a16:creationId xmlns:a16="http://schemas.microsoft.com/office/drawing/2014/main" id="{36A2E750-A6FA-4DF4-945A-5029B2E2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17</xdr:row>
      <xdr:rowOff>80962</xdr:rowOff>
    </xdr:from>
    <xdr:to>
      <xdr:col>24</xdr:col>
      <xdr:colOff>38100</xdr:colOff>
      <xdr:row>27</xdr:row>
      <xdr:rowOff>123825</xdr:rowOff>
    </xdr:to>
    <xdr:graphicFrame macro="">
      <xdr:nvGraphicFramePr>
        <xdr:cNvPr id="4" name="Chart 3">
          <a:extLst>
            <a:ext uri="{FF2B5EF4-FFF2-40B4-BE49-F238E27FC236}">
              <a16:creationId xmlns:a16="http://schemas.microsoft.com/office/drawing/2014/main" id="{C27FBD37-1AE7-4C9C-8699-1EC366635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14</xdr:row>
      <xdr:rowOff>147637</xdr:rowOff>
    </xdr:from>
    <xdr:to>
      <xdr:col>15</xdr:col>
      <xdr:colOff>314325</xdr:colOff>
      <xdr:row>29</xdr:row>
      <xdr:rowOff>33337</xdr:rowOff>
    </xdr:to>
    <xdr:graphicFrame macro="">
      <xdr:nvGraphicFramePr>
        <xdr:cNvPr id="5" name="Chart 4">
          <a:extLst>
            <a:ext uri="{FF2B5EF4-FFF2-40B4-BE49-F238E27FC236}">
              <a16:creationId xmlns:a16="http://schemas.microsoft.com/office/drawing/2014/main" id="{5DF27B98-7209-4486-89B4-D33F96F95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38100</xdr:colOff>
      <xdr:row>29</xdr:row>
      <xdr:rowOff>109537</xdr:rowOff>
    </xdr:from>
    <xdr:to>
      <xdr:col>25</xdr:col>
      <xdr:colOff>219075</xdr:colOff>
      <xdr:row>39</xdr:row>
      <xdr:rowOff>66675</xdr:rowOff>
    </xdr:to>
    <xdr:graphicFrame macro="">
      <xdr:nvGraphicFramePr>
        <xdr:cNvPr id="6" name="Chart 5">
          <a:extLst>
            <a:ext uri="{FF2B5EF4-FFF2-40B4-BE49-F238E27FC236}">
              <a16:creationId xmlns:a16="http://schemas.microsoft.com/office/drawing/2014/main" id="{4A1ED888-DF97-47CD-A56D-9E71AFB01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180975</xdr:colOff>
      <xdr:row>1</xdr:row>
      <xdr:rowOff>23812</xdr:rowOff>
    </xdr:from>
    <xdr:to>
      <xdr:col>18</xdr:col>
      <xdr:colOff>485775</xdr:colOff>
      <xdr:row>15</xdr:row>
      <xdr:rowOff>100012</xdr:rowOff>
    </xdr:to>
    <xdr:graphicFrame macro="">
      <xdr:nvGraphicFramePr>
        <xdr:cNvPr id="2" name="Chart 1">
          <a:extLst>
            <a:ext uri="{FF2B5EF4-FFF2-40B4-BE49-F238E27FC236}">
              <a16:creationId xmlns:a16="http://schemas.microsoft.com/office/drawing/2014/main" id="{D448E4EE-D63A-411A-9EF7-05C1D66F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17</xdr:row>
      <xdr:rowOff>61912</xdr:rowOff>
    </xdr:from>
    <xdr:to>
      <xdr:col>18</xdr:col>
      <xdr:colOff>352425</xdr:colOff>
      <xdr:row>31</xdr:row>
      <xdr:rowOff>138112</xdr:rowOff>
    </xdr:to>
    <xdr:graphicFrame macro="">
      <xdr:nvGraphicFramePr>
        <xdr:cNvPr id="3" name="Chart 2">
          <a:extLst>
            <a:ext uri="{FF2B5EF4-FFF2-40B4-BE49-F238E27FC236}">
              <a16:creationId xmlns:a16="http://schemas.microsoft.com/office/drawing/2014/main" id="{E1112D2F-F24D-4791-815D-EB70A4B2C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463826</xdr:colOff>
      <xdr:row>8</xdr:row>
      <xdr:rowOff>86139</xdr:rowOff>
    </xdr:from>
    <xdr:to>
      <xdr:col>16</xdr:col>
      <xdr:colOff>132521</xdr:colOff>
      <xdr:row>22</xdr:row>
      <xdr:rowOff>162339</xdr:rowOff>
    </xdr:to>
    <xdr:graphicFrame macro="">
      <xdr:nvGraphicFramePr>
        <xdr:cNvPr id="2" name="Chart 1">
          <a:extLst>
            <a:ext uri="{FF2B5EF4-FFF2-40B4-BE49-F238E27FC236}">
              <a16:creationId xmlns:a16="http://schemas.microsoft.com/office/drawing/2014/main" id="{53B9AEBD-287F-4E2B-81C8-44BDE2F70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438150</xdr:colOff>
      <xdr:row>10</xdr:row>
      <xdr:rowOff>166687</xdr:rowOff>
    </xdr:from>
    <xdr:to>
      <xdr:col>18</xdr:col>
      <xdr:colOff>0</xdr:colOff>
      <xdr:row>25</xdr:row>
      <xdr:rowOff>52387</xdr:rowOff>
    </xdr:to>
    <xdr:graphicFrame macro="">
      <xdr:nvGraphicFramePr>
        <xdr:cNvPr id="2" name="Chart 1">
          <a:extLst>
            <a:ext uri="{FF2B5EF4-FFF2-40B4-BE49-F238E27FC236}">
              <a16:creationId xmlns:a16="http://schemas.microsoft.com/office/drawing/2014/main" id="{4C4ACC17-239E-4124-937D-E31E03D83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161925</xdr:colOff>
      <xdr:row>13</xdr:row>
      <xdr:rowOff>166687</xdr:rowOff>
    </xdr:from>
    <xdr:to>
      <xdr:col>17</xdr:col>
      <xdr:colOff>333375</xdr:colOff>
      <xdr:row>28</xdr:row>
      <xdr:rowOff>52387</xdr:rowOff>
    </xdr:to>
    <xdr:graphicFrame macro="">
      <xdr:nvGraphicFramePr>
        <xdr:cNvPr id="2" name="Chart 1">
          <a:extLst>
            <a:ext uri="{FF2B5EF4-FFF2-40B4-BE49-F238E27FC236}">
              <a16:creationId xmlns:a16="http://schemas.microsoft.com/office/drawing/2014/main" id="{233B8DAB-FA5B-40CF-8D1D-5E6C1D79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28</xdr:row>
      <xdr:rowOff>185737</xdr:rowOff>
    </xdr:from>
    <xdr:to>
      <xdr:col>17</xdr:col>
      <xdr:colOff>523875</xdr:colOff>
      <xdr:row>43</xdr:row>
      <xdr:rowOff>71437</xdr:rowOff>
    </xdr:to>
    <xdr:graphicFrame macro="">
      <xdr:nvGraphicFramePr>
        <xdr:cNvPr id="3" name="Chart 2">
          <a:extLst>
            <a:ext uri="{FF2B5EF4-FFF2-40B4-BE49-F238E27FC236}">
              <a16:creationId xmlns:a16="http://schemas.microsoft.com/office/drawing/2014/main" id="{C51FA156-CE50-4219-AA0C-87A5701F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400050</xdr:colOff>
      <xdr:row>0</xdr:row>
      <xdr:rowOff>109537</xdr:rowOff>
    </xdr:from>
    <xdr:to>
      <xdr:col>24</xdr:col>
      <xdr:colOff>95250</xdr:colOff>
      <xdr:row>14</xdr:row>
      <xdr:rowOff>185737</xdr:rowOff>
    </xdr:to>
    <xdr:graphicFrame macro="">
      <xdr:nvGraphicFramePr>
        <xdr:cNvPr id="2" name="Chart 1">
          <a:extLst>
            <a:ext uri="{FF2B5EF4-FFF2-40B4-BE49-F238E27FC236}">
              <a16:creationId xmlns:a16="http://schemas.microsoft.com/office/drawing/2014/main" id="{5A6E05D9-11BC-48A1-B467-E28F1E4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409575</xdr:colOff>
      <xdr:row>16</xdr:row>
      <xdr:rowOff>90487</xdr:rowOff>
    </xdr:from>
    <xdr:to>
      <xdr:col>24</xdr:col>
      <xdr:colOff>104775</xdr:colOff>
      <xdr:row>30</xdr:row>
      <xdr:rowOff>166687</xdr:rowOff>
    </xdr:to>
    <xdr:graphicFrame macro="">
      <xdr:nvGraphicFramePr>
        <xdr:cNvPr id="3" name="Chart 2">
          <a:extLst>
            <a:ext uri="{FF2B5EF4-FFF2-40B4-BE49-F238E27FC236}">
              <a16:creationId xmlns:a16="http://schemas.microsoft.com/office/drawing/2014/main" id="{E486FC7C-3048-408F-8A97-0A559C23B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171450</xdr:colOff>
      <xdr:row>14</xdr:row>
      <xdr:rowOff>157162</xdr:rowOff>
    </xdr:from>
    <xdr:to>
      <xdr:col>19</xdr:col>
      <xdr:colOff>476250</xdr:colOff>
      <xdr:row>29</xdr:row>
      <xdr:rowOff>42862</xdr:rowOff>
    </xdr:to>
    <xdr:graphicFrame macro="">
      <xdr:nvGraphicFramePr>
        <xdr:cNvPr id="2" name="Chart 1">
          <a:extLst>
            <a:ext uri="{FF2B5EF4-FFF2-40B4-BE49-F238E27FC236}">
              <a16:creationId xmlns:a16="http://schemas.microsoft.com/office/drawing/2014/main" id="{AAA6BD36-0101-41E7-85D8-CFE2C4BE5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266700</xdr:colOff>
      <xdr:row>1</xdr:row>
      <xdr:rowOff>109537</xdr:rowOff>
    </xdr:from>
    <xdr:to>
      <xdr:col>22</xdr:col>
      <xdr:colOff>571500</xdr:colOff>
      <xdr:row>15</xdr:row>
      <xdr:rowOff>185737</xdr:rowOff>
    </xdr:to>
    <xdr:graphicFrame macro="">
      <xdr:nvGraphicFramePr>
        <xdr:cNvPr id="3" name="Chart 2">
          <a:extLst>
            <a:ext uri="{FF2B5EF4-FFF2-40B4-BE49-F238E27FC236}">
              <a16:creationId xmlns:a16="http://schemas.microsoft.com/office/drawing/2014/main" id="{185047E8-5308-4B26-AC3A-0E400027B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18</xdr:row>
      <xdr:rowOff>147637</xdr:rowOff>
    </xdr:from>
    <xdr:to>
      <xdr:col>22</xdr:col>
      <xdr:colOff>381000</xdr:colOff>
      <xdr:row>33</xdr:row>
      <xdr:rowOff>33337</xdr:rowOff>
    </xdr:to>
    <xdr:graphicFrame macro="">
      <xdr:nvGraphicFramePr>
        <xdr:cNvPr id="4" name="Chart 3">
          <a:extLst>
            <a:ext uri="{FF2B5EF4-FFF2-40B4-BE49-F238E27FC236}">
              <a16:creationId xmlns:a16="http://schemas.microsoft.com/office/drawing/2014/main" id="{DA552BFB-8CB7-4F02-A309-B2CE9F20E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18</xdr:col>
      <xdr:colOff>219075</xdr:colOff>
      <xdr:row>1</xdr:row>
      <xdr:rowOff>147637</xdr:rowOff>
    </xdr:from>
    <xdr:to>
      <xdr:col>25</xdr:col>
      <xdr:colOff>523875</xdr:colOff>
      <xdr:row>16</xdr:row>
      <xdr:rowOff>33337</xdr:rowOff>
    </xdr:to>
    <xdr:graphicFrame macro="">
      <xdr:nvGraphicFramePr>
        <xdr:cNvPr id="2" name="Chart 1">
          <a:extLst>
            <a:ext uri="{FF2B5EF4-FFF2-40B4-BE49-F238E27FC236}">
              <a16:creationId xmlns:a16="http://schemas.microsoft.com/office/drawing/2014/main" id="{F0F3A5C8-E673-4FE5-9133-C693FBD9B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161925</xdr:colOff>
      <xdr:row>19</xdr:row>
      <xdr:rowOff>33337</xdr:rowOff>
    </xdr:from>
    <xdr:to>
      <xdr:col>19</xdr:col>
      <xdr:colOff>466725</xdr:colOff>
      <xdr:row>33</xdr:row>
      <xdr:rowOff>109537</xdr:rowOff>
    </xdr:to>
    <xdr:graphicFrame macro="">
      <xdr:nvGraphicFramePr>
        <xdr:cNvPr id="3" name="Chart 2">
          <a:extLst>
            <a:ext uri="{FF2B5EF4-FFF2-40B4-BE49-F238E27FC236}">
              <a16:creationId xmlns:a16="http://schemas.microsoft.com/office/drawing/2014/main" id="{27FFA825-CC1B-495B-BFA4-3ECD1087F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34</xdr:row>
      <xdr:rowOff>157162</xdr:rowOff>
    </xdr:from>
    <xdr:to>
      <xdr:col>19</xdr:col>
      <xdr:colOff>419100</xdr:colOff>
      <xdr:row>49</xdr:row>
      <xdr:rowOff>42862</xdr:rowOff>
    </xdr:to>
    <xdr:graphicFrame macro="">
      <xdr:nvGraphicFramePr>
        <xdr:cNvPr id="4" name="Chart 3">
          <a:extLst>
            <a:ext uri="{FF2B5EF4-FFF2-40B4-BE49-F238E27FC236}">
              <a16:creationId xmlns:a16="http://schemas.microsoft.com/office/drawing/2014/main" id="{802894B3-4C31-4EE2-8A30-ABC05BB0F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228600</xdr:colOff>
      <xdr:row>50</xdr:row>
      <xdr:rowOff>71437</xdr:rowOff>
    </xdr:from>
    <xdr:to>
      <xdr:col>19</xdr:col>
      <xdr:colOff>533400</xdr:colOff>
      <xdr:row>64</xdr:row>
      <xdr:rowOff>147637</xdr:rowOff>
    </xdr:to>
    <xdr:graphicFrame macro="">
      <xdr:nvGraphicFramePr>
        <xdr:cNvPr id="5" name="Chart 4">
          <a:extLst>
            <a:ext uri="{FF2B5EF4-FFF2-40B4-BE49-F238E27FC236}">
              <a16:creationId xmlns:a16="http://schemas.microsoft.com/office/drawing/2014/main" id="{7D89C6E3-D349-48B6-99FC-DBE71E0E8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17</xdr:col>
      <xdr:colOff>419100</xdr:colOff>
      <xdr:row>11</xdr:row>
      <xdr:rowOff>128587</xdr:rowOff>
    </xdr:from>
    <xdr:to>
      <xdr:col>25</xdr:col>
      <xdr:colOff>114300</xdr:colOff>
      <xdr:row>26</xdr:row>
      <xdr:rowOff>14287</xdr:rowOff>
    </xdr:to>
    <xdr:graphicFrame macro="">
      <xdr:nvGraphicFramePr>
        <xdr:cNvPr id="2" name="Chart 1">
          <a:extLst>
            <a:ext uri="{FF2B5EF4-FFF2-40B4-BE49-F238E27FC236}">
              <a16:creationId xmlns:a16="http://schemas.microsoft.com/office/drawing/2014/main" id="{3C8C4894-D103-4C50-A0D9-51EDB47D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375395</xdr:colOff>
      <xdr:row>14</xdr:row>
      <xdr:rowOff>180415</xdr:rowOff>
    </xdr:from>
    <xdr:to>
      <xdr:col>12</xdr:col>
      <xdr:colOff>593911</xdr:colOff>
      <xdr:row>26</xdr:row>
      <xdr:rowOff>78442</xdr:rowOff>
    </xdr:to>
    <xdr:graphicFrame macro="">
      <xdr:nvGraphicFramePr>
        <xdr:cNvPr id="2" name="Chart 1">
          <a:extLst>
            <a:ext uri="{FF2B5EF4-FFF2-40B4-BE49-F238E27FC236}">
              <a16:creationId xmlns:a16="http://schemas.microsoft.com/office/drawing/2014/main" id="{18E8EDC3-BA23-4792-9579-B64B9028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29</xdr:row>
      <xdr:rowOff>124385</xdr:rowOff>
    </xdr:from>
    <xdr:to>
      <xdr:col>12</xdr:col>
      <xdr:colOff>481853</xdr:colOff>
      <xdr:row>41</xdr:row>
      <xdr:rowOff>56029</xdr:rowOff>
    </xdr:to>
    <xdr:graphicFrame macro="">
      <xdr:nvGraphicFramePr>
        <xdr:cNvPr id="3" name="Chart 2">
          <a:extLst>
            <a:ext uri="{FF2B5EF4-FFF2-40B4-BE49-F238E27FC236}">
              <a16:creationId xmlns:a16="http://schemas.microsoft.com/office/drawing/2014/main" id="{87ED0CE9-F3CE-4FFF-B5AA-AD76BD88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565896</xdr:colOff>
      <xdr:row>43</xdr:row>
      <xdr:rowOff>124385</xdr:rowOff>
    </xdr:from>
    <xdr:to>
      <xdr:col>12</xdr:col>
      <xdr:colOff>235323</xdr:colOff>
      <xdr:row>54</xdr:row>
      <xdr:rowOff>56029</xdr:rowOff>
    </xdr:to>
    <xdr:graphicFrame macro="">
      <xdr:nvGraphicFramePr>
        <xdr:cNvPr id="4" name="Chart 3">
          <a:extLst>
            <a:ext uri="{FF2B5EF4-FFF2-40B4-BE49-F238E27FC236}">
              <a16:creationId xmlns:a16="http://schemas.microsoft.com/office/drawing/2014/main" id="{E671763D-5863-43E4-A159-86D37DA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397808</xdr:colOff>
      <xdr:row>57</xdr:row>
      <xdr:rowOff>34738</xdr:rowOff>
    </xdr:from>
    <xdr:to>
      <xdr:col>14</xdr:col>
      <xdr:colOff>128867</xdr:colOff>
      <xdr:row>71</xdr:row>
      <xdr:rowOff>110938</xdr:rowOff>
    </xdr:to>
    <xdr:graphicFrame macro="">
      <xdr:nvGraphicFramePr>
        <xdr:cNvPr id="5" name="Chart 4">
          <a:extLst>
            <a:ext uri="{FF2B5EF4-FFF2-40B4-BE49-F238E27FC236}">
              <a16:creationId xmlns:a16="http://schemas.microsoft.com/office/drawing/2014/main" id="{B5771509-C5BD-4CB1-B8C2-47F064E9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173690</xdr:colOff>
      <xdr:row>14</xdr:row>
      <xdr:rowOff>57150</xdr:rowOff>
    </xdr:from>
    <xdr:to>
      <xdr:col>24</xdr:col>
      <xdr:colOff>509866</xdr:colOff>
      <xdr:row>28</xdr:row>
      <xdr:rowOff>133350</xdr:rowOff>
    </xdr:to>
    <xdr:graphicFrame macro="">
      <xdr:nvGraphicFramePr>
        <xdr:cNvPr id="6" name="Chart 5">
          <a:extLst>
            <a:ext uri="{FF2B5EF4-FFF2-40B4-BE49-F238E27FC236}">
              <a16:creationId xmlns:a16="http://schemas.microsoft.com/office/drawing/2014/main" id="{30652200-3AC9-428C-9297-9C3D4115D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162484</xdr:colOff>
      <xdr:row>29</xdr:row>
      <xdr:rowOff>57149</xdr:rowOff>
    </xdr:from>
    <xdr:to>
      <xdr:col>24</xdr:col>
      <xdr:colOff>498660</xdr:colOff>
      <xdr:row>43</xdr:row>
      <xdr:rowOff>133349</xdr:rowOff>
    </xdr:to>
    <xdr:graphicFrame macro="">
      <xdr:nvGraphicFramePr>
        <xdr:cNvPr id="7" name="Chart 6">
          <a:extLst>
            <a:ext uri="{FF2B5EF4-FFF2-40B4-BE49-F238E27FC236}">
              <a16:creationId xmlns:a16="http://schemas.microsoft.com/office/drawing/2014/main" id="{3A38A92E-1431-408B-8D12-6A13E63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184896</xdr:colOff>
      <xdr:row>44</xdr:row>
      <xdr:rowOff>23532</xdr:rowOff>
    </xdr:from>
    <xdr:to>
      <xdr:col>24</xdr:col>
      <xdr:colOff>521072</xdr:colOff>
      <xdr:row>58</xdr:row>
      <xdr:rowOff>99732</xdr:rowOff>
    </xdr:to>
    <xdr:graphicFrame macro="">
      <xdr:nvGraphicFramePr>
        <xdr:cNvPr id="8" name="Chart 7">
          <a:extLst>
            <a:ext uri="{FF2B5EF4-FFF2-40B4-BE49-F238E27FC236}">
              <a16:creationId xmlns:a16="http://schemas.microsoft.com/office/drawing/2014/main" id="{3E45FAD1-4CAC-420A-BFB4-9D9C0FEE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263337</xdr:colOff>
      <xdr:row>58</xdr:row>
      <xdr:rowOff>113179</xdr:rowOff>
    </xdr:from>
    <xdr:to>
      <xdr:col>24</xdr:col>
      <xdr:colOff>599513</xdr:colOff>
      <xdr:row>72</xdr:row>
      <xdr:rowOff>189379</xdr:rowOff>
    </xdr:to>
    <xdr:graphicFrame macro="">
      <xdr:nvGraphicFramePr>
        <xdr:cNvPr id="9" name="Chart 8">
          <a:extLst>
            <a:ext uri="{FF2B5EF4-FFF2-40B4-BE49-F238E27FC236}">
              <a16:creationId xmlns:a16="http://schemas.microsoft.com/office/drawing/2014/main" id="{FD90A8D0-6AB2-4F80-8E44-938395832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142875</xdr:colOff>
      <xdr:row>10</xdr:row>
      <xdr:rowOff>157162</xdr:rowOff>
    </xdr:from>
    <xdr:to>
      <xdr:col>17</xdr:col>
      <xdr:colOff>447675</xdr:colOff>
      <xdr:row>25</xdr:row>
      <xdr:rowOff>42862</xdr:rowOff>
    </xdr:to>
    <xdr:graphicFrame macro="">
      <xdr:nvGraphicFramePr>
        <xdr:cNvPr id="2" name="Chart 1">
          <a:extLst>
            <a:ext uri="{FF2B5EF4-FFF2-40B4-BE49-F238E27FC236}">
              <a16:creationId xmlns:a16="http://schemas.microsoft.com/office/drawing/2014/main" id="{EBC9311F-E38E-49C8-BE84-EDE93DA9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Y137"/>
  <sheetViews>
    <sheetView tabSelected="1" zoomScale="70" zoomScaleNormal="70" workbookViewId="0">
      <pane ySplit="3" topLeftCell="A92" activePane="bottomLeft" state="frozen"/>
      <selection pane="bottomLeft" activeCell="P67" sqref="P67"/>
    </sheetView>
  </sheetViews>
  <sheetFormatPr defaultRowHeight="15" x14ac:dyDescent="0.25"/>
  <cols>
    <col min="1" max="1" width="12.140625" bestFit="1" customWidth="1"/>
    <col min="2" max="2" width="26" customWidth="1"/>
    <col min="10" max="10" width="23" bestFit="1" customWidth="1"/>
    <col min="11" max="11" width="13.28515625" customWidth="1"/>
    <col min="12" max="12" width="18.5703125" bestFit="1" customWidth="1"/>
    <col min="15" max="15" width="10.42578125" bestFit="1" customWidth="1"/>
    <col min="17" max="17" width="16.5703125" customWidth="1"/>
    <col min="19" max="19" width="11.85546875" customWidth="1"/>
    <col min="20" max="20" width="17.28515625" bestFit="1" customWidth="1"/>
    <col min="21" max="21" width="16.28515625" bestFit="1" customWidth="1"/>
    <col min="22" max="22" width="16.28515625" customWidth="1"/>
    <col min="23" max="23" width="35.28515625" bestFit="1" customWidth="1"/>
    <col min="24" max="24" width="165.85546875" bestFit="1" customWidth="1"/>
  </cols>
  <sheetData>
    <row r="1" spans="1:24" ht="23.25" x14ac:dyDescent="0.25">
      <c r="A1" s="71" t="s">
        <v>296</v>
      </c>
      <c r="B1" s="72"/>
    </row>
    <row r="2" spans="1:24" x14ac:dyDescent="0.25">
      <c r="A2" s="73" t="s">
        <v>430</v>
      </c>
      <c r="B2" s="74"/>
      <c r="C2" s="74"/>
      <c r="D2" s="75"/>
      <c r="E2" s="45"/>
      <c r="F2" s="76" t="s">
        <v>76</v>
      </c>
      <c r="G2" s="74"/>
      <c r="H2" s="75"/>
      <c r="I2" s="44" t="s">
        <v>77</v>
      </c>
      <c r="J2" s="47"/>
      <c r="K2" s="47"/>
      <c r="L2" s="56"/>
      <c r="M2" s="47"/>
      <c r="N2" s="47"/>
      <c r="O2" s="45"/>
      <c r="P2" s="47"/>
      <c r="Q2" s="47"/>
      <c r="R2" s="47"/>
      <c r="S2" s="47"/>
      <c r="T2" s="47"/>
      <c r="U2" s="45"/>
      <c r="V2" s="45"/>
      <c r="W2" s="46"/>
      <c r="X2" s="43" t="s">
        <v>34</v>
      </c>
    </row>
    <row r="3" spans="1:24" x14ac:dyDescent="0.25">
      <c r="A3" s="17" t="s">
        <v>72</v>
      </c>
      <c r="B3" s="9" t="s">
        <v>73</v>
      </c>
      <c r="C3" s="9" t="s">
        <v>74</v>
      </c>
      <c r="D3" s="18" t="s">
        <v>75</v>
      </c>
      <c r="E3" s="9" t="s">
        <v>604</v>
      </c>
      <c r="F3" s="9" t="s">
        <v>22</v>
      </c>
      <c r="G3" s="9" t="s">
        <v>163</v>
      </c>
      <c r="H3" s="18" t="s">
        <v>78</v>
      </c>
      <c r="I3" s="17" t="s">
        <v>42</v>
      </c>
      <c r="J3" s="9" t="s">
        <v>164</v>
      </c>
      <c r="K3" s="9" t="s">
        <v>593</v>
      </c>
      <c r="L3" s="9"/>
      <c r="M3" s="9" t="s">
        <v>308</v>
      </c>
      <c r="N3" s="9" t="s">
        <v>213</v>
      </c>
      <c r="O3" s="9" t="s">
        <v>200</v>
      </c>
      <c r="P3" s="9" t="s">
        <v>318</v>
      </c>
      <c r="Q3" s="9" t="s">
        <v>336</v>
      </c>
      <c r="R3" s="9" t="s">
        <v>38</v>
      </c>
      <c r="S3" s="9" t="s">
        <v>306</v>
      </c>
      <c r="T3" s="9" t="s">
        <v>35</v>
      </c>
      <c r="U3" s="9" t="s">
        <v>201</v>
      </c>
      <c r="V3" s="9" t="s">
        <v>208</v>
      </c>
      <c r="W3" s="18" t="s">
        <v>202</v>
      </c>
      <c r="X3" s="40"/>
    </row>
    <row r="4" spans="1:24" x14ac:dyDescent="0.25">
      <c r="A4" s="58">
        <v>2</v>
      </c>
      <c r="B4" s="11" t="s">
        <v>85</v>
      </c>
      <c r="C4" s="10" t="s">
        <v>86</v>
      </c>
      <c r="D4" s="20">
        <v>2003</v>
      </c>
      <c r="E4" s="19">
        <v>1</v>
      </c>
      <c r="F4" s="12">
        <v>0</v>
      </c>
      <c r="G4" s="12">
        <v>1</v>
      </c>
      <c r="H4" s="20" t="s">
        <v>4</v>
      </c>
      <c r="I4" s="26">
        <v>400</v>
      </c>
      <c r="J4" s="12" t="s">
        <v>167</v>
      </c>
      <c r="K4" s="60">
        <f>I4/P4</f>
        <v>7.1428571428571432</v>
      </c>
      <c r="L4" s="60"/>
      <c r="M4" s="12">
        <v>14</v>
      </c>
      <c r="N4" s="12">
        <v>36</v>
      </c>
      <c r="O4" s="12" t="s">
        <v>203</v>
      </c>
      <c r="P4" s="12">
        <v>56</v>
      </c>
      <c r="Q4" s="12" t="s">
        <v>324</v>
      </c>
      <c r="R4" s="27" t="s">
        <v>23</v>
      </c>
      <c r="S4" s="12">
        <v>1</v>
      </c>
      <c r="T4" s="12" t="s">
        <v>37</v>
      </c>
      <c r="U4" s="12" t="s">
        <v>199</v>
      </c>
      <c r="V4" s="10" t="s">
        <v>209</v>
      </c>
      <c r="W4" s="20" t="s">
        <v>211</v>
      </c>
      <c r="X4" s="40"/>
    </row>
    <row r="5" spans="1:24" x14ac:dyDescent="0.25">
      <c r="A5" s="58">
        <v>2</v>
      </c>
      <c r="B5" s="11" t="s">
        <v>85</v>
      </c>
      <c r="C5" s="10" t="s">
        <v>86</v>
      </c>
      <c r="D5" s="20">
        <v>2003</v>
      </c>
      <c r="E5" s="19">
        <v>2</v>
      </c>
      <c r="F5" s="12">
        <v>0</v>
      </c>
      <c r="G5" s="12">
        <v>1</v>
      </c>
      <c r="H5" s="20" t="s">
        <v>4</v>
      </c>
      <c r="I5" s="26">
        <v>400</v>
      </c>
      <c r="J5" s="12" t="s">
        <v>167</v>
      </c>
      <c r="K5" s="60">
        <f t="shared" ref="K5:K6" si="0">I5/P5</f>
        <v>6.5040650406504064</v>
      </c>
      <c r="L5" s="60"/>
      <c r="M5" s="10">
        <v>14</v>
      </c>
      <c r="N5" s="10">
        <v>39</v>
      </c>
      <c r="O5" s="12" t="s">
        <v>203</v>
      </c>
      <c r="P5" s="10">
        <v>61.5</v>
      </c>
      <c r="Q5" s="12" t="s">
        <v>324</v>
      </c>
      <c r="R5" s="27" t="s">
        <v>23</v>
      </c>
      <c r="S5" s="12">
        <v>1</v>
      </c>
      <c r="T5" s="12" t="s">
        <v>37</v>
      </c>
      <c r="U5" s="12" t="s">
        <v>199</v>
      </c>
      <c r="V5" s="10" t="s">
        <v>209</v>
      </c>
      <c r="W5" s="20" t="s">
        <v>566</v>
      </c>
      <c r="X5" s="40"/>
    </row>
    <row r="6" spans="1:24" x14ac:dyDescent="0.25">
      <c r="A6" s="58">
        <v>3</v>
      </c>
      <c r="B6" s="11" t="s">
        <v>88</v>
      </c>
      <c r="C6" s="10" t="s">
        <v>86</v>
      </c>
      <c r="D6" s="20">
        <v>2004</v>
      </c>
      <c r="E6" s="19">
        <v>3</v>
      </c>
      <c r="F6" s="12">
        <v>0</v>
      </c>
      <c r="G6" s="12">
        <v>1</v>
      </c>
      <c r="H6" s="20" t="s">
        <v>8</v>
      </c>
      <c r="I6" s="26">
        <v>400</v>
      </c>
      <c r="J6" s="12" t="s">
        <v>167</v>
      </c>
      <c r="K6" s="60">
        <f t="shared" si="0"/>
        <v>7.4906367041198507</v>
      </c>
      <c r="L6" s="60"/>
      <c r="M6" s="12">
        <v>22</v>
      </c>
      <c r="N6" s="12">
        <v>43</v>
      </c>
      <c r="O6" s="12" t="s">
        <v>203</v>
      </c>
      <c r="P6" s="12">
        <v>53.4</v>
      </c>
      <c r="Q6" s="12" t="s">
        <v>324</v>
      </c>
      <c r="R6" s="27" t="s">
        <v>23</v>
      </c>
      <c r="S6" s="12">
        <v>1</v>
      </c>
      <c r="T6" s="12" t="s">
        <v>37</v>
      </c>
      <c r="U6" s="12" t="s">
        <v>199</v>
      </c>
      <c r="V6" s="10" t="s">
        <v>209</v>
      </c>
      <c r="W6" s="20" t="s">
        <v>215</v>
      </c>
      <c r="X6" s="40"/>
    </row>
    <row r="7" spans="1:24" x14ac:dyDescent="0.25">
      <c r="A7" s="58">
        <v>4</v>
      </c>
      <c r="B7" s="13" t="s">
        <v>91</v>
      </c>
      <c r="C7" s="10" t="s">
        <v>86</v>
      </c>
      <c r="D7" s="21">
        <v>1994</v>
      </c>
      <c r="E7" s="19">
        <v>4</v>
      </c>
      <c r="F7" s="10">
        <v>0</v>
      </c>
      <c r="G7" s="10">
        <v>1</v>
      </c>
      <c r="H7" s="21" t="s">
        <v>4</v>
      </c>
      <c r="I7" s="19">
        <v>1200</v>
      </c>
      <c r="J7" s="10" t="s">
        <v>167</v>
      </c>
      <c r="K7" s="10" t="s">
        <v>419</v>
      </c>
      <c r="L7" s="10"/>
      <c r="M7" s="10">
        <v>14</v>
      </c>
      <c r="N7" s="10" t="s">
        <v>419</v>
      </c>
      <c r="O7" s="10" t="s">
        <v>203</v>
      </c>
      <c r="P7" s="10" t="s">
        <v>419</v>
      </c>
      <c r="Q7" s="10" t="s">
        <v>324</v>
      </c>
      <c r="R7" s="28" t="s">
        <v>23</v>
      </c>
      <c r="S7" s="10">
        <v>1</v>
      </c>
      <c r="T7" s="10" t="s">
        <v>54</v>
      </c>
      <c r="U7" s="10" t="s">
        <v>199</v>
      </c>
      <c r="V7" s="10" t="s">
        <v>209</v>
      </c>
      <c r="W7" s="21" t="s">
        <v>211</v>
      </c>
      <c r="X7" s="41"/>
    </row>
    <row r="8" spans="1:24" x14ac:dyDescent="0.25">
      <c r="A8" s="58">
        <v>4</v>
      </c>
      <c r="B8" s="13" t="s">
        <v>91</v>
      </c>
      <c r="C8" s="10" t="s">
        <v>86</v>
      </c>
      <c r="D8" s="21">
        <v>1994</v>
      </c>
      <c r="E8" s="19">
        <v>5</v>
      </c>
      <c r="F8" s="10">
        <v>0</v>
      </c>
      <c r="G8" s="10">
        <v>1</v>
      </c>
      <c r="H8" s="21" t="s">
        <v>4</v>
      </c>
      <c r="I8" s="19">
        <v>1200</v>
      </c>
      <c r="J8" s="10" t="s">
        <v>167</v>
      </c>
      <c r="K8" s="10" t="s">
        <v>419</v>
      </c>
      <c r="L8" s="10"/>
      <c r="M8" s="10">
        <v>14</v>
      </c>
      <c r="N8" s="10" t="s">
        <v>419</v>
      </c>
      <c r="O8" s="10" t="s">
        <v>203</v>
      </c>
      <c r="P8" s="10" t="s">
        <v>419</v>
      </c>
      <c r="Q8" s="10" t="s">
        <v>324</v>
      </c>
      <c r="R8" s="28" t="s">
        <v>23</v>
      </c>
      <c r="S8" s="10">
        <v>1</v>
      </c>
      <c r="T8" s="10" t="s">
        <v>37</v>
      </c>
      <c r="U8" s="10" t="s">
        <v>199</v>
      </c>
      <c r="V8" s="10" t="s">
        <v>209</v>
      </c>
      <c r="W8" s="21" t="s">
        <v>211</v>
      </c>
    </row>
    <row r="9" spans="1:24" x14ac:dyDescent="0.25">
      <c r="A9" s="58">
        <v>8</v>
      </c>
      <c r="B9" s="13" t="s">
        <v>93</v>
      </c>
      <c r="C9" s="10" t="s">
        <v>94</v>
      </c>
      <c r="D9" s="20">
        <v>2018</v>
      </c>
      <c r="E9" s="19">
        <v>6</v>
      </c>
      <c r="F9" s="12">
        <v>1</v>
      </c>
      <c r="G9" s="12">
        <v>1</v>
      </c>
      <c r="H9" s="20" t="s">
        <v>19</v>
      </c>
      <c r="I9" s="26">
        <v>400</v>
      </c>
      <c r="J9" s="12" t="s">
        <v>167</v>
      </c>
      <c r="K9" s="10" t="s">
        <v>419</v>
      </c>
      <c r="L9" s="10"/>
      <c r="M9" s="12">
        <v>8</v>
      </c>
      <c r="N9" s="12" t="s">
        <v>419</v>
      </c>
      <c r="O9" s="12" t="s">
        <v>203</v>
      </c>
      <c r="P9" s="10" t="s">
        <v>419</v>
      </c>
      <c r="Q9" s="10" t="s">
        <v>324</v>
      </c>
      <c r="R9" s="27" t="s">
        <v>25</v>
      </c>
      <c r="S9" s="10">
        <v>0.5</v>
      </c>
      <c r="T9" s="12" t="s">
        <v>54</v>
      </c>
      <c r="U9" s="12" t="s">
        <v>222</v>
      </c>
      <c r="V9" s="10" t="s">
        <v>211</v>
      </c>
      <c r="W9" s="20" t="s">
        <v>211</v>
      </c>
      <c r="X9" s="40"/>
    </row>
    <row r="10" spans="1:24" x14ac:dyDescent="0.25">
      <c r="A10" s="58">
        <v>9</v>
      </c>
      <c r="B10" s="10" t="s">
        <v>95</v>
      </c>
      <c r="C10" s="10" t="s">
        <v>96</v>
      </c>
      <c r="D10" s="20">
        <v>2004</v>
      </c>
      <c r="E10" s="19">
        <v>7</v>
      </c>
      <c r="F10" s="12">
        <v>1</v>
      </c>
      <c r="G10" s="12">
        <v>1</v>
      </c>
      <c r="H10" s="20" t="s">
        <v>8</v>
      </c>
      <c r="I10" s="26">
        <v>400</v>
      </c>
      <c r="J10" s="12" t="s">
        <v>167</v>
      </c>
      <c r="K10" s="10" t="s">
        <v>419</v>
      </c>
      <c r="L10" s="10"/>
      <c r="M10" s="12">
        <v>20</v>
      </c>
      <c r="N10" s="12" t="s">
        <v>419</v>
      </c>
      <c r="O10" s="12" t="s">
        <v>203</v>
      </c>
      <c r="P10" s="12" t="s">
        <v>419</v>
      </c>
      <c r="Q10" s="10" t="s">
        <v>324</v>
      </c>
      <c r="R10" s="27" t="s">
        <v>23</v>
      </c>
      <c r="S10" s="12">
        <v>1</v>
      </c>
      <c r="T10" s="12" t="s">
        <v>419</v>
      </c>
      <c r="U10" s="12" t="s">
        <v>222</v>
      </c>
      <c r="V10" s="10" t="s">
        <v>211</v>
      </c>
      <c r="W10" s="20" t="s">
        <v>211</v>
      </c>
      <c r="X10" s="40"/>
    </row>
    <row r="11" spans="1:24" x14ac:dyDescent="0.25">
      <c r="A11" s="58">
        <v>10</v>
      </c>
      <c r="B11" s="14" t="s">
        <v>178</v>
      </c>
      <c r="C11" s="10" t="s">
        <v>179</v>
      </c>
      <c r="D11" s="20">
        <v>2018</v>
      </c>
      <c r="E11" s="19">
        <v>8</v>
      </c>
      <c r="F11" s="12">
        <v>1</v>
      </c>
      <c r="G11" s="12">
        <v>1</v>
      </c>
      <c r="H11" s="20" t="s">
        <v>8</v>
      </c>
      <c r="I11" s="26">
        <v>400</v>
      </c>
      <c r="J11" s="12" t="s">
        <v>167</v>
      </c>
      <c r="K11" s="10" t="s">
        <v>419</v>
      </c>
      <c r="L11" s="10"/>
      <c r="M11" s="12">
        <v>7</v>
      </c>
      <c r="N11" s="12" t="s">
        <v>419</v>
      </c>
      <c r="O11" s="12" t="s">
        <v>203</v>
      </c>
      <c r="P11" s="12" t="s">
        <v>419</v>
      </c>
      <c r="Q11" s="10" t="s">
        <v>324</v>
      </c>
      <c r="R11" s="27" t="s">
        <v>25</v>
      </c>
      <c r="S11" s="27" t="s">
        <v>419</v>
      </c>
      <c r="T11" s="12" t="s">
        <v>37</v>
      </c>
      <c r="U11" s="12" t="s">
        <v>25</v>
      </c>
      <c r="V11" s="10" t="s">
        <v>25</v>
      </c>
      <c r="W11" s="20" t="s">
        <v>568</v>
      </c>
      <c r="X11" s="40"/>
    </row>
    <row r="12" spans="1:24" x14ac:dyDescent="0.25">
      <c r="A12" s="58">
        <v>11</v>
      </c>
      <c r="B12" s="10" t="s">
        <v>97</v>
      </c>
      <c r="C12" s="10" t="s">
        <v>98</v>
      </c>
      <c r="D12" s="20">
        <v>2009</v>
      </c>
      <c r="E12" s="19">
        <v>9</v>
      </c>
      <c r="F12" s="12">
        <v>1</v>
      </c>
      <c r="G12" s="12">
        <v>1</v>
      </c>
      <c r="H12" s="20" t="s">
        <v>4</v>
      </c>
      <c r="I12" s="26">
        <v>400</v>
      </c>
      <c r="J12" s="12" t="s">
        <v>167</v>
      </c>
      <c r="K12" s="60">
        <f>I12/P12</f>
        <v>5.4794520547945202</v>
      </c>
      <c r="L12" s="60"/>
      <c r="M12" s="12">
        <v>8</v>
      </c>
      <c r="N12" s="12">
        <v>31</v>
      </c>
      <c r="O12" s="12" t="s">
        <v>203</v>
      </c>
      <c r="P12" s="12">
        <v>73</v>
      </c>
      <c r="Q12" s="10" t="s">
        <v>324</v>
      </c>
      <c r="R12" s="27" t="s">
        <v>99</v>
      </c>
      <c r="S12" s="12">
        <v>1</v>
      </c>
      <c r="T12" s="12" t="s">
        <v>37</v>
      </c>
      <c r="U12" s="12" t="s">
        <v>222</v>
      </c>
      <c r="V12" s="10" t="s">
        <v>211</v>
      </c>
      <c r="W12" s="20" t="s">
        <v>211</v>
      </c>
      <c r="X12" s="40"/>
    </row>
    <row r="13" spans="1:24" x14ac:dyDescent="0.25">
      <c r="A13" s="58">
        <v>11</v>
      </c>
      <c r="B13" s="10" t="s">
        <v>97</v>
      </c>
      <c r="C13" s="10" t="s">
        <v>98</v>
      </c>
      <c r="D13" s="20">
        <v>2009</v>
      </c>
      <c r="E13" s="19">
        <v>10</v>
      </c>
      <c r="F13" s="12">
        <v>1</v>
      </c>
      <c r="G13" s="12">
        <v>1</v>
      </c>
      <c r="H13" s="20" t="s">
        <v>4</v>
      </c>
      <c r="I13" s="26">
        <v>400</v>
      </c>
      <c r="J13" s="12" t="s">
        <v>167</v>
      </c>
      <c r="K13" s="60">
        <f t="shared" ref="K13:K25" si="1">I13/P13</f>
        <v>5.4794520547945202</v>
      </c>
      <c r="L13" s="60"/>
      <c r="M13" s="12">
        <v>8</v>
      </c>
      <c r="N13" s="12">
        <v>31</v>
      </c>
      <c r="O13" s="12" t="s">
        <v>203</v>
      </c>
      <c r="P13" s="12">
        <v>73</v>
      </c>
      <c r="Q13" s="10" t="s">
        <v>324</v>
      </c>
      <c r="R13" s="27" t="s">
        <v>99</v>
      </c>
      <c r="S13" s="12">
        <v>1</v>
      </c>
      <c r="T13" s="12" t="s">
        <v>37</v>
      </c>
      <c r="U13" s="12" t="s">
        <v>222</v>
      </c>
      <c r="V13" s="10" t="s">
        <v>211</v>
      </c>
      <c r="W13" s="20" t="s">
        <v>426</v>
      </c>
      <c r="X13" s="10" t="s">
        <v>569</v>
      </c>
    </row>
    <row r="14" spans="1:24" x14ac:dyDescent="0.25">
      <c r="A14" s="58">
        <v>11</v>
      </c>
      <c r="B14" s="10" t="s">
        <v>97</v>
      </c>
      <c r="C14" s="10" t="s">
        <v>98</v>
      </c>
      <c r="D14" s="20">
        <v>2009</v>
      </c>
      <c r="E14" s="19">
        <v>11</v>
      </c>
      <c r="F14" s="12">
        <v>1</v>
      </c>
      <c r="G14" s="12">
        <v>1</v>
      </c>
      <c r="H14" s="20" t="s">
        <v>4</v>
      </c>
      <c r="I14" s="26">
        <v>400</v>
      </c>
      <c r="J14" s="12" t="s">
        <v>167</v>
      </c>
      <c r="K14" s="60">
        <f t="shared" si="1"/>
        <v>5.4794520547945202</v>
      </c>
      <c r="L14" s="60"/>
      <c r="M14" s="12">
        <v>8</v>
      </c>
      <c r="N14" s="12">
        <v>31</v>
      </c>
      <c r="O14" s="12" t="s">
        <v>203</v>
      </c>
      <c r="P14" s="12">
        <v>73</v>
      </c>
      <c r="Q14" s="10" t="s">
        <v>324</v>
      </c>
      <c r="R14" s="27" t="s">
        <v>99</v>
      </c>
      <c r="S14" s="12">
        <v>1</v>
      </c>
      <c r="T14" s="12" t="s">
        <v>37</v>
      </c>
      <c r="U14" s="12" t="s">
        <v>222</v>
      </c>
      <c r="V14" s="10" t="s">
        <v>211</v>
      </c>
      <c r="W14" s="20" t="s">
        <v>426</v>
      </c>
      <c r="X14" s="10" t="s">
        <v>570</v>
      </c>
    </row>
    <row r="15" spans="1:24" x14ac:dyDescent="0.25">
      <c r="A15" s="58">
        <v>12</v>
      </c>
      <c r="B15" s="10" t="s">
        <v>101</v>
      </c>
      <c r="C15" s="10" t="s">
        <v>100</v>
      </c>
      <c r="D15" s="20">
        <v>1990</v>
      </c>
      <c r="E15" s="19">
        <v>12</v>
      </c>
      <c r="F15" s="12">
        <v>0</v>
      </c>
      <c r="G15" s="12">
        <v>1</v>
      </c>
      <c r="H15" s="20" t="s">
        <v>30</v>
      </c>
      <c r="I15" s="26">
        <v>200</v>
      </c>
      <c r="J15" s="12" t="s">
        <v>167</v>
      </c>
      <c r="K15" s="60">
        <f t="shared" si="1"/>
        <v>3.225806451612903</v>
      </c>
      <c r="L15" s="60"/>
      <c r="M15" s="12">
        <v>1</v>
      </c>
      <c r="N15" s="12">
        <v>25</v>
      </c>
      <c r="O15" s="12" t="s">
        <v>203</v>
      </c>
      <c r="P15" s="12">
        <v>62</v>
      </c>
      <c r="Q15" s="10" t="s">
        <v>416</v>
      </c>
      <c r="R15" s="27" t="s">
        <v>576</v>
      </c>
      <c r="S15" s="12">
        <v>0</v>
      </c>
      <c r="T15" s="12" t="s">
        <v>54</v>
      </c>
      <c r="U15" s="12" t="s">
        <v>199</v>
      </c>
      <c r="V15" s="10" t="s">
        <v>232</v>
      </c>
      <c r="W15" t="s">
        <v>577</v>
      </c>
      <c r="X15" s="40" t="s">
        <v>581</v>
      </c>
    </row>
    <row r="16" spans="1:24" x14ac:dyDescent="0.25">
      <c r="A16" s="58">
        <v>12</v>
      </c>
      <c r="B16" s="10" t="s">
        <v>101</v>
      </c>
      <c r="C16" s="10" t="s">
        <v>100</v>
      </c>
      <c r="D16" s="20">
        <v>1990</v>
      </c>
      <c r="E16" s="19">
        <v>13</v>
      </c>
      <c r="F16" s="12">
        <v>0</v>
      </c>
      <c r="G16" s="12">
        <v>1</v>
      </c>
      <c r="H16" s="20" t="s">
        <v>30</v>
      </c>
      <c r="I16" s="26">
        <v>200</v>
      </c>
      <c r="J16" s="12" t="s">
        <v>167</v>
      </c>
      <c r="K16" s="60">
        <f t="shared" si="1"/>
        <v>2.8571428571428572</v>
      </c>
      <c r="L16" s="60"/>
      <c r="M16" s="12">
        <v>1</v>
      </c>
      <c r="N16" s="12">
        <v>35</v>
      </c>
      <c r="O16" s="12" t="s">
        <v>203</v>
      </c>
      <c r="P16" s="12">
        <v>70</v>
      </c>
      <c r="Q16" s="10" t="s">
        <v>416</v>
      </c>
      <c r="R16" s="27" t="s">
        <v>576</v>
      </c>
      <c r="S16" s="12">
        <v>0</v>
      </c>
      <c r="T16" s="12" t="s">
        <v>54</v>
      </c>
      <c r="U16" s="12" t="s">
        <v>199</v>
      </c>
      <c r="V16" s="10" t="s">
        <v>232</v>
      </c>
      <c r="W16" t="s">
        <v>578</v>
      </c>
      <c r="X16" s="40" t="s">
        <v>582</v>
      </c>
    </row>
    <row r="17" spans="1:25" x14ac:dyDescent="0.25">
      <c r="A17" s="58">
        <v>12</v>
      </c>
      <c r="B17" s="10" t="s">
        <v>101</v>
      </c>
      <c r="C17" s="10" t="s">
        <v>100</v>
      </c>
      <c r="D17" s="20">
        <v>1990</v>
      </c>
      <c r="E17" s="19">
        <v>14</v>
      </c>
      <c r="F17" s="12">
        <v>0</v>
      </c>
      <c r="G17" s="12">
        <v>1</v>
      </c>
      <c r="H17" s="20" t="s">
        <v>30</v>
      </c>
      <c r="I17" s="26">
        <v>200</v>
      </c>
      <c r="J17" s="12" t="s">
        <v>167</v>
      </c>
      <c r="K17" s="60">
        <f t="shared" si="1"/>
        <v>2.8571428571428572</v>
      </c>
      <c r="L17" s="60"/>
      <c r="M17" s="12">
        <v>1</v>
      </c>
      <c r="N17" s="12">
        <v>35</v>
      </c>
      <c r="O17" s="12" t="s">
        <v>203</v>
      </c>
      <c r="P17" s="12">
        <v>70</v>
      </c>
      <c r="Q17" s="10" t="s">
        <v>416</v>
      </c>
      <c r="R17" s="27" t="s">
        <v>576</v>
      </c>
      <c r="S17" s="12">
        <v>0</v>
      </c>
      <c r="T17" s="12" t="s">
        <v>54</v>
      </c>
      <c r="U17" s="12" t="s">
        <v>199</v>
      </c>
      <c r="V17" s="10" t="s">
        <v>232</v>
      </c>
      <c r="W17" t="s">
        <v>578</v>
      </c>
      <c r="X17" s="40" t="s">
        <v>583</v>
      </c>
    </row>
    <row r="18" spans="1:25" x14ac:dyDescent="0.25">
      <c r="A18" s="58">
        <v>21</v>
      </c>
      <c r="B18" s="10" t="s">
        <v>103</v>
      </c>
      <c r="C18" s="10" t="s">
        <v>102</v>
      </c>
      <c r="D18" s="20">
        <v>1992</v>
      </c>
      <c r="E18" s="19">
        <v>15</v>
      </c>
      <c r="F18" s="12">
        <v>0</v>
      </c>
      <c r="G18" s="12">
        <v>1</v>
      </c>
      <c r="H18" s="20" t="s">
        <v>19</v>
      </c>
      <c r="I18" s="26">
        <f>P18*15</f>
        <v>1087.5</v>
      </c>
      <c r="J18" s="12" t="s">
        <v>167</v>
      </c>
      <c r="K18" s="12">
        <f t="shared" si="1"/>
        <v>15</v>
      </c>
      <c r="L18" s="12"/>
      <c r="M18" s="12">
        <v>1</v>
      </c>
      <c r="N18" s="10">
        <v>65</v>
      </c>
      <c r="O18" s="12" t="s">
        <v>203</v>
      </c>
      <c r="P18" s="10">
        <v>72.5</v>
      </c>
      <c r="Q18" s="10" t="s">
        <v>416</v>
      </c>
      <c r="R18" s="27" t="s">
        <v>27</v>
      </c>
      <c r="S18" s="12" t="s">
        <v>419</v>
      </c>
      <c r="T18" s="12" t="s">
        <v>37</v>
      </c>
      <c r="U18" s="12" t="s">
        <v>199</v>
      </c>
      <c r="V18" s="10" t="s">
        <v>225</v>
      </c>
      <c r="W18" s="20" t="s">
        <v>211</v>
      </c>
      <c r="X18" s="40" t="s">
        <v>584</v>
      </c>
      <c r="Y18" s="10" t="s">
        <v>592</v>
      </c>
    </row>
    <row r="19" spans="1:25" x14ac:dyDescent="0.25">
      <c r="A19" s="58">
        <v>21</v>
      </c>
      <c r="B19" s="10" t="s">
        <v>103</v>
      </c>
      <c r="C19" s="10" t="s">
        <v>102</v>
      </c>
      <c r="D19" s="20">
        <v>1992</v>
      </c>
      <c r="E19" s="19">
        <v>16</v>
      </c>
      <c r="F19" s="12">
        <v>0</v>
      </c>
      <c r="G19" s="12">
        <v>1</v>
      </c>
      <c r="H19" s="20" t="s">
        <v>19</v>
      </c>
      <c r="I19" s="26">
        <f t="shared" ref="I19:I25" si="2">P19*15</f>
        <v>1020</v>
      </c>
      <c r="J19" s="12" t="s">
        <v>167</v>
      </c>
      <c r="K19" s="12">
        <f t="shared" si="1"/>
        <v>15</v>
      </c>
      <c r="L19" s="12"/>
      <c r="M19" s="10">
        <v>1</v>
      </c>
      <c r="N19" s="10">
        <v>37</v>
      </c>
      <c r="O19" s="12" t="s">
        <v>203</v>
      </c>
      <c r="P19" s="10">
        <v>68</v>
      </c>
      <c r="Q19" s="10" t="s">
        <v>416</v>
      </c>
      <c r="R19" s="27" t="s">
        <v>27</v>
      </c>
      <c r="S19" s="12" t="s">
        <v>419</v>
      </c>
      <c r="T19" s="12" t="s">
        <v>37</v>
      </c>
      <c r="U19" s="12" t="s">
        <v>199</v>
      </c>
      <c r="V19" s="10" t="s">
        <v>225</v>
      </c>
      <c r="W19" s="20" t="s">
        <v>211</v>
      </c>
      <c r="X19" s="40" t="s">
        <v>585</v>
      </c>
      <c r="Y19" s="10" t="s">
        <v>592</v>
      </c>
    </row>
    <row r="20" spans="1:25" x14ac:dyDescent="0.25">
      <c r="A20" s="58">
        <v>21</v>
      </c>
      <c r="B20" s="10" t="s">
        <v>103</v>
      </c>
      <c r="C20" s="10" t="s">
        <v>102</v>
      </c>
      <c r="D20" s="20">
        <v>1992</v>
      </c>
      <c r="E20" s="19">
        <v>17</v>
      </c>
      <c r="F20" s="12">
        <v>0</v>
      </c>
      <c r="G20" s="12">
        <v>1</v>
      </c>
      <c r="H20" s="20" t="s">
        <v>19</v>
      </c>
      <c r="I20" s="26">
        <f t="shared" si="2"/>
        <v>732</v>
      </c>
      <c r="J20" s="12" t="s">
        <v>167</v>
      </c>
      <c r="K20" s="12">
        <f t="shared" si="1"/>
        <v>15</v>
      </c>
      <c r="L20" s="12"/>
      <c r="M20" s="10">
        <v>1</v>
      </c>
      <c r="N20" s="10">
        <v>68</v>
      </c>
      <c r="O20" s="12" t="s">
        <v>203</v>
      </c>
      <c r="P20" s="10">
        <v>48.8</v>
      </c>
      <c r="Q20" s="10" t="s">
        <v>416</v>
      </c>
      <c r="R20" s="27" t="s">
        <v>27</v>
      </c>
      <c r="S20" s="12" t="s">
        <v>419</v>
      </c>
      <c r="T20" s="12" t="s">
        <v>37</v>
      </c>
      <c r="U20" s="12" t="s">
        <v>199</v>
      </c>
      <c r="V20" s="10" t="s">
        <v>225</v>
      </c>
      <c r="W20" s="20" t="s">
        <v>211</v>
      </c>
      <c r="X20" s="40" t="s">
        <v>586</v>
      </c>
      <c r="Y20" s="10" t="s">
        <v>592</v>
      </c>
    </row>
    <row r="21" spans="1:25" x14ac:dyDescent="0.25">
      <c r="A21" s="58">
        <v>21</v>
      </c>
      <c r="B21" s="10" t="s">
        <v>103</v>
      </c>
      <c r="C21" s="10" t="s">
        <v>102</v>
      </c>
      <c r="D21" s="20">
        <v>1992</v>
      </c>
      <c r="E21" s="19">
        <v>18</v>
      </c>
      <c r="F21" s="12">
        <v>0</v>
      </c>
      <c r="G21" s="12">
        <v>1</v>
      </c>
      <c r="H21" s="20" t="s">
        <v>19</v>
      </c>
      <c r="I21" s="26">
        <f t="shared" si="2"/>
        <v>1035</v>
      </c>
      <c r="J21" s="12" t="s">
        <v>167</v>
      </c>
      <c r="K21" s="12">
        <f t="shared" si="1"/>
        <v>15</v>
      </c>
      <c r="L21" s="12"/>
      <c r="M21" s="10">
        <v>1</v>
      </c>
      <c r="N21" s="10">
        <v>48</v>
      </c>
      <c r="O21" s="12" t="s">
        <v>203</v>
      </c>
      <c r="P21" s="10">
        <v>69</v>
      </c>
      <c r="Q21" s="10" t="s">
        <v>416</v>
      </c>
      <c r="R21" s="27" t="s">
        <v>27</v>
      </c>
      <c r="S21" s="12" t="s">
        <v>419</v>
      </c>
      <c r="T21" s="12" t="s">
        <v>37</v>
      </c>
      <c r="U21" s="12" t="s">
        <v>199</v>
      </c>
      <c r="V21" s="10" t="s">
        <v>225</v>
      </c>
      <c r="W21" s="20" t="s">
        <v>211</v>
      </c>
      <c r="X21" s="40" t="s">
        <v>587</v>
      </c>
      <c r="Y21" s="10" t="s">
        <v>592</v>
      </c>
    </row>
    <row r="22" spans="1:25" x14ac:dyDescent="0.25">
      <c r="A22" s="58">
        <v>21</v>
      </c>
      <c r="B22" s="10" t="s">
        <v>103</v>
      </c>
      <c r="C22" s="10" t="s">
        <v>102</v>
      </c>
      <c r="D22" s="20">
        <v>1992</v>
      </c>
      <c r="E22" s="19">
        <v>19</v>
      </c>
      <c r="F22" s="12">
        <v>0</v>
      </c>
      <c r="G22" s="12">
        <v>1</v>
      </c>
      <c r="H22" s="20" t="s">
        <v>19</v>
      </c>
      <c r="I22" s="26">
        <f t="shared" si="2"/>
        <v>1020</v>
      </c>
      <c r="J22" s="12" t="s">
        <v>167</v>
      </c>
      <c r="K22" s="12">
        <f t="shared" si="1"/>
        <v>15</v>
      </c>
      <c r="L22" s="12"/>
      <c r="M22" s="10">
        <v>1</v>
      </c>
      <c r="N22" s="10">
        <v>33</v>
      </c>
      <c r="O22" s="12" t="s">
        <v>203</v>
      </c>
      <c r="P22" s="10">
        <v>68</v>
      </c>
      <c r="Q22" s="10" t="s">
        <v>416</v>
      </c>
      <c r="R22" s="27" t="s">
        <v>27</v>
      </c>
      <c r="S22" s="12" t="s">
        <v>419</v>
      </c>
      <c r="T22" s="12" t="s">
        <v>37</v>
      </c>
      <c r="U22" s="12" t="s">
        <v>199</v>
      </c>
      <c r="V22" s="10" t="s">
        <v>225</v>
      </c>
      <c r="W22" s="20" t="s">
        <v>211</v>
      </c>
      <c r="X22" s="40" t="s">
        <v>588</v>
      </c>
      <c r="Y22" s="10" t="s">
        <v>592</v>
      </c>
    </row>
    <row r="23" spans="1:25" x14ac:dyDescent="0.25">
      <c r="A23" s="58">
        <v>21</v>
      </c>
      <c r="B23" s="10" t="s">
        <v>103</v>
      </c>
      <c r="C23" s="10" t="s">
        <v>102</v>
      </c>
      <c r="D23" s="20">
        <v>1992</v>
      </c>
      <c r="E23" s="19">
        <v>20</v>
      </c>
      <c r="F23" s="12">
        <v>0</v>
      </c>
      <c r="G23" s="12">
        <v>1</v>
      </c>
      <c r="H23" s="20" t="s">
        <v>19</v>
      </c>
      <c r="I23" s="26">
        <f t="shared" si="2"/>
        <v>885</v>
      </c>
      <c r="J23" s="12" t="s">
        <v>167</v>
      </c>
      <c r="K23" s="12">
        <f t="shared" si="1"/>
        <v>15</v>
      </c>
      <c r="L23" s="12"/>
      <c r="M23" s="10">
        <v>1</v>
      </c>
      <c r="N23" s="10">
        <v>38</v>
      </c>
      <c r="O23" s="12" t="s">
        <v>203</v>
      </c>
      <c r="P23" s="10">
        <v>59</v>
      </c>
      <c r="Q23" s="10" t="s">
        <v>416</v>
      </c>
      <c r="R23" s="27" t="s">
        <v>27</v>
      </c>
      <c r="S23" s="12" t="s">
        <v>419</v>
      </c>
      <c r="T23" s="12" t="s">
        <v>37</v>
      </c>
      <c r="U23" s="12" t="s">
        <v>199</v>
      </c>
      <c r="V23" s="10" t="s">
        <v>225</v>
      </c>
      <c r="W23" s="20" t="s">
        <v>211</v>
      </c>
      <c r="X23" s="40" t="s">
        <v>589</v>
      </c>
      <c r="Y23" s="10" t="s">
        <v>592</v>
      </c>
    </row>
    <row r="24" spans="1:25" x14ac:dyDescent="0.25">
      <c r="A24" s="58">
        <v>21</v>
      </c>
      <c r="B24" s="10" t="s">
        <v>103</v>
      </c>
      <c r="C24" s="10" t="s">
        <v>102</v>
      </c>
      <c r="D24" s="20">
        <v>1992</v>
      </c>
      <c r="E24" s="19">
        <v>21</v>
      </c>
      <c r="F24" s="12">
        <v>0</v>
      </c>
      <c r="G24" s="12">
        <v>1</v>
      </c>
      <c r="H24" s="20" t="s">
        <v>19</v>
      </c>
      <c r="I24" s="26">
        <f t="shared" si="2"/>
        <v>975</v>
      </c>
      <c r="J24" s="12" t="s">
        <v>167</v>
      </c>
      <c r="K24" s="12">
        <f t="shared" si="1"/>
        <v>15</v>
      </c>
      <c r="L24" s="12"/>
      <c r="M24" s="10">
        <v>1</v>
      </c>
      <c r="N24" s="10">
        <v>36</v>
      </c>
      <c r="O24" s="12" t="s">
        <v>203</v>
      </c>
      <c r="P24" s="10">
        <v>65</v>
      </c>
      <c r="Q24" s="10" t="s">
        <v>416</v>
      </c>
      <c r="R24" s="27" t="s">
        <v>27</v>
      </c>
      <c r="S24" s="12" t="s">
        <v>419</v>
      </c>
      <c r="T24" s="12" t="s">
        <v>37</v>
      </c>
      <c r="U24" s="12" t="s">
        <v>199</v>
      </c>
      <c r="V24" s="10" t="s">
        <v>225</v>
      </c>
      <c r="W24" s="20" t="s">
        <v>211</v>
      </c>
      <c r="X24" s="40" t="s">
        <v>590</v>
      </c>
      <c r="Y24" s="10" t="s">
        <v>592</v>
      </c>
    </row>
    <row r="25" spans="1:25" x14ac:dyDescent="0.25">
      <c r="A25" s="58">
        <v>21</v>
      </c>
      <c r="B25" s="10" t="s">
        <v>103</v>
      </c>
      <c r="C25" s="10" t="s">
        <v>102</v>
      </c>
      <c r="D25" s="20">
        <v>1992</v>
      </c>
      <c r="E25" s="19">
        <v>22</v>
      </c>
      <c r="F25" s="12">
        <v>0</v>
      </c>
      <c r="G25" s="12">
        <v>1</v>
      </c>
      <c r="H25" s="20" t="s">
        <v>19</v>
      </c>
      <c r="I25" s="26">
        <f t="shared" si="2"/>
        <v>1230</v>
      </c>
      <c r="J25" s="12" t="s">
        <v>167</v>
      </c>
      <c r="K25" s="12">
        <f t="shared" si="1"/>
        <v>15</v>
      </c>
      <c r="L25" s="12"/>
      <c r="M25" s="10">
        <v>1</v>
      </c>
      <c r="N25" s="10">
        <v>38</v>
      </c>
      <c r="O25" s="12" t="s">
        <v>203</v>
      </c>
      <c r="P25" s="10">
        <v>82</v>
      </c>
      <c r="Q25" s="10" t="s">
        <v>416</v>
      </c>
      <c r="R25" s="27" t="s">
        <v>27</v>
      </c>
      <c r="S25" s="12" t="s">
        <v>419</v>
      </c>
      <c r="T25" s="12" t="s">
        <v>37</v>
      </c>
      <c r="U25" s="12" t="s">
        <v>199</v>
      </c>
      <c r="V25" s="10" t="s">
        <v>225</v>
      </c>
      <c r="W25" s="20" t="s">
        <v>211</v>
      </c>
      <c r="X25" s="40" t="s">
        <v>591</v>
      </c>
      <c r="Y25" s="10" t="s">
        <v>592</v>
      </c>
    </row>
    <row r="26" spans="1:25" x14ac:dyDescent="0.25">
      <c r="A26" s="58">
        <v>22</v>
      </c>
      <c r="B26" s="14" t="s">
        <v>173</v>
      </c>
      <c r="C26" s="10" t="s">
        <v>102</v>
      </c>
      <c r="D26" s="20">
        <v>1997</v>
      </c>
      <c r="E26" s="19">
        <v>23</v>
      </c>
      <c r="F26" s="12">
        <v>0</v>
      </c>
      <c r="G26" s="12">
        <v>1</v>
      </c>
      <c r="H26" s="20" t="s">
        <v>19</v>
      </c>
      <c r="I26" s="26" t="s">
        <v>654</v>
      </c>
      <c r="J26" s="12" t="s">
        <v>167</v>
      </c>
      <c r="K26" s="10">
        <v>15</v>
      </c>
      <c r="L26" s="10"/>
      <c r="M26" s="10">
        <v>1</v>
      </c>
      <c r="N26" s="10">
        <v>9</v>
      </c>
      <c r="O26" s="12" t="s">
        <v>172</v>
      </c>
      <c r="P26" s="12" t="s">
        <v>419</v>
      </c>
      <c r="Q26" s="10" t="s">
        <v>416</v>
      </c>
      <c r="R26" s="28" t="s">
        <v>23</v>
      </c>
      <c r="S26" s="12">
        <v>1</v>
      </c>
      <c r="T26" s="12" t="s">
        <v>54</v>
      </c>
      <c r="U26" s="12" t="s">
        <v>199</v>
      </c>
      <c r="V26" s="10" t="s">
        <v>225</v>
      </c>
      <c r="W26" s="20" t="s">
        <v>211</v>
      </c>
      <c r="X26" s="40" t="s">
        <v>594</v>
      </c>
      <c r="Y26" s="10" t="s">
        <v>653</v>
      </c>
    </row>
    <row r="27" spans="1:25" x14ac:dyDescent="0.25">
      <c r="A27" s="58">
        <v>22</v>
      </c>
      <c r="B27" s="14" t="s">
        <v>173</v>
      </c>
      <c r="C27" s="10" t="s">
        <v>102</v>
      </c>
      <c r="D27" s="20">
        <v>1997</v>
      </c>
      <c r="E27" s="19">
        <v>24</v>
      </c>
      <c r="F27" s="12">
        <v>0</v>
      </c>
      <c r="G27" s="12">
        <v>1</v>
      </c>
      <c r="H27" s="20" t="s">
        <v>19</v>
      </c>
      <c r="I27" s="26" t="s">
        <v>654</v>
      </c>
      <c r="J27" s="12" t="s">
        <v>167</v>
      </c>
      <c r="K27" s="10">
        <v>15</v>
      </c>
      <c r="L27" s="10"/>
      <c r="M27" s="10">
        <v>1</v>
      </c>
      <c r="N27" s="10">
        <v>8</v>
      </c>
      <c r="O27" s="12" t="s">
        <v>172</v>
      </c>
      <c r="P27" s="12" t="s">
        <v>419</v>
      </c>
      <c r="Q27" s="10" t="s">
        <v>416</v>
      </c>
      <c r="R27" s="28" t="s">
        <v>576</v>
      </c>
      <c r="S27" s="12">
        <v>0</v>
      </c>
      <c r="T27" s="12" t="s">
        <v>54</v>
      </c>
      <c r="U27" s="12" t="s">
        <v>199</v>
      </c>
      <c r="V27" s="10" t="s">
        <v>225</v>
      </c>
      <c r="W27" s="20" t="s">
        <v>211</v>
      </c>
      <c r="X27" s="40" t="s">
        <v>595</v>
      </c>
      <c r="Y27" s="10" t="s">
        <v>653</v>
      </c>
    </row>
    <row r="28" spans="1:25" x14ac:dyDescent="0.25">
      <c r="A28" s="58">
        <v>22</v>
      </c>
      <c r="B28" s="14" t="s">
        <v>173</v>
      </c>
      <c r="C28" s="10" t="s">
        <v>102</v>
      </c>
      <c r="D28" s="20">
        <v>1997</v>
      </c>
      <c r="E28" s="19">
        <v>25</v>
      </c>
      <c r="F28" s="12">
        <v>0</v>
      </c>
      <c r="G28" s="12">
        <v>1</v>
      </c>
      <c r="H28" s="20" t="s">
        <v>19</v>
      </c>
      <c r="I28" s="26" t="s">
        <v>654</v>
      </c>
      <c r="J28" s="12" t="s">
        <v>167</v>
      </c>
      <c r="K28" s="10">
        <v>15</v>
      </c>
      <c r="L28" s="10"/>
      <c r="M28" s="10">
        <v>1</v>
      </c>
      <c r="N28" s="10">
        <v>1.9</v>
      </c>
      <c r="O28" s="12" t="s">
        <v>172</v>
      </c>
      <c r="P28" s="12" t="s">
        <v>419</v>
      </c>
      <c r="Q28" s="10" t="s">
        <v>416</v>
      </c>
      <c r="R28" s="28" t="s">
        <v>23</v>
      </c>
      <c r="S28" s="12">
        <v>1</v>
      </c>
      <c r="T28" s="12" t="s">
        <v>54</v>
      </c>
      <c r="U28" s="12" t="s">
        <v>199</v>
      </c>
      <c r="V28" s="10" t="s">
        <v>225</v>
      </c>
      <c r="W28" s="20" t="s">
        <v>211</v>
      </c>
      <c r="X28" s="40" t="s">
        <v>596</v>
      </c>
      <c r="Y28" s="10" t="s">
        <v>653</v>
      </c>
    </row>
    <row r="29" spans="1:25" x14ac:dyDescent="0.25">
      <c r="A29" s="58">
        <v>22</v>
      </c>
      <c r="B29" s="14" t="s">
        <v>173</v>
      </c>
      <c r="C29" s="10" t="s">
        <v>102</v>
      </c>
      <c r="D29" s="20">
        <v>1997</v>
      </c>
      <c r="E29" s="19">
        <v>26</v>
      </c>
      <c r="F29" s="12">
        <v>0</v>
      </c>
      <c r="G29" s="12">
        <v>1</v>
      </c>
      <c r="H29" s="20" t="s">
        <v>19</v>
      </c>
      <c r="I29" s="26" t="s">
        <v>654</v>
      </c>
      <c r="J29" s="12" t="s">
        <v>167</v>
      </c>
      <c r="K29" s="10">
        <v>15</v>
      </c>
      <c r="L29" s="10"/>
      <c r="M29" s="10">
        <v>1</v>
      </c>
      <c r="N29" s="10">
        <v>8</v>
      </c>
      <c r="O29" s="12" t="s">
        <v>172</v>
      </c>
      <c r="P29" s="10" t="s">
        <v>419</v>
      </c>
      <c r="Q29" s="10" t="s">
        <v>416</v>
      </c>
      <c r="R29" s="28" t="s">
        <v>23</v>
      </c>
      <c r="S29" s="10">
        <v>1</v>
      </c>
      <c r="T29" s="12" t="s">
        <v>54</v>
      </c>
      <c r="U29" s="12" t="s">
        <v>199</v>
      </c>
      <c r="V29" s="10" t="s">
        <v>225</v>
      </c>
      <c r="W29" s="20" t="s">
        <v>211</v>
      </c>
      <c r="X29" s="40" t="s">
        <v>597</v>
      </c>
      <c r="Y29" s="10" t="s">
        <v>653</v>
      </c>
    </row>
    <row r="30" spans="1:25" x14ac:dyDescent="0.25">
      <c r="A30" s="58">
        <v>22</v>
      </c>
      <c r="B30" s="14" t="s">
        <v>173</v>
      </c>
      <c r="C30" s="10" t="s">
        <v>102</v>
      </c>
      <c r="D30" s="20">
        <v>1997</v>
      </c>
      <c r="E30" s="19">
        <v>27</v>
      </c>
      <c r="F30" s="12">
        <v>0</v>
      </c>
      <c r="G30" s="12">
        <v>1</v>
      </c>
      <c r="H30" s="20" t="s">
        <v>19</v>
      </c>
      <c r="I30" s="26">
        <f t="shared" ref="I30" si="3">P30*15</f>
        <v>787.5</v>
      </c>
      <c r="J30" s="12" t="s">
        <v>167</v>
      </c>
      <c r="K30" s="10">
        <v>15</v>
      </c>
      <c r="L30" s="10"/>
      <c r="M30" s="10">
        <v>1</v>
      </c>
      <c r="N30" s="10">
        <v>15</v>
      </c>
      <c r="O30" s="12" t="s">
        <v>172</v>
      </c>
      <c r="P30" s="12">
        <v>52.5</v>
      </c>
      <c r="Q30" s="10" t="s">
        <v>416</v>
      </c>
      <c r="R30" s="28" t="s">
        <v>23</v>
      </c>
      <c r="S30" s="10">
        <v>1</v>
      </c>
      <c r="T30" s="12" t="s">
        <v>54</v>
      </c>
      <c r="U30" s="12" t="s">
        <v>199</v>
      </c>
      <c r="V30" s="10" t="s">
        <v>225</v>
      </c>
      <c r="W30" s="20" t="s">
        <v>211</v>
      </c>
      <c r="X30" s="40" t="s">
        <v>603</v>
      </c>
    </row>
    <row r="31" spans="1:25" x14ac:dyDescent="0.25">
      <c r="A31" s="58">
        <v>22</v>
      </c>
      <c r="B31" s="14" t="s">
        <v>173</v>
      </c>
      <c r="C31" s="10" t="s">
        <v>102</v>
      </c>
      <c r="D31" s="20">
        <v>1997</v>
      </c>
      <c r="E31" s="19">
        <v>28</v>
      </c>
      <c r="F31" s="12">
        <v>0</v>
      </c>
      <c r="G31" s="12">
        <v>1</v>
      </c>
      <c r="H31" s="20" t="s">
        <v>19</v>
      </c>
      <c r="I31" s="26" t="s">
        <v>654</v>
      </c>
      <c r="J31" s="12" t="s">
        <v>167</v>
      </c>
      <c r="K31" s="10">
        <v>15</v>
      </c>
      <c r="L31" s="10"/>
      <c r="M31" s="10">
        <v>1</v>
      </c>
      <c r="N31" s="10">
        <v>7</v>
      </c>
      <c r="O31" s="12" t="s">
        <v>172</v>
      </c>
      <c r="P31" s="12" t="s">
        <v>419</v>
      </c>
      <c r="Q31" s="10" t="s">
        <v>416</v>
      </c>
      <c r="R31" s="28" t="s">
        <v>23</v>
      </c>
      <c r="S31" s="10">
        <v>1</v>
      </c>
      <c r="T31" s="12" t="s">
        <v>54</v>
      </c>
      <c r="U31" s="12" t="s">
        <v>199</v>
      </c>
      <c r="V31" s="10" t="s">
        <v>225</v>
      </c>
      <c r="W31" s="20" t="s">
        <v>211</v>
      </c>
      <c r="X31" s="40" t="s">
        <v>599</v>
      </c>
      <c r="Y31" s="10" t="s">
        <v>653</v>
      </c>
    </row>
    <row r="32" spans="1:25" x14ac:dyDescent="0.25">
      <c r="A32" s="58">
        <v>22</v>
      </c>
      <c r="B32" s="14" t="s">
        <v>173</v>
      </c>
      <c r="C32" s="10" t="s">
        <v>102</v>
      </c>
      <c r="D32" s="20">
        <v>1997</v>
      </c>
      <c r="E32" s="19">
        <v>29</v>
      </c>
      <c r="F32" s="12">
        <v>0</v>
      </c>
      <c r="G32" s="12">
        <v>1</v>
      </c>
      <c r="H32" s="20" t="s">
        <v>19</v>
      </c>
      <c r="I32" s="26" t="s">
        <v>654</v>
      </c>
      <c r="J32" s="12" t="s">
        <v>167</v>
      </c>
      <c r="K32" s="10">
        <v>15</v>
      </c>
      <c r="L32" s="10"/>
      <c r="M32" s="10">
        <v>1</v>
      </c>
      <c r="N32" s="10">
        <v>1.9</v>
      </c>
      <c r="O32" s="12" t="s">
        <v>172</v>
      </c>
      <c r="P32" s="12" t="s">
        <v>419</v>
      </c>
      <c r="Q32" s="10" t="s">
        <v>416</v>
      </c>
      <c r="R32" s="28" t="s">
        <v>576</v>
      </c>
      <c r="S32" s="10">
        <v>0</v>
      </c>
      <c r="T32" s="12" t="s">
        <v>54</v>
      </c>
      <c r="U32" s="12" t="s">
        <v>199</v>
      </c>
      <c r="V32" s="10" t="s">
        <v>225</v>
      </c>
      <c r="W32" s="20" t="s">
        <v>211</v>
      </c>
      <c r="X32" s="40" t="s">
        <v>600</v>
      </c>
      <c r="Y32" s="10" t="s">
        <v>653</v>
      </c>
    </row>
    <row r="33" spans="1:25" x14ac:dyDescent="0.25">
      <c r="A33" s="58">
        <v>22</v>
      </c>
      <c r="B33" s="14" t="s">
        <v>173</v>
      </c>
      <c r="C33" s="10" t="s">
        <v>102</v>
      </c>
      <c r="D33" s="20">
        <v>1997</v>
      </c>
      <c r="E33" s="19">
        <v>30</v>
      </c>
      <c r="F33" s="12">
        <v>0</v>
      </c>
      <c r="G33" s="12">
        <v>1</v>
      </c>
      <c r="H33" s="20" t="s">
        <v>19</v>
      </c>
      <c r="I33" s="26" t="s">
        <v>654</v>
      </c>
      <c r="J33" s="12" t="s">
        <v>167</v>
      </c>
      <c r="K33" s="10">
        <v>15</v>
      </c>
      <c r="L33" s="10"/>
      <c r="M33" s="10">
        <v>1</v>
      </c>
      <c r="N33" s="10">
        <v>6</v>
      </c>
      <c r="O33" s="12" t="s">
        <v>172</v>
      </c>
      <c r="P33" s="10" t="s">
        <v>419</v>
      </c>
      <c r="Q33" s="10" t="s">
        <v>416</v>
      </c>
      <c r="R33" s="28" t="s">
        <v>576</v>
      </c>
      <c r="S33" s="10">
        <v>0</v>
      </c>
      <c r="T33" s="12" t="s">
        <v>54</v>
      </c>
      <c r="U33" s="12" t="s">
        <v>199</v>
      </c>
      <c r="V33" s="10" t="s">
        <v>225</v>
      </c>
      <c r="W33" s="20" t="s">
        <v>211</v>
      </c>
      <c r="X33" s="40" t="s">
        <v>601</v>
      </c>
      <c r="Y33" s="10" t="s">
        <v>653</v>
      </c>
    </row>
    <row r="34" spans="1:25" x14ac:dyDescent="0.25">
      <c r="A34" s="58">
        <v>23</v>
      </c>
      <c r="B34" s="10" t="s">
        <v>104</v>
      </c>
      <c r="C34" s="10" t="s">
        <v>105</v>
      </c>
      <c r="D34" s="20">
        <v>2002</v>
      </c>
      <c r="E34" s="19">
        <v>31</v>
      </c>
      <c r="F34" s="12">
        <v>1</v>
      </c>
      <c r="G34" s="12">
        <v>1</v>
      </c>
      <c r="H34" s="20" t="s">
        <v>8</v>
      </c>
      <c r="I34" s="26">
        <v>400</v>
      </c>
      <c r="J34" s="12" t="s">
        <v>167</v>
      </c>
      <c r="K34" s="12" t="s">
        <v>419</v>
      </c>
      <c r="L34" s="12"/>
      <c r="M34" s="12">
        <v>1</v>
      </c>
      <c r="N34" s="12" t="s">
        <v>419</v>
      </c>
      <c r="O34" s="12" t="s">
        <v>419</v>
      </c>
      <c r="P34" s="12" t="s">
        <v>419</v>
      </c>
      <c r="Q34" s="10" t="s">
        <v>416</v>
      </c>
      <c r="R34" s="27" t="s">
        <v>419</v>
      </c>
      <c r="S34" s="12" t="s">
        <v>419</v>
      </c>
      <c r="T34" s="12" t="s">
        <v>419</v>
      </c>
      <c r="U34" s="12" t="s">
        <v>222</v>
      </c>
      <c r="V34" s="10" t="s">
        <v>211</v>
      </c>
      <c r="W34" s="20" t="s">
        <v>211</v>
      </c>
      <c r="X34" s="40"/>
    </row>
    <row r="35" spans="1:25" x14ac:dyDescent="0.25">
      <c r="A35" s="58">
        <v>26</v>
      </c>
      <c r="B35" s="10" t="s">
        <v>106</v>
      </c>
      <c r="C35" s="10" t="s">
        <v>107</v>
      </c>
      <c r="D35" s="20">
        <v>1988</v>
      </c>
      <c r="E35" s="19">
        <v>32</v>
      </c>
      <c r="F35" s="12">
        <v>0</v>
      </c>
      <c r="G35" s="12">
        <v>1</v>
      </c>
      <c r="H35" s="20" t="s">
        <v>30</v>
      </c>
      <c r="I35" s="26">
        <v>400</v>
      </c>
      <c r="J35" s="12" t="s">
        <v>167</v>
      </c>
      <c r="K35" s="12" t="s">
        <v>419</v>
      </c>
      <c r="L35" s="12"/>
      <c r="M35" s="12">
        <v>6</v>
      </c>
      <c r="N35" s="12" t="s">
        <v>419</v>
      </c>
      <c r="O35" s="12" t="s">
        <v>203</v>
      </c>
      <c r="P35" s="12">
        <v>70.8</v>
      </c>
      <c r="Q35" s="10" t="s">
        <v>324</v>
      </c>
      <c r="R35" s="27" t="s">
        <v>25</v>
      </c>
      <c r="S35" s="12">
        <f>5/6</f>
        <v>0.83333333333333337</v>
      </c>
      <c r="T35" s="12" t="s">
        <v>54</v>
      </c>
      <c r="U35" s="12" t="s">
        <v>199</v>
      </c>
      <c r="V35" s="10" t="s">
        <v>211</v>
      </c>
      <c r="W35" s="20" t="s">
        <v>211</v>
      </c>
      <c r="X35" s="40"/>
    </row>
    <row r="36" spans="1:25" x14ac:dyDescent="0.25">
      <c r="A36" s="58">
        <v>26</v>
      </c>
      <c r="B36" s="10" t="s">
        <v>106</v>
      </c>
      <c r="C36" s="10" t="s">
        <v>107</v>
      </c>
      <c r="D36" s="20">
        <v>1988</v>
      </c>
      <c r="E36" s="19">
        <v>33</v>
      </c>
      <c r="F36" s="12">
        <v>0</v>
      </c>
      <c r="G36" s="12">
        <v>1</v>
      </c>
      <c r="H36" s="20" t="s">
        <v>30</v>
      </c>
      <c r="I36" s="26">
        <v>400</v>
      </c>
      <c r="J36" s="12" t="s">
        <v>167</v>
      </c>
      <c r="K36" s="12" t="s">
        <v>419</v>
      </c>
      <c r="L36" s="12"/>
      <c r="M36" s="12">
        <v>6</v>
      </c>
      <c r="N36" s="12" t="s">
        <v>419</v>
      </c>
      <c r="O36" s="12" t="s">
        <v>203</v>
      </c>
      <c r="P36" s="12">
        <v>70.8</v>
      </c>
      <c r="Q36" s="10" t="s">
        <v>324</v>
      </c>
      <c r="R36" s="27" t="s">
        <v>25</v>
      </c>
      <c r="S36" s="12">
        <f>5/6</f>
        <v>0.83333333333333337</v>
      </c>
      <c r="T36" s="12" t="s">
        <v>37</v>
      </c>
      <c r="U36" s="12" t="s">
        <v>199</v>
      </c>
      <c r="V36" s="10" t="s">
        <v>211</v>
      </c>
      <c r="W36" s="20" t="s">
        <v>211</v>
      </c>
      <c r="X36" s="40"/>
    </row>
    <row r="37" spans="1:25" x14ac:dyDescent="0.25">
      <c r="A37" s="58">
        <v>27</v>
      </c>
      <c r="B37" s="10" t="s">
        <v>108</v>
      </c>
      <c r="C37" s="10" t="s">
        <v>109</v>
      </c>
      <c r="D37" s="20">
        <v>2010</v>
      </c>
      <c r="E37" s="19">
        <v>34</v>
      </c>
      <c r="F37" s="12">
        <v>0</v>
      </c>
      <c r="G37" s="12">
        <v>1</v>
      </c>
      <c r="H37" s="20" t="s">
        <v>8</v>
      </c>
      <c r="I37" s="26">
        <v>400</v>
      </c>
      <c r="J37" s="12" t="s">
        <v>167</v>
      </c>
      <c r="K37" s="60">
        <f>I37/P37</f>
        <v>6.2305295950155761</v>
      </c>
      <c r="L37" s="60"/>
      <c r="M37" s="12">
        <v>9</v>
      </c>
      <c r="N37" s="12">
        <v>26</v>
      </c>
      <c r="O37" s="12" t="s">
        <v>203</v>
      </c>
      <c r="P37" s="12">
        <v>64.2</v>
      </c>
      <c r="Q37" s="10" t="s">
        <v>324</v>
      </c>
      <c r="R37" s="27" t="s">
        <v>25</v>
      </c>
      <c r="S37" s="12">
        <f>4/9</f>
        <v>0.44444444444444442</v>
      </c>
      <c r="T37" s="12" t="s">
        <v>37</v>
      </c>
      <c r="U37" s="12" t="s">
        <v>222</v>
      </c>
      <c r="V37" s="10" t="s">
        <v>211</v>
      </c>
      <c r="W37" s="20" t="s">
        <v>242</v>
      </c>
      <c r="X37" s="40"/>
    </row>
    <row r="38" spans="1:25" x14ac:dyDescent="0.25">
      <c r="A38" s="58">
        <v>27</v>
      </c>
      <c r="B38" s="10" t="s">
        <v>108</v>
      </c>
      <c r="C38" s="10" t="s">
        <v>109</v>
      </c>
      <c r="D38" s="20">
        <v>2010</v>
      </c>
      <c r="E38" s="19">
        <v>35</v>
      </c>
      <c r="F38" s="12">
        <v>0</v>
      </c>
      <c r="G38" s="12">
        <v>1</v>
      </c>
      <c r="H38" s="20" t="s">
        <v>8</v>
      </c>
      <c r="I38" s="26">
        <v>400</v>
      </c>
      <c r="J38" s="12" t="s">
        <v>167</v>
      </c>
      <c r="K38" s="60">
        <f>I38/P38</f>
        <v>6.2305295950155761</v>
      </c>
      <c r="L38" s="60"/>
      <c r="M38" s="12">
        <v>9</v>
      </c>
      <c r="N38" s="12">
        <v>26</v>
      </c>
      <c r="O38" s="12" t="s">
        <v>203</v>
      </c>
      <c r="P38" s="12">
        <v>64.2</v>
      </c>
      <c r="Q38" s="10" t="s">
        <v>324</v>
      </c>
      <c r="R38" s="27" t="s">
        <v>25</v>
      </c>
      <c r="S38" s="12">
        <f>4/9</f>
        <v>0.44444444444444442</v>
      </c>
      <c r="T38" s="12" t="s">
        <v>37</v>
      </c>
      <c r="U38" s="12" t="s">
        <v>222</v>
      </c>
      <c r="V38" s="10" t="s">
        <v>211</v>
      </c>
      <c r="W38" s="20" t="s">
        <v>211</v>
      </c>
      <c r="X38" s="41"/>
    </row>
    <row r="39" spans="1:25" x14ac:dyDescent="0.25">
      <c r="A39" s="58">
        <v>29</v>
      </c>
      <c r="B39" s="10" t="s">
        <v>110</v>
      </c>
      <c r="C39" s="10" t="s">
        <v>111</v>
      </c>
      <c r="D39" s="21">
        <v>1986</v>
      </c>
      <c r="E39" s="19">
        <v>36</v>
      </c>
      <c r="F39" s="10">
        <v>0</v>
      </c>
      <c r="G39" s="10">
        <v>1</v>
      </c>
      <c r="H39" s="21" t="s">
        <v>19</v>
      </c>
      <c r="I39" s="19">
        <v>400</v>
      </c>
      <c r="J39" s="10" t="s">
        <v>167</v>
      </c>
      <c r="K39" s="10" t="s">
        <v>419</v>
      </c>
      <c r="L39" s="10"/>
      <c r="M39" s="62">
        <v>1</v>
      </c>
      <c r="N39" s="10" t="s">
        <v>419</v>
      </c>
      <c r="O39" s="10" t="s">
        <v>203</v>
      </c>
      <c r="P39" s="10" t="s">
        <v>419</v>
      </c>
      <c r="Q39" s="10" t="s">
        <v>416</v>
      </c>
      <c r="R39" s="10" t="s">
        <v>419</v>
      </c>
      <c r="S39" s="10" t="s">
        <v>419</v>
      </c>
      <c r="T39" s="12" t="s">
        <v>37</v>
      </c>
      <c r="U39" s="10" t="s">
        <v>222</v>
      </c>
      <c r="V39" s="10" t="s">
        <v>211</v>
      </c>
      <c r="W39" s="21" t="s">
        <v>211</v>
      </c>
      <c r="X39" s="41" t="s">
        <v>611</v>
      </c>
      <c r="Y39" s="10" t="s">
        <v>620</v>
      </c>
    </row>
    <row r="40" spans="1:25" x14ac:dyDescent="0.25">
      <c r="A40" s="58">
        <v>29</v>
      </c>
      <c r="B40" s="10" t="s">
        <v>110</v>
      </c>
      <c r="C40" s="10" t="s">
        <v>111</v>
      </c>
      <c r="D40" s="21">
        <v>1986</v>
      </c>
      <c r="E40" s="19">
        <v>37</v>
      </c>
      <c r="F40" s="10">
        <v>0</v>
      </c>
      <c r="G40" s="10">
        <v>1</v>
      </c>
      <c r="H40" s="21" t="s">
        <v>19</v>
      </c>
      <c r="I40" s="19">
        <v>400</v>
      </c>
      <c r="J40" s="10" t="s">
        <v>167</v>
      </c>
      <c r="K40" s="10" t="s">
        <v>419</v>
      </c>
      <c r="L40" s="10"/>
      <c r="M40" s="62">
        <v>1</v>
      </c>
      <c r="N40" s="10" t="s">
        <v>419</v>
      </c>
      <c r="O40" s="10" t="s">
        <v>203</v>
      </c>
      <c r="P40" s="10" t="s">
        <v>419</v>
      </c>
      <c r="Q40" s="10" t="s">
        <v>416</v>
      </c>
      <c r="R40" s="10" t="s">
        <v>419</v>
      </c>
      <c r="S40" s="10" t="s">
        <v>419</v>
      </c>
      <c r="T40" s="12" t="s">
        <v>37</v>
      </c>
      <c r="U40" s="10" t="s">
        <v>222</v>
      </c>
      <c r="V40" s="10" t="s">
        <v>211</v>
      </c>
      <c r="W40" s="21" t="s">
        <v>211</v>
      </c>
      <c r="X40" s="41" t="s">
        <v>612</v>
      </c>
    </row>
    <row r="41" spans="1:25" x14ac:dyDescent="0.25">
      <c r="A41" s="58">
        <v>29</v>
      </c>
      <c r="B41" s="10" t="s">
        <v>110</v>
      </c>
      <c r="C41" s="10" t="s">
        <v>111</v>
      </c>
      <c r="D41" s="21">
        <v>1986</v>
      </c>
      <c r="E41" s="19">
        <v>38</v>
      </c>
      <c r="F41" s="10">
        <v>0</v>
      </c>
      <c r="G41" s="10">
        <v>1</v>
      </c>
      <c r="H41" s="21" t="s">
        <v>19</v>
      </c>
      <c r="I41" s="19">
        <v>400</v>
      </c>
      <c r="J41" s="10" t="s">
        <v>167</v>
      </c>
      <c r="K41" s="10" t="s">
        <v>419</v>
      </c>
      <c r="L41" s="10"/>
      <c r="M41" s="62">
        <v>1</v>
      </c>
      <c r="N41" s="10" t="s">
        <v>419</v>
      </c>
      <c r="O41" s="10" t="s">
        <v>203</v>
      </c>
      <c r="P41" s="10" t="s">
        <v>419</v>
      </c>
      <c r="Q41" s="10" t="s">
        <v>416</v>
      </c>
      <c r="R41" s="10" t="s">
        <v>419</v>
      </c>
      <c r="S41" s="10" t="s">
        <v>419</v>
      </c>
      <c r="T41" s="12" t="s">
        <v>37</v>
      </c>
      <c r="U41" s="10" t="s">
        <v>222</v>
      </c>
      <c r="V41" s="10" t="s">
        <v>211</v>
      </c>
      <c r="W41" s="21" t="s">
        <v>211</v>
      </c>
      <c r="X41" s="41" t="s">
        <v>613</v>
      </c>
    </row>
    <row r="42" spans="1:25" x14ac:dyDescent="0.25">
      <c r="A42" s="58">
        <v>29</v>
      </c>
      <c r="B42" s="10" t="s">
        <v>110</v>
      </c>
      <c r="C42" s="10" t="s">
        <v>111</v>
      </c>
      <c r="D42" s="21">
        <v>1986</v>
      </c>
      <c r="E42" s="19">
        <v>39</v>
      </c>
      <c r="F42" s="10">
        <v>0</v>
      </c>
      <c r="G42" s="10">
        <v>1</v>
      </c>
      <c r="H42" s="21" t="s">
        <v>19</v>
      </c>
      <c r="I42" s="19">
        <v>400</v>
      </c>
      <c r="J42" s="10" t="s">
        <v>167</v>
      </c>
      <c r="K42" s="10" t="s">
        <v>419</v>
      </c>
      <c r="L42" s="10"/>
      <c r="M42" s="62">
        <v>1</v>
      </c>
      <c r="N42" s="10" t="s">
        <v>419</v>
      </c>
      <c r="O42" s="10" t="s">
        <v>203</v>
      </c>
      <c r="P42" s="10" t="s">
        <v>419</v>
      </c>
      <c r="Q42" s="10" t="s">
        <v>416</v>
      </c>
      <c r="R42" s="10" t="s">
        <v>419</v>
      </c>
      <c r="S42" s="10" t="s">
        <v>419</v>
      </c>
      <c r="T42" s="12" t="s">
        <v>37</v>
      </c>
      <c r="U42" s="10" t="s">
        <v>222</v>
      </c>
      <c r="V42" s="10" t="s">
        <v>211</v>
      </c>
      <c r="W42" s="21" t="s">
        <v>211</v>
      </c>
      <c r="X42" s="41" t="s">
        <v>614</v>
      </c>
    </row>
    <row r="43" spans="1:25" x14ac:dyDescent="0.25">
      <c r="A43" s="58">
        <v>29</v>
      </c>
      <c r="B43" s="10" t="s">
        <v>110</v>
      </c>
      <c r="C43" s="10" t="s">
        <v>111</v>
      </c>
      <c r="D43" s="21">
        <v>1986</v>
      </c>
      <c r="E43" s="19">
        <v>40</v>
      </c>
      <c r="F43" s="10">
        <v>0</v>
      </c>
      <c r="G43" s="10">
        <v>1</v>
      </c>
      <c r="H43" s="21" t="s">
        <v>19</v>
      </c>
      <c r="I43" s="19">
        <v>400</v>
      </c>
      <c r="J43" s="10" t="s">
        <v>167</v>
      </c>
      <c r="K43" s="10" t="s">
        <v>419</v>
      </c>
      <c r="L43" s="10"/>
      <c r="M43" s="62">
        <v>1</v>
      </c>
      <c r="N43" s="10" t="s">
        <v>419</v>
      </c>
      <c r="O43" s="10" t="s">
        <v>203</v>
      </c>
      <c r="P43" s="10" t="s">
        <v>419</v>
      </c>
      <c r="Q43" s="10" t="s">
        <v>416</v>
      </c>
      <c r="R43" s="10" t="s">
        <v>419</v>
      </c>
      <c r="S43" s="10" t="s">
        <v>419</v>
      </c>
      <c r="T43" s="12" t="s">
        <v>37</v>
      </c>
      <c r="U43" s="10" t="s">
        <v>222</v>
      </c>
      <c r="V43" s="10" t="s">
        <v>211</v>
      </c>
      <c r="W43" s="21" t="s">
        <v>211</v>
      </c>
      <c r="X43" s="41" t="s">
        <v>615</v>
      </c>
    </row>
    <row r="44" spans="1:25" x14ac:dyDescent="0.25">
      <c r="A44" s="58">
        <v>29</v>
      </c>
      <c r="B44" s="10" t="s">
        <v>110</v>
      </c>
      <c r="C44" s="10" t="s">
        <v>111</v>
      </c>
      <c r="D44" s="21">
        <v>1986</v>
      </c>
      <c r="E44" s="19">
        <v>41</v>
      </c>
      <c r="F44" s="10">
        <v>0</v>
      </c>
      <c r="G44" s="10">
        <v>1</v>
      </c>
      <c r="H44" s="21" t="s">
        <v>19</v>
      </c>
      <c r="I44" s="19">
        <v>400</v>
      </c>
      <c r="J44" s="10" t="s">
        <v>167</v>
      </c>
      <c r="K44" s="10" t="s">
        <v>419</v>
      </c>
      <c r="L44" s="10"/>
      <c r="M44" s="62">
        <v>1</v>
      </c>
      <c r="N44" s="10" t="s">
        <v>419</v>
      </c>
      <c r="O44" s="10" t="s">
        <v>203</v>
      </c>
      <c r="P44" s="10" t="s">
        <v>419</v>
      </c>
      <c r="Q44" s="10" t="s">
        <v>416</v>
      </c>
      <c r="R44" s="10" t="s">
        <v>419</v>
      </c>
      <c r="S44" s="10" t="s">
        <v>419</v>
      </c>
      <c r="T44" s="12" t="s">
        <v>37</v>
      </c>
      <c r="U44" s="10" t="s">
        <v>222</v>
      </c>
      <c r="V44" s="10" t="s">
        <v>211</v>
      </c>
      <c r="W44" s="21" t="s">
        <v>211</v>
      </c>
      <c r="X44" s="41" t="s">
        <v>616</v>
      </c>
    </row>
    <row r="45" spans="1:25" x14ac:dyDescent="0.25">
      <c r="A45" s="58">
        <v>29</v>
      </c>
      <c r="B45" s="10" t="s">
        <v>110</v>
      </c>
      <c r="C45" s="10" t="s">
        <v>111</v>
      </c>
      <c r="D45" s="21">
        <v>1986</v>
      </c>
      <c r="E45" s="19">
        <v>42</v>
      </c>
      <c r="F45" s="10">
        <v>0</v>
      </c>
      <c r="G45" s="10">
        <v>1</v>
      </c>
      <c r="H45" s="21" t="s">
        <v>19</v>
      </c>
      <c r="I45" s="19">
        <v>400</v>
      </c>
      <c r="J45" s="10" t="s">
        <v>167</v>
      </c>
      <c r="K45" s="10" t="s">
        <v>419</v>
      </c>
      <c r="L45" s="10"/>
      <c r="M45" s="62">
        <v>1</v>
      </c>
      <c r="N45" s="10" t="s">
        <v>419</v>
      </c>
      <c r="O45" s="10" t="s">
        <v>203</v>
      </c>
      <c r="P45" s="10" t="s">
        <v>419</v>
      </c>
      <c r="Q45" s="10" t="s">
        <v>416</v>
      </c>
      <c r="R45" s="10" t="s">
        <v>419</v>
      </c>
      <c r="S45" s="10" t="s">
        <v>419</v>
      </c>
      <c r="T45" s="12" t="s">
        <v>37</v>
      </c>
      <c r="U45" s="10" t="s">
        <v>222</v>
      </c>
      <c r="V45" s="10" t="s">
        <v>211</v>
      </c>
      <c r="W45" s="21" t="s">
        <v>211</v>
      </c>
      <c r="X45" s="41" t="s">
        <v>617</v>
      </c>
    </row>
    <row r="46" spans="1:25" x14ac:dyDescent="0.25">
      <c r="A46" s="58">
        <v>29</v>
      </c>
      <c r="B46" s="10" t="s">
        <v>110</v>
      </c>
      <c r="C46" s="10" t="s">
        <v>111</v>
      </c>
      <c r="D46" s="21">
        <v>1986</v>
      </c>
      <c r="E46" s="19">
        <v>43</v>
      </c>
      <c r="F46" s="10">
        <v>0</v>
      </c>
      <c r="G46" s="10">
        <v>1</v>
      </c>
      <c r="H46" s="21" t="s">
        <v>19</v>
      </c>
      <c r="I46" s="19">
        <v>400</v>
      </c>
      <c r="J46" s="10" t="s">
        <v>167</v>
      </c>
      <c r="K46" s="10" t="s">
        <v>419</v>
      </c>
      <c r="L46" s="10"/>
      <c r="M46" s="62">
        <v>1</v>
      </c>
      <c r="N46" s="10" t="s">
        <v>419</v>
      </c>
      <c r="O46" s="10" t="s">
        <v>203</v>
      </c>
      <c r="P46" s="10" t="s">
        <v>419</v>
      </c>
      <c r="Q46" s="10" t="s">
        <v>416</v>
      </c>
      <c r="R46" s="10" t="s">
        <v>419</v>
      </c>
      <c r="S46" s="10" t="s">
        <v>419</v>
      </c>
      <c r="T46" s="12" t="s">
        <v>37</v>
      </c>
      <c r="U46" s="10" t="s">
        <v>222</v>
      </c>
      <c r="V46" s="10" t="s">
        <v>211</v>
      </c>
      <c r="W46" s="21" t="s">
        <v>211</v>
      </c>
      <c r="X46" s="41" t="s">
        <v>618</v>
      </c>
    </row>
    <row r="47" spans="1:25" x14ac:dyDescent="0.25">
      <c r="A47" s="58">
        <v>29</v>
      </c>
      <c r="B47" s="10" t="s">
        <v>110</v>
      </c>
      <c r="C47" s="10" t="s">
        <v>111</v>
      </c>
      <c r="D47" s="21">
        <v>1986</v>
      </c>
      <c r="E47" s="19">
        <v>44</v>
      </c>
      <c r="F47" s="10">
        <v>0</v>
      </c>
      <c r="G47" s="10">
        <v>1</v>
      </c>
      <c r="H47" s="21" t="s">
        <v>19</v>
      </c>
      <c r="I47" s="19">
        <v>400</v>
      </c>
      <c r="J47" s="10" t="s">
        <v>167</v>
      </c>
      <c r="K47" s="10" t="s">
        <v>419</v>
      </c>
      <c r="L47" s="10"/>
      <c r="M47" s="62">
        <v>4</v>
      </c>
      <c r="N47" s="10" t="s">
        <v>419</v>
      </c>
      <c r="O47" s="10" t="s">
        <v>203</v>
      </c>
      <c r="P47" s="10" t="s">
        <v>419</v>
      </c>
      <c r="Q47" s="10" t="s">
        <v>324</v>
      </c>
      <c r="R47" s="28" t="s">
        <v>25</v>
      </c>
      <c r="S47" s="10">
        <v>0.75</v>
      </c>
      <c r="T47" s="12" t="s">
        <v>54</v>
      </c>
      <c r="U47" s="10" t="s">
        <v>222</v>
      </c>
      <c r="V47" s="10" t="s">
        <v>211</v>
      </c>
      <c r="W47" s="21" t="s">
        <v>211</v>
      </c>
      <c r="X47" s="41" t="s">
        <v>619</v>
      </c>
    </row>
    <row r="48" spans="1:25" x14ac:dyDescent="0.25">
      <c r="A48" s="58">
        <v>29</v>
      </c>
      <c r="B48" s="10" t="s">
        <v>110</v>
      </c>
      <c r="C48" s="10" t="s">
        <v>111</v>
      </c>
      <c r="D48" s="21">
        <v>1986</v>
      </c>
      <c r="E48" s="19">
        <v>45</v>
      </c>
      <c r="F48" s="10">
        <v>0</v>
      </c>
      <c r="G48" s="10">
        <v>1</v>
      </c>
      <c r="H48" s="21" t="s">
        <v>19</v>
      </c>
      <c r="I48" s="19">
        <v>400</v>
      </c>
      <c r="J48" s="10" t="s">
        <v>167</v>
      </c>
      <c r="K48" s="10" t="s">
        <v>419</v>
      </c>
      <c r="L48" s="10"/>
      <c r="M48" s="62">
        <v>4</v>
      </c>
      <c r="N48" s="10" t="s">
        <v>419</v>
      </c>
      <c r="O48" s="10" t="s">
        <v>203</v>
      </c>
      <c r="P48" s="10" t="s">
        <v>419</v>
      </c>
      <c r="Q48" s="10" t="s">
        <v>324</v>
      </c>
      <c r="R48" s="28" t="s">
        <v>25</v>
      </c>
      <c r="S48" s="10">
        <v>0.75</v>
      </c>
      <c r="T48" s="12" t="s">
        <v>37</v>
      </c>
      <c r="U48" s="10" t="s">
        <v>222</v>
      </c>
      <c r="V48" s="10" t="s">
        <v>211</v>
      </c>
      <c r="W48" s="21" t="s">
        <v>211</v>
      </c>
      <c r="X48" s="41" t="s">
        <v>619</v>
      </c>
    </row>
    <row r="49" spans="1:24" x14ac:dyDescent="0.25">
      <c r="A49" s="58">
        <v>33</v>
      </c>
      <c r="B49" s="10" t="s">
        <v>115</v>
      </c>
      <c r="C49" s="10" t="s">
        <v>114</v>
      </c>
      <c r="D49" s="20">
        <v>2002</v>
      </c>
      <c r="E49" s="19">
        <v>46</v>
      </c>
      <c r="F49" s="12">
        <v>0</v>
      </c>
      <c r="G49" s="12">
        <v>1</v>
      </c>
      <c r="H49" s="20" t="s">
        <v>8</v>
      </c>
      <c r="I49" s="26">
        <v>400</v>
      </c>
      <c r="J49" s="12" t="s">
        <v>167</v>
      </c>
      <c r="K49" s="12" t="s">
        <v>419</v>
      </c>
      <c r="L49" s="12"/>
      <c r="M49" s="10">
        <v>10</v>
      </c>
      <c r="N49" s="10" t="s">
        <v>419</v>
      </c>
      <c r="O49" s="12" t="s">
        <v>203</v>
      </c>
      <c r="P49" s="10" t="s">
        <v>419</v>
      </c>
      <c r="Q49" s="10" t="s">
        <v>324</v>
      </c>
      <c r="R49" s="27" t="s">
        <v>25</v>
      </c>
      <c r="S49" s="12">
        <f>6/10</f>
        <v>0.6</v>
      </c>
      <c r="T49" s="12" t="s">
        <v>37</v>
      </c>
      <c r="U49" s="12" t="s">
        <v>222</v>
      </c>
      <c r="V49" s="10" t="s">
        <v>211</v>
      </c>
      <c r="W49" s="20" t="s">
        <v>211</v>
      </c>
      <c r="X49" s="40" t="s">
        <v>621</v>
      </c>
    </row>
    <row r="50" spans="1:24" x14ac:dyDescent="0.25">
      <c r="A50" s="58">
        <v>33</v>
      </c>
      <c r="B50" s="10" t="s">
        <v>115</v>
      </c>
      <c r="C50" s="10" t="s">
        <v>114</v>
      </c>
      <c r="D50" s="20">
        <v>2002</v>
      </c>
      <c r="E50" s="19">
        <v>47</v>
      </c>
      <c r="F50" s="12">
        <v>0</v>
      </c>
      <c r="G50" s="12">
        <v>1</v>
      </c>
      <c r="H50" s="20" t="s">
        <v>8</v>
      </c>
      <c r="I50" s="26">
        <v>800</v>
      </c>
      <c r="J50" s="12" t="s">
        <v>167</v>
      </c>
      <c r="K50" s="12" t="s">
        <v>419</v>
      </c>
      <c r="L50" s="12"/>
      <c r="M50" s="10">
        <v>10</v>
      </c>
      <c r="N50" s="10" t="s">
        <v>419</v>
      </c>
      <c r="O50" s="12" t="s">
        <v>203</v>
      </c>
      <c r="P50" s="10" t="s">
        <v>419</v>
      </c>
      <c r="Q50" s="10" t="s">
        <v>324</v>
      </c>
      <c r="R50" s="27" t="s">
        <v>25</v>
      </c>
      <c r="S50" s="12">
        <f>6/10</f>
        <v>0.6</v>
      </c>
      <c r="T50" s="12" t="s">
        <v>37</v>
      </c>
      <c r="U50" s="12" t="s">
        <v>222</v>
      </c>
      <c r="V50" s="10" t="s">
        <v>211</v>
      </c>
      <c r="W50" s="20" t="s">
        <v>211</v>
      </c>
      <c r="X50" s="40" t="s">
        <v>621</v>
      </c>
    </row>
    <row r="51" spans="1:24" x14ac:dyDescent="0.25">
      <c r="A51" s="58">
        <v>33</v>
      </c>
      <c r="B51" s="10" t="s">
        <v>115</v>
      </c>
      <c r="C51" s="10" t="s">
        <v>114</v>
      </c>
      <c r="D51" s="20">
        <v>2002</v>
      </c>
      <c r="E51" s="19">
        <v>48</v>
      </c>
      <c r="F51" s="12">
        <v>0</v>
      </c>
      <c r="G51" s="12">
        <v>1</v>
      </c>
      <c r="H51" s="20" t="s">
        <v>8</v>
      </c>
      <c r="I51" s="26">
        <v>1200</v>
      </c>
      <c r="J51" s="12" t="s">
        <v>167</v>
      </c>
      <c r="K51" s="12" t="s">
        <v>419</v>
      </c>
      <c r="L51" s="12"/>
      <c r="M51" s="10">
        <v>10</v>
      </c>
      <c r="N51" s="10" t="s">
        <v>419</v>
      </c>
      <c r="O51" s="12" t="s">
        <v>203</v>
      </c>
      <c r="P51" s="10" t="s">
        <v>419</v>
      </c>
      <c r="Q51" s="10" t="s">
        <v>324</v>
      </c>
      <c r="R51" s="27" t="s">
        <v>25</v>
      </c>
      <c r="S51" s="12">
        <f>6/10</f>
        <v>0.6</v>
      </c>
      <c r="T51" s="12" t="s">
        <v>37</v>
      </c>
      <c r="U51" s="12" t="s">
        <v>222</v>
      </c>
      <c r="V51" s="10" t="s">
        <v>211</v>
      </c>
      <c r="W51" s="20" t="s">
        <v>211</v>
      </c>
      <c r="X51" s="40" t="s">
        <v>621</v>
      </c>
    </row>
    <row r="52" spans="1:24" x14ac:dyDescent="0.25">
      <c r="A52" s="58">
        <v>34</v>
      </c>
      <c r="B52" s="14" t="s">
        <v>180</v>
      </c>
      <c r="C52" s="10" t="s">
        <v>181</v>
      </c>
      <c r="D52" s="20">
        <v>2006</v>
      </c>
      <c r="E52" s="19">
        <v>49</v>
      </c>
      <c r="F52" s="12">
        <v>0</v>
      </c>
      <c r="G52" s="12">
        <v>1</v>
      </c>
      <c r="H52" s="20" t="s">
        <v>8</v>
      </c>
      <c r="I52" s="26">
        <v>400</v>
      </c>
      <c r="J52" s="12" t="s">
        <v>167</v>
      </c>
      <c r="K52" s="12">
        <f>I52/P52</f>
        <v>7.5329566854990579</v>
      </c>
      <c r="L52" s="12"/>
      <c r="M52" s="10">
        <v>23</v>
      </c>
      <c r="N52" s="10">
        <v>21</v>
      </c>
      <c r="O52" s="12" t="s">
        <v>203</v>
      </c>
      <c r="P52" s="10">
        <v>53.1</v>
      </c>
      <c r="Q52" s="10" t="s">
        <v>324</v>
      </c>
      <c r="R52" s="27" t="s">
        <v>25</v>
      </c>
      <c r="S52" s="12">
        <f>12/23</f>
        <v>0.52173913043478259</v>
      </c>
      <c r="T52" s="12" t="s">
        <v>37</v>
      </c>
      <c r="U52" s="12" t="s">
        <v>222</v>
      </c>
      <c r="V52" s="10" t="s">
        <v>211</v>
      </c>
      <c r="W52" s="20" t="s">
        <v>204</v>
      </c>
      <c r="X52" s="40"/>
    </row>
    <row r="53" spans="1:24" x14ac:dyDescent="0.25">
      <c r="A53" s="58">
        <v>34</v>
      </c>
      <c r="B53" s="14" t="s">
        <v>180</v>
      </c>
      <c r="C53" s="10" t="s">
        <v>181</v>
      </c>
      <c r="D53" s="20">
        <v>2006</v>
      </c>
      <c r="E53" s="19">
        <v>50</v>
      </c>
      <c r="F53" s="12">
        <v>0</v>
      </c>
      <c r="G53" s="12">
        <v>1</v>
      </c>
      <c r="H53" s="20" t="s">
        <v>8</v>
      </c>
      <c r="I53" s="26">
        <v>400</v>
      </c>
      <c r="J53" s="12" t="s">
        <v>167</v>
      </c>
      <c r="K53" s="12">
        <f>I53/P53</f>
        <v>7.5329566854990579</v>
      </c>
      <c r="L53" s="12"/>
      <c r="M53" s="10">
        <v>23</v>
      </c>
      <c r="N53" s="10">
        <v>21</v>
      </c>
      <c r="O53" s="12" t="s">
        <v>203</v>
      </c>
      <c r="P53" s="10">
        <v>53.1</v>
      </c>
      <c r="Q53" s="10" t="s">
        <v>324</v>
      </c>
      <c r="R53" s="27" t="s">
        <v>25</v>
      </c>
      <c r="S53" s="12">
        <f>12/23</f>
        <v>0.52173913043478259</v>
      </c>
      <c r="T53" s="12" t="s">
        <v>37</v>
      </c>
      <c r="U53" s="12" t="s">
        <v>222</v>
      </c>
      <c r="V53" s="10" t="s">
        <v>211</v>
      </c>
      <c r="W53" s="20" t="s">
        <v>622</v>
      </c>
      <c r="X53" s="40"/>
    </row>
    <row r="54" spans="1:24" x14ac:dyDescent="0.25">
      <c r="A54" s="58">
        <v>35</v>
      </c>
      <c r="B54" s="10" t="s">
        <v>116</v>
      </c>
      <c r="C54" s="10" t="s">
        <v>117</v>
      </c>
      <c r="D54" s="20">
        <v>2002</v>
      </c>
      <c r="E54" s="19">
        <v>51</v>
      </c>
      <c r="F54" s="12">
        <v>0</v>
      </c>
      <c r="G54" s="12">
        <v>1</v>
      </c>
      <c r="H54" s="20" t="s">
        <v>61</v>
      </c>
      <c r="I54" s="26">
        <v>690</v>
      </c>
      <c r="J54" s="12" t="s">
        <v>167</v>
      </c>
      <c r="K54" s="12">
        <f>I54/P54</f>
        <v>10</v>
      </c>
      <c r="L54" s="12"/>
      <c r="M54" s="10">
        <v>6</v>
      </c>
      <c r="N54" s="10">
        <v>20</v>
      </c>
      <c r="O54" s="12" t="s">
        <v>203</v>
      </c>
      <c r="P54" s="10">
        <v>69</v>
      </c>
      <c r="Q54" s="10" t="s">
        <v>324</v>
      </c>
      <c r="R54" s="27" t="s">
        <v>23</v>
      </c>
      <c r="S54" s="12">
        <v>1</v>
      </c>
      <c r="T54" s="12" t="s">
        <v>54</v>
      </c>
      <c r="U54" s="12" t="s">
        <v>222</v>
      </c>
      <c r="V54" s="10" t="s">
        <v>211</v>
      </c>
      <c r="W54" s="20" t="s">
        <v>211</v>
      </c>
      <c r="X54" s="40"/>
    </row>
    <row r="55" spans="1:24" x14ac:dyDescent="0.25">
      <c r="A55" s="58">
        <v>35</v>
      </c>
      <c r="B55" s="10" t="s">
        <v>116</v>
      </c>
      <c r="C55" s="10" t="s">
        <v>117</v>
      </c>
      <c r="D55" s="20">
        <v>2002</v>
      </c>
      <c r="E55" s="19">
        <v>52</v>
      </c>
      <c r="F55" s="12">
        <v>0</v>
      </c>
      <c r="G55" s="12">
        <v>1</v>
      </c>
      <c r="H55" s="20" t="s">
        <v>61</v>
      </c>
      <c r="I55" s="26">
        <v>690</v>
      </c>
      <c r="J55" s="12" t="s">
        <v>167</v>
      </c>
      <c r="K55" s="12">
        <f t="shared" ref="K55:K57" si="4">I55/P55</f>
        <v>10</v>
      </c>
      <c r="L55" s="12"/>
      <c r="M55" s="10">
        <v>6</v>
      </c>
      <c r="N55" s="10">
        <v>20</v>
      </c>
      <c r="O55" s="12" t="s">
        <v>203</v>
      </c>
      <c r="P55" s="10">
        <v>69</v>
      </c>
      <c r="Q55" s="10" t="s">
        <v>324</v>
      </c>
      <c r="R55" s="27" t="s">
        <v>23</v>
      </c>
      <c r="S55" s="12">
        <v>1</v>
      </c>
      <c r="T55" s="12" t="s">
        <v>37</v>
      </c>
      <c r="U55" s="12" t="s">
        <v>222</v>
      </c>
      <c r="V55" s="10" t="s">
        <v>211</v>
      </c>
      <c r="W55" s="20" t="s">
        <v>211</v>
      </c>
      <c r="X55" s="40"/>
    </row>
    <row r="56" spans="1:24" x14ac:dyDescent="0.25">
      <c r="A56" s="58">
        <v>35</v>
      </c>
      <c r="B56" s="10" t="s">
        <v>116</v>
      </c>
      <c r="C56" s="10" t="s">
        <v>117</v>
      </c>
      <c r="D56" s="20">
        <v>2002</v>
      </c>
      <c r="E56" s="19">
        <v>53</v>
      </c>
      <c r="F56" s="12">
        <v>0</v>
      </c>
      <c r="G56" s="12">
        <v>1</v>
      </c>
      <c r="H56" s="20" t="s">
        <v>61</v>
      </c>
      <c r="I56" s="26">
        <v>690</v>
      </c>
      <c r="J56" s="12" t="s">
        <v>167</v>
      </c>
      <c r="K56" s="12">
        <f t="shared" si="4"/>
        <v>10</v>
      </c>
      <c r="L56" s="12"/>
      <c r="M56" s="10">
        <v>6</v>
      </c>
      <c r="N56" s="10">
        <v>20</v>
      </c>
      <c r="O56" s="12" t="s">
        <v>203</v>
      </c>
      <c r="P56" s="10">
        <v>69</v>
      </c>
      <c r="Q56" s="10" t="s">
        <v>324</v>
      </c>
      <c r="R56" s="27" t="s">
        <v>23</v>
      </c>
      <c r="S56" s="12">
        <v>1</v>
      </c>
      <c r="T56" s="12" t="s">
        <v>37</v>
      </c>
      <c r="U56" s="12" t="s">
        <v>222</v>
      </c>
      <c r="V56" s="10" t="s">
        <v>211</v>
      </c>
      <c r="W56" s="20" t="s">
        <v>211</v>
      </c>
      <c r="X56" s="40" t="s">
        <v>623</v>
      </c>
    </row>
    <row r="57" spans="1:24" x14ac:dyDescent="0.25">
      <c r="A57" s="58">
        <v>35</v>
      </c>
      <c r="B57" s="10" t="s">
        <v>116</v>
      </c>
      <c r="C57" s="10" t="s">
        <v>117</v>
      </c>
      <c r="D57" s="20">
        <v>2002</v>
      </c>
      <c r="E57" s="19">
        <v>54</v>
      </c>
      <c r="F57" s="12">
        <v>0</v>
      </c>
      <c r="G57" s="12">
        <v>1</v>
      </c>
      <c r="H57" s="20" t="s">
        <v>61</v>
      </c>
      <c r="I57" s="26">
        <v>690</v>
      </c>
      <c r="J57" s="12" t="s">
        <v>167</v>
      </c>
      <c r="K57" s="12">
        <f t="shared" si="4"/>
        <v>10</v>
      </c>
      <c r="L57" s="12"/>
      <c r="M57" s="10">
        <v>6</v>
      </c>
      <c r="N57" s="10">
        <v>20</v>
      </c>
      <c r="O57" s="12" t="s">
        <v>203</v>
      </c>
      <c r="P57" s="10">
        <v>69</v>
      </c>
      <c r="Q57" s="10" t="s">
        <v>324</v>
      </c>
      <c r="R57" s="27" t="s">
        <v>23</v>
      </c>
      <c r="S57" s="12">
        <v>1</v>
      </c>
      <c r="T57" s="12" t="s">
        <v>37</v>
      </c>
      <c r="U57" s="12" t="s">
        <v>222</v>
      </c>
      <c r="V57" s="10" t="s">
        <v>211</v>
      </c>
      <c r="W57" s="20" t="s">
        <v>371</v>
      </c>
      <c r="X57" s="40" t="s">
        <v>624</v>
      </c>
    </row>
    <row r="58" spans="1:24" x14ac:dyDescent="0.25">
      <c r="A58" s="58">
        <v>36</v>
      </c>
      <c r="B58" s="10" t="s">
        <v>118</v>
      </c>
      <c r="C58" s="10" t="s">
        <v>119</v>
      </c>
      <c r="D58" s="20">
        <v>1993</v>
      </c>
      <c r="E58" s="19">
        <v>55</v>
      </c>
      <c r="F58" s="12">
        <v>0</v>
      </c>
      <c r="G58" s="12">
        <v>1</v>
      </c>
      <c r="H58" s="20" t="s">
        <v>19</v>
      </c>
      <c r="I58" s="26">
        <v>250</v>
      </c>
      <c r="J58" s="12" t="s">
        <v>167</v>
      </c>
      <c r="K58" s="12" t="s">
        <v>419</v>
      </c>
      <c r="L58" s="12"/>
      <c r="M58" s="10">
        <v>1</v>
      </c>
      <c r="N58" s="10" t="s">
        <v>419</v>
      </c>
      <c r="O58" s="12" t="s">
        <v>172</v>
      </c>
      <c r="P58" s="10" t="s">
        <v>419</v>
      </c>
      <c r="Q58" s="10" t="s">
        <v>416</v>
      </c>
      <c r="R58" s="27" t="s">
        <v>23</v>
      </c>
      <c r="S58" s="12">
        <v>1</v>
      </c>
      <c r="T58" s="12" t="s">
        <v>419</v>
      </c>
      <c r="U58" s="12" t="s">
        <v>199</v>
      </c>
      <c r="V58" s="10" t="s">
        <v>232</v>
      </c>
      <c r="W58" s="20" t="s">
        <v>211</v>
      </c>
      <c r="X58" s="40" t="s">
        <v>625</v>
      </c>
    </row>
    <row r="59" spans="1:24" x14ac:dyDescent="0.25">
      <c r="A59" s="58">
        <v>36</v>
      </c>
      <c r="B59" s="10" t="s">
        <v>118</v>
      </c>
      <c r="C59" s="10" t="s">
        <v>119</v>
      </c>
      <c r="D59" s="20">
        <v>1993</v>
      </c>
      <c r="E59" s="19">
        <v>56</v>
      </c>
      <c r="F59" s="12">
        <v>0</v>
      </c>
      <c r="G59" s="12">
        <v>1</v>
      </c>
      <c r="H59" s="20" t="s">
        <v>19</v>
      </c>
      <c r="I59" s="26">
        <v>250</v>
      </c>
      <c r="J59" s="12" t="s">
        <v>167</v>
      </c>
      <c r="K59" s="12" t="s">
        <v>419</v>
      </c>
      <c r="L59" s="12"/>
      <c r="M59" s="10">
        <v>1</v>
      </c>
      <c r="N59" s="10" t="s">
        <v>419</v>
      </c>
      <c r="O59" s="12" t="s">
        <v>172</v>
      </c>
      <c r="P59" s="10" t="s">
        <v>419</v>
      </c>
      <c r="Q59" s="10" t="s">
        <v>416</v>
      </c>
      <c r="R59" s="27" t="s">
        <v>23</v>
      </c>
      <c r="S59" s="12">
        <v>1</v>
      </c>
      <c r="T59" s="12" t="s">
        <v>419</v>
      </c>
      <c r="U59" s="12" t="s">
        <v>199</v>
      </c>
      <c r="V59" s="10" t="s">
        <v>232</v>
      </c>
      <c r="W59" s="20" t="s">
        <v>211</v>
      </c>
      <c r="X59" s="40" t="s">
        <v>625</v>
      </c>
    </row>
    <row r="60" spans="1:24" x14ac:dyDescent="0.25">
      <c r="A60" s="58">
        <v>36</v>
      </c>
      <c r="B60" s="10" t="s">
        <v>118</v>
      </c>
      <c r="C60" s="10" t="s">
        <v>119</v>
      </c>
      <c r="D60" s="20">
        <v>1993</v>
      </c>
      <c r="E60" s="19">
        <v>57</v>
      </c>
      <c r="F60" s="12">
        <v>0</v>
      </c>
      <c r="G60" s="12">
        <v>1</v>
      </c>
      <c r="H60" s="20" t="s">
        <v>19</v>
      </c>
      <c r="I60" s="26">
        <v>250</v>
      </c>
      <c r="J60" s="12" t="s">
        <v>167</v>
      </c>
      <c r="K60" s="12" t="s">
        <v>419</v>
      </c>
      <c r="L60" s="12"/>
      <c r="M60" s="10">
        <v>1</v>
      </c>
      <c r="N60" s="10" t="s">
        <v>419</v>
      </c>
      <c r="O60" s="12" t="s">
        <v>172</v>
      </c>
      <c r="P60" s="10" t="s">
        <v>419</v>
      </c>
      <c r="Q60" s="10" t="s">
        <v>416</v>
      </c>
      <c r="R60" s="27" t="s">
        <v>23</v>
      </c>
      <c r="S60" s="12">
        <v>1</v>
      </c>
      <c r="T60" s="12" t="s">
        <v>419</v>
      </c>
      <c r="U60" s="12" t="s">
        <v>199</v>
      </c>
      <c r="V60" s="10" t="s">
        <v>232</v>
      </c>
      <c r="W60" s="20" t="s">
        <v>211</v>
      </c>
      <c r="X60" s="40" t="s">
        <v>625</v>
      </c>
    </row>
    <row r="61" spans="1:24" x14ac:dyDescent="0.25">
      <c r="A61" s="58">
        <v>36</v>
      </c>
      <c r="B61" s="10" t="s">
        <v>118</v>
      </c>
      <c r="C61" s="10" t="s">
        <v>119</v>
      </c>
      <c r="D61" s="20">
        <v>1993</v>
      </c>
      <c r="E61" s="19">
        <v>58</v>
      </c>
      <c r="F61" s="12">
        <v>0</v>
      </c>
      <c r="G61" s="12">
        <v>1</v>
      </c>
      <c r="H61" s="20" t="s">
        <v>19</v>
      </c>
      <c r="I61" s="26">
        <v>250</v>
      </c>
      <c r="J61" s="12" t="s">
        <v>167</v>
      </c>
      <c r="K61" s="12" t="s">
        <v>419</v>
      </c>
      <c r="L61" s="12"/>
      <c r="M61" s="10">
        <v>1</v>
      </c>
      <c r="N61" s="10" t="s">
        <v>419</v>
      </c>
      <c r="O61" s="12" t="s">
        <v>172</v>
      </c>
      <c r="P61" s="10" t="s">
        <v>419</v>
      </c>
      <c r="Q61" s="10" t="s">
        <v>416</v>
      </c>
      <c r="R61" s="27" t="s">
        <v>23</v>
      </c>
      <c r="S61" s="12">
        <v>1</v>
      </c>
      <c r="T61" s="12" t="s">
        <v>419</v>
      </c>
      <c r="U61" s="12" t="s">
        <v>199</v>
      </c>
      <c r="V61" s="10" t="s">
        <v>232</v>
      </c>
      <c r="W61" s="20" t="s">
        <v>211</v>
      </c>
      <c r="X61" s="40" t="s">
        <v>625</v>
      </c>
    </row>
    <row r="62" spans="1:24" x14ac:dyDescent="0.25">
      <c r="A62" s="58">
        <v>36</v>
      </c>
      <c r="B62" s="10" t="s">
        <v>118</v>
      </c>
      <c r="C62" s="10" t="s">
        <v>119</v>
      </c>
      <c r="D62" s="20">
        <v>1993</v>
      </c>
      <c r="E62" s="19">
        <v>59</v>
      </c>
      <c r="F62" s="12">
        <v>0</v>
      </c>
      <c r="G62" s="12">
        <v>1</v>
      </c>
      <c r="H62" s="20" t="s">
        <v>19</v>
      </c>
      <c r="I62" s="26">
        <v>250</v>
      </c>
      <c r="J62" s="12" t="s">
        <v>167</v>
      </c>
      <c r="K62" s="12" t="s">
        <v>419</v>
      </c>
      <c r="L62" s="12"/>
      <c r="M62" s="10">
        <v>1</v>
      </c>
      <c r="N62" s="10" t="s">
        <v>419</v>
      </c>
      <c r="O62" s="12" t="s">
        <v>172</v>
      </c>
      <c r="P62" s="10" t="s">
        <v>419</v>
      </c>
      <c r="Q62" s="10" t="s">
        <v>416</v>
      </c>
      <c r="R62" s="27" t="s">
        <v>23</v>
      </c>
      <c r="S62" s="12">
        <v>1</v>
      </c>
      <c r="T62" s="12" t="s">
        <v>419</v>
      </c>
      <c r="U62" s="12" t="s">
        <v>199</v>
      </c>
      <c r="V62" s="10" t="s">
        <v>232</v>
      </c>
      <c r="W62" s="20" t="s">
        <v>211</v>
      </c>
      <c r="X62" s="40" t="s">
        <v>625</v>
      </c>
    </row>
    <row r="63" spans="1:24" x14ac:dyDescent="0.25">
      <c r="A63" s="58">
        <v>38</v>
      </c>
      <c r="B63" s="10" t="s">
        <v>120</v>
      </c>
      <c r="C63" s="10" t="s">
        <v>121</v>
      </c>
      <c r="D63" s="20">
        <v>2004</v>
      </c>
      <c r="E63" s="19">
        <v>60</v>
      </c>
      <c r="F63" s="12">
        <v>1</v>
      </c>
      <c r="G63" s="12">
        <v>1</v>
      </c>
      <c r="H63" s="20" t="s">
        <v>8</v>
      </c>
      <c r="I63" s="26">
        <v>400</v>
      </c>
      <c r="J63" s="12" t="s">
        <v>167</v>
      </c>
      <c r="K63" s="12">
        <f>I63/P63</f>
        <v>19.047619047619047</v>
      </c>
      <c r="L63" s="12"/>
      <c r="M63" s="63">
        <v>10</v>
      </c>
      <c r="N63" s="12">
        <v>8.5</v>
      </c>
      <c r="O63" s="12" t="s">
        <v>172</v>
      </c>
      <c r="P63" s="12">
        <v>21</v>
      </c>
      <c r="Q63" s="10" t="s">
        <v>324</v>
      </c>
      <c r="R63" s="27" t="s">
        <v>25</v>
      </c>
      <c r="S63" s="12">
        <f>14/20</f>
        <v>0.7</v>
      </c>
      <c r="T63" s="12" t="s">
        <v>54</v>
      </c>
      <c r="U63" s="12" t="s">
        <v>199</v>
      </c>
      <c r="V63" s="10" t="s">
        <v>626</v>
      </c>
      <c r="W63" s="20" t="s">
        <v>211</v>
      </c>
      <c r="X63" s="40"/>
    </row>
    <row r="64" spans="1:24" x14ac:dyDescent="0.25">
      <c r="A64" s="58">
        <v>38</v>
      </c>
      <c r="B64" s="10" t="s">
        <v>120</v>
      </c>
      <c r="C64" s="10" t="s">
        <v>121</v>
      </c>
      <c r="D64" s="20">
        <v>2004</v>
      </c>
      <c r="E64" s="19">
        <v>61</v>
      </c>
      <c r="F64" s="12">
        <v>1</v>
      </c>
      <c r="G64" s="12">
        <v>1</v>
      </c>
      <c r="H64" s="20" t="s">
        <v>8</v>
      </c>
      <c r="I64" s="26">
        <v>400</v>
      </c>
      <c r="J64" s="12" t="s">
        <v>167</v>
      </c>
      <c r="K64" s="12">
        <f>I64/P64</f>
        <v>16.666666666666668</v>
      </c>
      <c r="L64" s="12"/>
      <c r="M64" s="63">
        <v>10</v>
      </c>
      <c r="N64" s="12">
        <v>9.1</v>
      </c>
      <c r="O64" s="12" t="s">
        <v>172</v>
      </c>
      <c r="P64" s="12">
        <v>24</v>
      </c>
      <c r="Q64" s="10" t="s">
        <v>324</v>
      </c>
      <c r="R64" s="27" t="s">
        <v>25</v>
      </c>
      <c r="S64" s="12">
        <f>14/20</f>
        <v>0.7</v>
      </c>
      <c r="T64" s="12" t="s">
        <v>54</v>
      </c>
      <c r="U64" s="12" t="s">
        <v>199</v>
      </c>
      <c r="V64" s="10" t="s">
        <v>626</v>
      </c>
      <c r="W64" s="20" t="s">
        <v>242</v>
      </c>
      <c r="X64" s="40"/>
    </row>
    <row r="65" spans="1:25" x14ac:dyDescent="0.25">
      <c r="A65" s="58">
        <v>40</v>
      </c>
      <c r="B65" s="10" t="s">
        <v>122</v>
      </c>
      <c r="C65" s="10" t="s">
        <v>123</v>
      </c>
      <c r="D65" s="20">
        <v>2004</v>
      </c>
      <c r="E65" s="19">
        <v>62</v>
      </c>
      <c r="F65" s="12">
        <v>0</v>
      </c>
      <c r="G65" s="12">
        <v>1</v>
      </c>
      <c r="H65" s="20" t="s">
        <v>67</v>
      </c>
      <c r="I65" s="26">
        <v>400</v>
      </c>
      <c r="J65" s="12" t="s">
        <v>167</v>
      </c>
      <c r="K65" s="10" t="s">
        <v>419</v>
      </c>
      <c r="L65" s="10"/>
      <c r="M65" s="10">
        <v>1</v>
      </c>
      <c r="N65" s="10" t="s">
        <v>419</v>
      </c>
      <c r="O65" s="12" t="s">
        <v>203</v>
      </c>
      <c r="P65" s="10" t="s">
        <v>419</v>
      </c>
      <c r="Q65" s="10" t="s">
        <v>416</v>
      </c>
      <c r="R65" s="27" t="s">
        <v>419</v>
      </c>
      <c r="S65" s="12" t="s">
        <v>419</v>
      </c>
      <c r="T65" s="12" t="s">
        <v>37</v>
      </c>
      <c r="U65" s="12" t="s">
        <v>222</v>
      </c>
      <c r="V65" s="10" t="s">
        <v>211</v>
      </c>
      <c r="W65" s="20" t="s">
        <v>211</v>
      </c>
      <c r="X65" s="40"/>
    </row>
    <row r="66" spans="1:25" x14ac:dyDescent="0.25">
      <c r="A66" s="58">
        <v>42</v>
      </c>
      <c r="B66" s="14" t="s">
        <v>176</v>
      </c>
      <c r="C66" s="10" t="s">
        <v>177</v>
      </c>
      <c r="D66" s="20">
        <v>2000</v>
      </c>
      <c r="E66" s="19">
        <v>63</v>
      </c>
      <c r="F66" s="12">
        <v>0</v>
      </c>
      <c r="G66" s="12">
        <v>1</v>
      </c>
      <c r="H66" s="20" t="s">
        <v>81</v>
      </c>
      <c r="I66" s="26" t="s">
        <v>656</v>
      </c>
      <c r="J66" s="12" t="s">
        <v>167</v>
      </c>
      <c r="K66" s="10">
        <v>5</v>
      </c>
      <c r="L66" s="10"/>
      <c r="M66" s="10">
        <v>1</v>
      </c>
      <c r="N66" s="10">
        <v>20</v>
      </c>
      <c r="O66" s="12" t="s">
        <v>203</v>
      </c>
      <c r="P66" s="10" t="s">
        <v>419</v>
      </c>
      <c r="Q66" s="10" t="s">
        <v>416</v>
      </c>
      <c r="R66" s="27" t="s">
        <v>23</v>
      </c>
      <c r="S66" s="12">
        <v>1</v>
      </c>
      <c r="T66" s="12" t="s">
        <v>37</v>
      </c>
      <c r="U66" s="12" t="s">
        <v>222</v>
      </c>
      <c r="V66" s="10" t="s">
        <v>211</v>
      </c>
      <c r="W66" s="20" t="s">
        <v>211</v>
      </c>
      <c r="X66" s="40" t="s">
        <v>638</v>
      </c>
      <c r="Y66" s="10" t="s">
        <v>655</v>
      </c>
    </row>
    <row r="67" spans="1:25" x14ac:dyDescent="0.25">
      <c r="A67" s="58">
        <v>42</v>
      </c>
      <c r="B67" s="14" t="s">
        <v>176</v>
      </c>
      <c r="C67" s="10" t="s">
        <v>177</v>
      </c>
      <c r="D67" s="20">
        <v>2000</v>
      </c>
      <c r="E67" s="19">
        <v>64</v>
      </c>
      <c r="F67" s="12">
        <v>0</v>
      </c>
      <c r="G67" s="12">
        <v>1</v>
      </c>
      <c r="H67" s="20" t="s">
        <v>81</v>
      </c>
      <c r="I67" s="26" t="s">
        <v>657</v>
      </c>
      <c r="J67" s="12" t="s">
        <v>167</v>
      </c>
      <c r="K67" s="12">
        <v>10</v>
      </c>
      <c r="L67" s="12"/>
      <c r="M67" s="10">
        <v>1</v>
      </c>
      <c r="N67" s="10">
        <v>20</v>
      </c>
      <c r="O67" s="12" t="s">
        <v>203</v>
      </c>
      <c r="P67" s="10" t="s">
        <v>419</v>
      </c>
      <c r="Q67" s="10" t="s">
        <v>416</v>
      </c>
      <c r="R67" s="27" t="s">
        <v>23</v>
      </c>
      <c r="S67" s="12">
        <v>1</v>
      </c>
      <c r="T67" s="12" t="s">
        <v>37</v>
      </c>
      <c r="U67" s="12" t="s">
        <v>222</v>
      </c>
      <c r="V67" s="10" t="s">
        <v>211</v>
      </c>
      <c r="W67" s="10" t="s">
        <v>211</v>
      </c>
      <c r="X67" s="40" t="s">
        <v>638</v>
      </c>
      <c r="Y67" s="10" t="s">
        <v>655</v>
      </c>
    </row>
    <row r="68" spans="1:25" x14ac:dyDescent="0.25">
      <c r="A68" s="58">
        <v>42</v>
      </c>
      <c r="B68" s="14" t="s">
        <v>176</v>
      </c>
      <c r="C68" s="10" t="s">
        <v>177</v>
      </c>
      <c r="D68" s="20">
        <v>2000</v>
      </c>
      <c r="E68" s="19">
        <v>65</v>
      </c>
      <c r="F68" s="12">
        <v>0</v>
      </c>
      <c r="G68" s="12">
        <v>1</v>
      </c>
      <c r="H68" s="20" t="s">
        <v>81</v>
      </c>
      <c r="I68" s="26" t="s">
        <v>658</v>
      </c>
      <c r="J68" s="12" t="s">
        <v>167</v>
      </c>
      <c r="K68" s="12">
        <v>20</v>
      </c>
      <c r="L68" s="12"/>
      <c r="M68" s="10">
        <v>1</v>
      </c>
      <c r="N68" s="10">
        <v>20</v>
      </c>
      <c r="O68" s="12" t="s">
        <v>203</v>
      </c>
      <c r="P68" s="10" t="s">
        <v>419</v>
      </c>
      <c r="Q68" s="10" t="s">
        <v>416</v>
      </c>
      <c r="R68" s="27" t="s">
        <v>23</v>
      </c>
      <c r="S68" s="12">
        <v>1</v>
      </c>
      <c r="T68" s="12" t="s">
        <v>37</v>
      </c>
      <c r="U68" s="12" t="s">
        <v>222</v>
      </c>
      <c r="V68" s="10" t="s">
        <v>211</v>
      </c>
      <c r="W68" s="10" t="s">
        <v>211</v>
      </c>
      <c r="X68" s="40" t="s">
        <v>638</v>
      </c>
      <c r="Y68" s="10" t="s">
        <v>655</v>
      </c>
    </row>
    <row r="69" spans="1:25" x14ac:dyDescent="0.25">
      <c r="A69" s="58">
        <v>42</v>
      </c>
      <c r="B69" s="14" t="s">
        <v>176</v>
      </c>
      <c r="C69" s="10" t="s">
        <v>177</v>
      </c>
      <c r="D69" s="20">
        <v>2000</v>
      </c>
      <c r="E69" s="19">
        <v>66</v>
      </c>
      <c r="F69" s="12">
        <v>0</v>
      </c>
      <c r="G69" s="12">
        <v>1</v>
      </c>
      <c r="H69" s="20" t="s">
        <v>81</v>
      </c>
      <c r="I69" s="26" t="s">
        <v>659</v>
      </c>
      <c r="J69" s="12" t="s">
        <v>167</v>
      </c>
      <c r="K69" s="10">
        <v>30</v>
      </c>
      <c r="L69" s="10"/>
      <c r="M69" s="10">
        <v>1</v>
      </c>
      <c r="N69" s="10">
        <v>20</v>
      </c>
      <c r="O69" s="12" t="s">
        <v>203</v>
      </c>
      <c r="P69" s="10" t="s">
        <v>419</v>
      </c>
      <c r="Q69" s="10" t="s">
        <v>416</v>
      </c>
      <c r="R69" s="27" t="s">
        <v>23</v>
      </c>
      <c r="S69" s="12">
        <v>1</v>
      </c>
      <c r="T69" s="12" t="s">
        <v>37</v>
      </c>
      <c r="U69" s="12" t="s">
        <v>222</v>
      </c>
      <c r="V69" s="10" t="s">
        <v>211</v>
      </c>
      <c r="W69" s="10" t="s">
        <v>211</v>
      </c>
      <c r="X69" s="40" t="s">
        <v>638</v>
      </c>
      <c r="Y69" s="10" t="s">
        <v>655</v>
      </c>
    </row>
    <row r="70" spans="1:25" x14ac:dyDescent="0.25">
      <c r="A70" s="58">
        <v>42</v>
      </c>
      <c r="B70" s="14" t="s">
        <v>176</v>
      </c>
      <c r="C70" s="10" t="s">
        <v>177</v>
      </c>
      <c r="D70" s="20">
        <v>2000</v>
      </c>
      <c r="E70" s="19">
        <v>67</v>
      </c>
      <c r="F70" s="12">
        <v>0</v>
      </c>
      <c r="G70" s="12">
        <v>1</v>
      </c>
      <c r="H70" s="20" t="s">
        <v>81</v>
      </c>
      <c r="I70" s="26" t="s">
        <v>658</v>
      </c>
      <c r="J70" s="12" t="s">
        <v>167</v>
      </c>
      <c r="K70" s="10">
        <v>20</v>
      </c>
      <c r="L70" s="10"/>
      <c r="M70" s="10">
        <v>1</v>
      </c>
      <c r="N70" s="10">
        <v>20</v>
      </c>
      <c r="O70" s="12" t="s">
        <v>203</v>
      </c>
      <c r="P70" s="10" t="s">
        <v>419</v>
      </c>
      <c r="Q70" s="10" t="s">
        <v>416</v>
      </c>
      <c r="R70" s="27" t="s">
        <v>23</v>
      </c>
      <c r="S70" s="12">
        <v>1</v>
      </c>
      <c r="T70" s="12" t="s">
        <v>37</v>
      </c>
      <c r="U70" s="12" t="s">
        <v>222</v>
      </c>
      <c r="V70" s="10" t="s">
        <v>211</v>
      </c>
      <c r="W70" s="20" t="s">
        <v>371</v>
      </c>
      <c r="X70" s="40" t="s">
        <v>638</v>
      </c>
      <c r="Y70" s="10" t="s">
        <v>655</v>
      </c>
    </row>
    <row r="71" spans="1:25" x14ac:dyDescent="0.25">
      <c r="A71" s="58">
        <v>42</v>
      </c>
      <c r="B71" s="14" t="s">
        <v>176</v>
      </c>
      <c r="C71" s="10" t="s">
        <v>177</v>
      </c>
      <c r="D71" s="20">
        <v>2000</v>
      </c>
      <c r="E71" s="19">
        <v>68</v>
      </c>
      <c r="F71" s="12">
        <v>0</v>
      </c>
      <c r="G71" s="12">
        <v>1</v>
      </c>
      <c r="H71" s="20" t="s">
        <v>81</v>
      </c>
      <c r="I71" s="26" t="s">
        <v>656</v>
      </c>
      <c r="J71" s="12" t="s">
        <v>167</v>
      </c>
      <c r="K71" s="12">
        <v>5</v>
      </c>
      <c r="L71" s="12"/>
      <c r="M71" s="10">
        <v>6</v>
      </c>
      <c r="N71" s="10">
        <v>20</v>
      </c>
      <c r="O71" s="12" t="s">
        <v>203</v>
      </c>
      <c r="P71" s="10" t="s">
        <v>419</v>
      </c>
      <c r="Q71" s="10" t="s">
        <v>324</v>
      </c>
      <c r="R71" s="27" t="s">
        <v>23</v>
      </c>
      <c r="S71" s="12">
        <v>1</v>
      </c>
      <c r="T71" s="12" t="s">
        <v>37</v>
      </c>
      <c r="U71" s="12" t="s">
        <v>222</v>
      </c>
      <c r="V71" s="10" t="s">
        <v>211</v>
      </c>
      <c r="W71" s="10" t="s">
        <v>211</v>
      </c>
      <c r="X71" s="40" t="s">
        <v>639</v>
      </c>
      <c r="Y71" s="10" t="s">
        <v>655</v>
      </c>
    </row>
    <row r="72" spans="1:25" x14ac:dyDescent="0.25">
      <c r="A72" s="58">
        <v>42</v>
      </c>
      <c r="B72" s="14" t="s">
        <v>176</v>
      </c>
      <c r="C72" s="10" t="s">
        <v>177</v>
      </c>
      <c r="D72" s="20">
        <v>2000</v>
      </c>
      <c r="E72" s="19">
        <v>69</v>
      </c>
      <c r="F72" s="12">
        <v>0</v>
      </c>
      <c r="G72" s="12">
        <v>1</v>
      </c>
      <c r="H72" s="20" t="s">
        <v>81</v>
      </c>
      <c r="I72" s="26" t="s">
        <v>657</v>
      </c>
      <c r="J72" s="12" t="s">
        <v>167</v>
      </c>
      <c r="K72" s="12">
        <v>10</v>
      </c>
      <c r="L72" s="12"/>
      <c r="M72" s="10">
        <v>6</v>
      </c>
      <c r="N72" s="10">
        <v>20</v>
      </c>
      <c r="O72" s="12" t="s">
        <v>203</v>
      </c>
      <c r="P72" s="10" t="s">
        <v>419</v>
      </c>
      <c r="Q72" s="10" t="s">
        <v>324</v>
      </c>
      <c r="R72" s="27" t="s">
        <v>23</v>
      </c>
      <c r="S72" s="12">
        <v>1</v>
      </c>
      <c r="T72" s="12" t="s">
        <v>37</v>
      </c>
      <c r="U72" s="12" t="s">
        <v>222</v>
      </c>
      <c r="V72" s="10" t="s">
        <v>211</v>
      </c>
      <c r="W72" s="10" t="s">
        <v>211</v>
      </c>
      <c r="X72" s="40" t="s">
        <v>639</v>
      </c>
      <c r="Y72" s="10" t="s">
        <v>655</v>
      </c>
    </row>
    <row r="73" spans="1:25" x14ac:dyDescent="0.25">
      <c r="A73" s="58">
        <v>42</v>
      </c>
      <c r="B73" s="14" t="s">
        <v>176</v>
      </c>
      <c r="C73" s="10" t="s">
        <v>177</v>
      </c>
      <c r="D73" s="20">
        <v>2000</v>
      </c>
      <c r="E73" s="19">
        <v>70</v>
      </c>
      <c r="F73" s="12">
        <v>0</v>
      </c>
      <c r="G73" s="12">
        <v>1</v>
      </c>
      <c r="H73" s="20" t="s">
        <v>81</v>
      </c>
      <c r="I73" s="26" t="s">
        <v>658</v>
      </c>
      <c r="J73" s="12" t="s">
        <v>167</v>
      </c>
      <c r="K73" s="12">
        <v>20</v>
      </c>
      <c r="L73" s="12"/>
      <c r="M73" s="10">
        <v>6</v>
      </c>
      <c r="N73" s="10">
        <v>20</v>
      </c>
      <c r="O73" s="12" t="s">
        <v>203</v>
      </c>
      <c r="P73" s="10" t="s">
        <v>419</v>
      </c>
      <c r="Q73" s="10" t="s">
        <v>324</v>
      </c>
      <c r="R73" s="27" t="s">
        <v>23</v>
      </c>
      <c r="S73" s="12">
        <v>1</v>
      </c>
      <c r="T73" s="12" t="s">
        <v>37</v>
      </c>
      <c r="U73" s="12" t="s">
        <v>222</v>
      </c>
      <c r="V73" s="10" t="s">
        <v>211</v>
      </c>
      <c r="W73" s="10" t="s">
        <v>211</v>
      </c>
      <c r="X73" s="40" t="s">
        <v>639</v>
      </c>
      <c r="Y73" s="10" t="s">
        <v>655</v>
      </c>
    </row>
    <row r="74" spans="1:25" x14ac:dyDescent="0.25">
      <c r="A74" s="58">
        <v>42</v>
      </c>
      <c r="B74" s="14" t="s">
        <v>176</v>
      </c>
      <c r="C74" s="10" t="s">
        <v>177</v>
      </c>
      <c r="D74" s="20">
        <v>2000</v>
      </c>
      <c r="E74" s="19">
        <v>71</v>
      </c>
      <c r="F74" s="12">
        <v>0</v>
      </c>
      <c r="G74" s="12">
        <v>1</v>
      </c>
      <c r="H74" s="20" t="s">
        <v>81</v>
      </c>
      <c r="I74" s="26" t="s">
        <v>659</v>
      </c>
      <c r="J74" s="12" t="s">
        <v>167</v>
      </c>
      <c r="K74" s="10">
        <v>30</v>
      </c>
      <c r="L74" s="10"/>
      <c r="M74" s="10">
        <v>6</v>
      </c>
      <c r="N74" s="10">
        <v>20</v>
      </c>
      <c r="O74" s="12" t="s">
        <v>203</v>
      </c>
      <c r="P74" s="10" t="s">
        <v>419</v>
      </c>
      <c r="Q74" s="10" t="s">
        <v>324</v>
      </c>
      <c r="R74" s="27" t="s">
        <v>23</v>
      </c>
      <c r="S74" s="12">
        <v>1</v>
      </c>
      <c r="T74" s="12" t="s">
        <v>37</v>
      </c>
      <c r="U74" s="12" t="s">
        <v>222</v>
      </c>
      <c r="V74" s="10" t="s">
        <v>211</v>
      </c>
      <c r="W74" s="10" t="s">
        <v>211</v>
      </c>
      <c r="X74" s="40" t="s">
        <v>639</v>
      </c>
      <c r="Y74" s="10" t="s">
        <v>655</v>
      </c>
    </row>
    <row r="75" spans="1:25" x14ac:dyDescent="0.25">
      <c r="A75" s="58">
        <v>43</v>
      </c>
      <c r="B75" s="10" t="s">
        <v>124</v>
      </c>
      <c r="C75" s="10" t="s">
        <v>125</v>
      </c>
      <c r="D75" s="20">
        <v>2019</v>
      </c>
      <c r="E75" s="19">
        <v>72</v>
      </c>
      <c r="F75" s="12">
        <v>1</v>
      </c>
      <c r="G75" s="12">
        <v>1</v>
      </c>
      <c r="H75" s="20" t="s">
        <v>8</v>
      </c>
      <c r="I75" s="26">
        <v>400</v>
      </c>
      <c r="J75" s="12" t="s">
        <v>167</v>
      </c>
      <c r="K75" s="12" t="s">
        <v>419</v>
      </c>
      <c r="L75" s="12"/>
      <c r="M75" s="10">
        <v>10</v>
      </c>
      <c r="N75" s="10" t="s">
        <v>419</v>
      </c>
      <c r="O75" s="12" t="s">
        <v>172</v>
      </c>
      <c r="P75" s="10" t="s">
        <v>419</v>
      </c>
      <c r="Q75" s="10" t="s">
        <v>324</v>
      </c>
      <c r="R75" s="27" t="s">
        <v>23</v>
      </c>
      <c r="S75" s="12">
        <v>1</v>
      </c>
      <c r="T75" s="12" t="s">
        <v>54</v>
      </c>
      <c r="U75" s="12" t="s">
        <v>199</v>
      </c>
      <c r="V75" s="10" t="s">
        <v>266</v>
      </c>
      <c r="W75" s="20" t="s">
        <v>268</v>
      </c>
      <c r="X75" s="40"/>
      <c r="Y75" s="10" t="s">
        <v>655</v>
      </c>
    </row>
    <row r="76" spans="1:25" x14ac:dyDescent="0.25">
      <c r="A76" s="58">
        <v>44</v>
      </c>
      <c r="B76" s="10" t="s">
        <v>126</v>
      </c>
      <c r="C76" s="10" t="s">
        <v>127</v>
      </c>
      <c r="D76" s="20">
        <v>2002</v>
      </c>
      <c r="E76" s="19">
        <v>73</v>
      </c>
      <c r="F76" s="12">
        <v>1</v>
      </c>
      <c r="G76" s="12">
        <v>1</v>
      </c>
      <c r="H76" s="20" t="s">
        <v>8</v>
      </c>
      <c r="I76" s="26">
        <v>400</v>
      </c>
      <c r="J76" s="12" t="s">
        <v>167</v>
      </c>
      <c r="K76" s="60">
        <f>I76/P76</f>
        <v>6.9565217391304346</v>
      </c>
      <c r="L76" s="60"/>
      <c r="M76" s="10">
        <v>14</v>
      </c>
      <c r="N76" s="10">
        <v>31.5</v>
      </c>
      <c r="O76" s="12" t="s">
        <v>203</v>
      </c>
      <c r="P76" s="10">
        <v>57.5</v>
      </c>
      <c r="Q76" s="10" t="s">
        <v>324</v>
      </c>
      <c r="R76" s="27" t="s">
        <v>25</v>
      </c>
      <c r="S76" s="12">
        <f>34/42</f>
        <v>0.80952380952380953</v>
      </c>
      <c r="T76" s="12" t="s">
        <v>27</v>
      </c>
      <c r="U76" s="12" t="s">
        <v>222</v>
      </c>
      <c r="V76" s="10" t="s">
        <v>211</v>
      </c>
      <c r="W76" s="20" t="s">
        <v>211</v>
      </c>
      <c r="X76" s="40"/>
    </row>
    <row r="77" spans="1:25" x14ac:dyDescent="0.25">
      <c r="A77" s="58">
        <v>44</v>
      </c>
      <c r="B77" s="10" t="s">
        <v>126</v>
      </c>
      <c r="C77" s="10" t="s">
        <v>127</v>
      </c>
      <c r="D77" s="20">
        <v>2002</v>
      </c>
      <c r="E77" s="19">
        <v>74</v>
      </c>
      <c r="F77" s="12">
        <v>1</v>
      </c>
      <c r="G77" s="12">
        <v>1</v>
      </c>
      <c r="H77" s="20" t="s">
        <v>8</v>
      </c>
      <c r="I77" s="26">
        <v>400</v>
      </c>
      <c r="J77" s="12" t="s">
        <v>167</v>
      </c>
      <c r="K77" s="60">
        <f t="shared" ref="K77:K79" si="5">I77/P77</f>
        <v>6.9565217391304346</v>
      </c>
      <c r="L77" s="60"/>
      <c r="M77" s="10">
        <v>14</v>
      </c>
      <c r="N77" s="10">
        <v>31.5</v>
      </c>
      <c r="O77" s="12" t="s">
        <v>203</v>
      </c>
      <c r="P77" s="10">
        <v>57.5</v>
      </c>
      <c r="Q77" s="10" t="s">
        <v>324</v>
      </c>
      <c r="R77" s="27" t="s">
        <v>25</v>
      </c>
      <c r="S77" s="12">
        <f>34/42</f>
        <v>0.80952380952380953</v>
      </c>
      <c r="T77" s="12" t="s">
        <v>27</v>
      </c>
      <c r="U77" s="12" t="s">
        <v>222</v>
      </c>
      <c r="V77" s="10" t="s">
        <v>211</v>
      </c>
      <c r="W77" s="20" t="s">
        <v>424</v>
      </c>
      <c r="X77" s="40"/>
    </row>
    <row r="78" spans="1:25" x14ac:dyDescent="0.25">
      <c r="A78" s="58">
        <v>48</v>
      </c>
      <c r="B78" s="14" t="s">
        <v>182</v>
      </c>
      <c r="C78" s="10" t="s">
        <v>183</v>
      </c>
      <c r="D78" s="20">
        <v>2016</v>
      </c>
      <c r="E78" s="19">
        <v>75</v>
      </c>
      <c r="F78" s="12">
        <v>0</v>
      </c>
      <c r="G78" s="25">
        <v>1</v>
      </c>
      <c r="H78" s="20" t="s">
        <v>8</v>
      </c>
      <c r="I78" s="26">
        <v>400</v>
      </c>
      <c r="J78" s="12" t="s">
        <v>167</v>
      </c>
      <c r="K78" s="60">
        <f t="shared" si="5"/>
        <v>8.1632653061224492</v>
      </c>
      <c r="L78" s="60"/>
      <c r="M78" s="63">
        <v>12</v>
      </c>
      <c r="N78" s="12">
        <v>28</v>
      </c>
      <c r="O78" s="12" t="s">
        <v>275</v>
      </c>
      <c r="P78" s="12">
        <v>49</v>
      </c>
      <c r="Q78" s="10" t="s">
        <v>324</v>
      </c>
      <c r="R78" s="31" t="s">
        <v>25</v>
      </c>
      <c r="S78" s="25">
        <v>0.5</v>
      </c>
      <c r="T78" s="12" t="s">
        <v>54</v>
      </c>
      <c r="U78" s="12" t="s">
        <v>199</v>
      </c>
      <c r="V78" s="10" t="s">
        <v>643</v>
      </c>
      <c r="W78" s="32" t="s">
        <v>424</v>
      </c>
      <c r="X78" s="40"/>
    </row>
    <row r="79" spans="1:25" x14ac:dyDescent="0.25">
      <c r="A79" s="58">
        <v>48</v>
      </c>
      <c r="B79" s="14" t="s">
        <v>182</v>
      </c>
      <c r="C79" s="10" t="s">
        <v>183</v>
      </c>
      <c r="D79" s="20">
        <v>2016</v>
      </c>
      <c r="E79" s="19">
        <v>76</v>
      </c>
      <c r="F79" s="12">
        <v>0</v>
      </c>
      <c r="G79" s="25">
        <v>1</v>
      </c>
      <c r="H79" s="20" t="s">
        <v>8</v>
      </c>
      <c r="I79" s="26">
        <v>400</v>
      </c>
      <c r="J79" s="12" t="s">
        <v>167</v>
      </c>
      <c r="K79" s="60">
        <f t="shared" si="5"/>
        <v>7.5471698113207548</v>
      </c>
      <c r="L79" s="60"/>
      <c r="M79" s="63">
        <v>12</v>
      </c>
      <c r="N79" s="12">
        <v>30</v>
      </c>
      <c r="O79" s="12" t="s">
        <v>275</v>
      </c>
      <c r="P79" s="12">
        <v>53</v>
      </c>
      <c r="Q79" s="10" t="s">
        <v>324</v>
      </c>
      <c r="R79" s="31" t="s">
        <v>25</v>
      </c>
      <c r="S79" s="25">
        <v>0.5</v>
      </c>
      <c r="T79" s="12" t="s">
        <v>54</v>
      </c>
      <c r="U79" s="12" t="s">
        <v>199</v>
      </c>
      <c r="V79" s="10" t="s">
        <v>643</v>
      </c>
      <c r="W79" s="32" t="s">
        <v>642</v>
      </c>
      <c r="X79" s="40"/>
    </row>
    <row r="80" spans="1:25" x14ac:dyDescent="0.25">
      <c r="A80" s="58">
        <v>51</v>
      </c>
      <c r="B80" s="10" t="s">
        <v>128</v>
      </c>
      <c r="C80" s="10" t="s">
        <v>129</v>
      </c>
      <c r="D80" s="20">
        <v>2002</v>
      </c>
      <c r="E80" s="19">
        <v>77</v>
      </c>
      <c r="F80" s="12">
        <v>0</v>
      </c>
      <c r="G80" s="12">
        <v>1</v>
      </c>
      <c r="H80" s="20" t="s">
        <v>81</v>
      </c>
      <c r="I80" s="26">
        <f>P80*K80</f>
        <v>830.00000000000011</v>
      </c>
      <c r="J80" s="12" t="s">
        <v>167</v>
      </c>
      <c r="K80" s="10">
        <v>12.5</v>
      </c>
      <c r="L80" s="10"/>
      <c r="M80" s="10">
        <v>7</v>
      </c>
      <c r="N80" s="10">
        <v>29</v>
      </c>
      <c r="O80" s="12" t="s">
        <v>203</v>
      </c>
      <c r="P80" s="10">
        <v>66.400000000000006</v>
      </c>
      <c r="Q80" s="10" t="s">
        <v>324</v>
      </c>
      <c r="R80" s="27" t="s">
        <v>23</v>
      </c>
      <c r="S80" s="12">
        <v>1</v>
      </c>
      <c r="T80" s="12" t="s">
        <v>27</v>
      </c>
      <c r="U80" s="12" t="s">
        <v>199</v>
      </c>
      <c r="V80" s="10" t="s">
        <v>232</v>
      </c>
      <c r="W80" s="20" t="s">
        <v>211</v>
      </c>
      <c r="X80" s="40"/>
    </row>
    <row r="81" spans="1:25" x14ac:dyDescent="0.25">
      <c r="A81" s="58">
        <v>52</v>
      </c>
      <c r="B81" s="10" t="s">
        <v>130</v>
      </c>
      <c r="C81" s="10" t="s">
        <v>131</v>
      </c>
      <c r="D81" s="20">
        <v>2004</v>
      </c>
      <c r="E81" s="19">
        <v>78</v>
      </c>
      <c r="F81" s="12">
        <v>0</v>
      </c>
      <c r="G81" s="12">
        <v>1</v>
      </c>
      <c r="H81" s="20" t="s">
        <v>8</v>
      </c>
      <c r="I81" s="26">
        <v>600</v>
      </c>
      <c r="J81" s="12" t="s">
        <v>167</v>
      </c>
      <c r="K81" s="64">
        <f>I81/P81</f>
        <v>10.033444816053512</v>
      </c>
      <c r="L81" s="64"/>
      <c r="M81" s="10">
        <v>10</v>
      </c>
      <c r="N81" s="10" t="s">
        <v>419</v>
      </c>
      <c r="O81" s="12" t="s">
        <v>203</v>
      </c>
      <c r="P81" s="10">
        <v>59.8</v>
      </c>
      <c r="Q81" s="10" t="s">
        <v>324</v>
      </c>
      <c r="R81" s="27" t="s">
        <v>419</v>
      </c>
      <c r="S81" s="12" t="s">
        <v>419</v>
      </c>
      <c r="T81" s="12" t="s">
        <v>54</v>
      </c>
      <c r="U81" s="12" t="s">
        <v>222</v>
      </c>
      <c r="V81" s="10" t="s">
        <v>211</v>
      </c>
      <c r="W81" s="20" t="s">
        <v>211</v>
      </c>
      <c r="X81" s="40"/>
    </row>
    <row r="82" spans="1:25" x14ac:dyDescent="0.25">
      <c r="A82" s="58">
        <v>53</v>
      </c>
      <c r="B82" s="10" t="s">
        <v>132</v>
      </c>
      <c r="C82" s="10" t="s">
        <v>133</v>
      </c>
      <c r="D82" s="20">
        <v>2005</v>
      </c>
      <c r="E82" s="19">
        <v>79</v>
      </c>
      <c r="F82" s="12">
        <v>0</v>
      </c>
      <c r="G82" s="12">
        <v>1</v>
      </c>
      <c r="H82" s="20" t="s">
        <v>8</v>
      </c>
      <c r="I82" s="26">
        <v>800</v>
      </c>
      <c r="J82" s="12" t="s">
        <v>167</v>
      </c>
      <c r="K82" s="64">
        <f>I82/P82</f>
        <v>12.718600953895072</v>
      </c>
      <c r="L82" s="64"/>
      <c r="M82" s="10">
        <v>16</v>
      </c>
      <c r="N82" s="10">
        <v>24.7</v>
      </c>
      <c r="O82" s="12" t="s">
        <v>203</v>
      </c>
      <c r="P82" s="10">
        <v>62.9</v>
      </c>
      <c r="Q82" s="10" t="s">
        <v>324</v>
      </c>
      <c r="R82" s="27" t="s">
        <v>25</v>
      </c>
      <c r="S82" s="12">
        <f>9/16</f>
        <v>0.5625</v>
      </c>
      <c r="T82" s="12" t="s">
        <v>54</v>
      </c>
      <c r="U82" s="12" t="s">
        <v>222</v>
      </c>
      <c r="V82" s="10" t="s">
        <v>211</v>
      </c>
      <c r="W82" s="20" t="s">
        <v>211</v>
      </c>
      <c r="X82" s="40"/>
    </row>
    <row r="83" spans="1:25" x14ac:dyDescent="0.25">
      <c r="A83" s="58">
        <v>53</v>
      </c>
      <c r="B83" s="10" t="s">
        <v>132</v>
      </c>
      <c r="C83" s="10" t="s">
        <v>133</v>
      </c>
      <c r="D83" s="20">
        <v>2005</v>
      </c>
      <c r="E83" s="19">
        <v>80</v>
      </c>
      <c r="F83" s="12">
        <v>0</v>
      </c>
      <c r="G83" s="12">
        <v>1</v>
      </c>
      <c r="H83" s="20" t="s">
        <v>8</v>
      </c>
      <c r="I83" s="26">
        <v>800</v>
      </c>
      <c r="J83" s="12" t="s">
        <v>167</v>
      </c>
      <c r="K83" s="64">
        <f>I83/P83</f>
        <v>12.718600953895072</v>
      </c>
      <c r="L83" s="64"/>
      <c r="M83" s="10">
        <v>16</v>
      </c>
      <c r="N83" s="10">
        <v>24.7</v>
      </c>
      <c r="O83" s="12" t="s">
        <v>203</v>
      </c>
      <c r="P83" s="10">
        <v>62.9</v>
      </c>
      <c r="Q83" s="10" t="s">
        <v>324</v>
      </c>
      <c r="R83" s="27" t="s">
        <v>25</v>
      </c>
      <c r="S83" s="12">
        <f>9/16</f>
        <v>0.5625</v>
      </c>
      <c r="T83" s="12" t="s">
        <v>37</v>
      </c>
      <c r="U83" s="12" t="s">
        <v>222</v>
      </c>
      <c r="V83" s="10" t="s">
        <v>211</v>
      </c>
      <c r="W83" s="20" t="s">
        <v>211</v>
      </c>
      <c r="X83" s="40" t="s">
        <v>168</v>
      </c>
    </row>
    <row r="84" spans="1:25" x14ac:dyDescent="0.25">
      <c r="A84" s="58">
        <v>58</v>
      </c>
      <c r="B84" s="10" t="s">
        <v>159</v>
      </c>
      <c r="C84" s="10" t="s">
        <v>160</v>
      </c>
      <c r="D84" s="20">
        <v>2016</v>
      </c>
      <c r="E84" s="19">
        <v>81</v>
      </c>
      <c r="F84" s="12">
        <v>1</v>
      </c>
      <c r="G84" s="12">
        <v>1</v>
      </c>
      <c r="H84" s="20" t="s">
        <v>8</v>
      </c>
      <c r="I84" s="26">
        <v>400</v>
      </c>
      <c r="J84" s="12" t="s">
        <v>167</v>
      </c>
      <c r="K84" s="12" t="s">
        <v>419</v>
      </c>
      <c r="L84" s="12"/>
      <c r="M84" s="10">
        <v>51</v>
      </c>
      <c r="N84" s="12" t="s">
        <v>419</v>
      </c>
      <c r="O84" s="12" t="s">
        <v>203</v>
      </c>
      <c r="P84" s="12" t="s">
        <v>419</v>
      </c>
      <c r="Q84" s="10" t="s">
        <v>324</v>
      </c>
      <c r="R84" s="27" t="s">
        <v>419</v>
      </c>
      <c r="S84" s="27" t="s">
        <v>419</v>
      </c>
      <c r="T84" s="12" t="s">
        <v>37</v>
      </c>
      <c r="U84" s="12" t="s">
        <v>222</v>
      </c>
      <c r="V84" s="10" t="s">
        <v>211</v>
      </c>
      <c r="W84" s="20" t="s">
        <v>211</v>
      </c>
      <c r="X84" s="40"/>
    </row>
    <row r="85" spans="1:25" x14ac:dyDescent="0.25">
      <c r="A85" s="58">
        <v>60</v>
      </c>
      <c r="B85" s="10" t="s">
        <v>161</v>
      </c>
      <c r="C85" s="10" t="s">
        <v>162</v>
      </c>
      <c r="D85" s="20">
        <v>1991</v>
      </c>
      <c r="E85" s="19">
        <v>82</v>
      </c>
      <c r="F85" s="12">
        <v>0</v>
      </c>
      <c r="G85" s="12">
        <v>1</v>
      </c>
      <c r="H85" s="20" t="s">
        <v>19</v>
      </c>
      <c r="I85" s="26" t="s">
        <v>661</v>
      </c>
      <c r="J85" s="12" t="s">
        <v>167</v>
      </c>
      <c r="K85" s="10">
        <v>10</v>
      </c>
      <c r="L85" s="10"/>
      <c r="M85" s="10">
        <v>4</v>
      </c>
      <c r="N85" s="12" t="s">
        <v>419</v>
      </c>
      <c r="O85" s="12" t="s">
        <v>203</v>
      </c>
      <c r="P85" s="12" t="s">
        <v>419</v>
      </c>
      <c r="Q85" s="10" t="s">
        <v>324</v>
      </c>
      <c r="R85" s="27" t="s">
        <v>23</v>
      </c>
      <c r="S85" s="12">
        <v>1</v>
      </c>
      <c r="T85" s="12" t="s">
        <v>37</v>
      </c>
      <c r="U85" s="12" t="s">
        <v>222</v>
      </c>
      <c r="V85" s="10" t="s">
        <v>211</v>
      </c>
      <c r="W85" s="20" t="s">
        <v>211</v>
      </c>
      <c r="Y85" t="s">
        <v>660</v>
      </c>
    </row>
    <row r="86" spans="1:25" x14ac:dyDescent="0.25">
      <c r="A86" s="58">
        <v>62</v>
      </c>
      <c r="B86" s="10" t="s">
        <v>185</v>
      </c>
      <c r="C86" s="10" t="s">
        <v>184</v>
      </c>
      <c r="D86" s="20">
        <v>2019</v>
      </c>
      <c r="E86" s="19">
        <v>83</v>
      </c>
      <c r="F86" s="12">
        <v>1</v>
      </c>
      <c r="G86" s="10">
        <v>1</v>
      </c>
      <c r="H86" s="20" t="s">
        <v>8</v>
      </c>
      <c r="I86" s="26">
        <v>400</v>
      </c>
      <c r="J86" s="12" t="s">
        <v>167</v>
      </c>
      <c r="K86" s="12" t="s">
        <v>419</v>
      </c>
      <c r="L86" s="12"/>
      <c r="M86" s="12">
        <v>32</v>
      </c>
      <c r="N86" s="12">
        <v>44</v>
      </c>
      <c r="O86" s="12" t="s">
        <v>203</v>
      </c>
      <c r="P86" s="12" t="s">
        <v>419</v>
      </c>
      <c r="Q86" s="10" t="s">
        <v>324</v>
      </c>
      <c r="R86" s="27" t="s">
        <v>25</v>
      </c>
      <c r="S86" s="12">
        <v>0.63</v>
      </c>
      <c r="T86" s="12" t="s">
        <v>419</v>
      </c>
      <c r="U86" s="12" t="s">
        <v>199</v>
      </c>
      <c r="V86" s="10" t="s">
        <v>643</v>
      </c>
      <c r="W86" s="20" t="s">
        <v>305</v>
      </c>
      <c r="X86" s="40" t="s">
        <v>196</v>
      </c>
    </row>
    <row r="87" spans="1:25" x14ac:dyDescent="0.25">
      <c r="A87" s="65">
        <v>62</v>
      </c>
      <c r="B87" s="15" t="s">
        <v>185</v>
      </c>
      <c r="C87" s="15" t="s">
        <v>184</v>
      </c>
      <c r="D87" s="23">
        <v>2019</v>
      </c>
      <c r="E87" s="19">
        <v>84</v>
      </c>
      <c r="F87" s="16">
        <v>1</v>
      </c>
      <c r="G87" s="15">
        <v>1</v>
      </c>
      <c r="H87" s="23" t="s">
        <v>8</v>
      </c>
      <c r="I87" s="16">
        <v>400</v>
      </c>
      <c r="J87" s="16" t="s">
        <v>167</v>
      </c>
      <c r="K87" s="16" t="s">
        <v>419</v>
      </c>
      <c r="L87" s="16"/>
      <c r="M87" s="16">
        <v>24</v>
      </c>
      <c r="N87" s="16">
        <v>36</v>
      </c>
      <c r="O87" s="16" t="s">
        <v>203</v>
      </c>
      <c r="P87" s="12" t="s">
        <v>419</v>
      </c>
      <c r="Q87" s="15" t="s">
        <v>324</v>
      </c>
      <c r="R87" s="34" t="s">
        <v>25</v>
      </c>
      <c r="S87" s="16">
        <v>0.5</v>
      </c>
      <c r="T87" s="12" t="s">
        <v>419</v>
      </c>
      <c r="U87" s="16" t="s">
        <v>222</v>
      </c>
      <c r="V87" s="16" t="s">
        <v>211</v>
      </c>
      <c r="W87" s="16" t="s">
        <v>305</v>
      </c>
      <c r="X87" s="57" t="s">
        <v>196</v>
      </c>
    </row>
    <row r="88" spans="1:25" x14ac:dyDescent="0.25">
      <c r="A88" s="66">
        <v>63</v>
      </c>
      <c r="B88" s="10" t="s">
        <v>764</v>
      </c>
      <c r="C88" s="10" t="s">
        <v>765</v>
      </c>
      <c r="D88" s="21">
        <v>2020</v>
      </c>
      <c r="E88" s="19">
        <v>109</v>
      </c>
      <c r="F88" s="10">
        <v>1</v>
      </c>
      <c r="G88" s="10">
        <v>1</v>
      </c>
      <c r="H88" s="21" t="s">
        <v>8</v>
      </c>
      <c r="I88" s="10">
        <v>400</v>
      </c>
      <c r="J88" s="10" t="s">
        <v>167</v>
      </c>
      <c r="K88" s="64">
        <f>I88/P88</f>
        <v>6.5359477124183005</v>
      </c>
      <c r="L88" s="12"/>
      <c r="M88" s="10">
        <v>12</v>
      </c>
      <c r="N88" s="10">
        <v>25.6</v>
      </c>
      <c r="O88" s="10" t="s">
        <v>203</v>
      </c>
      <c r="P88" s="12">
        <v>61.2</v>
      </c>
      <c r="Q88" s="10" t="s">
        <v>324</v>
      </c>
      <c r="R88" s="28" t="s">
        <v>25</v>
      </c>
      <c r="S88" s="10">
        <v>0.5</v>
      </c>
      <c r="T88" s="12" t="s">
        <v>27</v>
      </c>
      <c r="U88" s="16" t="s">
        <v>222</v>
      </c>
      <c r="V88" s="16" t="s">
        <v>211</v>
      </c>
      <c r="W88" s="32" t="s">
        <v>642</v>
      </c>
      <c r="X88" s="57" t="s">
        <v>196</v>
      </c>
    </row>
    <row r="89" spans="1:25" x14ac:dyDescent="0.25">
      <c r="A89" s="66">
        <v>63</v>
      </c>
      <c r="B89" s="10" t="s">
        <v>764</v>
      </c>
      <c r="C89" s="10" t="s">
        <v>765</v>
      </c>
      <c r="D89" s="21">
        <v>2020</v>
      </c>
      <c r="E89" s="19">
        <v>110</v>
      </c>
      <c r="F89" s="10">
        <v>1</v>
      </c>
      <c r="G89" s="10">
        <v>1</v>
      </c>
      <c r="H89" s="21" t="s">
        <v>8</v>
      </c>
      <c r="I89" s="10">
        <v>400</v>
      </c>
      <c r="J89" s="10" t="s">
        <v>167</v>
      </c>
      <c r="K89" s="64">
        <f>I89/P89</f>
        <v>6.2208398133748055</v>
      </c>
      <c r="L89" s="12"/>
      <c r="M89" s="10">
        <v>13</v>
      </c>
      <c r="N89" s="10">
        <v>32.299999999999997</v>
      </c>
      <c r="O89" s="10" t="s">
        <v>203</v>
      </c>
      <c r="P89">
        <v>64.3</v>
      </c>
      <c r="Q89" s="10" t="s">
        <v>324</v>
      </c>
      <c r="R89" s="28" t="s">
        <v>25</v>
      </c>
      <c r="S89" s="10">
        <v>0.46200000000000002</v>
      </c>
      <c r="T89" s="12" t="s">
        <v>27</v>
      </c>
      <c r="U89" s="16" t="s">
        <v>222</v>
      </c>
      <c r="V89" s="16" t="s">
        <v>211</v>
      </c>
      <c r="W89" s="32" t="s">
        <v>766</v>
      </c>
      <c r="X89" s="57" t="s">
        <v>767</v>
      </c>
    </row>
    <row r="90" spans="1:25" x14ac:dyDescent="0.25">
      <c r="A90" s="66">
        <v>64</v>
      </c>
      <c r="B90" t="s">
        <v>768</v>
      </c>
      <c r="C90" s="10" t="s">
        <v>769</v>
      </c>
      <c r="D90" s="21">
        <v>2021</v>
      </c>
      <c r="E90" s="19">
        <v>111</v>
      </c>
      <c r="F90" s="10">
        <v>1</v>
      </c>
      <c r="G90" s="10">
        <v>1</v>
      </c>
      <c r="H90" s="21" t="s">
        <v>8</v>
      </c>
      <c r="I90" s="10">
        <v>400</v>
      </c>
      <c r="J90" s="10" t="s">
        <v>167</v>
      </c>
      <c r="K90" s="64">
        <f>I90/P90</f>
        <v>5.4054054054054053</v>
      </c>
      <c r="L90" s="12"/>
      <c r="M90" s="10">
        <v>12</v>
      </c>
      <c r="N90" s="10">
        <f>9/12 * 24.6 + 3/12 * 23.2</f>
        <v>24.250000000000004</v>
      </c>
      <c r="O90" s="10" t="s">
        <v>203</v>
      </c>
      <c r="P90">
        <f>9/12 * 78 + 3/12 * 62</f>
        <v>74</v>
      </c>
      <c r="Q90" s="10" t="s">
        <v>324</v>
      </c>
      <c r="R90" s="28" t="s">
        <v>25</v>
      </c>
      <c r="S90" s="10">
        <v>0.75</v>
      </c>
      <c r="T90" s="10" t="s">
        <v>27</v>
      </c>
      <c r="U90" s="16" t="s">
        <v>222</v>
      </c>
      <c r="V90" s="16" t="s">
        <v>211</v>
      </c>
      <c r="W90" s="31" t="s">
        <v>211</v>
      </c>
      <c r="X90" s="19" t="s">
        <v>771</v>
      </c>
    </row>
    <row r="91" spans="1:25" x14ac:dyDescent="0.25">
      <c r="A91" s="66">
        <v>64</v>
      </c>
      <c r="B91" t="s">
        <v>768</v>
      </c>
      <c r="C91" s="10" t="s">
        <v>769</v>
      </c>
      <c r="D91" s="21">
        <v>2021</v>
      </c>
      <c r="E91" s="19">
        <v>112</v>
      </c>
      <c r="F91" s="10">
        <v>1</v>
      </c>
      <c r="G91" s="10">
        <v>1</v>
      </c>
      <c r="H91" s="21" t="s">
        <v>8</v>
      </c>
      <c r="I91" s="10">
        <v>400</v>
      </c>
      <c r="J91" s="10" t="s">
        <v>167</v>
      </c>
      <c r="K91" s="64">
        <f>I91/P91</f>
        <v>5.4054054054054053</v>
      </c>
      <c r="L91" s="12"/>
      <c r="M91" s="10">
        <v>12</v>
      </c>
      <c r="N91" s="10">
        <f>9/12 * 24.6 + 3/12 * 23.2</f>
        <v>24.250000000000004</v>
      </c>
      <c r="O91" s="10" t="s">
        <v>203</v>
      </c>
      <c r="P91">
        <f>9/12 * 78 + 3/12 * 62</f>
        <v>74</v>
      </c>
      <c r="Q91" s="10" t="s">
        <v>324</v>
      </c>
      <c r="R91" s="28" t="s">
        <v>25</v>
      </c>
      <c r="S91" s="10">
        <v>0.75</v>
      </c>
      <c r="T91" s="10" t="s">
        <v>54</v>
      </c>
      <c r="U91" s="16" t="s">
        <v>222</v>
      </c>
      <c r="V91" s="16" t="s">
        <v>211</v>
      </c>
      <c r="W91" s="31" t="s">
        <v>211</v>
      </c>
      <c r="X91" s="19" t="s">
        <v>770</v>
      </c>
    </row>
    <row r="92" spans="1:25" x14ac:dyDescent="0.25">
      <c r="A92" s="66">
        <v>65</v>
      </c>
      <c r="B92" t="s">
        <v>772</v>
      </c>
      <c r="C92" s="10" t="s">
        <v>94</v>
      </c>
      <c r="D92" s="21">
        <v>2021</v>
      </c>
      <c r="E92" s="19">
        <v>113</v>
      </c>
      <c r="F92" s="10">
        <v>0</v>
      </c>
      <c r="G92" s="10">
        <v>1</v>
      </c>
      <c r="H92" s="21" t="s">
        <v>8</v>
      </c>
      <c r="I92" s="10">
        <v>400</v>
      </c>
      <c r="J92" s="10" t="s">
        <v>167</v>
      </c>
      <c r="K92" s="10" t="s">
        <v>419</v>
      </c>
      <c r="L92" s="12"/>
      <c r="M92" s="10">
        <v>6</v>
      </c>
      <c r="N92" s="10" t="s">
        <v>419</v>
      </c>
      <c r="O92" s="10" t="s">
        <v>203</v>
      </c>
      <c r="P92" s="10" t="s">
        <v>419</v>
      </c>
      <c r="Q92" s="10" t="s">
        <v>324</v>
      </c>
      <c r="R92" s="28" t="s">
        <v>25</v>
      </c>
      <c r="S92" s="10">
        <v>0</v>
      </c>
      <c r="T92" s="10" t="s">
        <v>54</v>
      </c>
      <c r="U92" s="16" t="s">
        <v>222</v>
      </c>
      <c r="V92" s="16" t="s">
        <v>211</v>
      </c>
      <c r="W92" s="31" t="s">
        <v>211</v>
      </c>
      <c r="X92" s="10" t="s">
        <v>781</v>
      </c>
    </row>
    <row r="93" spans="1:25" x14ac:dyDescent="0.25">
      <c r="A93" s="66">
        <v>65</v>
      </c>
      <c r="B93" t="s">
        <v>772</v>
      </c>
      <c r="C93" s="10" t="s">
        <v>94</v>
      </c>
      <c r="D93" s="21">
        <v>2021</v>
      </c>
      <c r="E93" s="19">
        <v>114</v>
      </c>
      <c r="F93" s="10">
        <v>0</v>
      </c>
      <c r="G93" s="10">
        <v>1</v>
      </c>
      <c r="H93" s="21" t="s">
        <v>8</v>
      </c>
      <c r="I93" s="10">
        <v>400</v>
      </c>
      <c r="J93" s="10" t="s">
        <v>167</v>
      </c>
      <c r="K93" s="10" t="s">
        <v>419</v>
      </c>
      <c r="L93" s="12"/>
      <c r="M93" s="10">
        <v>6</v>
      </c>
      <c r="N93" s="10" t="s">
        <v>419</v>
      </c>
      <c r="O93" s="10" t="s">
        <v>203</v>
      </c>
      <c r="P93" s="10" t="s">
        <v>419</v>
      </c>
      <c r="Q93" s="10" t="s">
        <v>324</v>
      </c>
      <c r="R93" s="28" t="s">
        <v>25</v>
      </c>
      <c r="S93" s="10">
        <v>1</v>
      </c>
      <c r="T93" s="10" t="s">
        <v>54</v>
      </c>
      <c r="U93" s="16" t="s">
        <v>222</v>
      </c>
      <c r="V93" s="16" t="s">
        <v>211</v>
      </c>
      <c r="W93" s="31" t="s">
        <v>211</v>
      </c>
      <c r="X93" s="10" t="s">
        <v>781</v>
      </c>
    </row>
    <row r="94" spans="1:25" x14ac:dyDescent="0.25">
      <c r="A94" s="66">
        <v>65</v>
      </c>
      <c r="B94" t="s">
        <v>772</v>
      </c>
      <c r="C94" s="10" t="s">
        <v>94</v>
      </c>
      <c r="D94" s="21">
        <v>2021</v>
      </c>
      <c r="E94" s="19">
        <v>115</v>
      </c>
      <c r="F94" s="10">
        <v>0</v>
      </c>
      <c r="G94" s="10">
        <v>1</v>
      </c>
      <c r="H94" s="21" t="s">
        <v>8</v>
      </c>
      <c r="I94" s="10">
        <v>400</v>
      </c>
      <c r="J94" s="10" t="s">
        <v>167</v>
      </c>
      <c r="K94" s="10" t="s">
        <v>419</v>
      </c>
      <c r="L94" s="12"/>
      <c r="M94" s="10">
        <v>6</v>
      </c>
      <c r="N94" s="10" t="s">
        <v>419</v>
      </c>
      <c r="O94" s="10" t="s">
        <v>203</v>
      </c>
      <c r="P94" s="10" t="s">
        <v>419</v>
      </c>
      <c r="Q94" s="10" t="s">
        <v>324</v>
      </c>
      <c r="R94" s="28" t="s">
        <v>25</v>
      </c>
      <c r="S94" s="10">
        <v>0</v>
      </c>
      <c r="T94" s="10" t="s">
        <v>419</v>
      </c>
      <c r="U94" s="16" t="s">
        <v>222</v>
      </c>
      <c r="V94" s="16" t="s">
        <v>211</v>
      </c>
      <c r="W94" s="31" t="s">
        <v>211</v>
      </c>
      <c r="X94" s="10" t="s">
        <v>782</v>
      </c>
    </row>
    <row r="95" spans="1:25" x14ac:dyDescent="0.25">
      <c r="A95" s="66">
        <v>65</v>
      </c>
      <c r="B95" t="s">
        <v>772</v>
      </c>
      <c r="C95" s="10" t="s">
        <v>94</v>
      </c>
      <c r="D95" s="21">
        <v>2021</v>
      </c>
      <c r="E95" s="19">
        <v>116</v>
      </c>
      <c r="F95" s="10">
        <v>0</v>
      </c>
      <c r="G95" s="10">
        <v>1</v>
      </c>
      <c r="H95" s="21" t="s">
        <v>8</v>
      </c>
      <c r="I95" s="10">
        <v>400</v>
      </c>
      <c r="J95" s="10" t="s">
        <v>167</v>
      </c>
      <c r="K95" s="10" t="s">
        <v>419</v>
      </c>
      <c r="L95" s="12"/>
      <c r="M95" s="10">
        <v>6</v>
      </c>
      <c r="N95" s="10" t="s">
        <v>419</v>
      </c>
      <c r="O95" s="10" t="s">
        <v>203</v>
      </c>
      <c r="P95" s="10" t="s">
        <v>419</v>
      </c>
      <c r="Q95" s="10" t="s">
        <v>324</v>
      </c>
      <c r="R95" s="28" t="s">
        <v>25</v>
      </c>
      <c r="S95" s="10">
        <v>1</v>
      </c>
      <c r="T95" s="10" t="s">
        <v>419</v>
      </c>
      <c r="U95" s="16" t="s">
        <v>222</v>
      </c>
      <c r="V95" s="16" t="s">
        <v>211</v>
      </c>
      <c r="W95" s="31" t="s">
        <v>211</v>
      </c>
      <c r="X95" s="10" t="s">
        <v>782</v>
      </c>
    </row>
    <row r="96" spans="1:25" x14ac:dyDescent="0.25">
      <c r="A96" s="66">
        <v>65</v>
      </c>
      <c r="B96" t="s">
        <v>772</v>
      </c>
      <c r="C96" s="10" t="s">
        <v>94</v>
      </c>
      <c r="D96" s="21">
        <v>2021</v>
      </c>
      <c r="E96" s="19">
        <v>117</v>
      </c>
      <c r="F96" s="10">
        <v>0</v>
      </c>
      <c r="G96" s="10">
        <v>1</v>
      </c>
      <c r="H96" s="21" t="s">
        <v>8</v>
      </c>
      <c r="I96" s="10">
        <v>400</v>
      </c>
      <c r="J96" s="10" t="s">
        <v>167</v>
      </c>
      <c r="K96" s="10" t="s">
        <v>419</v>
      </c>
      <c r="L96" s="12"/>
      <c r="M96" s="10">
        <v>6</v>
      </c>
      <c r="N96" s="10" t="s">
        <v>419</v>
      </c>
      <c r="O96" s="10" t="s">
        <v>203</v>
      </c>
      <c r="P96" s="10" t="s">
        <v>419</v>
      </c>
      <c r="Q96" s="10" t="s">
        <v>324</v>
      </c>
      <c r="R96" s="28" t="s">
        <v>25</v>
      </c>
      <c r="S96" s="10">
        <v>0</v>
      </c>
      <c r="T96" s="10" t="s">
        <v>37</v>
      </c>
      <c r="U96" s="16" t="s">
        <v>222</v>
      </c>
      <c r="V96" s="16" t="s">
        <v>211</v>
      </c>
      <c r="W96" s="31" t="s">
        <v>211</v>
      </c>
      <c r="X96" s="12" t="s">
        <v>781</v>
      </c>
    </row>
    <row r="97" spans="1:24" x14ac:dyDescent="0.25">
      <c r="A97" s="66">
        <v>65</v>
      </c>
      <c r="B97" t="s">
        <v>772</v>
      </c>
      <c r="C97" s="10" t="s">
        <v>94</v>
      </c>
      <c r="D97" s="21">
        <v>2021</v>
      </c>
      <c r="E97" s="19">
        <v>118</v>
      </c>
      <c r="F97" s="10">
        <v>0</v>
      </c>
      <c r="G97" s="10">
        <v>1</v>
      </c>
      <c r="H97" s="21" t="s">
        <v>8</v>
      </c>
      <c r="I97" s="10">
        <v>400</v>
      </c>
      <c r="J97" s="10" t="s">
        <v>167</v>
      </c>
      <c r="K97" s="10" t="s">
        <v>419</v>
      </c>
      <c r="L97" s="12"/>
      <c r="M97" s="10">
        <v>6</v>
      </c>
      <c r="N97" s="10" t="s">
        <v>419</v>
      </c>
      <c r="O97" s="10" t="s">
        <v>203</v>
      </c>
      <c r="P97" s="10" t="s">
        <v>419</v>
      </c>
      <c r="Q97" s="10" t="s">
        <v>324</v>
      </c>
      <c r="R97" s="28" t="s">
        <v>25</v>
      </c>
      <c r="S97" s="10">
        <v>1</v>
      </c>
      <c r="T97" s="10" t="s">
        <v>37</v>
      </c>
      <c r="U97" s="16" t="s">
        <v>222</v>
      </c>
      <c r="V97" s="16" t="s">
        <v>211</v>
      </c>
      <c r="W97" s="31" t="s">
        <v>211</v>
      </c>
      <c r="X97" s="12" t="s">
        <v>781</v>
      </c>
    </row>
    <row r="98" spans="1:24" x14ac:dyDescent="0.25">
      <c r="A98" s="66">
        <v>66</v>
      </c>
      <c r="B98" s="70" t="s">
        <v>773</v>
      </c>
      <c r="C98" s="10" t="s">
        <v>774</v>
      </c>
      <c r="D98" s="21">
        <v>2022</v>
      </c>
      <c r="E98" s="19">
        <v>119</v>
      </c>
      <c r="F98" s="10">
        <v>0</v>
      </c>
      <c r="G98" s="10">
        <v>1</v>
      </c>
      <c r="H98" s="21" t="s">
        <v>775</v>
      </c>
      <c r="I98" s="10">
        <v>200</v>
      </c>
      <c r="J98" s="10" t="s">
        <v>167</v>
      </c>
      <c r="K98" s="64">
        <f>I98/P98</f>
        <v>13.48578129580768</v>
      </c>
      <c r="L98" s="12"/>
      <c r="M98" s="10">
        <v>23</v>
      </c>
      <c r="N98" s="10">
        <v>4</v>
      </c>
      <c r="O98" s="10" t="s">
        <v>172</v>
      </c>
      <c r="P98" s="10">
        <f>((13 * 14.7) +(10*15))/M98</f>
        <v>14.830434782608696</v>
      </c>
      <c r="Q98" s="10" t="s">
        <v>324</v>
      </c>
      <c r="R98" s="28" t="s">
        <v>25</v>
      </c>
      <c r="S98" s="64">
        <f>((13 * 0.41) +(10*0.27))/M98</f>
        <v>0.34913043478260875</v>
      </c>
      <c r="T98" s="10" t="s">
        <v>54</v>
      </c>
      <c r="U98" s="12" t="s">
        <v>199</v>
      </c>
      <c r="V98" s="10" t="s">
        <v>783</v>
      </c>
      <c r="W98" s="31" t="s">
        <v>211</v>
      </c>
      <c r="X98" s="10" t="s">
        <v>784</v>
      </c>
    </row>
    <row r="99" spans="1:24" x14ac:dyDescent="0.25">
      <c r="A99" s="66">
        <v>66</v>
      </c>
      <c r="B99" s="70" t="s">
        <v>773</v>
      </c>
      <c r="C99" s="10" t="s">
        <v>774</v>
      </c>
      <c r="D99" s="21">
        <v>2022</v>
      </c>
      <c r="E99" s="19">
        <v>120</v>
      </c>
      <c r="F99" s="10">
        <v>0</v>
      </c>
      <c r="G99" s="10">
        <v>1</v>
      </c>
      <c r="H99" s="21" t="s">
        <v>775</v>
      </c>
      <c r="I99" s="10">
        <v>400</v>
      </c>
      <c r="J99" s="10" t="s">
        <v>167</v>
      </c>
      <c r="K99" s="64">
        <f>I99/P99</f>
        <v>26.829979585885098</v>
      </c>
      <c r="L99" s="12"/>
      <c r="M99" s="10">
        <v>23</v>
      </c>
      <c r="N99" s="10">
        <v>4</v>
      </c>
      <c r="O99" s="10" t="s">
        <v>172</v>
      </c>
      <c r="P99" s="10">
        <f>((7 * 14.7) +(16*15))/M99</f>
        <v>14.908695652173913</v>
      </c>
      <c r="Q99" s="10" t="s">
        <v>324</v>
      </c>
      <c r="R99" s="28" t="s">
        <v>25</v>
      </c>
      <c r="S99" s="64">
        <f>((7 * 0.41) +(16*0.27))/M99</f>
        <v>0.31260869565217392</v>
      </c>
      <c r="T99" s="10" t="s">
        <v>54</v>
      </c>
      <c r="U99" s="12" t="s">
        <v>199</v>
      </c>
      <c r="V99" s="10" t="s">
        <v>783</v>
      </c>
      <c r="W99" s="31" t="s">
        <v>211</v>
      </c>
      <c r="X99" s="10" t="s">
        <v>784</v>
      </c>
    </row>
    <row r="100" spans="1:24" x14ac:dyDescent="0.25">
      <c r="A100" s="66">
        <v>66</v>
      </c>
      <c r="B100" s="70" t="s">
        <v>773</v>
      </c>
      <c r="C100" s="10" t="s">
        <v>774</v>
      </c>
      <c r="D100" s="21">
        <v>2022</v>
      </c>
      <c r="E100" s="19">
        <v>121</v>
      </c>
      <c r="F100" s="10">
        <v>0</v>
      </c>
      <c r="G100" s="10">
        <v>1</v>
      </c>
      <c r="H100" s="21" t="s">
        <v>775</v>
      </c>
      <c r="I100" s="10">
        <v>600</v>
      </c>
      <c r="J100" s="10" t="s">
        <v>167</v>
      </c>
      <c r="K100" s="64">
        <f>I100/P100</f>
        <v>40.310077519379846</v>
      </c>
      <c r="L100" s="12"/>
      <c r="M100" s="10">
        <v>26</v>
      </c>
      <c r="N100" s="10">
        <v>4</v>
      </c>
      <c r="O100" s="10" t="s">
        <v>172</v>
      </c>
      <c r="P100" s="10">
        <f>((10 * 14.7) +(16*15))/M100</f>
        <v>14.884615384615385</v>
      </c>
      <c r="Q100" s="10" t="s">
        <v>324</v>
      </c>
      <c r="R100" s="28" t="s">
        <v>25</v>
      </c>
      <c r="S100" s="64">
        <f>((10 * 0.41) +(16*0.27))/M100</f>
        <v>0.32384615384615384</v>
      </c>
      <c r="T100" s="10" t="s">
        <v>54</v>
      </c>
      <c r="U100" s="12" t="s">
        <v>199</v>
      </c>
      <c r="V100" s="10" t="s">
        <v>783</v>
      </c>
      <c r="W100" s="31" t="s">
        <v>211</v>
      </c>
      <c r="X100" s="10" t="s">
        <v>784</v>
      </c>
    </row>
    <row r="101" spans="1:24" x14ac:dyDescent="0.25">
      <c r="A101" s="66">
        <v>66</v>
      </c>
      <c r="B101" s="70" t="s">
        <v>773</v>
      </c>
      <c r="C101" s="10" t="s">
        <v>774</v>
      </c>
      <c r="D101" s="21">
        <v>2022</v>
      </c>
      <c r="E101" s="19">
        <v>122</v>
      </c>
      <c r="F101" s="10">
        <v>0</v>
      </c>
      <c r="G101" s="10">
        <v>1</v>
      </c>
      <c r="H101" s="21" t="s">
        <v>775</v>
      </c>
      <c r="I101" s="10">
        <v>200</v>
      </c>
      <c r="J101" s="10" t="s">
        <v>167</v>
      </c>
      <c r="K101" s="64">
        <f>I101/P101</f>
        <v>8</v>
      </c>
      <c r="L101" s="12"/>
      <c r="M101" s="10">
        <v>18</v>
      </c>
      <c r="N101" s="10">
        <v>9</v>
      </c>
      <c r="O101" s="10" t="s">
        <v>172</v>
      </c>
      <c r="P101" s="10">
        <v>25</v>
      </c>
      <c r="Q101" s="10" t="s">
        <v>324</v>
      </c>
      <c r="R101" s="28" t="s">
        <v>25</v>
      </c>
      <c r="S101" s="64">
        <v>0.71</v>
      </c>
      <c r="T101" s="10" t="s">
        <v>54</v>
      </c>
      <c r="U101" s="12" t="s">
        <v>199</v>
      </c>
      <c r="V101" s="10" t="s">
        <v>783</v>
      </c>
      <c r="W101" s="31" t="s">
        <v>211</v>
      </c>
      <c r="X101" s="10" t="s">
        <v>785</v>
      </c>
    </row>
    <row r="102" spans="1:24" x14ac:dyDescent="0.25">
      <c r="A102" s="66">
        <v>66</v>
      </c>
      <c r="B102" s="70" t="s">
        <v>773</v>
      </c>
      <c r="C102" s="10" t="s">
        <v>774</v>
      </c>
      <c r="D102" s="21">
        <v>2022</v>
      </c>
      <c r="E102" s="19">
        <v>123</v>
      </c>
      <c r="F102" s="10">
        <v>0</v>
      </c>
      <c r="G102" s="10">
        <v>1</v>
      </c>
      <c r="H102" s="21" t="s">
        <v>775</v>
      </c>
      <c r="I102" s="10">
        <v>400</v>
      </c>
      <c r="J102" s="10" t="s">
        <v>167</v>
      </c>
      <c r="K102" s="64">
        <f>I102/P102</f>
        <v>16</v>
      </c>
      <c r="L102" s="12"/>
      <c r="M102" s="10">
        <v>28</v>
      </c>
      <c r="N102" s="10">
        <v>9</v>
      </c>
      <c r="O102" s="10" t="s">
        <v>172</v>
      </c>
      <c r="P102" s="10">
        <v>25</v>
      </c>
      <c r="Q102" s="10" t="s">
        <v>324</v>
      </c>
      <c r="R102" s="28" t="s">
        <v>25</v>
      </c>
      <c r="S102" s="64">
        <f>((14 * 0.71) +(14*0.58))/M102</f>
        <v>0.64499999999999991</v>
      </c>
      <c r="T102" s="10" t="s">
        <v>54</v>
      </c>
      <c r="U102" s="12" t="s">
        <v>199</v>
      </c>
      <c r="V102" s="10" t="s">
        <v>783</v>
      </c>
      <c r="W102" s="31" t="s">
        <v>211</v>
      </c>
      <c r="X102" s="10" t="s">
        <v>785</v>
      </c>
    </row>
    <row r="103" spans="1:24" x14ac:dyDescent="0.25">
      <c r="A103" s="66">
        <v>66</v>
      </c>
      <c r="B103" s="70" t="s">
        <v>773</v>
      </c>
      <c r="C103" s="10" t="s">
        <v>774</v>
      </c>
      <c r="D103" s="21">
        <v>2022</v>
      </c>
      <c r="E103" s="19">
        <v>124</v>
      </c>
      <c r="F103" s="10">
        <v>0</v>
      </c>
      <c r="G103" s="10">
        <v>1</v>
      </c>
      <c r="H103" s="21" t="s">
        <v>775</v>
      </c>
      <c r="I103" s="10">
        <v>600</v>
      </c>
      <c r="J103" s="10" t="s">
        <v>167</v>
      </c>
      <c r="K103" s="64">
        <f>I103/P103</f>
        <v>24</v>
      </c>
      <c r="L103" s="12"/>
      <c r="M103" s="10">
        <v>29</v>
      </c>
      <c r="N103" s="10">
        <v>9</v>
      </c>
      <c r="O103" s="10" t="s">
        <v>172</v>
      </c>
      <c r="P103" s="10">
        <v>25</v>
      </c>
      <c r="Q103" s="10" t="s">
        <v>324</v>
      </c>
      <c r="R103" s="28" t="s">
        <v>25</v>
      </c>
      <c r="S103" s="64">
        <f>((14 * 0.71) +(15*0.58))/M103</f>
        <v>0.64275862068965517</v>
      </c>
      <c r="T103" s="10" t="s">
        <v>54</v>
      </c>
      <c r="U103" s="12" t="s">
        <v>199</v>
      </c>
      <c r="V103" s="10" t="s">
        <v>783</v>
      </c>
      <c r="W103" s="31" t="s">
        <v>211</v>
      </c>
      <c r="X103" s="10" t="s">
        <v>785</v>
      </c>
    </row>
    <row r="104" spans="1:24" x14ac:dyDescent="0.25">
      <c r="A104" s="66">
        <v>66</v>
      </c>
      <c r="B104" s="70" t="s">
        <v>773</v>
      </c>
      <c r="C104" s="10" t="s">
        <v>774</v>
      </c>
      <c r="D104" s="21">
        <v>2022</v>
      </c>
      <c r="E104" s="19">
        <v>125</v>
      </c>
      <c r="F104" s="10">
        <v>0</v>
      </c>
      <c r="G104" s="10">
        <v>1</v>
      </c>
      <c r="H104" s="21" t="s">
        <v>775</v>
      </c>
      <c r="I104" s="10">
        <v>800</v>
      </c>
      <c r="J104" s="10" t="s">
        <v>167</v>
      </c>
      <c r="K104" s="64">
        <f>I104/P104</f>
        <v>32</v>
      </c>
      <c r="L104" s="12"/>
      <c r="M104" s="10">
        <v>30</v>
      </c>
      <c r="N104" s="10">
        <v>9</v>
      </c>
      <c r="O104" s="10" t="s">
        <v>172</v>
      </c>
      <c r="P104" s="10">
        <v>25</v>
      </c>
      <c r="Q104" s="10" t="s">
        <v>324</v>
      </c>
      <c r="R104" s="28" t="s">
        <v>25</v>
      </c>
      <c r="S104" s="64">
        <f>((16 * 0.71) +(14*0.58))/M104</f>
        <v>0.64933333333333321</v>
      </c>
      <c r="T104" s="10" t="s">
        <v>54</v>
      </c>
      <c r="U104" s="12" t="s">
        <v>199</v>
      </c>
      <c r="V104" s="10" t="s">
        <v>783</v>
      </c>
      <c r="W104" s="31" t="s">
        <v>211</v>
      </c>
      <c r="X104" s="10" t="s">
        <v>785</v>
      </c>
    </row>
    <row r="105" spans="1:24" x14ac:dyDescent="0.25">
      <c r="A105" s="66">
        <v>66</v>
      </c>
      <c r="B105" s="70" t="s">
        <v>773</v>
      </c>
      <c r="C105" s="10" t="s">
        <v>774</v>
      </c>
      <c r="D105" s="21">
        <v>2022</v>
      </c>
      <c r="E105" s="19">
        <v>126</v>
      </c>
      <c r="F105" s="10">
        <v>0</v>
      </c>
      <c r="G105" s="10">
        <v>1</v>
      </c>
      <c r="H105" s="21" t="s">
        <v>775</v>
      </c>
      <c r="I105" s="10">
        <v>200</v>
      </c>
      <c r="J105" s="10" t="s">
        <v>167</v>
      </c>
      <c r="K105" s="64">
        <f>I105/P105</f>
        <v>3.1897926634768741</v>
      </c>
      <c r="L105" s="12"/>
      <c r="M105" s="10">
        <v>11</v>
      </c>
      <c r="N105" s="10">
        <v>35</v>
      </c>
      <c r="O105" s="10" t="s">
        <v>203</v>
      </c>
      <c r="P105" s="10">
        <v>62.7</v>
      </c>
      <c r="Q105" s="10" t="s">
        <v>324</v>
      </c>
      <c r="R105" s="28" t="s">
        <v>25</v>
      </c>
      <c r="S105" s="10">
        <v>0.66</v>
      </c>
      <c r="T105" s="10" t="s">
        <v>54</v>
      </c>
      <c r="U105" s="12" t="s">
        <v>199</v>
      </c>
      <c r="V105" s="10" t="s">
        <v>783</v>
      </c>
      <c r="W105" s="31" t="s">
        <v>211</v>
      </c>
      <c r="X105" s="10" t="s">
        <v>786</v>
      </c>
    </row>
    <row r="106" spans="1:24" x14ac:dyDescent="0.25">
      <c r="A106" s="66">
        <v>66</v>
      </c>
      <c r="B106" s="70" t="s">
        <v>773</v>
      </c>
      <c r="C106" s="10" t="s">
        <v>774</v>
      </c>
      <c r="D106" s="21">
        <v>2022</v>
      </c>
      <c r="E106" s="19">
        <v>127</v>
      </c>
      <c r="F106" s="10">
        <v>0</v>
      </c>
      <c r="G106" s="10">
        <v>1</v>
      </c>
      <c r="H106" s="21" t="s">
        <v>775</v>
      </c>
      <c r="I106" s="10">
        <v>400</v>
      </c>
      <c r="J106" s="10" t="s">
        <v>167</v>
      </c>
      <c r="K106" s="64">
        <f>I106/P106</f>
        <v>6.7941806365851853</v>
      </c>
      <c r="L106" s="12"/>
      <c r="M106" s="10">
        <v>23</v>
      </c>
      <c r="N106" s="10">
        <f>((12*35) + (11 * 38))/23</f>
        <v>36.434782608695649</v>
      </c>
      <c r="O106" s="10" t="s">
        <v>203</v>
      </c>
      <c r="P106" s="10">
        <f>((12 * 62.7) + (11*54.7))/M106</f>
        <v>58.873913043478268</v>
      </c>
      <c r="Q106" s="10" t="s">
        <v>324</v>
      </c>
      <c r="R106" s="28" t="s">
        <v>25</v>
      </c>
      <c r="S106" s="64">
        <f>((12 * 0.66) +(11*0.24))/M106</f>
        <v>0.45913043478260862</v>
      </c>
      <c r="T106" s="10" t="s">
        <v>54</v>
      </c>
      <c r="U106" s="12" t="s">
        <v>199</v>
      </c>
      <c r="V106" s="10" t="s">
        <v>783</v>
      </c>
      <c r="W106" s="31" t="s">
        <v>211</v>
      </c>
      <c r="X106" s="10" t="s">
        <v>786</v>
      </c>
    </row>
    <row r="107" spans="1:24" x14ac:dyDescent="0.25">
      <c r="A107" s="66">
        <v>66</v>
      </c>
      <c r="B107" s="70" t="s">
        <v>773</v>
      </c>
      <c r="C107" s="10" t="s">
        <v>774</v>
      </c>
      <c r="D107" s="21">
        <v>2022</v>
      </c>
      <c r="E107" s="19">
        <v>128</v>
      </c>
      <c r="F107" s="10">
        <v>0</v>
      </c>
      <c r="G107" s="10">
        <v>1</v>
      </c>
      <c r="H107" s="21" t="s">
        <v>775</v>
      </c>
      <c r="I107" s="10">
        <v>600</v>
      </c>
      <c r="J107" s="10" t="s">
        <v>167</v>
      </c>
      <c r="K107" s="64">
        <f>I107/P107</f>
        <v>10.084033613445378</v>
      </c>
      <c r="L107" s="12"/>
      <c r="M107" s="10">
        <v>20</v>
      </c>
      <c r="N107" s="10">
        <f>((12*35) + (8 * 38))/20</f>
        <v>36.200000000000003</v>
      </c>
      <c r="O107" s="10" t="s">
        <v>203</v>
      </c>
      <c r="P107" s="10">
        <f>((12 * 62.7) +(8*54.7))/M107</f>
        <v>59.5</v>
      </c>
      <c r="Q107" s="10" t="s">
        <v>324</v>
      </c>
      <c r="R107" s="28" t="s">
        <v>25</v>
      </c>
      <c r="S107" s="64">
        <f>((12 * 0.66) +(8*0.24))/M107</f>
        <v>0.49199999999999999</v>
      </c>
      <c r="T107" s="10" t="s">
        <v>54</v>
      </c>
      <c r="U107" s="12" t="s">
        <v>199</v>
      </c>
      <c r="V107" s="10" t="s">
        <v>783</v>
      </c>
      <c r="W107" s="31" t="s">
        <v>211</v>
      </c>
      <c r="X107" s="10" t="s">
        <v>786</v>
      </c>
    </row>
    <row r="108" spans="1:24" x14ac:dyDescent="0.25">
      <c r="A108" s="66">
        <v>66</v>
      </c>
      <c r="B108" s="70" t="s">
        <v>773</v>
      </c>
      <c r="C108" s="10" t="s">
        <v>774</v>
      </c>
      <c r="D108" s="21">
        <v>2022</v>
      </c>
      <c r="E108" s="19">
        <v>129</v>
      </c>
      <c r="F108" s="10">
        <v>0</v>
      </c>
      <c r="G108" s="10">
        <v>1</v>
      </c>
      <c r="H108" s="21" t="s">
        <v>775</v>
      </c>
      <c r="I108" s="10">
        <v>800</v>
      </c>
      <c r="J108" s="10" t="s">
        <v>167</v>
      </c>
      <c r="K108" s="64">
        <f>I108/P108</f>
        <v>13.544712944435892</v>
      </c>
      <c r="L108" s="12"/>
      <c r="M108" s="10">
        <v>22</v>
      </c>
      <c r="N108" s="10">
        <f>((12*35) + (10 * 38))/22</f>
        <v>36.363636363636367</v>
      </c>
      <c r="O108" s="10" t="s">
        <v>203</v>
      </c>
      <c r="P108" s="10">
        <f>((12* 62.7) +(10*54.7))/M108</f>
        <v>59.06363636363637</v>
      </c>
      <c r="Q108" s="10" t="s">
        <v>324</v>
      </c>
      <c r="R108" s="28" t="s">
        <v>25</v>
      </c>
      <c r="S108" s="64">
        <f>((12 * 0.66) +(10*0.24))/M108</f>
        <v>0.46909090909090911</v>
      </c>
      <c r="T108" s="10" t="s">
        <v>54</v>
      </c>
      <c r="U108" s="12" t="s">
        <v>199</v>
      </c>
      <c r="V108" s="10" t="s">
        <v>783</v>
      </c>
      <c r="W108" s="31" t="s">
        <v>211</v>
      </c>
      <c r="X108" s="10" t="s">
        <v>786</v>
      </c>
    </row>
    <row r="109" spans="1:24" x14ac:dyDescent="0.25">
      <c r="D109" s="9"/>
      <c r="E109" s="9"/>
      <c r="X109" s="5"/>
    </row>
    <row r="110" spans="1:24" ht="23.25" x14ac:dyDescent="0.35">
      <c r="A110" s="8"/>
      <c r="B110" s="5"/>
      <c r="C110" s="5"/>
      <c r="D110" s="5"/>
      <c r="E110" s="5"/>
      <c r="F110" s="5"/>
      <c r="G110" s="5"/>
      <c r="H110" s="5"/>
      <c r="I110" s="5"/>
      <c r="J110" s="5"/>
      <c r="K110" s="5"/>
      <c r="L110" s="5"/>
      <c r="M110" s="5"/>
      <c r="N110" s="5"/>
      <c r="O110" s="5"/>
      <c r="P110" s="5"/>
      <c r="Q110" s="5"/>
      <c r="R110" s="5"/>
      <c r="S110" s="5"/>
      <c r="T110" s="5"/>
      <c r="U110" s="5"/>
      <c r="V110" s="5"/>
      <c r="W110" s="5"/>
    </row>
    <row r="111" spans="1:24" ht="23.25" x14ac:dyDescent="0.25">
      <c r="A111" s="71" t="s">
        <v>429</v>
      </c>
      <c r="B111" s="72"/>
    </row>
    <row r="112" spans="1:24" x14ac:dyDescent="0.25">
      <c r="A112" s="77" t="s">
        <v>430</v>
      </c>
      <c r="B112" s="78"/>
      <c r="C112" s="78"/>
      <c r="D112" s="79"/>
      <c r="E112" s="53"/>
      <c r="F112" s="80" t="s">
        <v>76</v>
      </c>
      <c r="G112" s="78"/>
      <c r="H112" s="79"/>
      <c r="I112" s="49" t="s">
        <v>77</v>
      </c>
      <c r="J112" s="52"/>
      <c r="K112" s="52"/>
      <c r="L112" s="55"/>
      <c r="M112" s="52"/>
      <c r="N112" s="52"/>
      <c r="O112" s="53"/>
      <c r="P112" s="52"/>
      <c r="Q112" s="52"/>
      <c r="R112" s="52"/>
      <c r="S112" s="52"/>
      <c r="T112" s="52"/>
      <c r="U112" s="53"/>
      <c r="V112" s="53"/>
      <c r="W112" s="50"/>
      <c r="X112" s="43" t="s">
        <v>34</v>
      </c>
    </row>
    <row r="113" spans="1:25" x14ac:dyDescent="0.25">
      <c r="A113" s="17" t="s">
        <v>72</v>
      </c>
      <c r="B113" s="9" t="s">
        <v>73</v>
      </c>
      <c r="C113" s="9" t="s">
        <v>74</v>
      </c>
      <c r="D113" s="18" t="s">
        <v>75</v>
      </c>
      <c r="E113" s="9"/>
      <c r="F113" s="9" t="s">
        <v>22</v>
      </c>
      <c r="G113" s="9" t="s">
        <v>163</v>
      </c>
      <c r="H113" s="18" t="s">
        <v>78</v>
      </c>
      <c r="I113" s="17" t="s">
        <v>42</v>
      </c>
      <c r="J113" s="9" t="s">
        <v>164</v>
      </c>
      <c r="K113" s="9" t="s">
        <v>593</v>
      </c>
      <c r="L113" s="9" t="s">
        <v>645</v>
      </c>
      <c r="M113" s="9" t="s">
        <v>308</v>
      </c>
      <c r="N113" s="9" t="s">
        <v>213</v>
      </c>
      <c r="O113" s="9" t="s">
        <v>200</v>
      </c>
      <c r="P113" s="9" t="s">
        <v>318</v>
      </c>
      <c r="Q113" s="9" t="s">
        <v>336</v>
      </c>
      <c r="R113" s="9" t="s">
        <v>38</v>
      </c>
      <c r="S113" s="9" t="s">
        <v>306</v>
      </c>
      <c r="T113" s="9" t="s">
        <v>35</v>
      </c>
      <c r="U113" s="9" t="s">
        <v>201</v>
      </c>
      <c r="V113" s="9" t="s">
        <v>208</v>
      </c>
      <c r="W113" s="18" t="s">
        <v>202</v>
      </c>
      <c r="X113" s="40"/>
    </row>
    <row r="114" spans="1:25" x14ac:dyDescent="0.25">
      <c r="A114" s="58">
        <v>4</v>
      </c>
      <c r="B114" s="48" t="s">
        <v>91</v>
      </c>
      <c r="C114" s="12" t="s">
        <v>86</v>
      </c>
      <c r="D114" s="20">
        <v>1994</v>
      </c>
      <c r="E114" s="19">
        <v>85</v>
      </c>
      <c r="F114" s="12">
        <v>0</v>
      </c>
      <c r="G114" s="12">
        <v>1</v>
      </c>
      <c r="H114" s="20" t="s">
        <v>4</v>
      </c>
      <c r="I114" s="26">
        <v>800</v>
      </c>
      <c r="J114" s="12" t="s">
        <v>431</v>
      </c>
      <c r="K114" s="12" t="s">
        <v>419</v>
      </c>
      <c r="L114" s="12" t="s">
        <v>419</v>
      </c>
      <c r="M114" s="12">
        <v>1</v>
      </c>
      <c r="N114" s="12" t="s">
        <v>419</v>
      </c>
      <c r="O114" s="12" t="s">
        <v>203</v>
      </c>
      <c r="P114" s="12" t="s">
        <v>419</v>
      </c>
      <c r="Q114" s="12" t="s">
        <v>416</v>
      </c>
      <c r="R114" s="12" t="s">
        <v>23</v>
      </c>
      <c r="S114" s="12">
        <v>1</v>
      </c>
      <c r="T114" s="12" t="s">
        <v>54</v>
      </c>
      <c r="U114" s="12" t="s">
        <v>199</v>
      </c>
      <c r="V114" s="10" t="s">
        <v>209</v>
      </c>
      <c r="W114" s="20" t="s">
        <v>211</v>
      </c>
      <c r="X114" s="40"/>
    </row>
    <row r="115" spans="1:25" x14ac:dyDescent="0.25">
      <c r="A115" s="58">
        <v>4</v>
      </c>
      <c r="B115" s="48" t="s">
        <v>91</v>
      </c>
      <c r="C115" s="12" t="s">
        <v>86</v>
      </c>
      <c r="D115" s="20">
        <v>1994</v>
      </c>
      <c r="E115" s="12">
        <v>86</v>
      </c>
      <c r="F115" s="12">
        <v>0</v>
      </c>
      <c r="G115" s="12">
        <v>1</v>
      </c>
      <c r="H115" s="20" t="s">
        <v>4</v>
      </c>
      <c r="I115" s="26">
        <v>800</v>
      </c>
      <c r="J115" s="12" t="s">
        <v>431</v>
      </c>
      <c r="K115" s="12" t="s">
        <v>419</v>
      </c>
      <c r="L115" s="12" t="s">
        <v>419</v>
      </c>
      <c r="M115" s="12">
        <v>1</v>
      </c>
      <c r="N115" s="12" t="s">
        <v>419</v>
      </c>
      <c r="O115" s="12" t="s">
        <v>203</v>
      </c>
      <c r="P115" s="12" t="s">
        <v>419</v>
      </c>
      <c r="Q115" s="12" t="s">
        <v>416</v>
      </c>
      <c r="R115" s="12" t="s">
        <v>23</v>
      </c>
      <c r="S115" s="12">
        <v>1</v>
      </c>
      <c r="T115" s="12" t="s">
        <v>54</v>
      </c>
      <c r="U115" s="12" t="s">
        <v>199</v>
      </c>
      <c r="V115" s="10" t="s">
        <v>209</v>
      </c>
      <c r="W115" s="20" t="s">
        <v>204</v>
      </c>
      <c r="X115" s="40"/>
    </row>
    <row r="116" spans="1:25" x14ac:dyDescent="0.25">
      <c r="A116" s="58">
        <v>4</v>
      </c>
      <c r="B116" s="48" t="s">
        <v>91</v>
      </c>
      <c r="C116" s="12" t="s">
        <v>86</v>
      </c>
      <c r="D116" s="20">
        <v>1994</v>
      </c>
      <c r="E116" s="19">
        <v>87</v>
      </c>
      <c r="F116" s="12">
        <v>0</v>
      </c>
      <c r="G116" s="12">
        <v>1</v>
      </c>
      <c r="H116" s="20" t="s">
        <v>4</v>
      </c>
      <c r="I116" s="26">
        <v>800</v>
      </c>
      <c r="J116" s="12" t="s">
        <v>431</v>
      </c>
      <c r="K116" s="12" t="s">
        <v>419</v>
      </c>
      <c r="L116" s="12" t="s">
        <v>419</v>
      </c>
      <c r="M116" s="12">
        <v>1</v>
      </c>
      <c r="N116" s="12" t="s">
        <v>419</v>
      </c>
      <c r="O116" s="12" t="s">
        <v>203</v>
      </c>
      <c r="P116" s="12" t="s">
        <v>419</v>
      </c>
      <c r="Q116" s="12" t="s">
        <v>416</v>
      </c>
      <c r="R116" s="12" t="s">
        <v>23</v>
      </c>
      <c r="S116" s="12">
        <v>1</v>
      </c>
      <c r="T116" s="12" t="s">
        <v>54</v>
      </c>
      <c r="U116" s="12" t="s">
        <v>199</v>
      </c>
      <c r="V116" s="10" t="s">
        <v>209</v>
      </c>
      <c r="W116" s="20" t="s">
        <v>204</v>
      </c>
      <c r="X116" s="40"/>
    </row>
    <row r="117" spans="1:25" x14ac:dyDescent="0.25">
      <c r="A117" s="58">
        <v>4</v>
      </c>
      <c r="B117" s="48" t="s">
        <v>91</v>
      </c>
      <c r="C117" s="12" t="s">
        <v>86</v>
      </c>
      <c r="D117" s="20">
        <v>1994</v>
      </c>
      <c r="E117" s="12">
        <v>88</v>
      </c>
      <c r="F117" s="12">
        <v>0</v>
      </c>
      <c r="G117" s="12">
        <v>1</v>
      </c>
      <c r="H117" s="20" t="s">
        <v>4</v>
      </c>
      <c r="I117" s="26">
        <v>800</v>
      </c>
      <c r="J117" s="12" t="s">
        <v>431</v>
      </c>
      <c r="K117" s="12" t="s">
        <v>419</v>
      </c>
      <c r="L117" s="12" t="s">
        <v>419</v>
      </c>
      <c r="M117" s="12">
        <v>1</v>
      </c>
      <c r="N117" s="12" t="s">
        <v>419</v>
      </c>
      <c r="O117" s="12" t="s">
        <v>203</v>
      </c>
      <c r="P117" s="12" t="s">
        <v>419</v>
      </c>
      <c r="Q117" s="12" t="s">
        <v>416</v>
      </c>
      <c r="R117" s="12" t="s">
        <v>23</v>
      </c>
      <c r="S117" s="12">
        <v>1</v>
      </c>
      <c r="T117" s="12" t="s">
        <v>54</v>
      </c>
      <c r="U117" s="12" t="s">
        <v>199</v>
      </c>
      <c r="V117" s="10" t="s">
        <v>209</v>
      </c>
      <c r="W117" s="20" t="s">
        <v>211</v>
      </c>
      <c r="X117" s="40"/>
    </row>
    <row r="118" spans="1:25" x14ac:dyDescent="0.25">
      <c r="A118" s="58">
        <v>5</v>
      </c>
      <c r="B118" s="48" t="s">
        <v>434</v>
      </c>
      <c r="C118" s="12" t="s">
        <v>435</v>
      </c>
      <c r="D118" s="20">
        <v>2009</v>
      </c>
      <c r="E118" s="19">
        <v>89</v>
      </c>
      <c r="F118" s="12">
        <v>0</v>
      </c>
      <c r="G118" s="12">
        <v>1</v>
      </c>
      <c r="H118" s="20" t="s">
        <v>19</v>
      </c>
      <c r="I118" s="26">
        <f>K118* P118*L118</f>
        <v>2010</v>
      </c>
      <c r="J118" s="12" t="s">
        <v>431</v>
      </c>
      <c r="K118" s="10">
        <v>10</v>
      </c>
      <c r="L118" s="10">
        <v>3</v>
      </c>
      <c r="M118" s="12">
        <v>90</v>
      </c>
      <c r="N118" s="12">
        <v>39</v>
      </c>
      <c r="O118" s="12" t="s">
        <v>203</v>
      </c>
      <c r="P118" s="12">
        <v>67</v>
      </c>
      <c r="Q118" s="12" t="s">
        <v>324</v>
      </c>
      <c r="R118" s="12" t="s">
        <v>25</v>
      </c>
      <c r="S118" s="12">
        <f>52/90</f>
        <v>0.57777777777777772</v>
      </c>
      <c r="T118" s="12" t="s">
        <v>419</v>
      </c>
      <c r="U118" s="12" t="s">
        <v>199</v>
      </c>
      <c r="V118" s="10" t="s">
        <v>225</v>
      </c>
      <c r="W118" s="20" t="s">
        <v>211</v>
      </c>
    </row>
    <row r="119" spans="1:25" x14ac:dyDescent="0.25">
      <c r="A119" s="58">
        <v>24</v>
      </c>
      <c r="B119" s="25" t="s">
        <v>436</v>
      </c>
      <c r="C119" s="12" t="s">
        <v>437</v>
      </c>
      <c r="D119" s="20">
        <v>2002</v>
      </c>
      <c r="E119" s="12">
        <v>90</v>
      </c>
      <c r="F119" s="12">
        <v>0</v>
      </c>
      <c r="G119" s="12">
        <v>1</v>
      </c>
      <c r="H119" s="20" t="s">
        <v>8</v>
      </c>
      <c r="I119" s="26">
        <f t="shared" ref="I119:I123" si="6">K119* P119*L119</f>
        <v>1155</v>
      </c>
      <c r="J119" s="12" t="s">
        <v>431</v>
      </c>
      <c r="K119" s="10">
        <v>7.5</v>
      </c>
      <c r="L119" s="10">
        <v>2</v>
      </c>
      <c r="M119" s="12">
        <v>9</v>
      </c>
      <c r="N119" s="12">
        <v>37.9</v>
      </c>
      <c r="O119" s="12" t="s">
        <v>203</v>
      </c>
      <c r="P119" s="12">
        <v>77</v>
      </c>
      <c r="Q119" s="12" t="s">
        <v>324</v>
      </c>
      <c r="R119" s="12" t="s">
        <v>53</v>
      </c>
      <c r="S119" s="12">
        <f>5/9</f>
        <v>0.55555555555555558</v>
      </c>
      <c r="T119" s="12" t="s">
        <v>419</v>
      </c>
      <c r="U119" s="12" t="s">
        <v>199</v>
      </c>
      <c r="V119" s="10" t="s">
        <v>225</v>
      </c>
      <c r="W119" s="20" t="s">
        <v>211</v>
      </c>
      <c r="X119" s="40"/>
    </row>
    <row r="120" spans="1:25" x14ac:dyDescent="0.25">
      <c r="A120" s="58">
        <v>24</v>
      </c>
      <c r="B120" s="25" t="s">
        <v>436</v>
      </c>
      <c r="C120" s="12" t="s">
        <v>437</v>
      </c>
      <c r="D120" s="20">
        <v>2002</v>
      </c>
      <c r="E120" s="19">
        <v>91</v>
      </c>
      <c r="F120" s="12">
        <v>0</v>
      </c>
      <c r="G120" s="12">
        <v>1</v>
      </c>
      <c r="H120" s="20" t="s">
        <v>8</v>
      </c>
      <c r="I120" s="26">
        <f t="shared" si="6"/>
        <v>979.5</v>
      </c>
      <c r="J120" s="12" t="s">
        <v>431</v>
      </c>
      <c r="K120" s="10">
        <v>7.5</v>
      </c>
      <c r="L120" s="10">
        <v>2</v>
      </c>
      <c r="M120" s="12">
        <v>9</v>
      </c>
      <c r="N120" s="12">
        <v>35.4</v>
      </c>
      <c r="O120" s="12" t="s">
        <v>203</v>
      </c>
      <c r="P120" s="12">
        <v>65.3</v>
      </c>
      <c r="Q120" s="12" t="s">
        <v>324</v>
      </c>
      <c r="R120" s="12" t="s">
        <v>53</v>
      </c>
      <c r="S120" s="12">
        <f>4/9</f>
        <v>0.44444444444444442</v>
      </c>
      <c r="T120" s="12" t="s">
        <v>419</v>
      </c>
      <c r="U120" s="12" t="s">
        <v>199</v>
      </c>
      <c r="V120" s="10" t="s">
        <v>225</v>
      </c>
      <c r="W120" s="20" t="s">
        <v>646</v>
      </c>
      <c r="X120" s="40"/>
    </row>
    <row r="121" spans="1:25" x14ac:dyDescent="0.25">
      <c r="A121" s="58">
        <v>24</v>
      </c>
      <c r="B121" s="25" t="s">
        <v>436</v>
      </c>
      <c r="C121" s="12" t="s">
        <v>437</v>
      </c>
      <c r="D121" s="20">
        <v>2002</v>
      </c>
      <c r="E121" s="12">
        <v>92</v>
      </c>
      <c r="F121" s="12">
        <v>0</v>
      </c>
      <c r="G121" s="12">
        <v>1</v>
      </c>
      <c r="H121" s="20" t="s">
        <v>8</v>
      </c>
      <c r="I121" s="26">
        <f t="shared" si="6"/>
        <v>889.5</v>
      </c>
      <c r="J121" s="12" t="s">
        <v>431</v>
      </c>
      <c r="K121" s="10">
        <v>7.5</v>
      </c>
      <c r="L121" s="10">
        <v>2</v>
      </c>
      <c r="M121" s="12">
        <v>9</v>
      </c>
      <c r="N121" s="12">
        <v>30.1</v>
      </c>
      <c r="O121" s="12" t="s">
        <v>203</v>
      </c>
      <c r="P121" s="12">
        <v>59.3</v>
      </c>
      <c r="Q121" s="12" t="s">
        <v>324</v>
      </c>
      <c r="R121" s="12" t="s">
        <v>53</v>
      </c>
      <c r="S121" s="12">
        <f>3/9</f>
        <v>0.33333333333333331</v>
      </c>
      <c r="T121" s="12" t="s">
        <v>419</v>
      </c>
      <c r="U121" s="12" t="s">
        <v>199</v>
      </c>
      <c r="V121" s="10" t="s">
        <v>225</v>
      </c>
      <c r="W121" s="20" t="s">
        <v>647</v>
      </c>
      <c r="X121" s="40"/>
    </row>
    <row r="122" spans="1:25" x14ac:dyDescent="0.25">
      <c r="A122" s="58">
        <v>24</v>
      </c>
      <c r="B122" s="25" t="s">
        <v>436</v>
      </c>
      <c r="C122" s="12" t="s">
        <v>437</v>
      </c>
      <c r="D122" s="20">
        <v>2002</v>
      </c>
      <c r="E122" s="19">
        <v>93</v>
      </c>
      <c r="F122" s="12">
        <v>0</v>
      </c>
      <c r="G122" s="12">
        <v>1</v>
      </c>
      <c r="H122" s="20" t="s">
        <v>8</v>
      </c>
      <c r="I122" s="26">
        <f t="shared" si="6"/>
        <v>1071</v>
      </c>
      <c r="J122" s="12" t="s">
        <v>431</v>
      </c>
      <c r="K122" s="10">
        <v>7.5</v>
      </c>
      <c r="L122" s="10">
        <v>2</v>
      </c>
      <c r="M122" s="12">
        <v>5</v>
      </c>
      <c r="N122" s="12">
        <v>38</v>
      </c>
      <c r="O122" s="12" t="s">
        <v>203</v>
      </c>
      <c r="P122" s="12">
        <v>71.400000000000006</v>
      </c>
      <c r="Q122" s="12" t="s">
        <v>324</v>
      </c>
      <c r="R122" s="12" t="s">
        <v>53</v>
      </c>
      <c r="S122" s="12">
        <f>3/5</f>
        <v>0.6</v>
      </c>
      <c r="T122" s="12" t="s">
        <v>419</v>
      </c>
      <c r="U122" s="12" t="s">
        <v>199</v>
      </c>
      <c r="V122" s="10" t="s">
        <v>225</v>
      </c>
      <c r="W122" s="20" t="s">
        <v>648</v>
      </c>
      <c r="X122" s="40"/>
    </row>
    <row r="123" spans="1:25" x14ac:dyDescent="0.25">
      <c r="A123" s="58">
        <v>28</v>
      </c>
      <c r="B123" s="25" t="s">
        <v>444</v>
      </c>
      <c r="C123" s="12" t="s">
        <v>445</v>
      </c>
      <c r="D123" s="20">
        <v>1999</v>
      </c>
      <c r="E123" s="12">
        <v>94</v>
      </c>
      <c r="F123" s="12">
        <v>0</v>
      </c>
      <c r="G123" s="12">
        <v>1</v>
      </c>
      <c r="H123" s="20" t="s">
        <v>8</v>
      </c>
      <c r="I123" s="26">
        <f t="shared" si="6"/>
        <v>963</v>
      </c>
      <c r="J123" s="12" t="s">
        <v>431</v>
      </c>
      <c r="K123" s="10">
        <v>5</v>
      </c>
      <c r="L123" s="10">
        <v>3</v>
      </c>
      <c r="M123" s="12">
        <v>18</v>
      </c>
      <c r="N123" s="12">
        <v>40.6</v>
      </c>
      <c r="O123" s="12" t="s">
        <v>25</v>
      </c>
      <c r="P123" s="12">
        <v>64.2</v>
      </c>
      <c r="Q123" s="12" t="s">
        <v>324</v>
      </c>
      <c r="R123" s="12" t="s">
        <v>25</v>
      </c>
      <c r="S123" s="12">
        <v>0.5</v>
      </c>
      <c r="T123" s="12" t="s">
        <v>419</v>
      </c>
      <c r="U123" s="12" t="s">
        <v>199</v>
      </c>
      <c r="V123" s="10" t="s">
        <v>225</v>
      </c>
      <c r="W123" s="20" t="s">
        <v>649</v>
      </c>
    </row>
    <row r="124" spans="1:25" x14ac:dyDescent="0.25">
      <c r="A124" s="58">
        <v>29</v>
      </c>
      <c r="B124" s="12" t="s">
        <v>110</v>
      </c>
      <c r="C124" s="12" t="s">
        <v>111</v>
      </c>
      <c r="D124" s="20">
        <v>1986</v>
      </c>
      <c r="E124" s="19">
        <v>95</v>
      </c>
      <c r="F124" s="12">
        <v>0</v>
      </c>
      <c r="G124" s="12">
        <v>1</v>
      </c>
      <c r="H124" s="20" t="s">
        <v>19</v>
      </c>
      <c r="I124" s="26">
        <v>200</v>
      </c>
      <c r="J124" s="12" t="s">
        <v>431</v>
      </c>
      <c r="K124" s="12" t="s">
        <v>419</v>
      </c>
      <c r="L124" s="12" t="s">
        <v>419</v>
      </c>
      <c r="M124" s="12">
        <v>1</v>
      </c>
      <c r="N124" s="12" t="s">
        <v>419</v>
      </c>
      <c r="O124" s="12" t="s">
        <v>203</v>
      </c>
      <c r="P124" s="12" t="s">
        <v>419</v>
      </c>
      <c r="Q124" s="12" t="s">
        <v>416</v>
      </c>
      <c r="R124" s="12" t="s">
        <v>419</v>
      </c>
      <c r="S124" s="12" t="s">
        <v>419</v>
      </c>
      <c r="T124" s="12" t="s">
        <v>419</v>
      </c>
      <c r="U124" s="12" t="s">
        <v>199</v>
      </c>
      <c r="V124" s="10" t="s">
        <v>232</v>
      </c>
      <c r="W124" s="20" t="s">
        <v>211</v>
      </c>
      <c r="X124" s="40" t="s">
        <v>650</v>
      </c>
      <c r="Y124" s="10" t="s">
        <v>567</v>
      </c>
    </row>
    <row r="125" spans="1:25" x14ac:dyDescent="0.25">
      <c r="A125" s="58">
        <v>29</v>
      </c>
      <c r="B125" s="12" t="s">
        <v>110</v>
      </c>
      <c r="C125" s="12" t="s">
        <v>111</v>
      </c>
      <c r="D125" s="20">
        <v>1986</v>
      </c>
      <c r="E125" s="12">
        <v>96</v>
      </c>
      <c r="F125" s="12">
        <v>0</v>
      </c>
      <c r="G125" s="12">
        <v>1</v>
      </c>
      <c r="H125" s="20" t="s">
        <v>19</v>
      </c>
      <c r="I125" s="26">
        <v>200</v>
      </c>
      <c r="J125" s="12" t="s">
        <v>431</v>
      </c>
      <c r="K125" s="12" t="s">
        <v>419</v>
      </c>
      <c r="L125" s="12" t="s">
        <v>419</v>
      </c>
      <c r="M125" s="12">
        <v>1</v>
      </c>
      <c r="N125" s="12" t="s">
        <v>419</v>
      </c>
      <c r="O125" s="12" t="s">
        <v>203</v>
      </c>
      <c r="P125" s="12" t="s">
        <v>419</v>
      </c>
      <c r="Q125" s="12" t="s">
        <v>416</v>
      </c>
      <c r="R125" s="12" t="s">
        <v>419</v>
      </c>
      <c r="S125" s="12" t="s">
        <v>419</v>
      </c>
      <c r="T125" s="12" t="s">
        <v>419</v>
      </c>
      <c r="U125" s="12" t="s">
        <v>199</v>
      </c>
      <c r="V125" s="10" t="s">
        <v>232</v>
      </c>
      <c r="W125" s="20" t="s">
        <v>211</v>
      </c>
      <c r="X125" s="40" t="s">
        <v>650</v>
      </c>
      <c r="Y125" s="10" t="s">
        <v>567</v>
      </c>
    </row>
    <row r="126" spans="1:25" x14ac:dyDescent="0.25">
      <c r="A126" s="58">
        <v>29</v>
      </c>
      <c r="B126" s="12" t="s">
        <v>110</v>
      </c>
      <c r="C126" s="12" t="s">
        <v>111</v>
      </c>
      <c r="D126" s="20">
        <v>1986</v>
      </c>
      <c r="E126" s="19">
        <v>97</v>
      </c>
      <c r="F126" s="12">
        <v>0</v>
      </c>
      <c r="G126" s="12">
        <v>1</v>
      </c>
      <c r="H126" s="20" t="s">
        <v>19</v>
      </c>
      <c r="I126" s="26">
        <v>200</v>
      </c>
      <c r="J126" s="12" t="s">
        <v>431</v>
      </c>
      <c r="K126" s="12" t="s">
        <v>419</v>
      </c>
      <c r="L126" s="12" t="s">
        <v>419</v>
      </c>
      <c r="M126" s="12">
        <v>1</v>
      </c>
      <c r="N126" s="12" t="s">
        <v>419</v>
      </c>
      <c r="O126" s="12" t="s">
        <v>203</v>
      </c>
      <c r="P126" s="12" t="s">
        <v>419</v>
      </c>
      <c r="Q126" s="12" t="s">
        <v>416</v>
      </c>
      <c r="R126" s="12" t="s">
        <v>419</v>
      </c>
      <c r="S126" s="12" t="s">
        <v>419</v>
      </c>
      <c r="T126" s="12" t="s">
        <v>419</v>
      </c>
      <c r="U126" s="12" t="s">
        <v>199</v>
      </c>
      <c r="V126" s="10" t="s">
        <v>232</v>
      </c>
      <c r="W126" s="20" t="s">
        <v>211</v>
      </c>
      <c r="X126" s="40" t="s">
        <v>650</v>
      </c>
      <c r="Y126" s="10" t="s">
        <v>567</v>
      </c>
    </row>
    <row r="127" spans="1:25" x14ac:dyDescent="0.25">
      <c r="A127" s="58">
        <v>29</v>
      </c>
      <c r="B127" s="12" t="s">
        <v>110</v>
      </c>
      <c r="C127" s="12" t="s">
        <v>111</v>
      </c>
      <c r="D127" s="20">
        <v>1986</v>
      </c>
      <c r="E127" s="12">
        <v>98</v>
      </c>
      <c r="F127" s="12">
        <v>0</v>
      </c>
      <c r="G127" s="12">
        <v>1</v>
      </c>
      <c r="H127" s="20" t="s">
        <v>19</v>
      </c>
      <c r="I127" s="26">
        <v>200</v>
      </c>
      <c r="J127" s="12" t="s">
        <v>431</v>
      </c>
      <c r="K127" s="12" t="s">
        <v>419</v>
      </c>
      <c r="L127" s="12" t="s">
        <v>419</v>
      </c>
      <c r="M127" s="12">
        <v>1</v>
      </c>
      <c r="N127" s="12" t="s">
        <v>419</v>
      </c>
      <c r="O127" s="12" t="s">
        <v>203</v>
      </c>
      <c r="P127" s="12" t="s">
        <v>419</v>
      </c>
      <c r="Q127" s="12" t="s">
        <v>416</v>
      </c>
      <c r="R127" s="12" t="s">
        <v>419</v>
      </c>
      <c r="S127" s="12" t="s">
        <v>419</v>
      </c>
      <c r="T127" s="12" t="s">
        <v>419</v>
      </c>
      <c r="U127" s="12" t="s">
        <v>199</v>
      </c>
      <c r="V127" s="10" t="s">
        <v>232</v>
      </c>
      <c r="W127" s="20" t="s">
        <v>211</v>
      </c>
      <c r="X127" s="40" t="s">
        <v>650</v>
      </c>
      <c r="Y127" s="10" t="s">
        <v>567</v>
      </c>
    </row>
    <row r="128" spans="1:25" x14ac:dyDescent="0.25">
      <c r="A128" s="58">
        <v>29</v>
      </c>
      <c r="B128" s="12" t="s">
        <v>110</v>
      </c>
      <c r="C128" s="12" t="s">
        <v>111</v>
      </c>
      <c r="D128" s="20">
        <v>1986</v>
      </c>
      <c r="E128" s="19">
        <v>99</v>
      </c>
      <c r="F128" s="12">
        <v>0</v>
      </c>
      <c r="G128" s="12">
        <v>1</v>
      </c>
      <c r="H128" s="20" t="s">
        <v>19</v>
      </c>
      <c r="I128" s="26">
        <v>200</v>
      </c>
      <c r="J128" s="12" t="s">
        <v>431</v>
      </c>
      <c r="K128" s="12" t="s">
        <v>419</v>
      </c>
      <c r="L128" s="12" t="s">
        <v>419</v>
      </c>
      <c r="M128" s="12">
        <v>1</v>
      </c>
      <c r="N128" s="12" t="s">
        <v>419</v>
      </c>
      <c r="O128" s="12" t="s">
        <v>203</v>
      </c>
      <c r="P128" s="12" t="s">
        <v>419</v>
      </c>
      <c r="Q128" s="12" t="s">
        <v>416</v>
      </c>
      <c r="R128" s="12" t="s">
        <v>419</v>
      </c>
      <c r="S128" s="12" t="s">
        <v>419</v>
      </c>
      <c r="T128" s="12" t="s">
        <v>419</v>
      </c>
      <c r="U128" s="12" t="s">
        <v>199</v>
      </c>
      <c r="V128" s="10" t="s">
        <v>232</v>
      </c>
      <c r="W128" s="20" t="s">
        <v>211</v>
      </c>
      <c r="X128" s="40" t="s">
        <v>650</v>
      </c>
      <c r="Y128" s="10" t="s">
        <v>567</v>
      </c>
    </row>
    <row r="129" spans="1:25" x14ac:dyDescent="0.25">
      <c r="A129" s="58">
        <v>32</v>
      </c>
      <c r="B129" s="10" t="s">
        <v>113</v>
      </c>
      <c r="C129" s="10" t="s">
        <v>114</v>
      </c>
      <c r="D129" s="21">
        <v>2003</v>
      </c>
      <c r="E129" s="12">
        <v>100</v>
      </c>
      <c r="F129" s="10">
        <v>0</v>
      </c>
      <c r="G129" s="10">
        <v>1</v>
      </c>
      <c r="H129" s="21" t="s">
        <v>8</v>
      </c>
      <c r="I129" s="19">
        <v>800</v>
      </c>
      <c r="J129" s="12" t="s">
        <v>431</v>
      </c>
      <c r="K129" s="10">
        <f>I129/P129</f>
        <v>11.816838995568684</v>
      </c>
      <c r="L129" s="10">
        <v>1</v>
      </c>
      <c r="M129" s="10">
        <v>12</v>
      </c>
      <c r="N129" s="10">
        <v>30</v>
      </c>
      <c r="O129" s="10" t="s">
        <v>203</v>
      </c>
      <c r="P129" s="10">
        <v>67.7</v>
      </c>
      <c r="Q129" s="10" t="s">
        <v>324</v>
      </c>
      <c r="R129" s="28" t="s">
        <v>25</v>
      </c>
      <c r="S129" s="10">
        <f>8/12</f>
        <v>0.66666666666666663</v>
      </c>
      <c r="T129" s="10" t="s">
        <v>37</v>
      </c>
      <c r="U129" s="10" t="s">
        <v>222</v>
      </c>
      <c r="V129" s="10" t="s">
        <v>211</v>
      </c>
      <c r="W129" s="21" t="s">
        <v>211</v>
      </c>
      <c r="X129" s="40" t="s">
        <v>650</v>
      </c>
    </row>
    <row r="130" spans="1:25" x14ac:dyDescent="0.25">
      <c r="A130" s="58">
        <v>46</v>
      </c>
      <c r="B130" s="25" t="s">
        <v>446</v>
      </c>
      <c r="C130" s="12" t="s">
        <v>447</v>
      </c>
      <c r="D130" s="20">
        <v>2002</v>
      </c>
      <c r="E130" s="10">
        <v>101</v>
      </c>
      <c r="F130" s="12">
        <v>0</v>
      </c>
      <c r="G130" s="12">
        <v>1</v>
      </c>
      <c r="H130" s="20" t="s">
        <v>8</v>
      </c>
      <c r="I130" s="26" t="s">
        <v>663</v>
      </c>
      <c r="J130" s="12" t="s">
        <v>431</v>
      </c>
      <c r="K130" s="12">
        <v>7.5</v>
      </c>
      <c r="L130" s="12">
        <v>2</v>
      </c>
      <c r="M130" s="12">
        <v>12</v>
      </c>
      <c r="N130" s="12" t="s">
        <v>419</v>
      </c>
      <c r="O130" s="12" t="s">
        <v>203</v>
      </c>
      <c r="P130" s="12" t="s">
        <v>419</v>
      </c>
      <c r="Q130" s="12" t="s">
        <v>324</v>
      </c>
      <c r="R130" s="12" t="s">
        <v>25</v>
      </c>
      <c r="S130" s="12">
        <v>0.5</v>
      </c>
      <c r="T130" s="12" t="s">
        <v>419</v>
      </c>
      <c r="U130" s="12" t="s">
        <v>199</v>
      </c>
      <c r="V130" s="10" t="s">
        <v>225</v>
      </c>
      <c r="W130" s="20" t="s">
        <v>649</v>
      </c>
      <c r="X130" s="40" t="s">
        <v>448</v>
      </c>
      <c r="Y130" s="10" t="s">
        <v>662</v>
      </c>
    </row>
    <row r="131" spans="1:25" x14ac:dyDescent="0.25">
      <c r="A131" s="58">
        <v>47</v>
      </c>
      <c r="B131" s="25" t="s">
        <v>449</v>
      </c>
      <c r="C131" s="12" t="s">
        <v>447</v>
      </c>
      <c r="D131" s="20">
        <v>1997</v>
      </c>
      <c r="E131" s="12">
        <v>102</v>
      </c>
      <c r="F131" s="12">
        <v>0</v>
      </c>
      <c r="G131" s="12">
        <v>1</v>
      </c>
      <c r="H131" s="20" t="s">
        <v>19</v>
      </c>
      <c r="I131" s="26">
        <f>K131* P131*L131</f>
        <v>1140</v>
      </c>
      <c r="J131" s="12" t="s">
        <v>431</v>
      </c>
      <c r="K131" s="10">
        <v>5</v>
      </c>
      <c r="L131" s="10">
        <v>3</v>
      </c>
      <c r="M131" s="63">
        <v>8</v>
      </c>
      <c r="N131" s="12">
        <v>43</v>
      </c>
      <c r="O131" s="12" t="s">
        <v>203</v>
      </c>
      <c r="P131" s="12">
        <v>76</v>
      </c>
      <c r="Q131" s="12" t="s">
        <v>324</v>
      </c>
      <c r="R131" s="12" t="s">
        <v>25</v>
      </c>
      <c r="S131" s="12">
        <v>0.875</v>
      </c>
      <c r="T131" s="12" t="s">
        <v>419</v>
      </c>
      <c r="U131" s="12" t="s">
        <v>199</v>
      </c>
      <c r="V131" s="10" t="s">
        <v>225</v>
      </c>
      <c r="W131" s="20" t="s">
        <v>211</v>
      </c>
      <c r="X131" s="40"/>
    </row>
    <row r="132" spans="1:25" x14ac:dyDescent="0.25">
      <c r="A132" s="58">
        <v>47</v>
      </c>
      <c r="B132" s="25" t="s">
        <v>449</v>
      </c>
      <c r="C132" s="12" t="s">
        <v>447</v>
      </c>
      <c r="D132" s="20">
        <v>1997</v>
      </c>
      <c r="E132" s="10">
        <v>103</v>
      </c>
      <c r="F132" s="12">
        <v>0</v>
      </c>
      <c r="G132" s="12">
        <v>1</v>
      </c>
      <c r="H132" s="20" t="s">
        <v>19</v>
      </c>
      <c r="I132" s="26">
        <f>K132* P132*L132</f>
        <v>960</v>
      </c>
      <c r="J132" s="12" t="s">
        <v>431</v>
      </c>
      <c r="K132" s="10">
        <v>5</v>
      </c>
      <c r="L132" s="10">
        <v>3</v>
      </c>
      <c r="M132" s="63">
        <v>8</v>
      </c>
      <c r="N132" s="12">
        <v>35</v>
      </c>
      <c r="O132" s="12" t="s">
        <v>203</v>
      </c>
      <c r="P132" s="12">
        <v>64</v>
      </c>
      <c r="Q132" s="12" t="s">
        <v>324</v>
      </c>
      <c r="R132" s="12" t="s">
        <v>25</v>
      </c>
      <c r="S132" s="12">
        <v>0.375</v>
      </c>
      <c r="T132" s="12" t="s">
        <v>419</v>
      </c>
      <c r="U132" s="12" t="s">
        <v>199</v>
      </c>
      <c r="V132" s="10" t="s">
        <v>225</v>
      </c>
      <c r="W132" s="20" t="s">
        <v>531</v>
      </c>
      <c r="X132" s="40"/>
    </row>
    <row r="133" spans="1:25" x14ac:dyDescent="0.25">
      <c r="A133" s="58">
        <v>47</v>
      </c>
      <c r="B133" s="25" t="s">
        <v>449</v>
      </c>
      <c r="C133" s="12" t="s">
        <v>447</v>
      </c>
      <c r="D133" s="20">
        <v>1997</v>
      </c>
      <c r="E133" s="12">
        <v>104</v>
      </c>
      <c r="F133" s="12">
        <v>0</v>
      </c>
      <c r="G133" s="12">
        <v>1</v>
      </c>
      <c r="H133" s="20" t="s">
        <v>19</v>
      </c>
      <c r="I133" s="26">
        <f>K133* P133*L133</f>
        <v>1050</v>
      </c>
      <c r="J133" s="12" t="s">
        <v>431</v>
      </c>
      <c r="K133" s="10">
        <v>5</v>
      </c>
      <c r="L133" s="10">
        <v>3</v>
      </c>
      <c r="M133" s="63">
        <v>8</v>
      </c>
      <c r="N133" s="12">
        <v>42</v>
      </c>
      <c r="O133" s="12" t="s">
        <v>203</v>
      </c>
      <c r="P133" s="12">
        <v>70</v>
      </c>
      <c r="Q133" s="12" t="s">
        <v>324</v>
      </c>
      <c r="R133" s="12" t="s">
        <v>25</v>
      </c>
      <c r="S133" s="12">
        <v>0.625</v>
      </c>
      <c r="T133" s="12" t="s">
        <v>419</v>
      </c>
      <c r="U133" s="12" t="s">
        <v>199</v>
      </c>
      <c r="V133" s="10" t="s">
        <v>225</v>
      </c>
      <c r="W133" s="20" t="s">
        <v>651</v>
      </c>
      <c r="X133" s="40"/>
    </row>
    <row r="134" spans="1:25" x14ac:dyDescent="0.25">
      <c r="A134" s="58">
        <v>55</v>
      </c>
      <c r="B134" s="12" t="s">
        <v>455</v>
      </c>
      <c r="C134" s="12" t="s">
        <v>437</v>
      </c>
      <c r="D134" s="20">
        <v>1998</v>
      </c>
      <c r="E134" s="10">
        <v>105</v>
      </c>
      <c r="F134" s="12">
        <v>0</v>
      </c>
      <c r="G134" s="12">
        <v>1</v>
      </c>
      <c r="H134" s="20" t="s">
        <v>8</v>
      </c>
      <c r="I134" s="26">
        <f>K134*L134*P134</f>
        <v>973.50000000000011</v>
      </c>
      <c r="J134" s="12" t="s">
        <v>431</v>
      </c>
      <c r="K134" s="10">
        <v>5</v>
      </c>
      <c r="L134" s="10">
        <v>3</v>
      </c>
      <c r="M134" s="12">
        <v>1</v>
      </c>
      <c r="N134" s="12">
        <v>27</v>
      </c>
      <c r="O134" s="12" t="s">
        <v>203</v>
      </c>
      <c r="P134" s="12">
        <v>64.900000000000006</v>
      </c>
      <c r="Q134" s="12" t="s">
        <v>324</v>
      </c>
      <c r="R134" s="12" t="s">
        <v>23</v>
      </c>
      <c r="S134" s="12">
        <v>1</v>
      </c>
      <c r="T134" s="12" t="s">
        <v>419</v>
      </c>
      <c r="U134" s="12" t="s">
        <v>199</v>
      </c>
      <c r="V134" s="10" t="s">
        <v>225</v>
      </c>
      <c r="W134" s="20" t="s">
        <v>652</v>
      </c>
      <c r="X134" s="40"/>
    </row>
    <row r="135" spans="1:25" x14ac:dyDescent="0.25">
      <c r="A135" s="58">
        <v>56</v>
      </c>
      <c r="B135" s="12" t="s">
        <v>457</v>
      </c>
      <c r="C135" s="12" t="s">
        <v>445</v>
      </c>
      <c r="D135" s="20">
        <v>2002</v>
      </c>
      <c r="E135" s="12">
        <v>106</v>
      </c>
      <c r="F135" s="12">
        <v>0</v>
      </c>
      <c r="G135" s="12">
        <v>1</v>
      </c>
      <c r="H135" s="20" t="s">
        <v>8</v>
      </c>
      <c r="I135" s="26">
        <f>K135*L135*P135</f>
        <v>1017</v>
      </c>
      <c r="J135" s="12" t="s">
        <v>431</v>
      </c>
      <c r="K135" s="10">
        <v>5</v>
      </c>
      <c r="L135" s="10">
        <v>3</v>
      </c>
      <c r="M135" s="12">
        <v>11</v>
      </c>
      <c r="N135" s="12">
        <v>39.799999999999997</v>
      </c>
      <c r="O135" s="12" t="s">
        <v>203</v>
      </c>
      <c r="P135" s="12">
        <v>67.8</v>
      </c>
      <c r="Q135" s="12" t="s">
        <v>324</v>
      </c>
      <c r="R135" s="12" t="s">
        <v>25</v>
      </c>
      <c r="S135" s="12">
        <f>5/11</f>
        <v>0.45454545454545453</v>
      </c>
      <c r="T135" s="12" t="s">
        <v>27</v>
      </c>
      <c r="U135" s="12" t="s">
        <v>199</v>
      </c>
      <c r="V135" s="10" t="s">
        <v>225</v>
      </c>
      <c r="W135" s="20" t="s">
        <v>649</v>
      </c>
      <c r="X135" s="40" t="s">
        <v>458</v>
      </c>
    </row>
    <row r="136" spans="1:25" x14ac:dyDescent="0.25">
      <c r="A136" s="66">
        <v>61</v>
      </c>
      <c r="B136" s="12" t="s">
        <v>459</v>
      </c>
      <c r="C136" s="12" t="s">
        <v>460</v>
      </c>
      <c r="D136" s="20">
        <v>1991</v>
      </c>
      <c r="E136" s="10">
        <v>107</v>
      </c>
      <c r="F136" s="12">
        <v>0</v>
      </c>
      <c r="G136" s="12">
        <v>1</v>
      </c>
      <c r="H136" s="20" t="s">
        <v>81</v>
      </c>
      <c r="I136" s="12">
        <v>800</v>
      </c>
      <c r="J136" s="12" t="s">
        <v>431</v>
      </c>
      <c r="K136" s="12" t="s">
        <v>419</v>
      </c>
      <c r="L136" s="12" t="s">
        <v>419</v>
      </c>
      <c r="M136" s="12">
        <v>18</v>
      </c>
      <c r="N136" s="12" t="s">
        <v>419</v>
      </c>
      <c r="O136" s="12" t="s">
        <v>203</v>
      </c>
      <c r="P136" s="12" t="s">
        <v>419</v>
      </c>
      <c r="Q136" s="12" t="s">
        <v>324</v>
      </c>
      <c r="R136" s="12" t="s">
        <v>23</v>
      </c>
      <c r="S136" s="12">
        <v>1</v>
      </c>
      <c r="T136" s="12" t="s">
        <v>54</v>
      </c>
      <c r="U136" s="12" t="s">
        <v>199</v>
      </c>
      <c r="V136" s="10" t="s">
        <v>209</v>
      </c>
      <c r="W136" s="12" t="s">
        <v>211</v>
      </c>
      <c r="X136" s="40" t="s">
        <v>650</v>
      </c>
    </row>
    <row r="137" spans="1:25" x14ac:dyDescent="0.25">
      <c r="A137" s="67">
        <v>61</v>
      </c>
      <c r="B137" s="16" t="s">
        <v>459</v>
      </c>
      <c r="C137" s="16" t="s">
        <v>460</v>
      </c>
      <c r="D137" s="23">
        <v>1991</v>
      </c>
      <c r="E137" s="12">
        <v>108</v>
      </c>
      <c r="F137" s="16">
        <v>0</v>
      </c>
      <c r="G137" s="16">
        <v>1</v>
      </c>
      <c r="H137" s="23" t="s">
        <v>81</v>
      </c>
      <c r="I137" s="33">
        <v>1200</v>
      </c>
      <c r="J137" s="16" t="s">
        <v>431</v>
      </c>
      <c r="K137" s="12" t="s">
        <v>419</v>
      </c>
      <c r="L137" s="12" t="s">
        <v>419</v>
      </c>
      <c r="M137" s="16">
        <v>14</v>
      </c>
      <c r="N137" s="12" t="s">
        <v>419</v>
      </c>
      <c r="O137" s="16" t="s">
        <v>203</v>
      </c>
      <c r="P137" s="12" t="s">
        <v>419</v>
      </c>
      <c r="Q137" s="16" t="s">
        <v>324</v>
      </c>
      <c r="R137" s="16" t="s">
        <v>23</v>
      </c>
      <c r="S137" s="16">
        <v>1</v>
      </c>
      <c r="T137" s="16" t="s">
        <v>54</v>
      </c>
      <c r="U137" s="16" t="s">
        <v>199</v>
      </c>
      <c r="V137" s="10" t="s">
        <v>209</v>
      </c>
      <c r="W137" s="23" t="s">
        <v>211</v>
      </c>
      <c r="X137" s="40" t="s">
        <v>650</v>
      </c>
    </row>
  </sheetData>
  <mergeCells count="6">
    <mergeCell ref="A1:B1"/>
    <mergeCell ref="A2:D2"/>
    <mergeCell ref="F2:H2"/>
    <mergeCell ref="A111:B111"/>
    <mergeCell ref="A112:D112"/>
    <mergeCell ref="F112:H112"/>
  </mergeCells>
  <phoneticPr fontId="7"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215</v>
      </c>
      <c r="K2" t="s">
        <v>2</v>
      </c>
      <c r="L2" t="s">
        <v>8</v>
      </c>
    </row>
    <row r="3" spans="1:12" x14ac:dyDescent="0.25">
      <c r="A3">
        <v>1</v>
      </c>
      <c r="B3">
        <v>17.388300000000001</v>
      </c>
      <c r="C3" t="s">
        <v>17</v>
      </c>
      <c r="D3">
        <v>400</v>
      </c>
      <c r="E3" t="s">
        <v>37</v>
      </c>
      <c r="F3" t="s">
        <v>23</v>
      </c>
      <c r="G3" t="s">
        <v>214</v>
      </c>
      <c r="H3" t="s">
        <v>209</v>
      </c>
      <c r="I3" t="s">
        <v>215</v>
      </c>
      <c r="K3" t="s">
        <v>5</v>
      </c>
      <c r="L3" t="s">
        <v>6</v>
      </c>
    </row>
    <row r="4" spans="1:12" x14ac:dyDescent="0.25">
      <c r="A4">
        <v>2</v>
      </c>
      <c r="B4">
        <v>42.351799999999997</v>
      </c>
      <c r="C4" t="s">
        <v>17</v>
      </c>
      <c r="D4">
        <v>400</v>
      </c>
      <c r="E4" t="s">
        <v>37</v>
      </c>
      <c r="F4" t="s">
        <v>23</v>
      </c>
      <c r="G4" t="s">
        <v>214</v>
      </c>
      <c r="H4" t="s">
        <v>209</v>
      </c>
      <c r="I4" t="s">
        <v>215</v>
      </c>
      <c r="K4" t="s">
        <v>9</v>
      </c>
      <c r="L4">
        <v>22</v>
      </c>
    </row>
    <row r="5" spans="1:12" x14ac:dyDescent="0.25">
      <c r="A5">
        <v>3</v>
      </c>
      <c r="B5">
        <v>65.6327</v>
      </c>
      <c r="C5" t="s">
        <v>17</v>
      </c>
      <c r="D5">
        <v>400</v>
      </c>
      <c r="E5" t="s">
        <v>37</v>
      </c>
      <c r="F5" t="s">
        <v>23</v>
      </c>
      <c r="G5" t="s">
        <v>214</v>
      </c>
      <c r="H5" t="s">
        <v>209</v>
      </c>
      <c r="I5" t="s">
        <v>215</v>
      </c>
      <c r="K5" t="s">
        <v>15</v>
      </c>
      <c r="L5" t="s">
        <v>23</v>
      </c>
    </row>
    <row r="6" spans="1:12" x14ac:dyDescent="0.25">
      <c r="A6">
        <v>4</v>
      </c>
      <c r="B6">
        <v>57.768000000000001</v>
      </c>
      <c r="C6" t="s">
        <v>17</v>
      </c>
      <c r="D6">
        <v>400</v>
      </c>
      <c r="E6" t="s">
        <v>37</v>
      </c>
      <c r="F6" t="s">
        <v>23</v>
      </c>
      <c r="G6" t="s">
        <v>214</v>
      </c>
      <c r="H6" t="s">
        <v>209</v>
      </c>
      <c r="I6" t="s">
        <v>215</v>
      </c>
      <c r="K6" t="s">
        <v>12</v>
      </c>
      <c r="L6" t="s">
        <v>14</v>
      </c>
    </row>
    <row r="7" spans="1:12" x14ac:dyDescent="0.25">
      <c r="A7">
        <v>6</v>
      </c>
      <c r="B7">
        <v>53.264400000000002</v>
      </c>
      <c r="C7" t="s">
        <v>17</v>
      </c>
      <c r="D7">
        <v>400</v>
      </c>
      <c r="E7" t="s">
        <v>37</v>
      </c>
      <c r="F7" t="s">
        <v>23</v>
      </c>
      <c r="G7" t="s">
        <v>214</v>
      </c>
      <c r="H7" t="s">
        <v>209</v>
      </c>
      <c r="I7" t="s">
        <v>215</v>
      </c>
      <c r="K7" t="s">
        <v>10</v>
      </c>
      <c r="L7" t="s">
        <v>11</v>
      </c>
    </row>
    <row r="8" spans="1:12" x14ac:dyDescent="0.25">
      <c r="A8">
        <v>8</v>
      </c>
      <c r="B8">
        <v>33.8919</v>
      </c>
      <c r="C8" t="s">
        <v>17</v>
      </c>
      <c r="D8">
        <v>400</v>
      </c>
      <c r="E8" t="s">
        <v>37</v>
      </c>
      <c r="F8" t="s">
        <v>23</v>
      </c>
      <c r="G8" t="s">
        <v>214</v>
      </c>
      <c r="H8" t="s">
        <v>209</v>
      </c>
      <c r="I8" t="s">
        <v>215</v>
      </c>
      <c r="K8" t="s">
        <v>206</v>
      </c>
      <c r="L8" t="s">
        <v>326</v>
      </c>
    </row>
    <row r="9" spans="1:12" x14ac:dyDescent="0.25">
      <c r="A9">
        <v>12</v>
      </c>
      <c r="B9">
        <v>28.254000000000001</v>
      </c>
      <c r="C9" t="s">
        <v>17</v>
      </c>
      <c r="D9">
        <v>400</v>
      </c>
      <c r="E9" t="s">
        <v>37</v>
      </c>
      <c r="F9" t="s">
        <v>23</v>
      </c>
      <c r="G9" t="s">
        <v>214</v>
      </c>
      <c r="H9" t="s">
        <v>209</v>
      </c>
      <c r="I9" t="s">
        <v>215</v>
      </c>
      <c r="K9" t="s">
        <v>207</v>
      </c>
      <c r="L9" t="s">
        <v>209</v>
      </c>
    </row>
    <row r="10" spans="1:12" x14ac:dyDescent="0.25">
      <c r="A10">
        <v>24</v>
      </c>
      <c r="B10">
        <v>11.055400000000001</v>
      </c>
      <c r="C10" t="s">
        <v>17</v>
      </c>
      <c r="D10">
        <v>400</v>
      </c>
      <c r="E10" t="s">
        <v>37</v>
      </c>
      <c r="F10" t="s">
        <v>23</v>
      </c>
      <c r="G10" t="s">
        <v>214</v>
      </c>
      <c r="H10" t="s">
        <v>209</v>
      </c>
      <c r="I10" t="s">
        <v>215</v>
      </c>
      <c r="K10" t="s">
        <v>218</v>
      </c>
    </row>
    <row r="11" spans="1:12" x14ac:dyDescent="0.25">
      <c r="A11">
        <v>36</v>
      </c>
      <c r="B11">
        <v>2.8348</v>
      </c>
      <c r="C11" t="s">
        <v>17</v>
      </c>
      <c r="D11">
        <v>400</v>
      </c>
      <c r="E11" t="s">
        <v>37</v>
      </c>
      <c r="F11" t="s">
        <v>23</v>
      </c>
      <c r="G11" t="s">
        <v>214</v>
      </c>
      <c r="H11" t="s">
        <v>209</v>
      </c>
      <c r="I11" t="s">
        <v>215</v>
      </c>
      <c r="K11" t="s">
        <v>322</v>
      </c>
      <c r="L11" t="s">
        <v>325</v>
      </c>
    </row>
    <row r="12" spans="1:12" x14ac:dyDescent="0.25">
      <c r="A12">
        <v>48</v>
      </c>
      <c r="B12">
        <v>1.3492999999999999</v>
      </c>
      <c r="C12" t="s">
        <v>17</v>
      </c>
      <c r="D12">
        <v>400</v>
      </c>
      <c r="E12" t="s">
        <v>37</v>
      </c>
      <c r="F12" t="s">
        <v>23</v>
      </c>
      <c r="G12" t="s">
        <v>214</v>
      </c>
      <c r="H12" t="s">
        <v>209</v>
      </c>
      <c r="I12" t="s">
        <v>215</v>
      </c>
    </row>
    <row r="13" spans="1:12" x14ac:dyDescent="0.25">
      <c r="A13">
        <v>72</v>
      </c>
      <c r="B13">
        <v>0</v>
      </c>
      <c r="C13" t="s">
        <v>17</v>
      </c>
      <c r="D13">
        <v>400</v>
      </c>
      <c r="E13" t="s">
        <v>37</v>
      </c>
      <c r="F13" t="s">
        <v>23</v>
      </c>
      <c r="G13" t="s">
        <v>214</v>
      </c>
      <c r="H13" t="s">
        <v>209</v>
      </c>
      <c r="I13" t="s">
        <v>215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1200</v>
      </c>
      <c r="E2" t="s">
        <v>36</v>
      </c>
      <c r="F2" t="s">
        <v>23</v>
      </c>
      <c r="G2" t="s">
        <v>214</v>
      </c>
      <c r="H2" t="s">
        <v>209</v>
      </c>
      <c r="I2" t="s">
        <v>211</v>
      </c>
      <c r="K2" t="s">
        <v>2</v>
      </c>
      <c r="L2" t="s">
        <v>4</v>
      </c>
    </row>
    <row r="3" spans="1:13" x14ac:dyDescent="0.25">
      <c r="A3">
        <v>1</v>
      </c>
      <c r="B3">
        <v>239.5206</v>
      </c>
      <c r="C3" t="s">
        <v>24</v>
      </c>
      <c r="D3">
        <v>1200</v>
      </c>
      <c r="E3" t="s">
        <v>36</v>
      </c>
      <c r="F3" t="s">
        <v>23</v>
      </c>
      <c r="G3" t="s">
        <v>214</v>
      </c>
      <c r="H3" t="s">
        <v>209</v>
      </c>
      <c r="I3" t="s">
        <v>211</v>
      </c>
      <c r="K3" t="s">
        <v>5</v>
      </c>
      <c r="L3" t="s">
        <v>31</v>
      </c>
    </row>
    <row r="4" spans="1:13" x14ac:dyDescent="0.25">
      <c r="A4">
        <v>2</v>
      </c>
      <c r="B4">
        <v>345.4821</v>
      </c>
      <c r="C4" t="s">
        <v>24</v>
      </c>
      <c r="D4">
        <v>1200</v>
      </c>
      <c r="E4" t="s">
        <v>36</v>
      </c>
      <c r="F4" t="s">
        <v>23</v>
      </c>
      <c r="G4" t="s">
        <v>214</v>
      </c>
      <c r="H4" t="s">
        <v>209</v>
      </c>
      <c r="I4" t="s">
        <v>211</v>
      </c>
      <c r="K4" t="s">
        <v>9</v>
      </c>
      <c r="L4">
        <v>14</v>
      </c>
      <c r="M4" t="s">
        <v>330</v>
      </c>
    </row>
    <row r="5" spans="1:13" x14ac:dyDescent="0.25">
      <c r="A5">
        <v>3</v>
      </c>
      <c r="B5">
        <v>428.77699999999999</v>
      </c>
      <c r="C5" t="s">
        <v>24</v>
      </c>
      <c r="D5">
        <v>1200</v>
      </c>
      <c r="E5" t="s">
        <v>36</v>
      </c>
      <c r="F5" t="s">
        <v>23</v>
      </c>
      <c r="G5" t="s">
        <v>214</v>
      </c>
      <c r="H5" t="s">
        <v>209</v>
      </c>
      <c r="I5" t="s">
        <v>211</v>
      </c>
      <c r="K5" t="s">
        <v>15</v>
      </c>
      <c r="L5" t="s">
        <v>32</v>
      </c>
    </row>
    <row r="6" spans="1:13" x14ac:dyDescent="0.25">
      <c r="A6">
        <v>4</v>
      </c>
      <c r="B6">
        <v>489.45440000000002</v>
      </c>
      <c r="C6" t="s">
        <v>24</v>
      </c>
      <c r="D6">
        <v>1200</v>
      </c>
      <c r="E6" t="s">
        <v>36</v>
      </c>
      <c r="F6" t="s">
        <v>23</v>
      </c>
      <c r="G6" t="s">
        <v>214</v>
      </c>
      <c r="H6" t="s">
        <v>209</v>
      </c>
      <c r="I6" t="s">
        <v>211</v>
      </c>
      <c r="K6" t="s">
        <v>12</v>
      </c>
      <c r="L6" t="s">
        <v>13</v>
      </c>
    </row>
    <row r="7" spans="1:13" x14ac:dyDescent="0.25">
      <c r="A7">
        <v>6</v>
      </c>
      <c r="B7">
        <v>393.11399999999998</v>
      </c>
      <c r="C7" t="s">
        <v>24</v>
      </c>
      <c r="D7">
        <v>1200</v>
      </c>
      <c r="E7" t="s">
        <v>36</v>
      </c>
      <c r="F7" t="s">
        <v>23</v>
      </c>
      <c r="G7" t="s">
        <v>214</v>
      </c>
      <c r="H7" t="s">
        <v>209</v>
      </c>
      <c r="I7" t="s">
        <v>211</v>
      </c>
      <c r="K7" t="s">
        <v>10</v>
      </c>
      <c r="L7" t="s">
        <v>33</v>
      </c>
    </row>
    <row r="8" spans="1:13" x14ac:dyDescent="0.25">
      <c r="A8">
        <v>12</v>
      </c>
      <c r="B8">
        <v>289.11380000000003</v>
      </c>
      <c r="C8" t="s">
        <v>24</v>
      </c>
      <c r="D8">
        <v>1200</v>
      </c>
      <c r="E8" t="s">
        <v>36</v>
      </c>
      <c r="F8" t="s">
        <v>23</v>
      </c>
      <c r="G8" t="s">
        <v>214</v>
      </c>
      <c r="H8" t="s">
        <v>209</v>
      </c>
      <c r="I8" t="s">
        <v>211</v>
      </c>
      <c r="K8" t="s">
        <v>206</v>
      </c>
      <c r="L8" t="s">
        <v>220</v>
      </c>
    </row>
    <row r="9" spans="1:13" x14ac:dyDescent="0.25">
      <c r="A9">
        <v>24</v>
      </c>
      <c r="B9">
        <v>51.936500000000002</v>
      </c>
      <c r="C9" t="s">
        <v>24</v>
      </c>
      <c r="D9">
        <v>1200</v>
      </c>
      <c r="E9" t="s">
        <v>36</v>
      </c>
      <c r="F9" t="s">
        <v>23</v>
      </c>
      <c r="G9" t="s">
        <v>214</v>
      </c>
      <c r="H9" t="s">
        <v>209</v>
      </c>
      <c r="I9" t="s">
        <v>211</v>
      </c>
      <c r="K9" t="s">
        <v>207</v>
      </c>
      <c r="L9" t="s">
        <v>209</v>
      </c>
    </row>
    <row r="10" spans="1:13" x14ac:dyDescent="0.25">
      <c r="A10">
        <v>36</v>
      </c>
      <c r="B10">
        <v>29.037500000000001</v>
      </c>
      <c r="C10" t="s">
        <v>24</v>
      </c>
      <c r="D10">
        <v>1200</v>
      </c>
      <c r="E10" t="s">
        <v>36</v>
      </c>
      <c r="F10" t="s">
        <v>23</v>
      </c>
      <c r="G10" t="s">
        <v>214</v>
      </c>
      <c r="H10" t="s">
        <v>209</v>
      </c>
      <c r="I10" t="s">
        <v>211</v>
      </c>
      <c r="K10" t="s">
        <v>219</v>
      </c>
      <c r="L10" t="s">
        <v>293</v>
      </c>
    </row>
    <row r="11" spans="1:13" x14ac:dyDescent="0.25">
      <c r="A11">
        <v>48</v>
      </c>
      <c r="B11">
        <v>6.0622999999999996</v>
      </c>
      <c r="C11" t="s">
        <v>24</v>
      </c>
      <c r="D11">
        <v>1200</v>
      </c>
      <c r="E11" t="s">
        <v>36</v>
      </c>
      <c r="F11" t="s">
        <v>23</v>
      </c>
      <c r="G11" t="s">
        <v>214</v>
      </c>
      <c r="H11" t="s">
        <v>209</v>
      </c>
      <c r="I11" t="s">
        <v>211</v>
      </c>
      <c r="K11" t="s">
        <v>322</v>
      </c>
      <c r="L11" t="s">
        <v>27</v>
      </c>
    </row>
    <row r="12" spans="1:13" x14ac:dyDescent="0.25">
      <c r="A12">
        <v>72</v>
      </c>
      <c r="B12">
        <v>9.8699999999999996E-2</v>
      </c>
      <c r="C12" t="s">
        <v>24</v>
      </c>
      <c r="D12">
        <v>1200</v>
      </c>
      <c r="E12" t="s">
        <v>36</v>
      </c>
      <c r="F12" t="s">
        <v>23</v>
      </c>
      <c r="G12" t="s">
        <v>214</v>
      </c>
      <c r="H12" t="s">
        <v>209</v>
      </c>
      <c r="I12" t="s">
        <v>211</v>
      </c>
    </row>
    <row r="13" spans="1:13" x14ac:dyDescent="0.25">
      <c r="A13">
        <v>96</v>
      </c>
      <c r="B13">
        <v>9.7699999999999995E-2</v>
      </c>
      <c r="C13" t="s">
        <v>24</v>
      </c>
      <c r="D13">
        <v>1200</v>
      </c>
      <c r="E13" t="s">
        <v>36</v>
      </c>
      <c r="F13" t="s">
        <v>23</v>
      </c>
      <c r="G13" t="s">
        <v>214</v>
      </c>
      <c r="H13" t="s">
        <v>209</v>
      </c>
      <c r="I13" t="s">
        <v>211</v>
      </c>
    </row>
    <row r="14" spans="1:13" x14ac:dyDescent="0.25">
      <c r="A14">
        <v>0</v>
      </c>
      <c r="B14">
        <v>0</v>
      </c>
      <c r="C14" t="s">
        <v>24</v>
      </c>
      <c r="D14">
        <v>1200</v>
      </c>
      <c r="E14" t="s">
        <v>37</v>
      </c>
      <c r="F14" t="s">
        <v>23</v>
      </c>
      <c r="G14" t="s">
        <v>214</v>
      </c>
      <c r="H14" t="s">
        <v>209</v>
      </c>
      <c r="I14" t="s">
        <v>211</v>
      </c>
    </row>
    <row r="15" spans="1:13" x14ac:dyDescent="0.25">
      <c r="A15">
        <v>1</v>
      </c>
      <c r="B15">
        <v>5.5</v>
      </c>
      <c r="C15" t="s">
        <v>24</v>
      </c>
      <c r="D15">
        <v>1200</v>
      </c>
      <c r="E15" t="s">
        <v>37</v>
      </c>
      <c r="F15" t="s">
        <v>23</v>
      </c>
      <c r="G15" t="s">
        <v>214</v>
      </c>
      <c r="H15" t="s">
        <v>209</v>
      </c>
      <c r="I15" t="s">
        <v>211</v>
      </c>
    </row>
    <row r="16" spans="1:13" x14ac:dyDescent="0.25">
      <c r="A16">
        <v>2</v>
      </c>
      <c r="B16">
        <v>56.9069</v>
      </c>
      <c r="C16" t="s">
        <v>24</v>
      </c>
      <c r="D16">
        <v>1200</v>
      </c>
      <c r="E16" t="s">
        <v>37</v>
      </c>
      <c r="F16" t="s">
        <v>23</v>
      </c>
      <c r="G16" t="s">
        <v>214</v>
      </c>
      <c r="H16" t="s">
        <v>209</v>
      </c>
      <c r="I16" t="s">
        <v>211</v>
      </c>
    </row>
    <row r="17" spans="1:9" x14ac:dyDescent="0.25">
      <c r="A17">
        <v>3</v>
      </c>
      <c r="B17">
        <v>39.365600000000001</v>
      </c>
      <c r="C17" t="s">
        <v>24</v>
      </c>
      <c r="D17">
        <v>1200</v>
      </c>
      <c r="E17" t="s">
        <v>37</v>
      </c>
      <c r="F17" t="s">
        <v>23</v>
      </c>
      <c r="G17" t="s">
        <v>214</v>
      </c>
      <c r="H17" t="s">
        <v>209</v>
      </c>
      <c r="I17" t="s">
        <v>211</v>
      </c>
    </row>
    <row r="18" spans="1:9" x14ac:dyDescent="0.25">
      <c r="A18">
        <v>4</v>
      </c>
      <c r="B18">
        <v>62.773699999999998</v>
      </c>
      <c r="C18" t="s">
        <v>24</v>
      </c>
      <c r="D18">
        <v>1200</v>
      </c>
      <c r="E18" t="s">
        <v>37</v>
      </c>
      <c r="F18" t="s">
        <v>23</v>
      </c>
      <c r="G18" t="s">
        <v>214</v>
      </c>
      <c r="H18" t="s">
        <v>209</v>
      </c>
      <c r="I18" t="s">
        <v>211</v>
      </c>
    </row>
    <row r="19" spans="1:9" x14ac:dyDescent="0.25">
      <c r="A19">
        <v>6</v>
      </c>
      <c r="B19">
        <v>68.088999999999999</v>
      </c>
      <c r="C19" t="s">
        <v>24</v>
      </c>
      <c r="D19">
        <v>1200</v>
      </c>
      <c r="E19" t="s">
        <v>37</v>
      </c>
      <c r="F19" t="s">
        <v>23</v>
      </c>
      <c r="G19" t="s">
        <v>214</v>
      </c>
      <c r="H19" t="s">
        <v>209</v>
      </c>
      <c r="I19" t="s">
        <v>211</v>
      </c>
    </row>
    <row r="20" spans="1:9" x14ac:dyDescent="0.25">
      <c r="A20">
        <v>8</v>
      </c>
      <c r="B20">
        <v>45.490400000000001</v>
      </c>
      <c r="C20" t="s">
        <v>24</v>
      </c>
      <c r="D20">
        <v>1200</v>
      </c>
      <c r="E20" t="s">
        <v>37</v>
      </c>
      <c r="F20" t="s">
        <v>23</v>
      </c>
      <c r="G20" t="s">
        <v>214</v>
      </c>
      <c r="H20" t="s">
        <v>209</v>
      </c>
      <c r="I20" t="s">
        <v>211</v>
      </c>
    </row>
    <row r="21" spans="1:9" x14ac:dyDescent="0.25">
      <c r="A21">
        <v>12</v>
      </c>
      <c r="B21">
        <v>24.8142</v>
      </c>
      <c r="C21" t="s">
        <v>24</v>
      </c>
      <c r="D21">
        <v>1200</v>
      </c>
      <c r="E21" t="s">
        <v>37</v>
      </c>
      <c r="F21" t="s">
        <v>23</v>
      </c>
      <c r="G21" t="s">
        <v>214</v>
      </c>
      <c r="H21" t="s">
        <v>209</v>
      </c>
      <c r="I21" t="s">
        <v>211</v>
      </c>
    </row>
    <row r="22" spans="1:9" x14ac:dyDescent="0.25">
      <c r="A22">
        <v>24</v>
      </c>
      <c r="B22">
        <v>51.9221</v>
      </c>
      <c r="C22" t="s">
        <v>24</v>
      </c>
      <c r="D22">
        <v>1200</v>
      </c>
      <c r="E22" t="s">
        <v>37</v>
      </c>
      <c r="F22" t="s">
        <v>23</v>
      </c>
      <c r="G22" t="s">
        <v>214</v>
      </c>
      <c r="H22" t="s">
        <v>209</v>
      </c>
      <c r="I22" t="s">
        <v>211</v>
      </c>
    </row>
    <row r="23" spans="1:9" x14ac:dyDescent="0.25">
      <c r="A23">
        <v>36</v>
      </c>
      <c r="B23">
        <v>58.5657</v>
      </c>
      <c r="C23" t="s">
        <v>24</v>
      </c>
      <c r="D23">
        <v>1200</v>
      </c>
      <c r="E23" t="s">
        <v>37</v>
      </c>
      <c r="F23" t="s">
        <v>23</v>
      </c>
      <c r="G23" t="s">
        <v>214</v>
      </c>
      <c r="H23" t="s">
        <v>209</v>
      </c>
      <c r="I23" t="s">
        <v>211</v>
      </c>
    </row>
    <row r="24" spans="1:9" x14ac:dyDescent="0.25">
      <c r="A24">
        <v>48</v>
      </c>
      <c r="B24">
        <v>7.7870999999999997</v>
      </c>
      <c r="C24" t="s">
        <v>24</v>
      </c>
      <c r="D24">
        <v>1200</v>
      </c>
      <c r="E24" t="s">
        <v>37</v>
      </c>
      <c r="F24" t="s">
        <v>23</v>
      </c>
      <c r="G24" t="s">
        <v>214</v>
      </c>
      <c r="H24" t="s">
        <v>209</v>
      </c>
      <c r="I24" t="s">
        <v>211</v>
      </c>
    </row>
    <row r="25" spans="1:9" x14ac:dyDescent="0.25">
      <c r="A25">
        <v>72</v>
      </c>
      <c r="B25">
        <v>5.3407</v>
      </c>
      <c r="C25" t="s">
        <v>24</v>
      </c>
      <c r="D25">
        <v>1200</v>
      </c>
      <c r="E25" t="s">
        <v>37</v>
      </c>
      <c r="F25" t="s">
        <v>23</v>
      </c>
      <c r="G25" t="s">
        <v>214</v>
      </c>
      <c r="H25" t="s">
        <v>209</v>
      </c>
      <c r="I25" t="s">
        <v>211</v>
      </c>
    </row>
    <row r="26" spans="1:9" x14ac:dyDescent="0.25">
      <c r="A26">
        <v>96</v>
      </c>
      <c r="B26">
        <v>1.0995999999999999</v>
      </c>
      <c r="C26" t="s">
        <v>24</v>
      </c>
      <c r="D26">
        <v>1200</v>
      </c>
      <c r="E26" t="s">
        <v>37</v>
      </c>
      <c r="F26" t="s">
        <v>23</v>
      </c>
      <c r="G26" t="s">
        <v>214</v>
      </c>
      <c r="H26" t="s">
        <v>209</v>
      </c>
      <c r="I26" t="s">
        <v>211</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36</v>
      </c>
      <c r="F2" t="s">
        <v>39</v>
      </c>
      <c r="G2" t="s">
        <v>214</v>
      </c>
      <c r="H2" t="s">
        <v>211</v>
      </c>
      <c r="I2" t="s">
        <v>211</v>
      </c>
      <c r="K2" t="s">
        <v>2</v>
      </c>
      <c r="L2" t="s">
        <v>19</v>
      </c>
    </row>
    <row r="3" spans="1:12" x14ac:dyDescent="0.25">
      <c r="A3">
        <v>2</v>
      </c>
      <c r="B3">
        <v>0.1186</v>
      </c>
      <c r="C3" t="s">
        <v>22</v>
      </c>
      <c r="D3">
        <v>400</v>
      </c>
      <c r="E3" t="s">
        <v>36</v>
      </c>
      <c r="F3" t="s">
        <v>39</v>
      </c>
      <c r="G3" t="s">
        <v>214</v>
      </c>
      <c r="H3" t="s">
        <v>211</v>
      </c>
      <c r="I3" t="s">
        <v>211</v>
      </c>
      <c r="K3" t="s">
        <v>5</v>
      </c>
      <c r="L3" t="s">
        <v>6</v>
      </c>
    </row>
    <row r="4" spans="1:12" x14ac:dyDescent="0.25">
      <c r="A4">
        <v>4</v>
      </c>
      <c r="B4">
        <v>9.9500000000000005E-2</v>
      </c>
      <c r="C4" t="s">
        <v>22</v>
      </c>
      <c r="D4">
        <v>400</v>
      </c>
      <c r="E4" t="s">
        <v>36</v>
      </c>
      <c r="F4" t="s">
        <v>39</v>
      </c>
      <c r="G4" t="s">
        <v>214</v>
      </c>
      <c r="H4" t="s">
        <v>211</v>
      </c>
      <c r="I4" t="s">
        <v>211</v>
      </c>
      <c r="K4" t="s">
        <v>9</v>
      </c>
      <c r="L4">
        <v>8</v>
      </c>
    </row>
    <row r="5" spans="1:12" x14ac:dyDescent="0.25">
      <c r="A5">
        <v>8</v>
      </c>
      <c r="B5">
        <v>2.7799999999999998E-2</v>
      </c>
      <c r="C5" t="s">
        <v>22</v>
      </c>
      <c r="D5">
        <v>400</v>
      </c>
      <c r="E5" t="s">
        <v>36</v>
      </c>
      <c r="F5" t="s">
        <v>39</v>
      </c>
      <c r="G5" t="s">
        <v>214</v>
      </c>
      <c r="H5" t="s">
        <v>211</v>
      </c>
      <c r="I5" t="s">
        <v>211</v>
      </c>
      <c r="K5" t="s">
        <v>15</v>
      </c>
      <c r="L5" t="s">
        <v>20</v>
      </c>
    </row>
    <row r="6" spans="1:12" x14ac:dyDescent="0.25">
      <c r="A6">
        <v>12</v>
      </c>
      <c r="B6">
        <v>1.95E-2</v>
      </c>
      <c r="C6" t="s">
        <v>22</v>
      </c>
      <c r="D6">
        <v>400</v>
      </c>
      <c r="E6" t="s">
        <v>36</v>
      </c>
      <c r="F6" t="s">
        <v>39</v>
      </c>
      <c r="G6" t="s">
        <v>214</v>
      </c>
      <c r="H6" t="s">
        <v>211</v>
      </c>
      <c r="I6" t="s">
        <v>211</v>
      </c>
      <c r="K6" t="s">
        <v>12</v>
      </c>
      <c r="L6" t="s">
        <v>14</v>
      </c>
    </row>
    <row r="7" spans="1:12" x14ac:dyDescent="0.25">
      <c r="A7">
        <v>0</v>
      </c>
      <c r="B7">
        <v>0</v>
      </c>
      <c r="C7" t="s">
        <v>17</v>
      </c>
      <c r="D7">
        <v>400</v>
      </c>
      <c r="E7" t="s">
        <v>36</v>
      </c>
      <c r="F7" t="s">
        <v>39</v>
      </c>
      <c r="G7" t="s">
        <v>214</v>
      </c>
      <c r="H7" t="s">
        <v>211</v>
      </c>
      <c r="I7" t="s">
        <v>211</v>
      </c>
      <c r="K7" t="s">
        <v>10</v>
      </c>
      <c r="L7" t="s">
        <v>21</v>
      </c>
    </row>
    <row r="8" spans="1:12" x14ac:dyDescent="0.25">
      <c r="A8">
        <v>2</v>
      </c>
      <c r="B8">
        <v>0.86650000000000005</v>
      </c>
      <c r="C8" t="s">
        <v>17</v>
      </c>
      <c r="D8">
        <v>400</v>
      </c>
      <c r="E8" t="s">
        <v>36</v>
      </c>
      <c r="F8" t="s">
        <v>39</v>
      </c>
      <c r="G8" t="s">
        <v>214</v>
      </c>
      <c r="H8" t="s">
        <v>211</v>
      </c>
      <c r="I8" t="s">
        <v>211</v>
      </c>
      <c r="K8" t="s">
        <v>206</v>
      </c>
      <c r="L8" t="s">
        <v>221</v>
      </c>
    </row>
    <row r="9" spans="1:12" x14ac:dyDescent="0.25">
      <c r="A9">
        <v>4</v>
      </c>
      <c r="B9">
        <v>1.0781000000000001</v>
      </c>
      <c r="C9" t="s">
        <v>17</v>
      </c>
      <c r="D9">
        <v>400</v>
      </c>
      <c r="E9" t="s">
        <v>36</v>
      </c>
      <c r="F9" t="s">
        <v>39</v>
      </c>
      <c r="G9" t="s">
        <v>214</v>
      </c>
      <c r="H9" t="s">
        <v>211</v>
      </c>
      <c r="I9" t="s">
        <v>211</v>
      </c>
      <c r="K9" t="s">
        <v>207</v>
      </c>
      <c r="L9" t="s">
        <v>211</v>
      </c>
    </row>
    <row r="10" spans="1:12" x14ac:dyDescent="0.25">
      <c r="A10">
        <v>8</v>
      </c>
      <c r="B10">
        <v>0.79810000000000003</v>
      </c>
      <c r="C10" t="s">
        <v>17</v>
      </c>
      <c r="D10">
        <v>400</v>
      </c>
      <c r="E10" t="s">
        <v>36</v>
      </c>
      <c r="F10" t="s">
        <v>39</v>
      </c>
      <c r="G10" t="s">
        <v>214</v>
      </c>
      <c r="H10" t="s">
        <v>211</v>
      </c>
      <c r="I10" t="s">
        <v>211</v>
      </c>
      <c r="K10" t="s">
        <v>219</v>
      </c>
      <c r="L10" t="s">
        <v>211</v>
      </c>
    </row>
    <row r="11" spans="1:12" x14ac:dyDescent="0.25">
      <c r="A11">
        <v>12</v>
      </c>
      <c r="B11">
        <v>0.67049999999999998</v>
      </c>
      <c r="C11" t="s">
        <v>17</v>
      </c>
      <c r="D11">
        <v>400</v>
      </c>
      <c r="E11" t="s">
        <v>36</v>
      </c>
      <c r="F11" t="s">
        <v>39</v>
      </c>
      <c r="G11" t="s">
        <v>214</v>
      </c>
      <c r="H11" t="s">
        <v>211</v>
      </c>
      <c r="I11" t="s">
        <v>211</v>
      </c>
      <c r="K11" t="s">
        <v>322</v>
      </c>
      <c r="L11" t="s">
        <v>332</v>
      </c>
    </row>
    <row r="12" spans="1:12" x14ac:dyDescent="0.25">
      <c r="A12">
        <v>24</v>
      </c>
      <c r="B12">
        <v>0.30320000000000003</v>
      </c>
      <c r="C12" t="s">
        <v>17</v>
      </c>
      <c r="D12">
        <v>400</v>
      </c>
      <c r="E12" t="s">
        <v>36</v>
      </c>
      <c r="F12" t="s">
        <v>39</v>
      </c>
      <c r="G12" t="s">
        <v>214</v>
      </c>
      <c r="H12" t="s">
        <v>211</v>
      </c>
      <c r="I12" t="s">
        <v>211</v>
      </c>
    </row>
    <row r="13" spans="1:12" x14ac:dyDescent="0.25">
      <c r="A13">
        <v>36</v>
      </c>
      <c r="B13">
        <v>0.14779999999999999</v>
      </c>
      <c r="C13" t="s">
        <v>17</v>
      </c>
      <c r="D13">
        <v>400</v>
      </c>
      <c r="E13" t="s">
        <v>36</v>
      </c>
      <c r="F13" t="s">
        <v>39</v>
      </c>
      <c r="G13" t="s">
        <v>214</v>
      </c>
      <c r="H13" t="s">
        <v>211</v>
      </c>
      <c r="I13" t="s">
        <v>211</v>
      </c>
    </row>
    <row r="14" spans="1:12" x14ac:dyDescent="0.25">
      <c r="A14">
        <v>48</v>
      </c>
      <c r="B14">
        <v>7.4300000000000005E-2</v>
      </c>
      <c r="C14" t="s">
        <v>17</v>
      </c>
      <c r="D14">
        <v>400</v>
      </c>
      <c r="E14" t="s">
        <v>36</v>
      </c>
      <c r="F14" t="s">
        <v>39</v>
      </c>
      <c r="G14" t="s">
        <v>214</v>
      </c>
      <c r="H14" t="s">
        <v>211</v>
      </c>
      <c r="I14" t="s">
        <v>211</v>
      </c>
    </row>
    <row r="15" spans="1:12" x14ac:dyDescent="0.25">
      <c r="A15">
        <v>72</v>
      </c>
      <c r="B15">
        <v>2.7799999999999998E-2</v>
      </c>
      <c r="C15" t="s">
        <v>17</v>
      </c>
      <c r="D15">
        <v>400</v>
      </c>
      <c r="E15" t="s">
        <v>36</v>
      </c>
      <c r="F15" t="s">
        <v>39</v>
      </c>
      <c r="G15" t="s">
        <v>214</v>
      </c>
      <c r="H15" t="s">
        <v>211</v>
      </c>
      <c r="I15" t="s">
        <v>211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23</v>
      </c>
      <c r="G2" t="s">
        <v>27</v>
      </c>
      <c r="H2" t="s">
        <v>211</v>
      </c>
      <c r="I2" t="s">
        <v>211</v>
      </c>
      <c r="K2" t="s">
        <v>2</v>
      </c>
      <c r="L2" t="s">
        <v>8</v>
      </c>
    </row>
    <row r="3" spans="1:12" x14ac:dyDescent="0.25">
      <c r="A3">
        <v>0.5</v>
      </c>
      <c r="B3">
        <v>14.539400000000001</v>
      </c>
      <c r="C3" t="s">
        <v>22</v>
      </c>
      <c r="D3">
        <v>400</v>
      </c>
      <c r="E3" t="s">
        <v>27</v>
      </c>
      <c r="F3" t="s">
        <v>23</v>
      </c>
      <c r="G3" t="s">
        <v>27</v>
      </c>
      <c r="H3" t="s">
        <v>211</v>
      </c>
      <c r="I3" t="s">
        <v>211</v>
      </c>
      <c r="K3" t="s">
        <v>5</v>
      </c>
      <c r="L3" t="s">
        <v>6</v>
      </c>
    </row>
    <row r="4" spans="1:12" x14ac:dyDescent="0.25">
      <c r="A4">
        <v>1</v>
      </c>
      <c r="B4">
        <v>57.102200000000003</v>
      </c>
      <c r="C4" t="s">
        <v>22</v>
      </c>
      <c r="D4">
        <v>400</v>
      </c>
      <c r="E4" t="s">
        <v>27</v>
      </c>
      <c r="F4" t="s">
        <v>23</v>
      </c>
      <c r="G4" t="s">
        <v>27</v>
      </c>
      <c r="H4" t="s">
        <v>211</v>
      </c>
      <c r="I4" t="s">
        <v>211</v>
      </c>
      <c r="K4" t="s">
        <v>9</v>
      </c>
      <c r="L4">
        <v>20</v>
      </c>
    </row>
    <row r="5" spans="1:12" x14ac:dyDescent="0.25">
      <c r="A5">
        <v>2</v>
      </c>
      <c r="B5">
        <v>78.724400000000003</v>
      </c>
      <c r="C5" t="s">
        <v>22</v>
      </c>
      <c r="D5">
        <v>400</v>
      </c>
      <c r="E5" t="s">
        <v>27</v>
      </c>
      <c r="F5" t="s">
        <v>23</v>
      </c>
      <c r="G5" t="s">
        <v>27</v>
      </c>
      <c r="H5" t="s">
        <v>211</v>
      </c>
      <c r="I5" t="s">
        <v>211</v>
      </c>
      <c r="K5" t="s">
        <v>15</v>
      </c>
      <c r="L5" t="s">
        <v>23</v>
      </c>
    </row>
    <row r="6" spans="1:12" x14ac:dyDescent="0.25">
      <c r="A6">
        <v>3</v>
      </c>
      <c r="B6">
        <v>70.7911</v>
      </c>
      <c r="C6" t="s">
        <v>22</v>
      </c>
      <c r="D6">
        <v>400</v>
      </c>
      <c r="E6" t="s">
        <v>27</v>
      </c>
      <c r="F6" t="s">
        <v>23</v>
      </c>
      <c r="G6" t="s">
        <v>27</v>
      </c>
      <c r="H6" t="s">
        <v>211</v>
      </c>
      <c r="I6" t="s">
        <v>211</v>
      </c>
      <c r="K6" t="s">
        <v>12</v>
      </c>
      <c r="L6" t="s">
        <v>14</v>
      </c>
    </row>
    <row r="7" spans="1:12" x14ac:dyDescent="0.25">
      <c r="A7">
        <v>4</v>
      </c>
      <c r="B7">
        <v>45.221200000000003</v>
      </c>
      <c r="C7" t="s">
        <v>22</v>
      </c>
      <c r="D7">
        <v>400</v>
      </c>
      <c r="E7" t="s">
        <v>27</v>
      </c>
      <c r="F7" t="s">
        <v>23</v>
      </c>
      <c r="G7" t="s">
        <v>27</v>
      </c>
      <c r="H7" t="s">
        <v>211</v>
      </c>
      <c r="I7" t="s">
        <v>211</v>
      </c>
      <c r="K7" t="s">
        <v>10</v>
      </c>
    </row>
    <row r="8" spans="1:12" x14ac:dyDescent="0.25">
      <c r="A8">
        <v>5</v>
      </c>
      <c r="B8">
        <v>29.510999999999999</v>
      </c>
      <c r="C8" t="s">
        <v>22</v>
      </c>
      <c r="D8">
        <v>400</v>
      </c>
      <c r="E8" t="s">
        <v>27</v>
      </c>
      <c r="F8" t="s">
        <v>23</v>
      </c>
      <c r="G8" t="s">
        <v>27</v>
      </c>
      <c r="H8" t="s">
        <v>211</v>
      </c>
      <c r="I8" t="s">
        <v>211</v>
      </c>
      <c r="K8" t="s">
        <v>206</v>
      </c>
      <c r="L8" t="s">
        <v>27</v>
      </c>
    </row>
    <row r="9" spans="1:12" x14ac:dyDescent="0.25">
      <c r="A9">
        <v>7</v>
      </c>
      <c r="B9">
        <v>10.15</v>
      </c>
      <c r="C9" t="s">
        <v>22</v>
      </c>
      <c r="D9">
        <v>400</v>
      </c>
      <c r="E9" t="s">
        <v>27</v>
      </c>
      <c r="F9" t="s">
        <v>23</v>
      </c>
      <c r="G9" t="s">
        <v>27</v>
      </c>
      <c r="H9" t="s">
        <v>211</v>
      </c>
      <c r="I9" t="s">
        <v>211</v>
      </c>
      <c r="K9" t="s">
        <v>207</v>
      </c>
      <c r="L9" t="s">
        <v>211</v>
      </c>
    </row>
    <row r="10" spans="1:12" x14ac:dyDescent="0.25">
      <c r="A10">
        <v>9</v>
      </c>
      <c r="B10">
        <v>5.5865</v>
      </c>
      <c r="C10" t="s">
        <v>22</v>
      </c>
      <c r="D10">
        <v>400</v>
      </c>
      <c r="E10" t="s">
        <v>27</v>
      </c>
      <c r="F10" t="s">
        <v>23</v>
      </c>
      <c r="G10" t="s">
        <v>27</v>
      </c>
      <c r="H10" t="s">
        <v>211</v>
      </c>
      <c r="I10" t="s">
        <v>211</v>
      </c>
      <c r="K10" t="s">
        <v>219</v>
      </c>
      <c r="L10" t="s">
        <v>211</v>
      </c>
    </row>
    <row r="11" spans="1:12" x14ac:dyDescent="0.25">
      <c r="A11">
        <v>12</v>
      </c>
      <c r="B11">
        <v>2.8241999999999998</v>
      </c>
      <c r="C11" t="s">
        <v>22</v>
      </c>
      <c r="D11">
        <v>400</v>
      </c>
      <c r="E11" t="s">
        <v>27</v>
      </c>
      <c r="F11" t="s">
        <v>23</v>
      </c>
      <c r="G11" t="s">
        <v>27</v>
      </c>
      <c r="H11" t="s">
        <v>211</v>
      </c>
      <c r="I11" t="s">
        <v>211</v>
      </c>
    </row>
    <row r="12" spans="1:12" x14ac:dyDescent="0.25">
      <c r="A12">
        <v>24</v>
      </c>
      <c r="B12">
        <v>0.75609999999999999</v>
      </c>
      <c r="C12" t="s">
        <v>22</v>
      </c>
      <c r="D12">
        <v>400</v>
      </c>
      <c r="E12" t="s">
        <v>27</v>
      </c>
      <c r="F12" t="s">
        <v>23</v>
      </c>
      <c r="G12" t="s">
        <v>27</v>
      </c>
      <c r="H12" t="s">
        <v>211</v>
      </c>
      <c r="I12" t="s">
        <v>211</v>
      </c>
    </row>
    <row r="13" spans="1:12" x14ac:dyDescent="0.25">
      <c r="A13">
        <v>36</v>
      </c>
      <c r="B13">
        <v>0.2351</v>
      </c>
      <c r="C13" t="s">
        <v>22</v>
      </c>
      <c r="D13">
        <v>400</v>
      </c>
      <c r="E13" t="s">
        <v>27</v>
      </c>
      <c r="F13" t="s">
        <v>23</v>
      </c>
      <c r="G13" t="s">
        <v>27</v>
      </c>
      <c r="H13" t="s">
        <v>211</v>
      </c>
      <c r="I13" t="s">
        <v>211</v>
      </c>
    </row>
    <row r="14" spans="1:12" x14ac:dyDescent="0.25">
      <c r="A14">
        <v>0</v>
      </c>
      <c r="B14">
        <v>0</v>
      </c>
      <c r="C14" t="s">
        <v>24</v>
      </c>
      <c r="D14">
        <v>400</v>
      </c>
      <c r="E14" t="s">
        <v>27</v>
      </c>
      <c r="F14" t="s">
        <v>23</v>
      </c>
      <c r="G14" t="s">
        <v>27</v>
      </c>
      <c r="H14" t="s">
        <v>211</v>
      </c>
      <c r="I14" t="s">
        <v>211</v>
      </c>
    </row>
    <row r="15" spans="1:12" x14ac:dyDescent="0.25">
      <c r="A15">
        <v>0.5</v>
      </c>
      <c r="B15">
        <v>50.2149</v>
      </c>
      <c r="C15" t="s">
        <v>24</v>
      </c>
      <c r="D15">
        <v>400</v>
      </c>
      <c r="E15" t="s">
        <v>27</v>
      </c>
      <c r="F15" t="s">
        <v>23</v>
      </c>
      <c r="G15" t="s">
        <v>27</v>
      </c>
      <c r="H15" t="s">
        <v>211</v>
      </c>
      <c r="I15" t="s">
        <v>211</v>
      </c>
    </row>
    <row r="16" spans="1:12" x14ac:dyDescent="0.25">
      <c r="A16">
        <v>1</v>
      </c>
      <c r="B16">
        <v>229.0275</v>
      </c>
      <c r="C16" t="s">
        <v>24</v>
      </c>
      <c r="D16">
        <v>400</v>
      </c>
      <c r="E16" t="s">
        <v>27</v>
      </c>
      <c r="F16" t="s">
        <v>23</v>
      </c>
      <c r="G16" t="s">
        <v>27</v>
      </c>
      <c r="H16" t="s">
        <v>211</v>
      </c>
      <c r="I16" t="s">
        <v>211</v>
      </c>
    </row>
    <row r="17" spans="1:9" x14ac:dyDescent="0.25">
      <c r="A17">
        <v>2</v>
      </c>
      <c r="B17">
        <v>463.88589999999999</v>
      </c>
      <c r="C17" t="s">
        <v>24</v>
      </c>
      <c r="D17">
        <v>400</v>
      </c>
      <c r="E17" t="s">
        <v>27</v>
      </c>
      <c r="F17" t="s">
        <v>23</v>
      </c>
      <c r="G17" t="s">
        <v>27</v>
      </c>
      <c r="H17" t="s">
        <v>211</v>
      </c>
      <c r="I17" t="s">
        <v>211</v>
      </c>
    </row>
    <row r="18" spans="1:9" x14ac:dyDescent="0.25">
      <c r="A18">
        <v>3</v>
      </c>
      <c r="B18">
        <v>562.596</v>
      </c>
      <c r="C18" t="s">
        <v>24</v>
      </c>
      <c r="D18">
        <v>400</v>
      </c>
      <c r="E18" t="s">
        <v>27</v>
      </c>
      <c r="F18" t="s">
        <v>23</v>
      </c>
      <c r="G18" t="s">
        <v>27</v>
      </c>
      <c r="H18" t="s">
        <v>211</v>
      </c>
      <c r="I18" t="s">
        <v>211</v>
      </c>
    </row>
    <row r="19" spans="1:9" x14ac:dyDescent="0.25">
      <c r="A19">
        <v>4</v>
      </c>
      <c r="B19">
        <v>587.51260000000002</v>
      </c>
      <c r="C19" t="s">
        <v>24</v>
      </c>
      <c r="D19">
        <v>400</v>
      </c>
      <c r="E19" t="s">
        <v>27</v>
      </c>
      <c r="F19" t="s">
        <v>23</v>
      </c>
      <c r="G19" t="s">
        <v>27</v>
      </c>
      <c r="H19" t="s">
        <v>211</v>
      </c>
      <c r="I19" t="s">
        <v>211</v>
      </c>
    </row>
    <row r="20" spans="1:9" x14ac:dyDescent="0.25">
      <c r="A20">
        <v>5</v>
      </c>
      <c r="B20">
        <v>528.29</v>
      </c>
      <c r="C20" t="s">
        <v>24</v>
      </c>
      <c r="D20">
        <v>400</v>
      </c>
      <c r="E20" t="s">
        <v>27</v>
      </c>
      <c r="F20" t="s">
        <v>23</v>
      </c>
      <c r="G20" t="s">
        <v>27</v>
      </c>
      <c r="H20" t="s">
        <v>211</v>
      </c>
      <c r="I20" t="s">
        <v>211</v>
      </c>
    </row>
    <row r="21" spans="1:9" x14ac:dyDescent="0.25">
      <c r="A21">
        <v>7</v>
      </c>
      <c r="B21">
        <v>367.81659999999999</v>
      </c>
      <c r="C21" t="s">
        <v>24</v>
      </c>
      <c r="D21">
        <v>400</v>
      </c>
      <c r="E21" t="s">
        <v>27</v>
      </c>
      <c r="F21" t="s">
        <v>23</v>
      </c>
      <c r="G21" t="s">
        <v>27</v>
      </c>
      <c r="H21" t="s">
        <v>211</v>
      </c>
      <c r="I21" t="s">
        <v>211</v>
      </c>
    </row>
    <row r="22" spans="1:9" x14ac:dyDescent="0.25">
      <c r="A22">
        <v>9</v>
      </c>
      <c r="B22">
        <v>303.82429999999999</v>
      </c>
      <c r="C22" t="s">
        <v>24</v>
      </c>
      <c r="D22">
        <v>400</v>
      </c>
      <c r="E22" t="s">
        <v>27</v>
      </c>
      <c r="F22" t="s">
        <v>23</v>
      </c>
      <c r="G22" t="s">
        <v>27</v>
      </c>
      <c r="H22" t="s">
        <v>211</v>
      </c>
      <c r="I22" t="s">
        <v>211</v>
      </c>
    </row>
    <row r="23" spans="1:9" x14ac:dyDescent="0.25">
      <c r="A23">
        <v>12</v>
      </c>
      <c r="B23">
        <v>211.64080000000001</v>
      </c>
      <c r="C23" t="s">
        <v>24</v>
      </c>
      <c r="D23">
        <v>400</v>
      </c>
      <c r="E23" t="s">
        <v>27</v>
      </c>
      <c r="F23" t="s">
        <v>23</v>
      </c>
      <c r="G23" t="s">
        <v>27</v>
      </c>
      <c r="H23" t="s">
        <v>211</v>
      </c>
      <c r="I23" t="s">
        <v>211</v>
      </c>
    </row>
    <row r="24" spans="1:9" x14ac:dyDescent="0.25">
      <c r="A24">
        <v>24</v>
      </c>
      <c r="B24">
        <v>76.424199999999999</v>
      </c>
      <c r="C24" t="s">
        <v>24</v>
      </c>
      <c r="D24">
        <v>400</v>
      </c>
      <c r="E24" t="s">
        <v>27</v>
      </c>
      <c r="F24" t="s">
        <v>23</v>
      </c>
      <c r="G24" t="s">
        <v>27</v>
      </c>
      <c r="H24" t="s">
        <v>211</v>
      </c>
      <c r="I24" t="s">
        <v>211</v>
      </c>
    </row>
    <row r="25" spans="1:9" x14ac:dyDescent="0.25">
      <c r="A25">
        <v>36</v>
      </c>
      <c r="B25">
        <v>23.762799999999999</v>
      </c>
      <c r="C25" t="s">
        <v>24</v>
      </c>
      <c r="D25">
        <v>400</v>
      </c>
      <c r="E25" t="s">
        <v>27</v>
      </c>
      <c r="F25" t="s">
        <v>23</v>
      </c>
      <c r="G25" t="s">
        <v>27</v>
      </c>
      <c r="H25" t="s">
        <v>211</v>
      </c>
      <c r="I25" t="s">
        <v>211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25</v>
      </c>
      <c r="G2" t="s">
        <v>203</v>
      </c>
      <c r="H2" t="s">
        <v>25</v>
      </c>
      <c r="I2" t="s">
        <v>305</v>
      </c>
      <c r="K2" t="s">
        <v>2</v>
      </c>
      <c r="L2" t="s">
        <v>8</v>
      </c>
    </row>
    <row r="3" spans="1:12" x14ac:dyDescent="0.25">
      <c r="A3">
        <v>1</v>
      </c>
      <c r="B3">
        <v>7.1467999999999998</v>
      </c>
      <c r="C3" t="s">
        <v>22</v>
      </c>
      <c r="D3">
        <v>400</v>
      </c>
      <c r="E3" t="s">
        <v>37</v>
      </c>
      <c r="F3" t="s">
        <v>25</v>
      </c>
      <c r="G3" t="s">
        <v>203</v>
      </c>
      <c r="H3" t="s">
        <v>25</v>
      </c>
      <c r="I3" t="s">
        <v>305</v>
      </c>
      <c r="K3" t="s">
        <v>5</v>
      </c>
      <c r="L3" t="s">
        <v>6</v>
      </c>
    </row>
    <row r="4" spans="1:12" x14ac:dyDescent="0.25">
      <c r="A4">
        <v>2</v>
      </c>
      <c r="B4">
        <v>21.0672</v>
      </c>
      <c r="C4" t="s">
        <v>22</v>
      </c>
      <c r="D4">
        <v>400</v>
      </c>
      <c r="E4" t="s">
        <v>37</v>
      </c>
      <c r="F4" t="s">
        <v>25</v>
      </c>
      <c r="G4" t="s">
        <v>203</v>
      </c>
      <c r="H4" t="s">
        <v>25</v>
      </c>
      <c r="I4" t="s">
        <v>305</v>
      </c>
      <c r="K4" t="s">
        <v>9</v>
      </c>
      <c r="L4">
        <v>7</v>
      </c>
    </row>
    <row r="5" spans="1:12" x14ac:dyDescent="0.25">
      <c r="A5">
        <v>3</v>
      </c>
      <c r="B5">
        <v>21.8536</v>
      </c>
      <c r="C5" t="s">
        <v>22</v>
      </c>
      <c r="D5">
        <v>400</v>
      </c>
      <c r="E5" t="s">
        <v>37</v>
      </c>
      <c r="F5" t="s">
        <v>25</v>
      </c>
      <c r="G5" t="s">
        <v>203</v>
      </c>
      <c r="H5" t="s">
        <v>25</v>
      </c>
      <c r="I5" t="s">
        <v>305</v>
      </c>
      <c r="K5" t="s">
        <v>15</v>
      </c>
      <c r="L5" t="s">
        <v>25</v>
      </c>
    </row>
    <row r="6" spans="1:12" x14ac:dyDescent="0.25">
      <c r="A6">
        <v>4</v>
      </c>
      <c r="B6">
        <v>24.844100000000001</v>
      </c>
      <c r="C6" t="s">
        <v>22</v>
      </c>
      <c r="D6">
        <v>400</v>
      </c>
      <c r="E6" t="s">
        <v>37</v>
      </c>
      <c r="F6" t="s">
        <v>25</v>
      </c>
      <c r="G6" t="s">
        <v>203</v>
      </c>
      <c r="H6" t="s">
        <v>25</v>
      </c>
      <c r="I6" t="s">
        <v>305</v>
      </c>
      <c r="K6" t="s">
        <v>12</v>
      </c>
      <c r="L6" t="s">
        <v>14</v>
      </c>
    </row>
    <row r="7" spans="1:12" x14ac:dyDescent="0.25">
      <c r="A7">
        <v>6</v>
      </c>
      <c r="B7">
        <v>22.2577</v>
      </c>
      <c r="C7" t="s">
        <v>22</v>
      </c>
      <c r="D7">
        <v>400</v>
      </c>
      <c r="E7" t="s">
        <v>37</v>
      </c>
      <c r="F7" t="s">
        <v>25</v>
      </c>
      <c r="G7" t="s">
        <v>203</v>
      </c>
      <c r="H7" t="s">
        <v>25</v>
      </c>
      <c r="I7" t="s">
        <v>305</v>
      </c>
      <c r="K7" t="s">
        <v>10</v>
      </c>
      <c r="L7" t="s">
        <v>333</v>
      </c>
    </row>
    <row r="8" spans="1:12" x14ac:dyDescent="0.25">
      <c r="A8">
        <v>8</v>
      </c>
      <c r="B8">
        <v>9.0690000000000008</v>
      </c>
      <c r="C8" t="s">
        <v>22</v>
      </c>
      <c r="D8">
        <v>400</v>
      </c>
      <c r="E8" t="s">
        <v>37</v>
      </c>
      <c r="F8" t="s">
        <v>25</v>
      </c>
      <c r="G8" t="s">
        <v>203</v>
      </c>
      <c r="H8" t="s">
        <v>25</v>
      </c>
      <c r="I8" t="s">
        <v>305</v>
      </c>
      <c r="K8" t="s">
        <v>206</v>
      </c>
      <c r="L8" t="s">
        <v>223</v>
      </c>
    </row>
    <row r="9" spans="1:12" x14ac:dyDescent="0.25">
      <c r="A9">
        <v>12</v>
      </c>
      <c r="B9">
        <v>3.4340999999999999</v>
      </c>
      <c r="C9" t="s">
        <v>22</v>
      </c>
      <c r="D9">
        <v>400</v>
      </c>
      <c r="E9" t="s">
        <v>37</v>
      </c>
      <c r="F9" t="s">
        <v>25</v>
      </c>
      <c r="G9" t="s">
        <v>203</v>
      </c>
      <c r="H9" t="s">
        <v>25</v>
      </c>
      <c r="I9" t="s">
        <v>305</v>
      </c>
      <c r="K9" t="s">
        <v>207</v>
      </c>
      <c r="L9" t="s">
        <v>224</v>
      </c>
    </row>
    <row r="10" spans="1:12" x14ac:dyDescent="0.25">
      <c r="A10">
        <v>24</v>
      </c>
      <c r="B10">
        <v>0.8377</v>
      </c>
      <c r="C10" t="s">
        <v>22</v>
      </c>
      <c r="D10">
        <v>400</v>
      </c>
      <c r="E10" t="s">
        <v>37</v>
      </c>
      <c r="F10" t="s">
        <v>25</v>
      </c>
      <c r="G10" t="s">
        <v>203</v>
      </c>
      <c r="H10" t="s">
        <v>25</v>
      </c>
      <c r="I10" t="s">
        <v>305</v>
      </c>
      <c r="K10" t="s">
        <v>219</v>
      </c>
      <c r="L10" t="s">
        <v>279</v>
      </c>
    </row>
    <row r="11" spans="1:12" x14ac:dyDescent="0.25">
      <c r="A11">
        <v>36</v>
      </c>
      <c r="B11">
        <v>0.40250000000000002</v>
      </c>
      <c r="C11" t="s">
        <v>22</v>
      </c>
      <c r="D11">
        <v>400</v>
      </c>
      <c r="E11" t="s">
        <v>37</v>
      </c>
      <c r="F11" t="s">
        <v>25</v>
      </c>
      <c r="G11" t="s">
        <v>203</v>
      </c>
      <c r="H11" t="s">
        <v>25</v>
      </c>
      <c r="I11" t="s">
        <v>305</v>
      </c>
    </row>
    <row r="12" spans="1:12" x14ac:dyDescent="0.25">
      <c r="A12">
        <v>48</v>
      </c>
      <c r="B12">
        <v>0.161</v>
      </c>
      <c r="C12" t="s">
        <v>22</v>
      </c>
      <c r="D12">
        <v>400</v>
      </c>
      <c r="E12" t="s">
        <v>37</v>
      </c>
      <c r="F12" t="s">
        <v>25</v>
      </c>
      <c r="G12" t="s">
        <v>203</v>
      </c>
      <c r="H12" t="s">
        <v>25</v>
      </c>
      <c r="I12" t="s">
        <v>305</v>
      </c>
    </row>
    <row r="13" spans="1:12" x14ac:dyDescent="0.25">
      <c r="A13">
        <v>0</v>
      </c>
      <c r="B13">
        <v>0</v>
      </c>
      <c r="C13" t="s">
        <v>24</v>
      </c>
      <c r="D13">
        <v>400</v>
      </c>
      <c r="E13" t="s">
        <v>37</v>
      </c>
      <c r="F13" t="s">
        <v>25</v>
      </c>
      <c r="G13" t="s">
        <v>203</v>
      </c>
      <c r="H13" t="s">
        <v>25</v>
      </c>
      <c r="I13" t="s">
        <v>305</v>
      </c>
    </row>
    <row r="14" spans="1:12" x14ac:dyDescent="0.25">
      <c r="A14">
        <v>1</v>
      </c>
      <c r="B14">
        <v>37.7699</v>
      </c>
      <c r="C14" t="s">
        <v>24</v>
      </c>
      <c r="D14">
        <v>400</v>
      </c>
      <c r="E14" t="s">
        <v>37</v>
      </c>
      <c r="F14" t="s">
        <v>25</v>
      </c>
      <c r="G14" t="s">
        <v>203</v>
      </c>
      <c r="H14" t="s">
        <v>25</v>
      </c>
      <c r="I14" t="s">
        <v>305</v>
      </c>
    </row>
    <row r="15" spans="1:12" x14ac:dyDescent="0.25">
      <c r="A15">
        <v>2</v>
      </c>
      <c r="B15">
        <v>142.66829999999999</v>
      </c>
      <c r="C15" t="s">
        <v>24</v>
      </c>
      <c r="D15">
        <v>400</v>
      </c>
      <c r="E15" t="s">
        <v>37</v>
      </c>
      <c r="F15" t="s">
        <v>25</v>
      </c>
      <c r="G15" t="s">
        <v>203</v>
      </c>
      <c r="H15" t="s">
        <v>25</v>
      </c>
      <c r="I15" t="s">
        <v>305</v>
      </c>
    </row>
    <row r="16" spans="1:12" x14ac:dyDescent="0.25">
      <c r="A16">
        <v>3</v>
      </c>
      <c r="B16">
        <v>252.10830000000001</v>
      </c>
      <c r="C16" t="s">
        <v>24</v>
      </c>
      <c r="D16">
        <v>400</v>
      </c>
      <c r="E16" t="s">
        <v>37</v>
      </c>
      <c r="F16" t="s">
        <v>25</v>
      </c>
      <c r="G16" t="s">
        <v>203</v>
      </c>
      <c r="H16" t="s">
        <v>25</v>
      </c>
      <c r="I16" t="s">
        <v>305</v>
      </c>
    </row>
    <row r="17" spans="1:9" x14ac:dyDescent="0.25">
      <c r="A17">
        <v>4</v>
      </c>
      <c r="B17">
        <v>351.3623</v>
      </c>
      <c r="C17" t="s">
        <v>24</v>
      </c>
      <c r="D17">
        <v>400</v>
      </c>
      <c r="E17" t="s">
        <v>37</v>
      </c>
      <c r="F17" t="s">
        <v>25</v>
      </c>
      <c r="G17" t="s">
        <v>203</v>
      </c>
      <c r="H17" t="s">
        <v>25</v>
      </c>
      <c r="I17" t="s">
        <v>305</v>
      </c>
    </row>
    <row r="18" spans="1:9" x14ac:dyDescent="0.25">
      <c r="A18">
        <v>6</v>
      </c>
      <c r="B18">
        <v>414.62630000000001</v>
      </c>
      <c r="C18" t="s">
        <v>24</v>
      </c>
      <c r="D18">
        <v>400</v>
      </c>
      <c r="E18" t="s">
        <v>37</v>
      </c>
      <c r="F18" t="s">
        <v>25</v>
      </c>
      <c r="G18" t="s">
        <v>203</v>
      </c>
      <c r="H18" t="s">
        <v>25</v>
      </c>
      <c r="I18" t="s">
        <v>305</v>
      </c>
    </row>
    <row r="19" spans="1:9" x14ac:dyDescent="0.25">
      <c r="A19">
        <v>8</v>
      </c>
      <c r="B19">
        <v>359.2955</v>
      </c>
      <c r="C19" t="s">
        <v>24</v>
      </c>
      <c r="D19">
        <v>400</v>
      </c>
      <c r="E19" t="s">
        <v>37</v>
      </c>
      <c r="F19" t="s">
        <v>25</v>
      </c>
      <c r="G19" t="s">
        <v>203</v>
      </c>
      <c r="H19" t="s">
        <v>25</v>
      </c>
      <c r="I19" t="s">
        <v>305</v>
      </c>
    </row>
    <row r="20" spans="1:9" x14ac:dyDescent="0.25">
      <c r="A20">
        <v>12</v>
      </c>
      <c r="B20">
        <v>251.33080000000001</v>
      </c>
      <c r="C20" t="s">
        <v>24</v>
      </c>
      <c r="D20">
        <v>400</v>
      </c>
      <c r="E20" t="s">
        <v>37</v>
      </c>
      <c r="F20" t="s">
        <v>25</v>
      </c>
      <c r="G20" t="s">
        <v>203</v>
      </c>
      <c r="H20" t="s">
        <v>25</v>
      </c>
      <c r="I20" t="s">
        <v>305</v>
      </c>
    </row>
    <row r="21" spans="1:9" x14ac:dyDescent="0.25">
      <c r="A21">
        <v>24</v>
      </c>
      <c r="B21">
        <v>104.0056</v>
      </c>
      <c r="C21" t="s">
        <v>24</v>
      </c>
      <c r="D21">
        <v>400</v>
      </c>
      <c r="E21" t="s">
        <v>37</v>
      </c>
      <c r="F21" t="s">
        <v>25</v>
      </c>
      <c r="G21" t="s">
        <v>203</v>
      </c>
      <c r="H21" t="s">
        <v>25</v>
      </c>
      <c r="I21" t="s">
        <v>305</v>
      </c>
    </row>
    <row r="22" spans="1:9" x14ac:dyDescent="0.25">
      <c r="A22">
        <v>36</v>
      </c>
      <c r="B22">
        <v>40.081200000000003</v>
      </c>
      <c r="C22" t="s">
        <v>24</v>
      </c>
      <c r="D22">
        <v>400</v>
      </c>
      <c r="E22" t="s">
        <v>37</v>
      </c>
      <c r="F22" t="s">
        <v>25</v>
      </c>
      <c r="G22" t="s">
        <v>203</v>
      </c>
      <c r="H22" t="s">
        <v>25</v>
      </c>
      <c r="I22" t="s">
        <v>305</v>
      </c>
    </row>
    <row r="23" spans="1:9" x14ac:dyDescent="0.25">
      <c r="A23">
        <v>48</v>
      </c>
      <c r="B23">
        <v>17.3916</v>
      </c>
      <c r="C23" t="s">
        <v>24</v>
      </c>
      <c r="D23">
        <v>400</v>
      </c>
      <c r="E23" t="s">
        <v>37</v>
      </c>
      <c r="F23" t="s">
        <v>25</v>
      </c>
      <c r="G23" t="s">
        <v>203</v>
      </c>
      <c r="H23" t="s">
        <v>25</v>
      </c>
      <c r="I23" t="s">
        <v>305</v>
      </c>
    </row>
    <row r="31" spans="1:9" x14ac:dyDescent="0.25">
      <c r="A31">
        <v>72.291499999999999</v>
      </c>
      <c r="B31">
        <v>3.3530000000000002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23</v>
      </c>
      <c r="G2" t="s">
        <v>214</v>
      </c>
      <c r="H2" t="s">
        <v>211</v>
      </c>
      <c r="I2" t="s">
        <v>211</v>
      </c>
      <c r="K2" t="s">
        <v>2</v>
      </c>
      <c r="L2" t="s">
        <v>4</v>
      </c>
    </row>
    <row r="3" spans="1:12" x14ac:dyDescent="0.25">
      <c r="A3">
        <v>0.5</v>
      </c>
      <c r="B3">
        <v>2.8866000000000001</v>
      </c>
      <c r="C3" t="s">
        <v>22</v>
      </c>
      <c r="D3">
        <v>400</v>
      </c>
      <c r="E3" t="s">
        <v>37</v>
      </c>
      <c r="F3" t="s">
        <v>23</v>
      </c>
      <c r="G3" t="s">
        <v>214</v>
      </c>
      <c r="H3" t="s">
        <v>211</v>
      </c>
      <c r="I3" t="s">
        <v>211</v>
      </c>
      <c r="K3" t="s">
        <v>5</v>
      </c>
      <c r="L3" t="s">
        <v>6</v>
      </c>
    </row>
    <row r="4" spans="1:12" x14ac:dyDescent="0.25">
      <c r="A4">
        <v>1</v>
      </c>
      <c r="B4">
        <v>9.6954999999999991</v>
      </c>
      <c r="C4" t="s">
        <v>22</v>
      </c>
      <c r="D4">
        <v>400</v>
      </c>
      <c r="E4" t="s">
        <v>37</v>
      </c>
      <c r="F4" t="s">
        <v>23</v>
      </c>
      <c r="G4" t="s">
        <v>214</v>
      </c>
      <c r="H4" t="s">
        <v>211</v>
      </c>
      <c r="I4" t="s">
        <v>211</v>
      </c>
      <c r="K4" t="s">
        <v>9</v>
      </c>
      <c r="L4">
        <v>8</v>
      </c>
    </row>
    <row r="5" spans="1:12" x14ac:dyDescent="0.25">
      <c r="A5">
        <v>2</v>
      </c>
      <c r="B5">
        <v>10.9381</v>
      </c>
      <c r="C5" t="s">
        <v>22</v>
      </c>
      <c r="D5">
        <v>400</v>
      </c>
      <c r="E5" t="s">
        <v>37</v>
      </c>
      <c r="F5" t="s">
        <v>23</v>
      </c>
      <c r="G5" t="s">
        <v>214</v>
      </c>
      <c r="H5" t="s">
        <v>211</v>
      </c>
      <c r="I5" t="s">
        <v>211</v>
      </c>
      <c r="K5" t="s">
        <v>15</v>
      </c>
      <c r="L5" t="s">
        <v>23</v>
      </c>
    </row>
    <row r="6" spans="1:12" x14ac:dyDescent="0.25">
      <c r="A6">
        <v>3</v>
      </c>
      <c r="B6">
        <v>8.1979000000000006</v>
      </c>
      <c r="C6" t="s">
        <v>22</v>
      </c>
      <c r="D6">
        <v>400</v>
      </c>
      <c r="E6" t="s">
        <v>37</v>
      </c>
      <c r="F6" t="s">
        <v>23</v>
      </c>
      <c r="G6" t="s">
        <v>214</v>
      </c>
      <c r="H6" t="s">
        <v>211</v>
      </c>
      <c r="I6" t="s">
        <v>211</v>
      </c>
      <c r="K6" t="s">
        <v>12</v>
      </c>
      <c r="L6" t="s">
        <v>14</v>
      </c>
    </row>
    <row r="7" spans="1:12" x14ac:dyDescent="0.25">
      <c r="A7">
        <v>4</v>
      </c>
      <c r="B7">
        <v>7.2573999999999996</v>
      </c>
      <c r="C7" t="s">
        <v>22</v>
      </c>
      <c r="D7">
        <v>400</v>
      </c>
      <c r="E7" t="s">
        <v>37</v>
      </c>
      <c r="F7" t="s">
        <v>23</v>
      </c>
      <c r="G7" t="s">
        <v>214</v>
      </c>
      <c r="H7" t="s">
        <v>211</v>
      </c>
      <c r="I7" t="s">
        <v>211</v>
      </c>
      <c r="K7" t="s">
        <v>10</v>
      </c>
    </row>
    <row r="8" spans="1:12" x14ac:dyDescent="0.25">
      <c r="A8">
        <v>6</v>
      </c>
      <c r="B8">
        <v>4.6014999999999997</v>
      </c>
      <c r="C8" t="s">
        <v>22</v>
      </c>
      <c r="D8">
        <v>400</v>
      </c>
      <c r="E8" t="s">
        <v>37</v>
      </c>
      <c r="F8" t="s">
        <v>23</v>
      </c>
      <c r="G8" t="s">
        <v>214</v>
      </c>
      <c r="H8" t="s">
        <v>211</v>
      </c>
      <c r="I8" t="s">
        <v>211</v>
      </c>
      <c r="K8" t="s">
        <v>206</v>
      </c>
      <c r="L8" t="s">
        <v>227</v>
      </c>
    </row>
    <row r="9" spans="1:12" x14ac:dyDescent="0.25">
      <c r="A9">
        <v>10</v>
      </c>
      <c r="B9">
        <v>5.3411999999999997</v>
      </c>
      <c r="C9" t="s">
        <v>22</v>
      </c>
      <c r="D9">
        <v>400</v>
      </c>
      <c r="E9" t="s">
        <v>37</v>
      </c>
      <c r="F9" t="s">
        <v>23</v>
      </c>
      <c r="G9" t="s">
        <v>214</v>
      </c>
      <c r="H9" t="s">
        <v>211</v>
      </c>
      <c r="I9" t="s">
        <v>211</v>
      </c>
      <c r="K9" t="s">
        <v>207</v>
      </c>
      <c r="L9" t="s">
        <v>228</v>
      </c>
    </row>
    <row r="10" spans="1:12" x14ac:dyDescent="0.25">
      <c r="A10">
        <v>24</v>
      </c>
      <c r="B10">
        <v>0.38540000000000002</v>
      </c>
      <c r="C10" t="s">
        <v>22</v>
      </c>
      <c r="D10">
        <v>400</v>
      </c>
      <c r="E10" t="s">
        <v>37</v>
      </c>
      <c r="F10" t="s">
        <v>23</v>
      </c>
      <c r="G10" t="s">
        <v>214</v>
      </c>
      <c r="H10" t="s">
        <v>211</v>
      </c>
      <c r="I10" t="s">
        <v>211</v>
      </c>
      <c r="K10" t="s">
        <v>219</v>
      </c>
      <c r="L10" t="s">
        <v>229</v>
      </c>
    </row>
    <row r="11" spans="1:12" x14ac:dyDescent="0.25">
      <c r="A11">
        <v>0</v>
      </c>
      <c r="B11">
        <v>0</v>
      </c>
      <c r="C11" t="s">
        <v>24</v>
      </c>
      <c r="D11">
        <v>400</v>
      </c>
      <c r="E11" t="s">
        <v>37</v>
      </c>
      <c r="F11" t="s">
        <v>23</v>
      </c>
      <c r="G11" t="s">
        <v>214</v>
      </c>
      <c r="H11" t="s">
        <v>211</v>
      </c>
      <c r="I11" t="s">
        <v>211</v>
      </c>
      <c r="K11" t="s">
        <v>321</v>
      </c>
      <c r="L11" t="s">
        <v>334</v>
      </c>
    </row>
    <row r="12" spans="1:12" x14ac:dyDescent="0.25">
      <c r="A12">
        <v>0.5</v>
      </c>
      <c r="B12">
        <v>47.9771</v>
      </c>
      <c r="C12" t="s">
        <v>24</v>
      </c>
      <c r="D12">
        <v>400</v>
      </c>
      <c r="E12" t="s">
        <v>37</v>
      </c>
      <c r="F12" t="s">
        <v>23</v>
      </c>
      <c r="G12" t="s">
        <v>214</v>
      </c>
      <c r="H12" t="s">
        <v>211</v>
      </c>
      <c r="I12" t="s">
        <v>211</v>
      </c>
    </row>
    <row r="13" spans="1:12" x14ac:dyDescent="0.25">
      <c r="A13">
        <v>1</v>
      </c>
      <c r="B13">
        <v>142.9461</v>
      </c>
      <c r="C13" t="s">
        <v>24</v>
      </c>
      <c r="D13">
        <v>400</v>
      </c>
      <c r="E13" t="s">
        <v>37</v>
      </c>
      <c r="F13" t="s">
        <v>23</v>
      </c>
      <c r="G13" t="s">
        <v>214</v>
      </c>
      <c r="H13" t="s">
        <v>211</v>
      </c>
      <c r="I13" t="s">
        <v>211</v>
      </c>
    </row>
    <row r="14" spans="1:12" x14ac:dyDescent="0.25">
      <c r="A14">
        <v>2</v>
      </c>
      <c r="B14">
        <v>244.30430000000001</v>
      </c>
      <c r="C14" t="s">
        <v>24</v>
      </c>
      <c r="D14">
        <v>400</v>
      </c>
      <c r="E14" t="s">
        <v>37</v>
      </c>
      <c r="F14" t="s">
        <v>23</v>
      </c>
      <c r="G14" t="s">
        <v>214</v>
      </c>
      <c r="H14" t="s">
        <v>211</v>
      </c>
      <c r="I14" t="s">
        <v>211</v>
      </c>
    </row>
    <row r="15" spans="1:12" x14ac:dyDescent="0.25">
      <c r="A15">
        <v>3</v>
      </c>
      <c r="B15">
        <v>239.5027</v>
      </c>
      <c r="C15" t="s">
        <v>24</v>
      </c>
      <c r="D15">
        <v>400</v>
      </c>
      <c r="E15" t="s">
        <v>37</v>
      </c>
      <c r="F15" t="s">
        <v>23</v>
      </c>
      <c r="G15" t="s">
        <v>214</v>
      </c>
      <c r="H15" t="s">
        <v>211</v>
      </c>
      <c r="I15" t="s">
        <v>211</v>
      </c>
      <c r="L15" s="1"/>
    </row>
    <row r="16" spans="1:12" x14ac:dyDescent="0.25">
      <c r="A16">
        <v>4</v>
      </c>
      <c r="B16">
        <v>230.1807</v>
      </c>
      <c r="C16" t="s">
        <v>24</v>
      </c>
      <c r="D16">
        <v>400</v>
      </c>
      <c r="E16" t="s">
        <v>37</v>
      </c>
      <c r="F16" t="s">
        <v>23</v>
      </c>
      <c r="G16" t="s">
        <v>214</v>
      </c>
      <c r="H16" t="s">
        <v>211</v>
      </c>
      <c r="I16" t="s">
        <v>211</v>
      </c>
    </row>
    <row r="17" spans="1:12" x14ac:dyDescent="0.25">
      <c r="A17">
        <v>6</v>
      </c>
      <c r="B17">
        <v>192.5231</v>
      </c>
      <c r="C17" t="s">
        <v>24</v>
      </c>
      <c r="D17">
        <v>400</v>
      </c>
      <c r="E17" t="s">
        <v>37</v>
      </c>
      <c r="F17" t="s">
        <v>23</v>
      </c>
      <c r="G17" t="s">
        <v>214</v>
      </c>
      <c r="H17" t="s">
        <v>211</v>
      </c>
      <c r="I17" t="s">
        <v>211</v>
      </c>
    </row>
    <row r="18" spans="1:12" x14ac:dyDescent="0.25">
      <c r="A18">
        <v>10</v>
      </c>
      <c r="B18">
        <v>303.91950000000003</v>
      </c>
      <c r="C18" t="s">
        <v>24</v>
      </c>
      <c r="D18">
        <v>400</v>
      </c>
      <c r="E18" t="s">
        <v>37</v>
      </c>
      <c r="F18" t="s">
        <v>23</v>
      </c>
      <c r="G18" t="s">
        <v>214</v>
      </c>
      <c r="H18" t="s">
        <v>211</v>
      </c>
      <c r="I18" t="s">
        <v>211</v>
      </c>
    </row>
    <row r="19" spans="1:12" x14ac:dyDescent="0.25">
      <c r="A19">
        <v>24</v>
      </c>
      <c r="B19">
        <v>81.996099999999998</v>
      </c>
      <c r="C19" t="s">
        <v>24</v>
      </c>
      <c r="D19">
        <v>400</v>
      </c>
      <c r="E19" t="s">
        <v>37</v>
      </c>
      <c r="F19" t="s">
        <v>23</v>
      </c>
      <c r="G19" t="s">
        <v>214</v>
      </c>
      <c r="H19" t="s">
        <v>211</v>
      </c>
      <c r="I19" t="s">
        <v>211</v>
      </c>
    </row>
    <row r="20" spans="1:12" x14ac:dyDescent="0.25">
      <c r="A20">
        <v>0</v>
      </c>
      <c r="B20">
        <v>0</v>
      </c>
      <c r="C20" t="s">
        <v>22</v>
      </c>
      <c r="D20">
        <v>400</v>
      </c>
      <c r="E20" t="s">
        <v>37</v>
      </c>
      <c r="F20" t="s">
        <v>23</v>
      </c>
      <c r="G20" t="s">
        <v>214</v>
      </c>
      <c r="H20" t="s">
        <v>211</v>
      </c>
      <c r="I20" t="s">
        <v>230</v>
      </c>
    </row>
    <row r="21" spans="1:12" x14ac:dyDescent="0.25">
      <c r="A21">
        <v>0.5</v>
      </c>
      <c r="B21">
        <v>3.9066000000000001</v>
      </c>
      <c r="C21" t="s">
        <v>22</v>
      </c>
      <c r="D21">
        <v>400</v>
      </c>
      <c r="E21" t="s">
        <v>37</v>
      </c>
      <c r="F21" t="s">
        <v>23</v>
      </c>
      <c r="G21" t="s">
        <v>214</v>
      </c>
      <c r="H21" t="s">
        <v>211</v>
      </c>
      <c r="I21" t="s">
        <v>230</v>
      </c>
    </row>
    <row r="22" spans="1:12" x14ac:dyDescent="0.25">
      <c r="A22">
        <v>1</v>
      </c>
      <c r="B22">
        <v>8.0784000000000002</v>
      </c>
      <c r="C22" t="s">
        <v>22</v>
      </c>
      <c r="D22">
        <v>400</v>
      </c>
      <c r="E22" t="s">
        <v>37</v>
      </c>
      <c r="F22" t="s">
        <v>23</v>
      </c>
      <c r="G22" t="s">
        <v>214</v>
      </c>
      <c r="H22" t="s">
        <v>211</v>
      </c>
      <c r="I22" t="s">
        <v>230</v>
      </c>
    </row>
    <row r="23" spans="1:12" x14ac:dyDescent="0.25">
      <c r="A23">
        <v>2</v>
      </c>
      <c r="B23">
        <v>8.7043999999999997</v>
      </c>
      <c r="C23" t="s">
        <v>22</v>
      </c>
      <c r="D23">
        <v>400</v>
      </c>
      <c r="E23" t="s">
        <v>37</v>
      </c>
      <c r="F23" t="s">
        <v>23</v>
      </c>
      <c r="G23" t="s">
        <v>214</v>
      </c>
      <c r="H23" t="s">
        <v>211</v>
      </c>
      <c r="I23" t="s">
        <v>230</v>
      </c>
    </row>
    <row r="24" spans="1:12" x14ac:dyDescent="0.25">
      <c r="A24">
        <v>3</v>
      </c>
      <c r="B24">
        <v>9.6656999999999993</v>
      </c>
      <c r="C24" t="s">
        <v>22</v>
      </c>
      <c r="D24">
        <v>400</v>
      </c>
      <c r="E24" t="s">
        <v>37</v>
      </c>
      <c r="F24" t="s">
        <v>23</v>
      </c>
      <c r="G24" t="s">
        <v>214</v>
      </c>
      <c r="H24" t="s">
        <v>211</v>
      </c>
      <c r="I24" t="s">
        <v>230</v>
      </c>
    </row>
    <row r="25" spans="1:12" x14ac:dyDescent="0.25">
      <c r="A25">
        <v>4</v>
      </c>
      <c r="B25">
        <v>5.1098999999999997</v>
      </c>
      <c r="C25" t="s">
        <v>22</v>
      </c>
      <c r="D25">
        <v>400</v>
      </c>
      <c r="E25" t="s">
        <v>37</v>
      </c>
      <c r="F25" t="s">
        <v>23</v>
      </c>
      <c r="G25" t="s">
        <v>214</v>
      </c>
      <c r="H25" t="s">
        <v>211</v>
      </c>
      <c r="I25" t="s">
        <v>230</v>
      </c>
    </row>
    <row r="26" spans="1:12" x14ac:dyDescent="0.25">
      <c r="A26">
        <v>6</v>
      </c>
      <c r="B26">
        <v>2.2157</v>
      </c>
      <c r="C26" t="s">
        <v>22</v>
      </c>
      <c r="D26">
        <v>400</v>
      </c>
      <c r="E26" t="s">
        <v>37</v>
      </c>
      <c r="F26" t="s">
        <v>23</v>
      </c>
      <c r="G26" t="s">
        <v>214</v>
      </c>
      <c r="H26" t="s">
        <v>211</v>
      </c>
      <c r="I26" t="s">
        <v>230</v>
      </c>
    </row>
    <row r="27" spans="1:12" x14ac:dyDescent="0.25">
      <c r="A27">
        <v>10</v>
      </c>
      <c r="B27">
        <v>1.1848000000000001</v>
      </c>
      <c r="C27" t="s">
        <v>22</v>
      </c>
      <c r="D27">
        <v>400</v>
      </c>
      <c r="E27" t="s">
        <v>37</v>
      </c>
      <c r="F27" t="s">
        <v>23</v>
      </c>
      <c r="G27" t="s">
        <v>214</v>
      </c>
      <c r="H27" t="s">
        <v>211</v>
      </c>
      <c r="I27" t="s">
        <v>230</v>
      </c>
    </row>
    <row r="28" spans="1:12" x14ac:dyDescent="0.25">
      <c r="A28">
        <v>24</v>
      </c>
      <c r="B28">
        <v>0.44209999999999999</v>
      </c>
      <c r="C28" t="s">
        <v>22</v>
      </c>
      <c r="D28">
        <v>400</v>
      </c>
      <c r="E28" t="s">
        <v>37</v>
      </c>
      <c r="F28" t="s">
        <v>23</v>
      </c>
      <c r="G28" t="s">
        <v>214</v>
      </c>
      <c r="H28" t="s">
        <v>211</v>
      </c>
      <c r="I28" t="s">
        <v>230</v>
      </c>
    </row>
    <row r="29" spans="1:12" x14ac:dyDescent="0.25">
      <c r="A29">
        <v>0</v>
      </c>
      <c r="B29">
        <v>0</v>
      </c>
      <c r="C29" t="s">
        <v>24</v>
      </c>
      <c r="D29">
        <v>400</v>
      </c>
      <c r="E29" t="s">
        <v>37</v>
      </c>
      <c r="F29" t="s">
        <v>23</v>
      </c>
      <c r="G29" t="s">
        <v>214</v>
      </c>
      <c r="H29" t="s">
        <v>211</v>
      </c>
      <c r="I29" t="s">
        <v>230</v>
      </c>
    </row>
    <row r="30" spans="1:12" x14ac:dyDescent="0.25">
      <c r="A30">
        <v>0.5</v>
      </c>
      <c r="B30">
        <v>70.857699999999994</v>
      </c>
      <c r="C30" t="s">
        <v>24</v>
      </c>
      <c r="D30">
        <v>400</v>
      </c>
      <c r="E30" t="s">
        <v>37</v>
      </c>
      <c r="F30" t="s">
        <v>23</v>
      </c>
      <c r="G30" t="s">
        <v>214</v>
      </c>
      <c r="H30" t="s">
        <v>211</v>
      </c>
      <c r="I30" t="s">
        <v>230</v>
      </c>
    </row>
    <row r="31" spans="1:12" x14ac:dyDescent="0.25">
      <c r="A31">
        <v>1</v>
      </c>
      <c r="B31">
        <v>153.24010000000001</v>
      </c>
      <c r="C31" t="s">
        <v>24</v>
      </c>
      <c r="D31">
        <v>400</v>
      </c>
      <c r="E31" t="s">
        <v>37</v>
      </c>
      <c r="F31" t="s">
        <v>23</v>
      </c>
      <c r="G31" t="s">
        <v>214</v>
      </c>
      <c r="H31" t="s">
        <v>211</v>
      </c>
      <c r="I31" t="s">
        <v>230</v>
      </c>
    </row>
    <row r="32" spans="1:12" x14ac:dyDescent="0.25">
      <c r="A32">
        <v>2</v>
      </c>
      <c r="B32">
        <v>220.98089999999999</v>
      </c>
      <c r="C32" t="s">
        <v>24</v>
      </c>
      <c r="D32">
        <v>400</v>
      </c>
      <c r="E32" t="s">
        <v>37</v>
      </c>
      <c r="F32" t="s">
        <v>23</v>
      </c>
      <c r="G32" t="s">
        <v>214</v>
      </c>
      <c r="H32" t="s">
        <v>211</v>
      </c>
      <c r="I32" t="s">
        <v>230</v>
      </c>
      <c r="L32" s="1"/>
    </row>
    <row r="33" spans="1:9" x14ac:dyDescent="0.25">
      <c r="A33">
        <v>3</v>
      </c>
      <c r="B33">
        <v>235.0292</v>
      </c>
      <c r="C33" t="s">
        <v>24</v>
      </c>
      <c r="D33">
        <v>400</v>
      </c>
      <c r="E33" t="s">
        <v>37</v>
      </c>
      <c r="F33" t="s">
        <v>23</v>
      </c>
      <c r="G33" t="s">
        <v>214</v>
      </c>
      <c r="H33" t="s">
        <v>211</v>
      </c>
      <c r="I33" t="s">
        <v>230</v>
      </c>
    </row>
    <row r="34" spans="1:9" x14ac:dyDescent="0.25">
      <c r="A34">
        <v>4</v>
      </c>
      <c r="B34">
        <v>204.07149999999999</v>
      </c>
      <c r="C34" t="s">
        <v>24</v>
      </c>
      <c r="D34">
        <v>400</v>
      </c>
      <c r="E34" t="s">
        <v>37</v>
      </c>
      <c r="F34" t="s">
        <v>23</v>
      </c>
      <c r="G34" t="s">
        <v>214</v>
      </c>
      <c r="H34" t="s">
        <v>211</v>
      </c>
      <c r="I34" t="s">
        <v>230</v>
      </c>
    </row>
    <row r="35" spans="1:9" x14ac:dyDescent="0.25">
      <c r="A35">
        <v>6</v>
      </c>
      <c r="B35">
        <v>184.6951</v>
      </c>
      <c r="C35" t="s">
        <v>24</v>
      </c>
      <c r="D35">
        <v>400</v>
      </c>
      <c r="E35" t="s">
        <v>37</v>
      </c>
      <c r="F35" t="s">
        <v>23</v>
      </c>
      <c r="G35" t="s">
        <v>214</v>
      </c>
      <c r="H35" t="s">
        <v>211</v>
      </c>
      <c r="I35" t="s">
        <v>230</v>
      </c>
    </row>
    <row r="36" spans="1:9" x14ac:dyDescent="0.25">
      <c r="A36">
        <v>10</v>
      </c>
      <c r="B36">
        <v>151.27709999999999</v>
      </c>
      <c r="C36" t="s">
        <v>24</v>
      </c>
      <c r="D36">
        <v>400</v>
      </c>
      <c r="E36" t="s">
        <v>37</v>
      </c>
      <c r="F36" t="s">
        <v>23</v>
      </c>
      <c r="G36" t="s">
        <v>214</v>
      </c>
      <c r="H36" t="s">
        <v>211</v>
      </c>
      <c r="I36" t="s">
        <v>230</v>
      </c>
    </row>
    <row r="37" spans="1:9" x14ac:dyDescent="0.25">
      <c r="A37">
        <v>24</v>
      </c>
      <c r="B37">
        <v>66.570899999999995</v>
      </c>
      <c r="C37" t="s">
        <v>24</v>
      </c>
      <c r="D37">
        <v>400</v>
      </c>
      <c r="E37" t="s">
        <v>37</v>
      </c>
      <c r="F37" t="s">
        <v>23</v>
      </c>
      <c r="G37" t="s">
        <v>214</v>
      </c>
      <c r="H37" t="s">
        <v>211</v>
      </c>
      <c r="I37" t="s">
        <v>230</v>
      </c>
    </row>
    <row r="38" spans="1:9" x14ac:dyDescent="0.25">
      <c r="A38">
        <v>0</v>
      </c>
      <c r="B38">
        <v>0</v>
      </c>
      <c r="C38" t="s">
        <v>22</v>
      </c>
      <c r="D38">
        <v>400</v>
      </c>
      <c r="E38" t="s">
        <v>37</v>
      </c>
      <c r="F38" t="s">
        <v>23</v>
      </c>
      <c r="G38" t="s">
        <v>214</v>
      </c>
      <c r="H38" t="s">
        <v>211</v>
      </c>
      <c r="I38" t="s">
        <v>231</v>
      </c>
    </row>
    <row r="39" spans="1:9" x14ac:dyDescent="0.25">
      <c r="A39">
        <v>0.5</v>
      </c>
      <c r="B39">
        <v>0.77239999999999998</v>
      </c>
      <c r="C39" t="s">
        <v>22</v>
      </c>
      <c r="D39">
        <v>400</v>
      </c>
      <c r="E39" t="s">
        <v>37</v>
      </c>
      <c r="F39" t="s">
        <v>23</v>
      </c>
      <c r="G39" t="s">
        <v>214</v>
      </c>
      <c r="H39" t="s">
        <v>211</v>
      </c>
      <c r="I39" t="s">
        <v>231</v>
      </c>
    </row>
    <row r="40" spans="1:9" x14ac:dyDescent="0.25">
      <c r="A40">
        <v>1</v>
      </c>
      <c r="B40">
        <v>1.5972</v>
      </c>
      <c r="C40" t="s">
        <v>22</v>
      </c>
      <c r="D40">
        <v>400</v>
      </c>
      <c r="E40" t="s">
        <v>37</v>
      </c>
      <c r="F40" t="s">
        <v>23</v>
      </c>
      <c r="G40" t="s">
        <v>214</v>
      </c>
      <c r="H40" t="s">
        <v>211</v>
      </c>
      <c r="I40" t="s">
        <v>231</v>
      </c>
    </row>
    <row r="41" spans="1:9" x14ac:dyDescent="0.25">
      <c r="A41">
        <v>2</v>
      </c>
      <c r="B41">
        <v>3.5070000000000001</v>
      </c>
      <c r="C41" t="s">
        <v>22</v>
      </c>
      <c r="D41">
        <v>400</v>
      </c>
      <c r="E41" t="s">
        <v>37</v>
      </c>
      <c r="F41" t="s">
        <v>23</v>
      </c>
      <c r="G41" t="s">
        <v>214</v>
      </c>
      <c r="H41" t="s">
        <v>211</v>
      </c>
      <c r="I41" t="s">
        <v>231</v>
      </c>
    </row>
    <row r="42" spans="1:9" x14ac:dyDescent="0.25">
      <c r="A42">
        <v>3</v>
      </c>
      <c r="B42">
        <v>2.8338000000000001</v>
      </c>
      <c r="C42" t="s">
        <v>22</v>
      </c>
      <c r="D42">
        <v>400</v>
      </c>
      <c r="E42" t="s">
        <v>37</v>
      </c>
      <c r="F42" t="s">
        <v>23</v>
      </c>
      <c r="G42" t="s">
        <v>214</v>
      </c>
      <c r="H42" t="s">
        <v>211</v>
      </c>
      <c r="I42" t="s">
        <v>231</v>
      </c>
    </row>
    <row r="43" spans="1:9" x14ac:dyDescent="0.25">
      <c r="A43">
        <v>4</v>
      </c>
      <c r="B43">
        <v>2.0590999999999999</v>
      </c>
      <c r="C43" t="s">
        <v>22</v>
      </c>
      <c r="D43">
        <v>400</v>
      </c>
      <c r="E43" t="s">
        <v>37</v>
      </c>
      <c r="F43" t="s">
        <v>23</v>
      </c>
      <c r="G43" t="s">
        <v>214</v>
      </c>
      <c r="H43" t="s">
        <v>211</v>
      </c>
      <c r="I43" t="s">
        <v>231</v>
      </c>
    </row>
    <row r="44" spans="1:9" x14ac:dyDescent="0.25">
      <c r="A44">
        <v>6</v>
      </c>
      <c r="B44">
        <v>0.87939999999999996</v>
      </c>
      <c r="C44" t="s">
        <v>22</v>
      </c>
      <c r="D44">
        <v>400</v>
      </c>
      <c r="E44" t="s">
        <v>37</v>
      </c>
      <c r="F44" t="s">
        <v>23</v>
      </c>
      <c r="G44" t="s">
        <v>214</v>
      </c>
      <c r="H44" t="s">
        <v>211</v>
      </c>
      <c r="I44" t="s">
        <v>231</v>
      </c>
    </row>
    <row r="45" spans="1:9" x14ac:dyDescent="0.25">
      <c r="A45">
        <v>10</v>
      </c>
      <c r="B45">
        <v>0.90210000000000001</v>
      </c>
      <c r="C45" t="s">
        <v>22</v>
      </c>
      <c r="D45">
        <v>400</v>
      </c>
      <c r="E45" t="s">
        <v>37</v>
      </c>
      <c r="F45" t="s">
        <v>23</v>
      </c>
      <c r="G45" t="s">
        <v>214</v>
      </c>
      <c r="H45" t="s">
        <v>211</v>
      </c>
      <c r="I45" t="s">
        <v>231</v>
      </c>
    </row>
    <row r="46" spans="1:9" x14ac:dyDescent="0.25">
      <c r="A46">
        <v>24</v>
      </c>
      <c r="B46">
        <v>0.26819999999999999</v>
      </c>
      <c r="C46" t="s">
        <v>22</v>
      </c>
      <c r="D46">
        <v>400</v>
      </c>
      <c r="E46" t="s">
        <v>37</v>
      </c>
      <c r="F46" t="s">
        <v>23</v>
      </c>
      <c r="G46" t="s">
        <v>214</v>
      </c>
      <c r="H46" t="s">
        <v>211</v>
      </c>
      <c r="I46" t="s">
        <v>231</v>
      </c>
    </row>
    <row r="47" spans="1:9" x14ac:dyDescent="0.25">
      <c r="A47">
        <v>0</v>
      </c>
      <c r="B47">
        <v>0</v>
      </c>
      <c r="C47" t="s">
        <v>24</v>
      </c>
      <c r="D47">
        <v>400</v>
      </c>
      <c r="E47" t="s">
        <v>37</v>
      </c>
      <c r="F47" t="s">
        <v>23</v>
      </c>
      <c r="G47" t="s">
        <v>214</v>
      </c>
      <c r="H47" t="s">
        <v>211</v>
      </c>
      <c r="I47" t="s">
        <v>231</v>
      </c>
    </row>
    <row r="48" spans="1:9" x14ac:dyDescent="0.25">
      <c r="A48">
        <v>0.5</v>
      </c>
      <c r="B48">
        <v>56.685200000000002</v>
      </c>
      <c r="C48" t="s">
        <v>24</v>
      </c>
      <c r="D48">
        <v>400</v>
      </c>
      <c r="E48" t="s">
        <v>37</v>
      </c>
      <c r="F48" t="s">
        <v>23</v>
      </c>
      <c r="G48" t="s">
        <v>214</v>
      </c>
      <c r="H48" t="s">
        <v>211</v>
      </c>
      <c r="I48" t="s">
        <v>231</v>
      </c>
    </row>
    <row r="49" spans="1:9" x14ac:dyDescent="0.25">
      <c r="A49">
        <v>1</v>
      </c>
      <c r="B49">
        <v>113.0386</v>
      </c>
      <c r="C49" t="s">
        <v>24</v>
      </c>
      <c r="D49">
        <v>400</v>
      </c>
      <c r="E49" t="s">
        <v>37</v>
      </c>
      <c r="F49" t="s">
        <v>23</v>
      </c>
      <c r="G49" t="s">
        <v>214</v>
      </c>
      <c r="H49" t="s">
        <v>211</v>
      </c>
      <c r="I49" t="s">
        <v>231</v>
      </c>
    </row>
    <row r="50" spans="1:9" x14ac:dyDescent="0.25">
      <c r="A50">
        <v>2</v>
      </c>
      <c r="B50">
        <v>199.65199999999999</v>
      </c>
      <c r="C50" t="s">
        <v>24</v>
      </c>
      <c r="D50">
        <v>400</v>
      </c>
      <c r="E50" t="s">
        <v>37</v>
      </c>
      <c r="F50" t="s">
        <v>23</v>
      </c>
      <c r="G50" t="s">
        <v>214</v>
      </c>
      <c r="H50" t="s">
        <v>211</v>
      </c>
      <c r="I50" t="s">
        <v>231</v>
      </c>
    </row>
    <row r="51" spans="1:9" x14ac:dyDescent="0.25">
      <c r="A51">
        <v>3</v>
      </c>
      <c r="B51">
        <v>184.24430000000001</v>
      </c>
      <c r="C51" t="s">
        <v>24</v>
      </c>
      <c r="D51">
        <v>400</v>
      </c>
      <c r="E51" t="s">
        <v>37</v>
      </c>
      <c r="F51" t="s">
        <v>23</v>
      </c>
      <c r="G51" t="s">
        <v>214</v>
      </c>
      <c r="H51" t="s">
        <v>211</v>
      </c>
      <c r="I51" t="s">
        <v>231</v>
      </c>
    </row>
    <row r="52" spans="1:9" x14ac:dyDescent="0.25">
      <c r="A52">
        <v>4</v>
      </c>
      <c r="B52">
        <v>173.49359999999999</v>
      </c>
      <c r="C52" t="s">
        <v>24</v>
      </c>
      <c r="D52">
        <v>400</v>
      </c>
      <c r="E52" t="s">
        <v>37</v>
      </c>
      <c r="F52" t="s">
        <v>23</v>
      </c>
      <c r="G52" t="s">
        <v>214</v>
      </c>
      <c r="H52" t="s">
        <v>211</v>
      </c>
      <c r="I52" t="s">
        <v>231</v>
      </c>
    </row>
    <row r="53" spans="1:9" x14ac:dyDescent="0.25">
      <c r="A53">
        <v>6</v>
      </c>
      <c r="B53">
        <v>133.50110000000001</v>
      </c>
      <c r="C53" t="s">
        <v>24</v>
      </c>
      <c r="D53">
        <v>400</v>
      </c>
      <c r="E53" t="s">
        <v>37</v>
      </c>
      <c r="F53" t="s">
        <v>23</v>
      </c>
      <c r="G53" t="s">
        <v>214</v>
      </c>
      <c r="H53" t="s">
        <v>211</v>
      </c>
      <c r="I53" t="s">
        <v>231</v>
      </c>
    </row>
    <row r="54" spans="1:9" x14ac:dyDescent="0.25">
      <c r="A54">
        <v>10</v>
      </c>
      <c r="B54">
        <v>113.86660000000001</v>
      </c>
      <c r="C54" t="s">
        <v>24</v>
      </c>
      <c r="D54">
        <v>400</v>
      </c>
      <c r="E54" t="s">
        <v>37</v>
      </c>
      <c r="F54" t="s">
        <v>23</v>
      </c>
      <c r="G54" t="s">
        <v>214</v>
      </c>
      <c r="H54" t="s">
        <v>211</v>
      </c>
      <c r="I54" t="s">
        <v>231</v>
      </c>
    </row>
    <row r="55" spans="1:9" x14ac:dyDescent="0.25">
      <c r="A55">
        <v>24</v>
      </c>
      <c r="B55">
        <v>20.944900000000001</v>
      </c>
      <c r="C55" t="s">
        <v>24</v>
      </c>
      <c r="D55">
        <v>400</v>
      </c>
      <c r="E55" t="s">
        <v>37</v>
      </c>
      <c r="F55" t="s">
        <v>23</v>
      </c>
      <c r="G55" t="s">
        <v>214</v>
      </c>
      <c r="H55" t="s">
        <v>211</v>
      </c>
      <c r="I55" t="s">
        <v>231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213</v>
      </c>
      <c r="H1" t="s">
        <v>208</v>
      </c>
      <c r="I1" t="s">
        <v>210</v>
      </c>
      <c r="J1" t="s">
        <v>571</v>
      </c>
      <c r="L1" t="s">
        <v>1</v>
      </c>
      <c r="M1" t="s">
        <v>28</v>
      </c>
      <c r="R1" t="s">
        <v>0</v>
      </c>
      <c r="S1" t="s">
        <v>7</v>
      </c>
      <c r="T1" t="s">
        <v>571</v>
      </c>
    </row>
    <row r="2" spans="1:20" x14ac:dyDescent="0.25">
      <c r="A2">
        <v>0</v>
      </c>
      <c r="B2">
        <v>0</v>
      </c>
      <c r="C2" t="s">
        <v>24</v>
      </c>
      <c r="D2">
        <v>200</v>
      </c>
      <c r="E2" t="s">
        <v>36</v>
      </c>
      <c r="F2" t="s">
        <v>576</v>
      </c>
      <c r="G2" t="s">
        <v>203</v>
      </c>
      <c r="H2" t="s">
        <v>232</v>
      </c>
      <c r="I2" t="s">
        <v>577</v>
      </c>
      <c r="J2" t="s">
        <v>574</v>
      </c>
      <c r="L2" t="s">
        <v>2</v>
      </c>
      <c r="M2" t="s">
        <v>30</v>
      </c>
      <c r="R2">
        <v>0</v>
      </c>
      <c r="S2">
        <v>0</v>
      </c>
      <c r="T2" t="s">
        <v>573</v>
      </c>
    </row>
    <row r="3" spans="1:20" x14ac:dyDescent="0.25">
      <c r="A3">
        <v>0.5</v>
      </c>
      <c r="B3">
        <v>0.15279999999999999</v>
      </c>
      <c r="C3" t="s">
        <v>24</v>
      </c>
      <c r="D3">
        <v>200</v>
      </c>
      <c r="E3" t="s">
        <v>36</v>
      </c>
      <c r="F3" t="s">
        <v>576</v>
      </c>
      <c r="G3" t="s">
        <v>203</v>
      </c>
      <c r="H3" t="s">
        <v>232</v>
      </c>
      <c r="I3" t="s">
        <v>577</v>
      </c>
      <c r="J3" t="s">
        <v>574</v>
      </c>
      <c r="L3" t="s">
        <v>5</v>
      </c>
      <c r="M3" t="s">
        <v>26</v>
      </c>
      <c r="R3">
        <v>0.5</v>
      </c>
      <c r="S3">
        <v>1.6199999999999999E-2</v>
      </c>
      <c r="T3" t="s">
        <v>573</v>
      </c>
    </row>
    <row r="4" spans="1:20" x14ac:dyDescent="0.25">
      <c r="A4">
        <v>1</v>
      </c>
      <c r="B4">
        <v>0.3075</v>
      </c>
      <c r="C4" t="s">
        <v>24</v>
      </c>
      <c r="D4">
        <v>200</v>
      </c>
      <c r="E4" t="s">
        <v>36</v>
      </c>
      <c r="F4" t="s">
        <v>576</v>
      </c>
      <c r="G4" t="s">
        <v>203</v>
      </c>
      <c r="H4" t="s">
        <v>232</v>
      </c>
      <c r="I4" t="s">
        <v>577</v>
      </c>
      <c r="J4" t="s">
        <v>574</v>
      </c>
      <c r="L4" t="s">
        <v>9</v>
      </c>
      <c r="M4" s="59" t="s">
        <v>572</v>
      </c>
      <c r="N4" t="s">
        <v>335</v>
      </c>
      <c r="R4">
        <v>1</v>
      </c>
      <c r="S4">
        <v>0.83799999999999997</v>
      </c>
      <c r="T4" t="s">
        <v>573</v>
      </c>
    </row>
    <row r="5" spans="1:20" x14ac:dyDescent="0.25">
      <c r="A5">
        <v>1.5</v>
      </c>
      <c r="B5">
        <v>0.72270000000000001</v>
      </c>
      <c r="C5" t="s">
        <v>24</v>
      </c>
      <c r="D5">
        <v>200</v>
      </c>
      <c r="E5" t="s">
        <v>36</v>
      </c>
      <c r="F5" t="s">
        <v>576</v>
      </c>
      <c r="G5" t="s">
        <v>203</v>
      </c>
      <c r="H5" t="s">
        <v>232</v>
      </c>
      <c r="I5" t="s">
        <v>577</v>
      </c>
      <c r="J5" t="s">
        <v>574</v>
      </c>
      <c r="L5" t="s">
        <v>15</v>
      </c>
      <c r="M5" t="s">
        <v>576</v>
      </c>
      <c r="R5">
        <v>1.5</v>
      </c>
      <c r="S5">
        <v>1.3774</v>
      </c>
      <c r="T5" t="s">
        <v>573</v>
      </c>
    </row>
    <row r="6" spans="1:20" x14ac:dyDescent="0.25">
      <c r="A6">
        <v>2</v>
      </c>
      <c r="B6">
        <v>0.85060000000000002</v>
      </c>
      <c r="C6" t="s">
        <v>24</v>
      </c>
      <c r="D6">
        <v>200</v>
      </c>
      <c r="E6" t="s">
        <v>36</v>
      </c>
      <c r="F6" t="s">
        <v>576</v>
      </c>
      <c r="G6" t="s">
        <v>203</v>
      </c>
      <c r="H6" t="s">
        <v>232</v>
      </c>
      <c r="I6" t="s">
        <v>577</v>
      </c>
      <c r="J6" t="s">
        <v>574</v>
      </c>
      <c r="L6" t="s">
        <v>12</v>
      </c>
      <c r="M6" t="s">
        <v>14</v>
      </c>
      <c r="R6">
        <v>2</v>
      </c>
      <c r="S6">
        <v>2.6042000000000001</v>
      </c>
      <c r="T6" t="s">
        <v>573</v>
      </c>
    </row>
    <row r="7" spans="1:20" x14ac:dyDescent="0.25">
      <c r="A7">
        <v>2.5</v>
      </c>
      <c r="B7">
        <v>0.97040000000000004</v>
      </c>
      <c r="C7" t="s">
        <v>24</v>
      </c>
      <c r="D7">
        <v>200</v>
      </c>
      <c r="E7" t="s">
        <v>36</v>
      </c>
      <c r="F7" t="s">
        <v>576</v>
      </c>
      <c r="G7" t="s">
        <v>203</v>
      </c>
      <c r="H7" t="s">
        <v>232</v>
      </c>
      <c r="I7" t="s">
        <v>577</v>
      </c>
      <c r="J7" t="s">
        <v>574</v>
      </c>
      <c r="L7" t="s">
        <v>10</v>
      </c>
      <c r="M7" t="s">
        <v>29</v>
      </c>
      <c r="R7">
        <v>2.5</v>
      </c>
      <c r="S7">
        <v>3.3123</v>
      </c>
      <c r="T7" t="s">
        <v>573</v>
      </c>
    </row>
    <row r="8" spans="1:20" x14ac:dyDescent="0.25">
      <c r="A8">
        <v>3</v>
      </c>
      <c r="B8">
        <v>1.1599999999999999</v>
      </c>
      <c r="C8" t="s">
        <v>24</v>
      </c>
      <c r="D8">
        <v>200</v>
      </c>
      <c r="E8" t="s">
        <v>36</v>
      </c>
      <c r="F8" t="s">
        <v>576</v>
      </c>
      <c r="G8" t="s">
        <v>203</v>
      </c>
      <c r="H8" t="s">
        <v>232</v>
      </c>
      <c r="I8" t="s">
        <v>577</v>
      </c>
      <c r="J8" t="s">
        <v>574</v>
      </c>
      <c r="L8" t="s">
        <v>206</v>
      </c>
      <c r="M8" t="s">
        <v>579</v>
      </c>
      <c r="R8">
        <v>3</v>
      </c>
      <c r="S8">
        <v>4.1158000000000001</v>
      </c>
      <c r="T8" t="s">
        <v>573</v>
      </c>
    </row>
    <row r="9" spans="1:20" x14ac:dyDescent="0.25">
      <c r="A9">
        <v>3.5</v>
      </c>
      <c r="B9">
        <v>1.3651</v>
      </c>
      <c r="C9" t="s">
        <v>24</v>
      </c>
      <c r="D9">
        <v>200</v>
      </c>
      <c r="E9" t="s">
        <v>36</v>
      </c>
      <c r="F9" t="s">
        <v>576</v>
      </c>
      <c r="G9" t="s">
        <v>203</v>
      </c>
      <c r="H9" t="s">
        <v>232</v>
      </c>
      <c r="I9" t="s">
        <v>577</v>
      </c>
      <c r="J9" t="s">
        <v>574</v>
      </c>
      <c r="L9" t="s">
        <v>207</v>
      </c>
      <c r="M9" t="s">
        <v>232</v>
      </c>
      <c r="R9">
        <v>3.5</v>
      </c>
      <c r="S9">
        <v>4.8628</v>
      </c>
      <c r="T9" t="s">
        <v>573</v>
      </c>
    </row>
    <row r="10" spans="1:20" x14ac:dyDescent="0.25">
      <c r="A10">
        <v>4</v>
      </c>
      <c r="B10">
        <v>1.5215000000000001</v>
      </c>
      <c r="C10" t="s">
        <v>24</v>
      </c>
      <c r="D10">
        <v>200</v>
      </c>
      <c r="E10" t="s">
        <v>36</v>
      </c>
      <c r="F10" t="s">
        <v>576</v>
      </c>
      <c r="G10" t="s">
        <v>203</v>
      </c>
      <c r="H10" t="s">
        <v>232</v>
      </c>
      <c r="I10" t="s">
        <v>577</v>
      </c>
      <c r="J10" t="s">
        <v>574</v>
      </c>
      <c r="L10" t="s">
        <v>219</v>
      </c>
      <c r="M10" t="s">
        <v>233</v>
      </c>
      <c r="R10">
        <v>4</v>
      </c>
      <c r="S10">
        <v>5.1333000000000002</v>
      </c>
      <c r="T10" t="s">
        <v>573</v>
      </c>
    </row>
    <row r="11" spans="1:20" x14ac:dyDescent="0.25">
      <c r="A11">
        <v>5</v>
      </c>
      <c r="B11">
        <v>1.2522</v>
      </c>
      <c r="C11" t="s">
        <v>24</v>
      </c>
      <c r="D11">
        <v>200</v>
      </c>
      <c r="E11" t="s">
        <v>36</v>
      </c>
      <c r="F11" t="s">
        <v>576</v>
      </c>
      <c r="G11" t="s">
        <v>203</v>
      </c>
      <c r="H11" t="s">
        <v>232</v>
      </c>
      <c r="I11" t="s">
        <v>577</v>
      </c>
      <c r="J11" t="s">
        <v>574</v>
      </c>
      <c r="L11" t="s">
        <v>339</v>
      </c>
      <c r="M11" t="s">
        <v>580</v>
      </c>
      <c r="R11">
        <v>5</v>
      </c>
      <c r="S11">
        <v>6.4513999999999996</v>
      </c>
      <c r="T11" t="s">
        <v>573</v>
      </c>
    </row>
    <row r="12" spans="1:20" x14ac:dyDescent="0.25">
      <c r="A12">
        <v>6</v>
      </c>
      <c r="B12">
        <v>1.1577</v>
      </c>
      <c r="C12" t="s">
        <v>24</v>
      </c>
      <c r="D12">
        <v>200</v>
      </c>
      <c r="E12" t="s">
        <v>36</v>
      </c>
      <c r="F12" t="s">
        <v>576</v>
      </c>
      <c r="G12" t="s">
        <v>203</v>
      </c>
      <c r="H12" t="s">
        <v>232</v>
      </c>
      <c r="I12" t="s">
        <v>577</v>
      </c>
      <c r="J12" t="s">
        <v>574</v>
      </c>
      <c r="R12">
        <v>6</v>
      </c>
      <c r="S12">
        <v>7.5906000000000002</v>
      </c>
      <c r="T12" t="s">
        <v>573</v>
      </c>
    </row>
    <row r="13" spans="1:20" x14ac:dyDescent="0.25">
      <c r="A13">
        <v>7</v>
      </c>
      <c r="B13">
        <v>1.1393</v>
      </c>
      <c r="C13" t="s">
        <v>24</v>
      </c>
      <c r="D13">
        <v>200</v>
      </c>
      <c r="E13" t="s">
        <v>36</v>
      </c>
      <c r="F13" t="s">
        <v>576</v>
      </c>
      <c r="G13" t="s">
        <v>203</v>
      </c>
      <c r="H13" t="s">
        <v>232</v>
      </c>
      <c r="I13" t="s">
        <v>577</v>
      </c>
      <c r="J13" t="s">
        <v>574</v>
      </c>
      <c r="R13">
        <v>7</v>
      </c>
      <c r="S13">
        <v>7.9166999999999996</v>
      </c>
      <c r="T13" t="s">
        <v>573</v>
      </c>
    </row>
    <row r="14" spans="1:20" x14ac:dyDescent="0.25">
      <c r="A14">
        <v>8</v>
      </c>
      <c r="B14">
        <v>1.0535000000000001</v>
      </c>
      <c r="C14" t="s">
        <v>24</v>
      </c>
      <c r="D14">
        <v>200</v>
      </c>
      <c r="E14" t="s">
        <v>36</v>
      </c>
      <c r="F14" t="s">
        <v>576</v>
      </c>
      <c r="G14" t="s">
        <v>203</v>
      </c>
      <c r="H14" t="s">
        <v>232</v>
      </c>
      <c r="I14" t="s">
        <v>577</v>
      </c>
      <c r="J14" t="s">
        <v>574</v>
      </c>
      <c r="R14">
        <v>8</v>
      </c>
      <c r="S14">
        <v>7.2070999999999996</v>
      </c>
      <c r="T14" t="s">
        <v>573</v>
      </c>
    </row>
    <row r="15" spans="1:20" x14ac:dyDescent="0.25">
      <c r="A15">
        <v>10</v>
      </c>
      <c r="B15">
        <v>0.68620000000000003</v>
      </c>
      <c r="C15" t="s">
        <v>24</v>
      </c>
      <c r="D15">
        <v>200</v>
      </c>
      <c r="E15" t="s">
        <v>36</v>
      </c>
      <c r="F15" t="s">
        <v>576</v>
      </c>
      <c r="G15" t="s">
        <v>203</v>
      </c>
      <c r="H15" t="s">
        <v>232</v>
      </c>
      <c r="I15" t="s">
        <v>577</v>
      </c>
      <c r="J15" t="s">
        <v>574</v>
      </c>
      <c r="R15">
        <v>10</v>
      </c>
      <c r="S15">
        <v>5.2348999999999997</v>
      </c>
      <c r="T15" t="s">
        <v>573</v>
      </c>
    </row>
    <row r="16" spans="1:20" x14ac:dyDescent="0.25">
      <c r="A16">
        <v>24</v>
      </c>
      <c r="B16">
        <v>0.27839999999999998</v>
      </c>
      <c r="C16" t="s">
        <v>24</v>
      </c>
      <c r="D16">
        <v>200</v>
      </c>
      <c r="E16" t="s">
        <v>36</v>
      </c>
      <c r="F16" t="s">
        <v>576</v>
      </c>
      <c r="G16" t="s">
        <v>203</v>
      </c>
      <c r="H16" t="s">
        <v>232</v>
      </c>
      <c r="I16" t="s">
        <v>577</v>
      </c>
      <c r="J16" t="s">
        <v>574</v>
      </c>
      <c r="R16">
        <v>12</v>
      </c>
      <c r="S16">
        <v>6.2271000000000001</v>
      </c>
      <c r="T16" t="s">
        <v>573</v>
      </c>
    </row>
    <row r="17" spans="1:20" x14ac:dyDescent="0.25">
      <c r="A17">
        <v>27</v>
      </c>
      <c r="B17">
        <v>0.1943</v>
      </c>
      <c r="C17" t="s">
        <v>24</v>
      </c>
      <c r="D17">
        <v>200</v>
      </c>
      <c r="E17" t="s">
        <v>36</v>
      </c>
      <c r="F17" t="s">
        <v>576</v>
      </c>
      <c r="G17" t="s">
        <v>203</v>
      </c>
      <c r="H17" t="s">
        <v>232</v>
      </c>
      <c r="I17" t="s">
        <v>577</v>
      </c>
      <c r="J17" t="s">
        <v>574</v>
      </c>
      <c r="R17">
        <v>15</v>
      </c>
      <c r="S17">
        <v>5.7507999999999999</v>
      </c>
      <c r="T17" t="s">
        <v>573</v>
      </c>
    </row>
    <row r="18" spans="1:20" x14ac:dyDescent="0.25">
      <c r="A18">
        <v>30</v>
      </c>
      <c r="B18">
        <v>0.1421</v>
      </c>
      <c r="C18" t="s">
        <v>24</v>
      </c>
      <c r="D18">
        <v>200</v>
      </c>
      <c r="E18" t="s">
        <v>36</v>
      </c>
      <c r="F18" t="s">
        <v>576</v>
      </c>
      <c r="G18" t="s">
        <v>203</v>
      </c>
      <c r="H18" t="s">
        <v>232</v>
      </c>
      <c r="I18" t="s">
        <v>577</v>
      </c>
      <c r="J18" t="s">
        <v>574</v>
      </c>
      <c r="R18">
        <v>18</v>
      </c>
      <c r="S18">
        <v>4.8194999999999997</v>
      </c>
      <c r="T18" t="s">
        <v>573</v>
      </c>
    </row>
    <row r="19" spans="1:20" x14ac:dyDescent="0.25">
      <c r="A19">
        <v>33</v>
      </c>
      <c r="B19">
        <v>0.1024</v>
      </c>
      <c r="C19" t="s">
        <v>24</v>
      </c>
      <c r="D19">
        <v>200</v>
      </c>
      <c r="E19" t="s">
        <v>36</v>
      </c>
      <c r="F19" t="s">
        <v>576</v>
      </c>
      <c r="G19" t="s">
        <v>203</v>
      </c>
      <c r="H19" t="s">
        <v>232</v>
      </c>
      <c r="I19" t="s">
        <v>577</v>
      </c>
      <c r="J19" t="s">
        <v>574</v>
      </c>
      <c r="R19">
        <v>21</v>
      </c>
      <c r="S19">
        <v>4.2984999999999998</v>
      </c>
      <c r="T19" t="s">
        <v>573</v>
      </c>
    </row>
    <row r="20" spans="1:20" x14ac:dyDescent="0.25">
      <c r="A20">
        <v>48</v>
      </c>
      <c r="B20">
        <v>3.9E-2</v>
      </c>
      <c r="C20" t="s">
        <v>24</v>
      </c>
      <c r="D20">
        <v>200</v>
      </c>
      <c r="E20" t="s">
        <v>36</v>
      </c>
      <c r="F20" t="s">
        <v>576</v>
      </c>
      <c r="G20" t="s">
        <v>203</v>
      </c>
      <c r="H20" t="s">
        <v>232</v>
      </c>
      <c r="I20" t="s">
        <v>577</v>
      </c>
      <c r="J20" t="s">
        <v>574</v>
      </c>
      <c r="R20">
        <v>24</v>
      </c>
      <c r="S20">
        <v>3.0358999999999998</v>
      </c>
      <c r="T20" t="s">
        <v>573</v>
      </c>
    </row>
    <row r="21" spans="1:20" x14ac:dyDescent="0.25">
      <c r="A21">
        <v>0</v>
      </c>
      <c r="B21">
        <v>0</v>
      </c>
      <c r="C21" t="s">
        <v>24</v>
      </c>
      <c r="D21">
        <v>200</v>
      </c>
      <c r="E21" t="s">
        <v>36</v>
      </c>
      <c r="F21" t="s">
        <v>576</v>
      </c>
      <c r="G21" t="s">
        <v>203</v>
      </c>
      <c r="H21" t="s">
        <v>232</v>
      </c>
      <c r="I21" t="s">
        <v>578</v>
      </c>
      <c r="J21" t="s">
        <v>573</v>
      </c>
      <c r="R21">
        <v>27</v>
      </c>
      <c r="S21">
        <v>2.5640000000000001</v>
      </c>
      <c r="T21" t="s">
        <v>573</v>
      </c>
    </row>
    <row r="22" spans="1:20" x14ac:dyDescent="0.25">
      <c r="A22">
        <v>0.5</v>
      </c>
      <c r="B22">
        <v>1.6199999999999999E-2</v>
      </c>
      <c r="C22" t="s">
        <v>24</v>
      </c>
      <c r="D22">
        <v>200</v>
      </c>
      <c r="E22" t="s">
        <v>36</v>
      </c>
      <c r="F22" t="s">
        <v>576</v>
      </c>
      <c r="G22" t="s">
        <v>203</v>
      </c>
      <c r="H22" t="s">
        <v>232</v>
      </c>
      <c r="I22" t="s">
        <v>578</v>
      </c>
      <c r="J22" t="s">
        <v>573</v>
      </c>
      <c r="R22">
        <v>30</v>
      </c>
      <c r="S22">
        <v>2.1739999999999999</v>
      </c>
      <c r="T22" t="s">
        <v>573</v>
      </c>
    </row>
    <row r="23" spans="1:20" x14ac:dyDescent="0.25">
      <c r="A23">
        <v>1</v>
      </c>
      <c r="B23">
        <v>0.83799999999999997</v>
      </c>
      <c r="C23" t="s">
        <v>24</v>
      </c>
      <c r="D23">
        <v>200</v>
      </c>
      <c r="E23" t="s">
        <v>36</v>
      </c>
      <c r="F23" t="s">
        <v>576</v>
      </c>
      <c r="G23" t="s">
        <v>203</v>
      </c>
      <c r="H23" t="s">
        <v>232</v>
      </c>
      <c r="I23" t="s">
        <v>578</v>
      </c>
      <c r="J23" t="s">
        <v>573</v>
      </c>
      <c r="R23">
        <v>33</v>
      </c>
      <c r="S23">
        <v>1.7250000000000001</v>
      </c>
      <c r="T23" t="s">
        <v>573</v>
      </c>
    </row>
    <row r="24" spans="1:20" x14ac:dyDescent="0.25">
      <c r="A24">
        <v>1.5</v>
      </c>
      <c r="B24">
        <v>1.3774</v>
      </c>
      <c r="C24" t="s">
        <v>24</v>
      </c>
      <c r="D24">
        <v>200</v>
      </c>
      <c r="E24" t="s">
        <v>36</v>
      </c>
      <c r="F24" t="s">
        <v>576</v>
      </c>
      <c r="G24" t="s">
        <v>203</v>
      </c>
      <c r="H24" t="s">
        <v>232</v>
      </c>
      <c r="I24" t="s">
        <v>578</v>
      </c>
      <c r="J24" t="s">
        <v>573</v>
      </c>
      <c r="R24">
        <v>36</v>
      </c>
      <c r="S24">
        <v>1.4913000000000001</v>
      </c>
      <c r="T24" t="s">
        <v>573</v>
      </c>
    </row>
    <row r="25" spans="1:20" x14ac:dyDescent="0.25">
      <c r="A25">
        <v>2</v>
      </c>
      <c r="B25">
        <v>2.6042000000000001</v>
      </c>
      <c r="C25" t="s">
        <v>24</v>
      </c>
      <c r="D25">
        <v>200</v>
      </c>
      <c r="E25" t="s">
        <v>36</v>
      </c>
      <c r="F25" t="s">
        <v>576</v>
      </c>
      <c r="G25" t="s">
        <v>203</v>
      </c>
      <c r="H25" t="s">
        <v>232</v>
      </c>
      <c r="I25" t="s">
        <v>578</v>
      </c>
      <c r="J25" t="s">
        <v>573</v>
      </c>
      <c r="R25">
        <v>48</v>
      </c>
      <c r="S25">
        <v>0.87960000000000005</v>
      </c>
      <c r="T25" t="s">
        <v>573</v>
      </c>
    </row>
    <row r="26" spans="1:20" x14ac:dyDescent="0.25">
      <c r="A26">
        <v>2.5</v>
      </c>
      <c r="B26">
        <v>3.3123</v>
      </c>
      <c r="C26" t="s">
        <v>24</v>
      </c>
      <c r="D26">
        <v>200</v>
      </c>
      <c r="E26" t="s">
        <v>36</v>
      </c>
      <c r="F26" t="s">
        <v>576</v>
      </c>
      <c r="G26" t="s">
        <v>203</v>
      </c>
      <c r="H26" t="s">
        <v>232</v>
      </c>
      <c r="I26" t="s">
        <v>578</v>
      </c>
      <c r="J26" t="s">
        <v>573</v>
      </c>
      <c r="R26">
        <v>0</v>
      </c>
      <c r="S26">
        <v>0</v>
      </c>
      <c r="T26" t="s">
        <v>574</v>
      </c>
    </row>
    <row r="27" spans="1:20" x14ac:dyDescent="0.25">
      <c r="A27">
        <v>3</v>
      </c>
      <c r="B27">
        <v>4.1158000000000001</v>
      </c>
      <c r="C27" t="s">
        <v>24</v>
      </c>
      <c r="D27">
        <v>200</v>
      </c>
      <c r="E27" t="s">
        <v>36</v>
      </c>
      <c r="F27" t="s">
        <v>576</v>
      </c>
      <c r="G27" t="s">
        <v>203</v>
      </c>
      <c r="H27" t="s">
        <v>232</v>
      </c>
      <c r="I27" t="s">
        <v>578</v>
      </c>
      <c r="J27" t="s">
        <v>573</v>
      </c>
      <c r="R27">
        <v>0.5</v>
      </c>
      <c r="S27">
        <v>0.15279999999999999</v>
      </c>
      <c r="T27" t="s">
        <v>574</v>
      </c>
    </row>
    <row r="28" spans="1:20" x14ac:dyDescent="0.25">
      <c r="A28">
        <v>3.5</v>
      </c>
      <c r="B28">
        <v>4.8628</v>
      </c>
      <c r="C28" t="s">
        <v>24</v>
      </c>
      <c r="D28">
        <v>200</v>
      </c>
      <c r="E28" t="s">
        <v>36</v>
      </c>
      <c r="F28" t="s">
        <v>576</v>
      </c>
      <c r="G28" t="s">
        <v>203</v>
      </c>
      <c r="H28" t="s">
        <v>232</v>
      </c>
      <c r="I28" t="s">
        <v>578</v>
      </c>
      <c r="J28" t="s">
        <v>573</v>
      </c>
      <c r="R28">
        <v>1</v>
      </c>
      <c r="S28">
        <v>0.3075</v>
      </c>
      <c r="T28" t="s">
        <v>574</v>
      </c>
    </row>
    <row r="29" spans="1:20" x14ac:dyDescent="0.25">
      <c r="A29">
        <v>4</v>
      </c>
      <c r="B29">
        <v>5.1333000000000002</v>
      </c>
      <c r="C29" t="s">
        <v>24</v>
      </c>
      <c r="D29">
        <v>200</v>
      </c>
      <c r="E29" t="s">
        <v>36</v>
      </c>
      <c r="F29" t="s">
        <v>576</v>
      </c>
      <c r="G29" t="s">
        <v>203</v>
      </c>
      <c r="H29" t="s">
        <v>232</v>
      </c>
      <c r="I29" t="s">
        <v>578</v>
      </c>
      <c r="J29" t="s">
        <v>573</v>
      </c>
      <c r="R29">
        <v>1.5</v>
      </c>
      <c r="S29">
        <v>0.72270000000000001</v>
      </c>
      <c r="T29" t="s">
        <v>574</v>
      </c>
    </row>
    <row r="30" spans="1:20" x14ac:dyDescent="0.25">
      <c r="A30">
        <v>5</v>
      </c>
      <c r="B30">
        <v>6.4513999999999996</v>
      </c>
      <c r="C30" t="s">
        <v>24</v>
      </c>
      <c r="D30">
        <v>200</v>
      </c>
      <c r="E30" t="s">
        <v>36</v>
      </c>
      <c r="F30" t="s">
        <v>576</v>
      </c>
      <c r="G30" t="s">
        <v>203</v>
      </c>
      <c r="H30" t="s">
        <v>232</v>
      </c>
      <c r="I30" t="s">
        <v>578</v>
      </c>
      <c r="J30" t="s">
        <v>573</v>
      </c>
      <c r="R30">
        <v>2</v>
      </c>
      <c r="S30">
        <v>0.85060000000000002</v>
      </c>
      <c r="T30" t="s">
        <v>574</v>
      </c>
    </row>
    <row r="31" spans="1:20" x14ac:dyDescent="0.25">
      <c r="A31">
        <v>6</v>
      </c>
      <c r="B31">
        <v>7.5906000000000002</v>
      </c>
      <c r="C31" t="s">
        <v>24</v>
      </c>
      <c r="D31">
        <v>200</v>
      </c>
      <c r="E31" t="s">
        <v>36</v>
      </c>
      <c r="F31" t="s">
        <v>576</v>
      </c>
      <c r="G31" t="s">
        <v>203</v>
      </c>
      <c r="H31" t="s">
        <v>232</v>
      </c>
      <c r="I31" t="s">
        <v>578</v>
      </c>
      <c r="J31" t="s">
        <v>573</v>
      </c>
      <c r="R31">
        <v>2.5</v>
      </c>
      <c r="S31">
        <v>0.97040000000000004</v>
      </c>
      <c r="T31" t="s">
        <v>574</v>
      </c>
    </row>
    <row r="32" spans="1:20" x14ac:dyDescent="0.25">
      <c r="A32">
        <v>7</v>
      </c>
      <c r="B32">
        <v>7.9166999999999996</v>
      </c>
      <c r="C32" t="s">
        <v>24</v>
      </c>
      <c r="D32">
        <v>200</v>
      </c>
      <c r="E32" t="s">
        <v>36</v>
      </c>
      <c r="F32" t="s">
        <v>576</v>
      </c>
      <c r="G32" t="s">
        <v>203</v>
      </c>
      <c r="H32" t="s">
        <v>232</v>
      </c>
      <c r="I32" t="s">
        <v>578</v>
      </c>
      <c r="J32" t="s">
        <v>573</v>
      </c>
      <c r="R32">
        <v>3</v>
      </c>
      <c r="S32">
        <v>1.1599999999999999</v>
      </c>
      <c r="T32" t="s">
        <v>574</v>
      </c>
    </row>
    <row r="33" spans="1:20" x14ac:dyDescent="0.25">
      <c r="A33">
        <v>8</v>
      </c>
      <c r="B33">
        <v>7.2070999999999996</v>
      </c>
      <c r="C33" t="s">
        <v>24</v>
      </c>
      <c r="D33">
        <v>200</v>
      </c>
      <c r="E33" t="s">
        <v>36</v>
      </c>
      <c r="F33" t="s">
        <v>576</v>
      </c>
      <c r="G33" t="s">
        <v>203</v>
      </c>
      <c r="H33" t="s">
        <v>232</v>
      </c>
      <c r="I33" t="s">
        <v>578</v>
      </c>
      <c r="J33" t="s">
        <v>573</v>
      </c>
      <c r="R33">
        <v>3.5</v>
      </c>
      <c r="S33">
        <v>1.3651</v>
      </c>
      <c r="T33" t="s">
        <v>574</v>
      </c>
    </row>
    <row r="34" spans="1:20" x14ac:dyDescent="0.25">
      <c r="A34">
        <v>10</v>
      </c>
      <c r="B34">
        <v>5.2348999999999997</v>
      </c>
      <c r="C34" t="s">
        <v>24</v>
      </c>
      <c r="D34">
        <v>200</v>
      </c>
      <c r="E34" t="s">
        <v>36</v>
      </c>
      <c r="F34" t="s">
        <v>576</v>
      </c>
      <c r="G34" t="s">
        <v>203</v>
      </c>
      <c r="H34" t="s">
        <v>232</v>
      </c>
      <c r="I34" t="s">
        <v>578</v>
      </c>
      <c r="J34" t="s">
        <v>573</v>
      </c>
      <c r="R34">
        <v>4</v>
      </c>
      <c r="S34">
        <v>1.5215000000000001</v>
      </c>
      <c r="T34" t="s">
        <v>574</v>
      </c>
    </row>
    <row r="35" spans="1:20" x14ac:dyDescent="0.25">
      <c r="A35">
        <v>12</v>
      </c>
      <c r="B35">
        <v>6.2271000000000001</v>
      </c>
      <c r="C35" t="s">
        <v>24</v>
      </c>
      <c r="D35">
        <v>200</v>
      </c>
      <c r="E35" t="s">
        <v>36</v>
      </c>
      <c r="F35" t="s">
        <v>576</v>
      </c>
      <c r="G35" t="s">
        <v>203</v>
      </c>
      <c r="H35" t="s">
        <v>232</v>
      </c>
      <c r="I35" t="s">
        <v>578</v>
      </c>
      <c r="J35" t="s">
        <v>573</v>
      </c>
      <c r="R35">
        <v>5</v>
      </c>
      <c r="S35">
        <v>1.2522</v>
      </c>
      <c r="T35" t="s">
        <v>574</v>
      </c>
    </row>
    <row r="36" spans="1:20" x14ac:dyDescent="0.25">
      <c r="A36">
        <v>15</v>
      </c>
      <c r="B36">
        <v>5.7507999999999999</v>
      </c>
      <c r="C36" t="s">
        <v>24</v>
      </c>
      <c r="D36">
        <v>200</v>
      </c>
      <c r="E36" t="s">
        <v>36</v>
      </c>
      <c r="F36" t="s">
        <v>576</v>
      </c>
      <c r="G36" t="s">
        <v>203</v>
      </c>
      <c r="H36" t="s">
        <v>232</v>
      </c>
      <c r="I36" t="s">
        <v>578</v>
      </c>
      <c r="J36" t="s">
        <v>573</v>
      </c>
      <c r="R36">
        <v>6</v>
      </c>
      <c r="S36">
        <v>1.1577</v>
      </c>
      <c r="T36" t="s">
        <v>574</v>
      </c>
    </row>
    <row r="37" spans="1:20" x14ac:dyDescent="0.25">
      <c r="A37">
        <v>18</v>
      </c>
      <c r="B37">
        <v>4.8194999999999997</v>
      </c>
      <c r="C37" t="s">
        <v>24</v>
      </c>
      <c r="D37">
        <v>200</v>
      </c>
      <c r="E37" t="s">
        <v>36</v>
      </c>
      <c r="F37" t="s">
        <v>576</v>
      </c>
      <c r="G37" t="s">
        <v>203</v>
      </c>
      <c r="H37" t="s">
        <v>232</v>
      </c>
      <c r="I37" t="s">
        <v>578</v>
      </c>
      <c r="J37" t="s">
        <v>573</v>
      </c>
      <c r="R37">
        <v>7</v>
      </c>
      <c r="S37">
        <v>1.1393</v>
      </c>
      <c r="T37" t="s">
        <v>574</v>
      </c>
    </row>
    <row r="38" spans="1:20" x14ac:dyDescent="0.25">
      <c r="A38">
        <v>21</v>
      </c>
      <c r="B38">
        <v>4.2984999999999998</v>
      </c>
      <c r="C38" t="s">
        <v>24</v>
      </c>
      <c r="D38">
        <v>200</v>
      </c>
      <c r="E38" t="s">
        <v>36</v>
      </c>
      <c r="F38" t="s">
        <v>576</v>
      </c>
      <c r="G38" t="s">
        <v>203</v>
      </c>
      <c r="H38" t="s">
        <v>232</v>
      </c>
      <c r="I38" t="s">
        <v>578</v>
      </c>
      <c r="J38" t="s">
        <v>573</v>
      </c>
      <c r="R38">
        <v>8</v>
      </c>
      <c r="S38">
        <v>1.0535000000000001</v>
      </c>
      <c r="T38" t="s">
        <v>574</v>
      </c>
    </row>
    <row r="39" spans="1:20" x14ac:dyDescent="0.25">
      <c r="A39">
        <v>24</v>
      </c>
      <c r="B39">
        <v>3.0358999999999998</v>
      </c>
      <c r="C39" t="s">
        <v>24</v>
      </c>
      <c r="D39">
        <v>200</v>
      </c>
      <c r="E39" t="s">
        <v>36</v>
      </c>
      <c r="F39" t="s">
        <v>576</v>
      </c>
      <c r="G39" t="s">
        <v>203</v>
      </c>
      <c r="H39" t="s">
        <v>232</v>
      </c>
      <c r="I39" t="s">
        <v>578</v>
      </c>
      <c r="J39" t="s">
        <v>573</v>
      </c>
      <c r="R39">
        <v>10</v>
      </c>
      <c r="S39">
        <v>0.68620000000000003</v>
      </c>
      <c r="T39" t="s">
        <v>574</v>
      </c>
    </row>
    <row r="40" spans="1:20" x14ac:dyDescent="0.25">
      <c r="A40">
        <v>27</v>
      </c>
      <c r="B40">
        <v>2.5640000000000001</v>
      </c>
      <c r="C40" t="s">
        <v>24</v>
      </c>
      <c r="D40">
        <v>200</v>
      </c>
      <c r="E40" t="s">
        <v>36</v>
      </c>
      <c r="F40" t="s">
        <v>576</v>
      </c>
      <c r="G40" t="s">
        <v>203</v>
      </c>
      <c r="H40" t="s">
        <v>232</v>
      </c>
      <c r="I40" t="s">
        <v>578</v>
      </c>
      <c r="J40" t="s">
        <v>573</v>
      </c>
      <c r="R40">
        <v>24</v>
      </c>
      <c r="S40">
        <v>0.27839999999999998</v>
      </c>
      <c r="T40" t="s">
        <v>574</v>
      </c>
    </row>
    <row r="41" spans="1:20" x14ac:dyDescent="0.25">
      <c r="A41">
        <v>30</v>
      </c>
      <c r="B41">
        <v>2.1739999999999999</v>
      </c>
      <c r="C41" t="s">
        <v>24</v>
      </c>
      <c r="D41">
        <v>200</v>
      </c>
      <c r="E41" t="s">
        <v>36</v>
      </c>
      <c r="F41" t="s">
        <v>576</v>
      </c>
      <c r="G41" t="s">
        <v>203</v>
      </c>
      <c r="H41" t="s">
        <v>232</v>
      </c>
      <c r="I41" t="s">
        <v>578</v>
      </c>
      <c r="J41" t="s">
        <v>573</v>
      </c>
      <c r="R41">
        <v>27</v>
      </c>
      <c r="S41">
        <v>0.1943</v>
      </c>
      <c r="T41" t="s">
        <v>574</v>
      </c>
    </row>
    <row r="42" spans="1:20" x14ac:dyDescent="0.25">
      <c r="A42">
        <v>33</v>
      </c>
      <c r="B42">
        <v>1.7250000000000001</v>
      </c>
      <c r="C42" t="s">
        <v>24</v>
      </c>
      <c r="D42">
        <v>200</v>
      </c>
      <c r="E42" t="s">
        <v>36</v>
      </c>
      <c r="F42" t="s">
        <v>576</v>
      </c>
      <c r="G42" t="s">
        <v>203</v>
      </c>
      <c r="H42" t="s">
        <v>232</v>
      </c>
      <c r="I42" t="s">
        <v>578</v>
      </c>
      <c r="J42" t="s">
        <v>573</v>
      </c>
      <c r="R42">
        <v>30</v>
      </c>
      <c r="S42">
        <v>0.1421</v>
      </c>
      <c r="T42" t="s">
        <v>574</v>
      </c>
    </row>
    <row r="43" spans="1:20" x14ac:dyDescent="0.25">
      <c r="A43">
        <v>36</v>
      </c>
      <c r="B43">
        <v>1.4913000000000001</v>
      </c>
      <c r="C43" t="s">
        <v>24</v>
      </c>
      <c r="D43">
        <v>200</v>
      </c>
      <c r="E43" t="s">
        <v>36</v>
      </c>
      <c r="F43" t="s">
        <v>576</v>
      </c>
      <c r="G43" t="s">
        <v>203</v>
      </c>
      <c r="H43" t="s">
        <v>232</v>
      </c>
      <c r="I43" t="s">
        <v>578</v>
      </c>
      <c r="J43" t="s">
        <v>573</v>
      </c>
      <c r="R43">
        <v>33</v>
      </c>
      <c r="S43">
        <v>0.1024</v>
      </c>
      <c r="T43" t="s">
        <v>574</v>
      </c>
    </row>
    <row r="44" spans="1:20" x14ac:dyDescent="0.25">
      <c r="A44">
        <v>48</v>
      </c>
      <c r="B44">
        <v>0.87960000000000005</v>
      </c>
      <c r="C44" t="s">
        <v>24</v>
      </c>
      <c r="D44">
        <v>200</v>
      </c>
      <c r="E44" t="s">
        <v>36</v>
      </c>
      <c r="F44" t="s">
        <v>576</v>
      </c>
      <c r="G44" t="s">
        <v>203</v>
      </c>
      <c r="H44" t="s">
        <v>232</v>
      </c>
      <c r="I44" t="s">
        <v>578</v>
      </c>
      <c r="J44" t="s">
        <v>573</v>
      </c>
      <c r="R44">
        <v>48</v>
      </c>
      <c r="S44">
        <v>3.9E-2</v>
      </c>
      <c r="T44" t="s">
        <v>574</v>
      </c>
    </row>
    <row r="45" spans="1:20" x14ac:dyDescent="0.25">
      <c r="A45">
        <v>0</v>
      </c>
      <c r="B45">
        <v>0</v>
      </c>
      <c r="C45" t="s">
        <v>24</v>
      </c>
      <c r="D45">
        <v>200</v>
      </c>
      <c r="E45" t="s">
        <v>36</v>
      </c>
      <c r="F45" t="s">
        <v>576</v>
      </c>
      <c r="G45" t="s">
        <v>203</v>
      </c>
      <c r="H45" t="s">
        <v>232</v>
      </c>
      <c r="I45" t="s">
        <v>578</v>
      </c>
      <c r="J45" t="s">
        <v>575</v>
      </c>
      <c r="R45">
        <v>0</v>
      </c>
      <c r="S45">
        <v>0</v>
      </c>
      <c r="T45" t="s">
        <v>575</v>
      </c>
    </row>
    <row r="46" spans="1:20" x14ac:dyDescent="0.25">
      <c r="A46">
        <v>0.5</v>
      </c>
      <c r="B46">
        <v>0.41649999999999998</v>
      </c>
      <c r="C46" t="s">
        <v>24</v>
      </c>
      <c r="D46">
        <v>200</v>
      </c>
      <c r="E46" t="s">
        <v>36</v>
      </c>
      <c r="F46" t="s">
        <v>576</v>
      </c>
      <c r="G46" t="s">
        <v>203</v>
      </c>
      <c r="H46" t="s">
        <v>232</v>
      </c>
      <c r="I46" t="s">
        <v>578</v>
      </c>
      <c r="J46" t="s">
        <v>575</v>
      </c>
      <c r="R46">
        <v>0.5</v>
      </c>
      <c r="S46">
        <v>0.41649999999999998</v>
      </c>
      <c r="T46" t="s">
        <v>575</v>
      </c>
    </row>
    <row r="47" spans="1:20" x14ac:dyDescent="0.25">
      <c r="A47">
        <v>1</v>
      </c>
      <c r="B47">
        <v>1.5244</v>
      </c>
      <c r="C47" t="s">
        <v>24</v>
      </c>
      <c r="D47">
        <v>200</v>
      </c>
      <c r="E47" t="s">
        <v>36</v>
      </c>
      <c r="F47" t="s">
        <v>576</v>
      </c>
      <c r="G47" t="s">
        <v>203</v>
      </c>
      <c r="H47" t="s">
        <v>232</v>
      </c>
      <c r="I47" t="s">
        <v>578</v>
      </c>
      <c r="J47" t="s">
        <v>575</v>
      </c>
      <c r="R47">
        <v>1</v>
      </c>
      <c r="S47">
        <v>1.5244</v>
      </c>
      <c r="T47" t="s">
        <v>575</v>
      </c>
    </row>
    <row r="48" spans="1:20" x14ac:dyDescent="0.25">
      <c r="A48">
        <v>1.5</v>
      </c>
      <c r="B48">
        <v>3.3662000000000001</v>
      </c>
      <c r="C48" t="s">
        <v>24</v>
      </c>
      <c r="D48">
        <v>200</v>
      </c>
      <c r="E48" t="s">
        <v>36</v>
      </c>
      <c r="F48" t="s">
        <v>576</v>
      </c>
      <c r="G48" t="s">
        <v>203</v>
      </c>
      <c r="H48" t="s">
        <v>232</v>
      </c>
      <c r="I48" t="s">
        <v>578</v>
      </c>
      <c r="J48" t="s">
        <v>575</v>
      </c>
      <c r="R48">
        <v>1.5</v>
      </c>
      <c r="S48">
        <v>3.3662000000000001</v>
      </c>
      <c r="T48" t="s">
        <v>575</v>
      </c>
    </row>
    <row r="49" spans="1:20" x14ac:dyDescent="0.25">
      <c r="A49">
        <v>2.5</v>
      </c>
      <c r="B49">
        <v>3.0409000000000002</v>
      </c>
      <c r="C49" t="s">
        <v>24</v>
      </c>
      <c r="D49">
        <v>200</v>
      </c>
      <c r="E49" t="s">
        <v>36</v>
      </c>
      <c r="F49" t="s">
        <v>576</v>
      </c>
      <c r="G49" t="s">
        <v>203</v>
      </c>
      <c r="H49" t="s">
        <v>232</v>
      </c>
      <c r="I49" t="s">
        <v>578</v>
      </c>
      <c r="J49" t="s">
        <v>575</v>
      </c>
      <c r="R49">
        <v>2.5</v>
      </c>
      <c r="S49">
        <v>3.0409000000000002</v>
      </c>
      <c r="T49" t="s">
        <v>575</v>
      </c>
    </row>
    <row r="50" spans="1:20" x14ac:dyDescent="0.25">
      <c r="A50">
        <v>3</v>
      </c>
      <c r="B50">
        <v>2.8128000000000002</v>
      </c>
      <c r="C50" t="s">
        <v>24</v>
      </c>
      <c r="D50">
        <v>200</v>
      </c>
      <c r="E50" t="s">
        <v>36</v>
      </c>
      <c r="F50" t="s">
        <v>576</v>
      </c>
      <c r="G50" t="s">
        <v>203</v>
      </c>
      <c r="H50" t="s">
        <v>232</v>
      </c>
      <c r="I50" t="s">
        <v>578</v>
      </c>
      <c r="J50" t="s">
        <v>575</v>
      </c>
      <c r="R50">
        <v>3</v>
      </c>
      <c r="S50">
        <v>2.8128000000000002</v>
      </c>
      <c r="T50" t="s">
        <v>575</v>
      </c>
    </row>
    <row r="51" spans="1:20" x14ac:dyDescent="0.25">
      <c r="A51">
        <v>3.5</v>
      </c>
      <c r="B51">
        <v>2.6017000000000001</v>
      </c>
      <c r="C51" t="s">
        <v>24</v>
      </c>
      <c r="D51">
        <v>200</v>
      </c>
      <c r="E51" t="s">
        <v>36</v>
      </c>
      <c r="F51" t="s">
        <v>576</v>
      </c>
      <c r="G51" t="s">
        <v>203</v>
      </c>
      <c r="H51" t="s">
        <v>232</v>
      </c>
      <c r="I51" t="s">
        <v>578</v>
      </c>
      <c r="J51" t="s">
        <v>575</v>
      </c>
      <c r="R51">
        <v>3.5</v>
      </c>
      <c r="S51">
        <v>2.6017000000000001</v>
      </c>
      <c r="T51" t="s">
        <v>575</v>
      </c>
    </row>
    <row r="52" spans="1:20" x14ac:dyDescent="0.25">
      <c r="A52">
        <v>4</v>
      </c>
      <c r="B52">
        <v>2.1084999999999998</v>
      </c>
      <c r="C52" t="s">
        <v>24</v>
      </c>
      <c r="D52">
        <v>200</v>
      </c>
      <c r="E52" t="s">
        <v>36</v>
      </c>
      <c r="F52" t="s">
        <v>576</v>
      </c>
      <c r="G52" t="s">
        <v>203</v>
      </c>
      <c r="H52" t="s">
        <v>232</v>
      </c>
      <c r="I52" t="s">
        <v>578</v>
      </c>
      <c r="J52" t="s">
        <v>575</v>
      </c>
      <c r="R52">
        <v>4</v>
      </c>
      <c r="S52">
        <v>2.1084999999999998</v>
      </c>
      <c r="T52" t="s">
        <v>575</v>
      </c>
    </row>
    <row r="53" spans="1:20" x14ac:dyDescent="0.25">
      <c r="A53">
        <v>5</v>
      </c>
      <c r="B53">
        <v>2.3313000000000001</v>
      </c>
      <c r="C53" t="s">
        <v>24</v>
      </c>
      <c r="D53">
        <v>200</v>
      </c>
      <c r="E53" t="s">
        <v>36</v>
      </c>
      <c r="F53" t="s">
        <v>576</v>
      </c>
      <c r="G53" t="s">
        <v>203</v>
      </c>
      <c r="H53" t="s">
        <v>232</v>
      </c>
      <c r="I53" t="s">
        <v>578</v>
      </c>
      <c r="J53" t="s">
        <v>575</v>
      </c>
      <c r="R53">
        <v>5</v>
      </c>
      <c r="S53">
        <v>2.3313000000000001</v>
      </c>
      <c r="T53" t="s">
        <v>575</v>
      </c>
    </row>
    <row r="54" spans="1:20" x14ac:dyDescent="0.25">
      <c r="A54">
        <v>6</v>
      </c>
      <c r="B54">
        <v>1.9184000000000001</v>
      </c>
      <c r="C54" t="s">
        <v>24</v>
      </c>
      <c r="D54">
        <v>200</v>
      </c>
      <c r="E54" t="s">
        <v>36</v>
      </c>
      <c r="F54" t="s">
        <v>576</v>
      </c>
      <c r="G54" t="s">
        <v>203</v>
      </c>
      <c r="H54" t="s">
        <v>232</v>
      </c>
      <c r="I54" t="s">
        <v>578</v>
      </c>
      <c r="J54" t="s">
        <v>575</v>
      </c>
      <c r="R54">
        <v>6</v>
      </c>
      <c r="S54">
        <v>1.9184000000000001</v>
      </c>
      <c r="T54" t="s">
        <v>575</v>
      </c>
    </row>
    <row r="55" spans="1:20" x14ac:dyDescent="0.25">
      <c r="A55">
        <v>7</v>
      </c>
      <c r="B55">
        <v>1.5668</v>
      </c>
      <c r="C55" t="s">
        <v>24</v>
      </c>
      <c r="D55">
        <v>200</v>
      </c>
      <c r="E55" t="s">
        <v>36</v>
      </c>
      <c r="F55" t="s">
        <v>576</v>
      </c>
      <c r="G55" t="s">
        <v>203</v>
      </c>
      <c r="H55" t="s">
        <v>232</v>
      </c>
      <c r="I55" t="s">
        <v>578</v>
      </c>
      <c r="J55" t="s">
        <v>575</v>
      </c>
      <c r="R55">
        <v>7</v>
      </c>
      <c r="S55">
        <v>1.5668</v>
      </c>
      <c r="T55" t="s">
        <v>575</v>
      </c>
    </row>
    <row r="56" spans="1:20" x14ac:dyDescent="0.25">
      <c r="A56">
        <v>8</v>
      </c>
      <c r="B56">
        <v>1.3508</v>
      </c>
      <c r="C56" t="s">
        <v>24</v>
      </c>
      <c r="D56">
        <v>200</v>
      </c>
      <c r="E56" t="s">
        <v>36</v>
      </c>
      <c r="F56" t="s">
        <v>576</v>
      </c>
      <c r="G56" t="s">
        <v>203</v>
      </c>
      <c r="H56" t="s">
        <v>232</v>
      </c>
      <c r="I56" t="s">
        <v>578</v>
      </c>
      <c r="J56" t="s">
        <v>575</v>
      </c>
      <c r="R56">
        <v>8</v>
      </c>
      <c r="S56">
        <v>1.3508</v>
      </c>
      <c r="T56" t="s">
        <v>575</v>
      </c>
    </row>
    <row r="57" spans="1:20" x14ac:dyDescent="0.25">
      <c r="A57">
        <v>10</v>
      </c>
      <c r="B57">
        <v>1.1283000000000001</v>
      </c>
      <c r="C57" t="s">
        <v>24</v>
      </c>
      <c r="D57">
        <v>200</v>
      </c>
      <c r="E57" t="s">
        <v>36</v>
      </c>
      <c r="F57" t="s">
        <v>576</v>
      </c>
      <c r="G57" t="s">
        <v>203</v>
      </c>
      <c r="H57" t="s">
        <v>232</v>
      </c>
      <c r="I57" t="s">
        <v>578</v>
      </c>
      <c r="J57" t="s">
        <v>575</v>
      </c>
      <c r="R57">
        <v>10</v>
      </c>
      <c r="S57">
        <v>1.1283000000000001</v>
      </c>
      <c r="T57" t="s">
        <v>575</v>
      </c>
    </row>
    <row r="58" spans="1:20" x14ac:dyDescent="0.25">
      <c r="A58">
        <v>24</v>
      </c>
      <c r="B58">
        <v>0.34329999999999999</v>
      </c>
      <c r="C58" t="s">
        <v>24</v>
      </c>
      <c r="D58">
        <v>200</v>
      </c>
      <c r="E58" t="s">
        <v>36</v>
      </c>
      <c r="F58" t="s">
        <v>576</v>
      </c>
      <c r="G58" t="s">
        <v>203</v>
      </c>
      <c r="H58" t="s">
        <v>232</v>
      </c>
      <c r="I58" t="s">
        <v>578</v>
      </c>
      <c r="J58" t="s">
        <v>575</v>
      </c>
      <c r="R58">
        <v>24</v>
      </c>
      <c r="S58">
        <v>0.34329999999999999</v>
      </c>
      <c r="T58" t="s">
        <v>575</v>
      </c>
    </row>
    <row r="59" spans="1:20" x14ac:dyDescent="0.25">
      <c r="A59">
        <v>27</v>
      </c>
      <c r="B59">
        <v>0.3271</v>
      </c>
      <c r="C59" t="s">
        <v>24</v>
      </c>
      <c r="D59">
        <v>200</v>
      </c>
      <c r="E59" t="s">
        <v>36</v>
      </c>
      <c r="F59" t="s">
        <v>576</v>
      </c>
      <c r="G59" t="s">
        <v>203</v>
      </c>
      <c r="H59" t="s">
        <v>232</v>
      </c>
      <c r="I59" t="s">
        <v>578</v>
      </c>
      <c r="J59" t="s">
        <v>575</v>
      </c>
      <c r="R59">
        <v>27</v>
      </c>
      <c r="S59">
        <v>0.3271</v>
      </c>
      <c r="T59" t="s">
        <v>575</v>
      </c>
    </row>
    <row r="60" spans="1:20" x14ac:dyDescent="0.25">
      <c r="A60">
        <v>30</v>
      </c>
      <c r="B60">
        <v>0.28389999999999999</v>
      </c>
      <c r="C60" t="s">
        <v>24</v>
      </c>
      <c r="D60">
        <v>200</v>
      </c>
      <c r="E60" t="s">
        <v>36</v>
      </c>
      <c r="F60" t="s">
        <v>576</v>
      </c>
      <c r="G60" t="s">
        <v>203</v>
      </c>
      <c r="H60" t="s">
        <v>232</v>
      </c>
      <c r="I60" t="s">
        <v>578</v>
      </c>
      <c r="J60" t="s">
        <v>575</v>
      </c>
      <c r="R60">
        <v>30</v>
      </c>
      <c r="S60">
        <v>0.28389999999999999</v>
      </c>
      <c r="T60" t="s">
        <v>575</v>
      </c>
    </row>
    <row r="61" spans="1:20" x14ac:dyDescent="0.25">
      <c r="A61">
        <v>33</v>
      </c>
      <c r="B61">
        <v>0.19359999999999999</v>
      </c>
      <c r="C61" t="s">
        <v>24</v>
      </c>
      <c r="D61">
        <v>200</v>
      </c>
      <c r="E61" t="s">
        <v>36</v>
      </c>
      <c r="F61" t="s">
        <v>576</v>
      </c>
      <c r="G61" t="s">
        <v>203</v>
      </c>
      <c r="H61" t="s">
        <v>232</v>
      </c>
      <c r="I61" t="s">
        <v>578</v>
      </c>
      <c r="J61" t="s">
        <v>575</v>
      </c>
      <c r="R61">
        <v>33</v>
      </c>
      <c r="S61">
        <v>0.19359999999999999</v>
      </c>
      <c r="T61" t="s">
        <v>575</v>
      </c>
    </row>
    <row r="62" spans="1:20" x14ac:dyDescent="0.25">
      <c r="A62">
        <v>48</v>
      </c>
      <c r="B62">
        <v>7.1499999999999994E-2</v>
      </c>
      <c r="C62" t="s">
        <v>24</v>
      </c>
      <c r="D62">
        <v>200</v>
      </c>
      <c r="E62" t="s">
        <v>36</v>
      </c>
      <c r="F62" t="s">
        <v>576</v>
      </c>
      <c r="G62" t="s">
        <v>203</v>
      </c>
      <c r="H62" t="s">
        <v>232</v>
      </c>
      <c r="I62" t="s">
        <v>578</v>
      </c>
      <c r="J62" t="s">
        <v>575</v>
      </c>
      <c r="R62">
        <v>48</v>
      </c>
      <c r="S62">
        <v>7.1499999999999994E-2</v>
      </c>
      <c r="T62" t="s">
        <v>575</v>
      </c>
    </row>
  </sheetData>
  <phoneticPr fontId="7" type="noConversion"/>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213</v>
      </c>
      <c r="H1" t="s">
        <v>208</v>
      </c>
      <c r="I1" t="s">
        <v>210</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214</v>
      </c>
      <c r="H2" t="s">
        <v>225</v>
      </c>
      <c r="I2" t="s">
        <v>211</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214</v>
      </c>
      <c r="H3" t="s">
        <v>225</v>
      </c>
      <c r="I3" t="s">
        <v>211</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214</v>
      </c>
      <c r="H4" t="s">
        <v>225</v>
      </c>
      <c r="I4" t="s">
        <v>211</v>
      </c>
      <c r="K4" t="s">
        <v>9</v>
      </c>
      <c r="L4">
        <v>8</v>
      </c>
      <c r="M4" t="s">
        <v>307</v>
      </c>
      <c r="P4">
        <v>1</v>
      </c>
      <c r="Q4">
        <v>72.5</v>
      </c>
      <c r="R4">
        <f t="shared" si="1"/>
        <v>1087.5</v>
      </c>
      <c r="S4">
        <v>2</v>
      </c>
      <c r="T4">
        <v>0.72850000000000004</v>
      </c>
    </row>
    <row r="5" spans="1:20" x14ac:dyDescent="0.25">
      <c r="A5">
        <v>3</v>
      </c>
      <c r="B5">
        <f t="shared" si="0"/>
        <v>1.0673375000000001</v>
      </c>
      <c r="C5" t="s">
        <v>24</v>
      </c>
      <c r="D5">
        <v>998.0625</v>
      </c>
      <c r="E5" t="s">
        <v>37</v>
      </c>
      <c r="F5" t="s">
        <v>25</v>
      </c>
      <c r="G5" t="s">
        <v>214</v>
      </c>
      <c r="H5" t="s">
        <v>225</v>
      </c>
      <c r="I5" t="s">
        <v>211</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214</v>
      </c>
      <c r="H6" t="s">
        <v>225</v>
      </c>
      <c r="I6" t="s">
        <v>211</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214</v>
      </c>
      <c r="H7" t="s">
        <v>225</v>
      </c>
      <c r="I7" t="s">
        <v>211</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214</v>
      </c>
      <c r="H8" t="s">
        <v>225</v>
      </c>
      <c r="I8" t="s">
        <v>211</v>
      </c>
      <c r="K8" t="s">
        <v>206</v>
      </c>
      <c r="L8" t="s">
        <v>234</v>
      </c>
      <c r="M8" t="s">
        <v>338</v>
      </c>
      <c r="P8">
        <v>1</v>
      </c>
      <c r="Q8">
        <v>72.5</v>
      </c>
      <c r="R8">
        <f t="shared" si="1"/>
        <v>1087.5</v>
      </c>
      <c r="S8">
        <v>8</v>
      </c>
      <c r="T8">
        <v>0.77149999999999996</v>
      </c>
    </row>
    <row r="9" spans="1:20" x14ac:dyDescent="0.25">
      <c r="A9">
        <v>12</v>
      </c>
      <c r="B9">
        <f t="shared" si="0"/>
        <v>0.78017499999999995</v>
      </c>
      <c r="C9" t="s">
        <v>24</v>
      </c>
      <c r="D9">
        <v>998.0625</v>
      </c>
      <c r="E9" t="s">
        <v>37</v>
      </c>
      <c r="F9" t="s">
        <v>25</v>
      </c>
      <c r="G9" t="s">
        <v>214</v>
      </c>
      <c r="H9" t="s">
        <v>225</v>
      </c>
      <c r="I9" t="s">
        <v>211</v>
      </c>
      <c r="K9" t="s">
        <v>207</v>
      </c>
      <c r="L9" t="s">
        <v>225</v>
      </c>
      <c r="P9">
        <v>1</v>
      </c>
      <c r="Q9">
        <v>72.5</v>
      </c>
      <c r="R9">
        <f t="shared" si="1"/>
        <v>1087.5</v>
      </c>
      <c r="S9">
        <v>12</v>
      </c>
      <c r="T9">
        <v>0.58560000000000001</v>
      </c>
    </row>
    <row r="10" spans="1:20" x14ac:dyDescent="0.25">
      <c r="A10">
        <v>24</v>
      </c>
      <c r="B10">
        <f t="shared" si="0"/>
        <v>0.4593875</v>
      </c>
      <c r="C10" t="s">
        <v>24</v>
      </c>
      <c r="D10">
        <v>998.0625</v>
      </c>
      <c r="E10" t="s">
        <v>37</v>
      </c>
      <c r="F10" t="s">
        <v>25</v>
      </c>
      <c r="G10" t="s">
        <v>214</v>
      </c>
      <c r="H10" t="s">
        <v>225</v>
      </c>
      <c r="I10" t="s">
        <v>211</v>
      </c>
      <c r="K10" t="s">
        <v>219</v>
      </c>
      <c r="L10" t="s">
        <v>211</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214</v>
      </c>
      <c r="H11" t="s">
        <v>225</v>
      </c>
      <c r="I11" t="s">
        <v>211</v>
      </c>
      <c r="K11" t="s">
        <v>339</v>
      </c>
      <c r="L11" t="s">
        <v>340</v>
      </c>
      <c r="M11" t="s">
        <v>341</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T129"/>
  <sheetViews>
    <sheetView zoomScale="85" zoomScaleNormal="85" workbookViewId="0">
      <selection activeCell="Q61" sqref="Q61:Q70"/>
    </sheetView>
  </sheetViews>
  <sheetFormatPr defaultRowHeight="15" x14ac:dyDescent="0.25"/>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17</v>
      </c>
      <c r="D2">
        <v>393</v>
      </c>
      <c r="E2" t="s">
        <v>54</v>
      </c>
      <c r="F2" t="s">
        <v>25</v>
      </c>
      <c r="G2" t="s">
        <v>172</v>
      </c>
      <c r="H2" t="s">
        <v>225</v>
      </c>
      <c r="I2" t="s">
        <v>211</v>
      </c>
      <c r="K2" t="s">
        <v>2</v>
      </c>
      <c r="L2" t="s">
        <v>19</v>
      </c>
    </row>
    <row r="3" spans="1:16" x14ac:dyDescent="0.25">
      <c r="A3">
        <v>0.5</v>
      </c>
      <c r="B3">
        <v>0.20338333333333333</v>
      </c>
      <c r="C3" t="s">
        <v>17</v>
      </c>
      <c r="D3">
        <v>393</v>
      </c>
      <c r="E3" t="s">
        <v>54</v>
      </c>
      <c r="F3" t="s">
        <v>25</v>
      </c>
      <c r="G3" t="s">
        <v>172</v>
      </c>
      <c r="H3" t="s">
        <v>225</v>
      </c>
      <c r="I3" t="s">
        <v>211</v>
      </c>
      <c r="K3" t="s">
        <v>5</v>
      </c>
      <c r="L3">
        <f>15*26.2</f>
        <v>393</v>
      </c>
      <c r="M3" t="s">
        <v>170</v>
      </c>
    </row>
    <row r="4" spans="1:16" x14ac:dyDescent="0.25">
      <c r="A4">
        <v>1</v>
      </c>
      <c r="B4">
        <v>0.4234</v>
      </c>
      <c r="C4" t="s">
        <v>17</v>
      </c>
      <c r="D4">
        <v>393</v>
      </c>
      <c r="E4" t="s">
        <v>54</v>
      </c>
      <c r="F4" t="s">
        <v>25</v>
      </c>
      <c r="G4" t="s">
        <v>172</v>
      </c>
      <c r="H4" t="s">
        <v>225</v>
      </c>
      <c r="I4" t="s">
        <v>211</v>
      </c>
      <c r="K4" t="s">
        <v>9</v>
      </c>
      <c r="L4">
        <v>8</v>
      </c>
    </row>
    <row r="5" spans="1:16" x14ac:dyDescent="0.25">
      <c r="A5">
        <v>2</v>
      </c>
      <c r="B5">
        <v>0.53278749999999997</v>
      </c>
      <c r="C5" t="s">
        <v>17</v>
      </c>
      <c r="D5">
        <v>393</v>
      </c>
      <c r="E5" t="s">
        <v>54</v>
      </c>
      <c r="F5" t="s">
        <v>25</v>
      </c>
      <c r="G5" t="s">
        <v>172</v>
      </c>
      <c r="H5" t="s">
        <v>225</v>
      </c>
      <c r="I5" t="s">
        <v>211</v>
      </c>
      <c r="K5" t="s">
        <v>15</v>
      </c>
      <c r="L5" t="s">
        <v>53</v>
      </c>
      <c r="M5" t="s">
        <v>171</v>
      </c>
    </row>
    <row r="6" spans="1:16" x14ac:dyDescent="0.25">
      <c r="A6">
        <v>3</v>
      </c>
      <c r="B6">
        <v>0.47591250000000007</v>
      </c>
      <c r="C6" t="s">
        <v>17</v>
      </c>
      <c r="D6">
        <v>393</v>
      </c>
      <c r="E6" t="s">
        <v>54</v>
      </c>
      <c r="F6" t="s">
        <v>25</v>
      </c>
      <c r="G6" t="s">
        <v>172</v>
      </c>
      <c r="H6" t="s">
        <v>225</v>
      </c>
      <c r="I6" t="s">
        <v>211</v>
      </c>
      <c r="K6" t="s">
        <v>12</v>
      </c>
      <c r="L6" t="s">
        <v>13</v>
      </c>
    </row>
    <row r="7" spans="1:16" x14ac:dyDescent="0.25">
      <c r="A7">
        <v>4</v>
      </c>
      <c r="B7">
        <v>0.34977499999999995</v>
      </c>
      <c r="C7" t="s">
        <v>17</v>
      </c>
      <c r="D7">
        <v>393</v>
      </c>
      <c r="E7" t="s">
        <v>54</v>
      </c>
      <c r="F7" t="s">
        <v>25</v>
      </c>
      <c r="G7" t="s">
        <v>172</v>
      </c>
      <c r="H7" t="s">
        <v>225</v>
      </c>
      <c r="I7" t="s">
        <v>211</v>
      </c>
      <c r="K7" t="s">
        <v>10</v>
      </c>
      <c r="L7" t="s">
        <v>54</v>
      </c>
    </row>
    <row r="8" spans="1:16" x14ac:dyDescent="0.25">
      <c r="A8">
        <v>5</v>
      </c>
      <c r="B8">
        <v>0.26895714285714284</v>
      </c>
      <c r="C8" t="s">
        <v>17</v>
      </c>
      <c r="D8">
        <v>393</v>
      </c>
      <c r="E8" t="s">
        <v>54</v>
      </c>
      <c r="F8" t="s">
        <v>25</v>
      </c>
      <c r="G8" t="s">
        <v>172</v>
      </c>
      <c r="H8" t="s">
        <v>225</v>
      </c>
      <c r="I8" t="s">
        <v>211</v>
      </c>
      <c r="K8" t="s">
        <v>206</v>
      </c>
      <c r="L8" t="s">
        <v>235</v>
      </c>
      <c r="M8" t="s">
        <v>342</v>
      </c>
    </row>
    <row r="9" spans="1:16" x14ac:dyDescent="0.25">
      <c r="A9">
        <v>6</v>
      </c>
      <c r="B9">
        <v>0.24460000000000001</v>
      </c>
      <c r="C9" t="s">
        <v>17</v>
      </c>
      <c r="D9">
        <v>393</v>
      </c>
      <c r="E9" t="s">
        <v>54</v>
      </c>
      <c r="F9" t="s">
        <v>25</v>
      </c>
      <c r="G9" t="s">
        <v>172</v>
      </c>
      <c r="H9" t="s">
        <v>225</v>
      </c>
      <c r="I9" t="s">
        <v>211</v>
      </c>
      <c r="K9" t="s">
        <v>207</v>
      </c>
      <c r="L9" t="s">
        <v>225</v>
      </c>
    </row>
    <row r="10" spans="1:16" x14ac:dyDescent="0.25">
      <c r="A10">
        <v>8</v>
      </c>
      <c r="B10">
        <v>0.20564285714285716</v>
      </c>
      <c r="C10" t="s">
        <v>17</v>
      </c>
      <c r="D10">
        <v>393</v>
      </c>
      <c r="E10" t="s">
        <v>54</v>
      </c>
      <c r="F10" t="s">
        <v>25</v>
      </c>
      <c r="G10" t="s">
        <v>172</v>
      </c>
      <c r="H10" t="s">
        <v>225</v>
      </c>
      <c r="I10" t="s">
        <v>211</v>
      </c>
      <c r="K10" t="s">
        <v>219</v>
      </c>
      <c r="L10" t="s">
        <v>236</v>
      </c>
    </row>
    <row r="11" spans="1:16" x14ac:dyDescent="0.25">
      <c r="A11">
        <v>12</v>
      </c>
      <c r="B11">
        <v>0.13816666666666669</v>
      </c>
      <c r="C11" t="s">
        <v>17</v>
      </c>
      <c r="D11">
        <v>393</v>
      </c>
      <c r="E11" t="s">
        <v>54</v>
      </c>
      <c r="F11" t="s">
        <v>25</v>
      </c>
      <c r="G11" t="s">
        <v>172</v>
      </c>
      <c r="H11" t="s">
        <v>225</v>
      </c>
      <c r="I11" t="s">
        <v>211</v>
      </c>
      <c r="K11" t="s">
        <v>339</v>
      </c>
      <c r="L11" t="s">
        <v>343</v>
      </c>
      <c r="M11" t="s">
        <v>344</v>
      </c>
    </row>
    <row r="12" spans="1:16" x14ac:dyDescent="0.25">
      <c r="A12">
        <v>24</v>
      </c>
      <c r="B12">
        <v>6.9400000000000003E-2</v>
      </c>
      <c r="C12" t="s">
        <v>17</v>
      </c>
      <c r="D12">
        <v>393</v>
      </c>
      <c r="E12" t="s">
        <v>54</v>
      </c>
      <c r="F12" t="s">
        <v>25</v>
      </c>
      <c r="G12" t="s">
        <v>172</v>
      </c>
      <c r="H12" t="s">
        <v>225</v>
      </c>
      <c r="I12" t="s">
        <v>211</v>
      </c>
    </row>
    <row r="16" spans="1:16" x14ac:dyDescent="0.25">
      <c r="E16" t="s">
        <v>594</v>
      </c>
      <c r="P16" t="s">
        <v>598</v>
      </c>
    </row>
    <row r="17" spans="5:20" x14ac:dyDescent="0.25">
      <c r="E17" t="s">
        <v>0</v>
      </c>
      <c r="F17" t="s">
        <v>602</v>
      </c>
      <c r="P17" t="s">
        <v>0</v>
      </c>
      <c r="Q17" t="s">
        <v>602</v>
      </c>
    </row>
    <row r="18" spans="5:20" x14ac:dyDescent="0.25">
      <c r="E18">
        <v>0</v>
      </c>
      <c r="F18" s="3">
        <v>0</v>
      </c>
      <c r="P18">
        <v>0</v>
      </c>
      <c r="Q18">
        <v>0</v>
      </c>
    </row>
    <row r="19" spans="5:20" x14ac:dyDescent="0.25">
      <c r="E19">
        <v>1</v>
      </c>
      <c r="F19">
        <v>0.1573</v>
      </c>
      <c r="P19">
        <v>0.5</v>
      </c>
      <c r="Q19">
        <v>0.2026</v>
      </c>
    </row>
    <row r="20" spans="5:20" x14ac:dyDescent="0.25">
      <c r="E20">
        <v>2</v>
      </c>
      <c r="F20">
        <v>0.60760000000000003</v>
      </c>
      <c r="P20">
        <v>1</v>
      </c>
      <c r="Q20">
        <v>0.51659999999999995</v>
      </c>
    </row>
    <row r="21" spans="5:20" x14ac:dyDescent="0.25">
      <c r="E21">
        <v>3</v>
      </c>
      <c r="F21">
        <v>0.19220000000000001</v>
      </c>
      <c r="P21">
        <v>2</v>
      </c>
      <c r="Q21">
        <v>1.0168999999999999</v>
      </c>
    </row>
    <row r="22" spans="5:20" x14ac:dyDescent="0.25">
      <c r="E22">
        <v>4</v>
      </c>
      <c r="F22">
        <v>0.2266</v>
      </c>
      <c r="P22">
        <v>3</v>
      </c>
      <c r="Q22">
        <v>0.87250000000000005</v>
      </c>
    </row>
    <row r="23" spans="5:20" x14ac:dyDescent="0.25">
      <c r="E23">
        <v>6</v>
      </c>
      <c r="F23">
        <v>0.1663</v>
      </c>
      <c r="P23">
        <v>4</v>
      </c>
      <c r="Q23">
        <v>0.63200000000000001</v>
      </c>
    </row>
    <row r="24" spans="5:20" x14ac:dyDescent="0.25">
      <c r="E24">
        <v>8</v>
      </c>
      <c r="F24">
        <v>0.15620000000000001</v>
      </c>
      <c r="P24">
        <v>5</v>
      </c>
      <c r="Q24">
        <v>0.52990000000000004</v>
      </c>
    </row>
    <row r="25" spans="5:20" x14ac:dyDescent="0.25">
      <c r="E25">
        <v>12</v>
      </c>
      <c r="F25">
        <v>0.1004</v>
      </c>
      <c r="P25">
        <v>6</v>
      </c>
      <c r="Q25">
        <v>0.44030000000000002</v>
      </c>
    </row>
    <row r="26" spans="5:20" x14ac:dyDescent="0.25">
      <c r="E26">
        <v>24</v>
      </c>
      <c r="F26">
        <v>5.0900000000000001E-2</v>
      </c>
      <c r="P26">
        <v>8</v>
      </c>
      <c r="Q26">
        <v>0.29170000000000001</v>
      </c>
    </row>
    <row r="27" spans="5:20" x14ac:dyDescent="0.25">
      <c r="P27">
        <v>12</v>
      </c>
      <c r="Q27">
        <v>0.2137</v>
      </c>
    </row>
    <row r="28" spans="5:20" x14ac:dyDescent="0.25">
      <c r="P28">
        <v>24</v>
      </c>
      <c r="Q28">
        <v>7.4899999999999994E-2</v>
      </c>
      <c r="T28" s="1"/>
    </row>
    <row r="30" spans="5:20" x14ac:dyDescent="0.25">
      <c r="E30" t="s">
        <v>595</v>
      </c>
      <c r="P30" t="s">
        <v>599</v>
      </c>
    </row>
    <row r="31" spans="5:20" x14ac:dyDescent="0.25">
      <c r="E31" t="s">
        <v>0</v>
      </c>
      <c r="F31" t="s">
        <v>602</v>
      </c>
      <c r="P31" t="s">
        <v>0</v>
      </c>
      <c r="Q31" t="s">
        <v>602</v>
      </c>
    </row>
    <row r="32" spans="5:20" x14ac:dyDescent="0.25">
      <c r="E32">
        <v>0</v>
      </c>
      <c r="F32">
        <v>0</v>
      </c>
      <c r="P32">
        <v>0</v>
      </c>
      <c r="Q32">
        <v>0</v>
      </c>
    </row>
    <row r="33" spans="5:17" x14ac:dyDescent="0.25">
      <c r="E33">
        <v>2</v>
      </c>
      <c r="F33">
        <v>0.15989999999999999</v>
      </c>
      <c r="P33">
        <v>0.5</v>
      </c>
      <c r="Q33">
        <v>0.27660000000000001</v>
      </c>
    </row>
    <row r="34" spans="5:17" x14ac:dyDescent="0.25">
      <c r="E34">
        <v>3</v>
      </c>
      <c r="F34">
        <v>0.27200000000000002</v>
      </c>
      <c r="P34">
        <v>1</v>
      </c>
      <c r="Q34">
        <v>0.60780000000000001</v>
      </c>
    </row>
    <row r="35" spans="5:17" x14ac:dyDescent="0.25">
      <c r="E35">
        <v>4</v>
      </c>
      <c r="F35">
        <v>0.1497</v>
      </c>
      <c r="P35">
        <v>2</v>
      </c>
      <c r="Q35">
        <v>0.60470000000000002</v>
      </c>
    </row>
    <row r="36" spans="5:17" x14ac:dyDescent="0.25">
      <c r="E36">
        <v>5</v>
      </c>
      <c r="F36">
        <v>0.1648</v>
      </c>
      <c r="P36">
        <v>3</v>
      </c>
      <c r="Q36">
        <v>0.46129999999999999</v>
      </c>
    </row>
    <row r="37" spans="5:17" x14ac:dyDescent="0.25">
      <c r="E37">
        <v>6</v>
      </c>
      <c r="F37">
        <v>0.15490000000000001</v>
      </c>
      <c r="P37">
        <v>4</v>
      </c>
      <c r="Q37">
        <v>0.27929999999999999</v>
      </c>
    </row>
    <row r="38" spans="5:17" x14ac:dyDescent="0.25">
      <c r="P38">
        <v>5</v>
      </c>
      <c r="Q38">
        <v>0.24260000000000001</v>
      </c>
    </row>
    <row r="39" spans="5:17" x14ac:dyDescent="0.25">
      <c r="P39">
        <v>6</v>
      </c>
      <c r="Q39">
        <v>0.29709999999999998</v>
      </c>
    </row>
    <row r="40" spans="5:17" x14ac:dyDescent="0.25">
      <c r="P40">
        <v>8</v>
      </c>
      <c r="Q40">
        <v>0.24660000000000001</v>
      </c>
    </row>
    <row r="41" spans="5:17" x14ac:dyDescent="0.25">
      <c r="P41">
        <v>12</v>
      </c>
      <c r="Q41">
        <v>0.12820000000000001</v>
      </c>
    </row>
    <row r="42" spans="5:17" x14ac:dyDescent="0.25">
      <c r="P42">
        <v>24</v>
      </c>
      <c r="Q42">
        <v>4.9000000000000002E-2</v>
      </c>
    </row>
    <row r="44" spans="5:17" x14ac:dyDescent="0.25">
      <c r="E44" t="s">
        <v>596</v>
      </c>
    </row>
    <row r="45" spans="5:17" x14ac:dyDescent="0.25">
      <c r="E45" t="s">
        <v>0</v>
      </c>
      <c r="F45" t="s">
        <v>602</v>
      </c>
      <c r="P45" t="s">
        <v>600</v>
      </c>
    </row>
    <row r="46" spans="5:17" x14ac:dyDescent="0.25">
      <c r="E46">
        <v>0</v>
      </c>
      <c r="F46">
        <v>0</v>
      </c>
      <c r="P46" t="s">
        <v>0</v>
      </c>
      <c r="Q46" t="s">
        <v>602</v>
      </c>
    </row>
    <row r="47" spans="5:17" x14ac:dyDescent="0.25">
      <c r="E47">
        <v>0.5</v>
      </c>
      <c r="F47">
        <v>0.2016</v>
      </c>
      <c r="P47">
        <v>0</v>
      </c>
      <c r="Q47">
        <v>0</v>
      </c>
    </row>
    <row r="48" spans="5:17" x14ac:dyDescent="0.25">
      <c r="E48">
        <v>1</v>
      </c>
      <c r="F48">
        <v>0.32350000000000001</v>
      </c>
      <c r="P48">
        <v>0.5</v>
      </c>
      <c r="Q48">
        <v>0.216</v>
      </c>
    </row>
    <row r="49" spans="5:17" x14ac:dyDescent="0.25">
      <c r="E49">
        <v>2</v>
      </c>
      <c r="F49">
        <v>0.41739999999999999</v>
      </c>
      <c r="P49">
        <v>1</v>
      </c>
      <c r="Q49">
        <v>0.33400000000000002</v>
      </c>
    </row>
    <row r="50" spans="5:17" x14ac:dyDescent="0.25">
      <c r="E50">
        <v>3</v>
      </c>
      <c r="F50">
        <v>0.27389999999999998</v>
      </c>
      <c r="P50">
        <v>2</v>
      </c>
      <c r="Q50">
        <v>0.25019999999999998</v>
      </c>
    </row>
    <row r="51" spans="5:17" x14ac:dyDescent="0.25">
      <c r="E51">
        <v>4</v>
      </c>
      <c r="F51">
        <v>0.19969999999999999</v>
      </c>
      <c r="P51">
        <v>3</v>
      </c>
      <c r="Q51">
        <v>0.64670000000000005</v>
      </c>
    </row>
    <row r="52" spans="5:17" x14ac:dyDescent="0.25">
      <c r="E52">
        <v>5</v>
      </c>
      <c r="F52">
        <v>0.1638</v>
      </c>
      <c r="P52">
        <v>4</v>
      </c>
      <c r="Q52">
        <v>0.42159999999999997</v>
      </c>
    </row>
    <row r="53" spans="5:17" x14ac:dyDescent="0.25">
      <c r="E53">
        <v>6</v>
      </c>
      <c r="F53">
        <v>0.1242</v>
      </c>
      <c r="P53">
        <v>5</v>
      </c>
      <c r="Q53">
        <v>0.2215</v>
      </c>
    </row>
    <row r="54" spans="5:17" x14ac:dyDescent="0.25">
      <c r="E54">
        <v>8</v>
      </c>
      <c r="F54">
        <v>5.9200000000000003E-2</v>
      </c>
      <c r="P54">
        <v>6</v>
      </c>
      <c r="Q54">
        <v>0.14910000000000001</v>
      </c>
    </row>
    <row r="55" spans="5:17" x14ac:dyDescent="0.25">
      <c r="P55">
        <v>8</v>
      </c>
      <c r="Q55">
        <v>0.1197</v>
      </c>
    </row>
    <row r="56" spans="5:17" x14ac:dyDescent="0.25">
      <c r="P56">
        <v>12</v>
      </c>
      <c r="Q56">
        <v>5.62E-2</v>
      </c>
    </row>
    <row r="58" spans="5:17" x14ac:dyDescent="0.25">
      <c r="E58" t="s">
        <v>597</v>
      </c>
    </row>
    <row r="59" spans="5:17" x14ac:dyDescent="0.25">
      <c r="E59" t="s">
        <v>0</v>
      </c>
      <c r="F59" t="s">
        <v>602</v>
      </c>
      <c r="P59" t="s">
        <v>601</v>
      </c>
    </row>
    <row r="60" spans="5:17" x14ac:dyDescent="0.25">
      <c r="E60">
        <v>0</v>
      </c>
      <c r="F60">
        <v>0</v>
      </c>
      <c r="P60" t="s">
        <v>0</v>
      </c>
      <c r="Q60" t="s">
        <v>602</v>
      </c>
    </row>
    <row r="61" spans="5:17" x14ac:dyDescent="0.25">
      <c r="E61">
        <v>0.5</v>
      </c>
      <c r="F61">
        <v>0.1065</v>
      </c>
      <c r="P61">
        <v>0</v>
      </c>
      <c r="Q61">
        <v>0</v>
      </c>
    </row>
    <row r="62" spans="5:17" x14ac:dyDescent="0.25">
      <c r="E62">
        <v>1</v>
      </c>
      <c r="F62">
        <v>0.71550000000000002</v>
      </c>
      <c r="P62">
        <v>0.5</v>
      </c>
      <c r="Q62">
        <v>0.217</v>
      </c>
    </row>
    <row r="63" spans="5:17" x14ac:dyDescent="0.25">
      <c r="E63">
        <v>2</v>
      </c>
      <c r="F63">
        <v>0.85740000000000005</v>
      </c>
      <c r="P63">
        <v>1</v>
      </c>
      <c r="Q63">
        <v>0.30909999999999999</v>
      </c>
    </row>
    <row r="64" spans="5:17" x14ac:dyDescent="0.25">
      <c r="E64">
        <v>3</v>
      </c>
      <c r="F64">
        <v>0.76580000000000004</v>
      </c>
      <c r="P64">
        <v>2</v>
      </c>
      <c r="Q64">
        <v>0.34820000000000001</v>
      </c>
    </row>
    <row r="65" spans="5:17" x14ac:dyDescent="0.25">
      <c r="E65">
        <v>4</v>
      </c>
      <c r="F65">
        <v>0.65410000000000001</v>
      </c>
      <c r="P65">
        <v>3</v>
      </c>
      <c r="Q65">
        <v>0.32290000000000002</v>
      </c>
    </row>
    <row r="66" spans="5:17" x14ac:dyDescent="0.25">
      <c r="E66">
        <v>5</v>
      </c>
      <c r="F66">
        <v>0.47220000000000001</v>
      </c>
      <c r="P66">
        <v>4</v>
      </c>
      <c r="Q66">
        <v>0.23519999999999999</v>
      </c>
    </row>
    <row r="67" spans="5:17" x14ac:dyDescent="0.25">
      <c r="E67">
        <v>6</v>
      </c>
      <c r="F67">
        <v>0.4652</v>
      </c>
      <c r="P67">
        <v>5</v>
      </c>
      <c r="Q67">
        <v>8.7900000000000006E-2</v>
      </c>
    </row>
    <row r="68" spans="5:17" x14ac:dyDescent="0.25">
      <c r="E68">
        <v>8</v>
      </c>
      <c r="F68">
        <v>0.46750000000000003</v>
      </c>
      <c r="P68">
        <v>6</v>
      </c>
      <c r="Q68">
        <v>0.15970000000000001</v>
      </c>
    </row>
    <row r="69" spans="5:17" x14ac:dyDescent="0.25">
      <c r="E69">
        <v>12</v>
      </c>
      <c r="F69">
        <v>0.27239999999999998</v>
      </c>
      <c r="P69">
        <v>8</v>
      </c>
      <c r="Q69">
        <v>9.8599999999999993E-2</v>
      </c>
    </row>
    <row r="70" spans="5:17" x14ac:dyDescent="0.25">
      <c r="E70">
        <v>24</v>
      </c>
      <c r="F70">
        <v>0.1028</v>
      </c>
      <c r="P70">
        <v>12</v>
      </c>
      <c r="Q70">
        <v>5.8099999999999999E-2</v>
      </c>
    </row>
    <row r="91" spans="17:17" x14ac:dyDescent="0.25">
      <c r="Q91" s="1"/>
    </row>
    <row r="112" spans="17:17" x14ac:dyDescent="0.25">
      <c r="Q112" s="1"/>
    </row>
    <row r="129" spans="17:17" x14ac:dyDescent="0.25">
      <c r="Q129" s="1"/>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P9" sqref="P9"/>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27</v>
      </c>
      <c r="H2" t="s">
        <v>211</v>
      </c>
      <c r="I2" t="s">
        <v>211</v>
      </c>
      <c r="K2" t="s">
        <v>2</v>
      </c>
      <c r="L2" t="s">
        <v>8</v>
      </c>
    </row>
    <row r="3" spans="1:12" x14ac:dyDescent="0.25">
      <c r="A3">
        <v>1</v>
      </c>
      <c r="B3">
        <v>25.837800000000001</v>
      </c>
      <c r="C3" t="s">
        <v>22</v>
      </c>
      <c r="D3">
        <v>400</v>
      </c>
      <c r="E3" t="s">
        <v>27</v>
      </c>
      <c r="F3" t="s">
        <v>25</v>
      </c>
      <c r="G3" t="s">
        <v>27</v>
      </c>
      <c r="H3" t="s">
        <v>211</v>
      </c>
      <c r="I3" t="s">
        <v>211</v>
      </c>
      <c r="K3" t="s">
        <v>5</v>
      </c>
      <c r="L3" t="s">
        <v>6</v>
      </c>
    </row>
    <row r="4" spans="1:12" x14ac:dyDescent="0.25">
      <c r="A4">
        <v>1.5</v>
      </c>
      <c r="B4">
        <v>81.968900000000005</v>
      </c>
      <c r="C4" t="s">
        <v>22</v>
      </c>
      <c r="D4">
        <v>400</v>
      </c>
      <c r="E4" t="s">
        <v>27</v>
      </c>
      <c r="F4" t="s">
        <v>25</v>
      </c>
      <c r="G4" t="s">
        <v>27</v>
      </c>
      <c r="H4" t="s">
        <v>211</v>
      </c>
      <c r="I4" t="s">
        <v>211</v>
      </c>
      <c r="K4" t="s">
        <v>9</v>
      </c>
      <c r="L4">
        <v>1</v>
      </c>
    </row>
    <row r="5" spans="1:12" x14ac:dyDescent="0.25">
      <c r="A5">
        <v>2</v>
      </c>
      <c r="B5">
        <v>147.88239999999999</v>
      </c>
      <c r="C5" t="s">
        <v>22</v>
      </c>
      <c r="D5">
        <v>400</v>
      </c>
      <c r="E5" t="s">
        <v>27</v>
      </c>
      <c r="F5" t="s">
        <v>25</v>
      </c>
      <c r="G5" t="s">
        <v>27</v>
      </c>
      <c r="H5" t="s">
        <v>211</v>
      </c>
      <c r="I5" t="s">
        <v>211</v>
      </c>
      <c r="K5" t="s">
        <v>15</v>
      </c>
      <c r="L5" t="s">
        <v>46</v>
      </c>
    </row>
    <row r="6" spans="1:12" x14ac:dyDescent="0.25">
      <c r="A6">
        <v>3</v>
      </c>
      <c r="B6">
        <v>62.612000000000002</v>
      </c>
      <c r="C6" t="s">
        <v>22</v>
      </c>
      <c r="D6">
        <v>400</v>
      </c>
      <c r="E6" t="s">
        <v>27</v>
      </c>
      <c r="F6" t="s">
        <v>25</v>
      </c>
      <c r="G6" t="s">
        <v>27</v>
      </c>
      <c r="H6" t="s">
        <v>211</v>
      </c>
      <c r="I6" t="s">
        <v>211</v>
      </c>
      <c r="K6" t="s">
        <v>12</v>
      </c>
      <c r="L6" t="s">
        <v>13</v>
      </c>
    </row>
    <row r="7" spans="1:12" x14ac:dyDescent="0.25">
      <c r="A7">
        <v>4</v>
      </c>
      <c r="B7">
        <v>39.454799999999999</v>
      </c>
      <c r="C7" t="s">
        <v>22</v>
      </c>
      <c r="D7">
        <v>400</v>
      </c>
      <c r="E7" t="s">
        <v>27</v>
      </c>
      <c r="F7" t="s">
        <v>25</v>
      </c>
      <c r="G7" t="s">
        <v>27</v>
      </c>
      <c r="H7" t="s">
        <v>211</v>
      </c>
      <c r="I7" t="s">
        <v>211</v>
      </c>
      <c r="K7" t="s">
        <v>10</v>
      </c>
      <c r="L7" t="s">
        <v>47</v>
      </c>
    </row>
    <row r="8" spans="1:12" x14ac:dyDescent="0.25">
      <c r="A8">
        <v>6</v>
      </c>
      <c r="B8">
        <v>18.748999999999999</v>
      </c>
      <c r="C8" t="s">
        <v>22</v>
      </c>
      <c r="D8">
        <v>400</v>
      </c>
      <c r="E8" t="s">
        <v>27</v>
      </c>
      <c r="F8" t="s">
        <v>25</v>
      </c>
      <c r="G8" t="s">
        <v>27</v>
      </c>
      <c r="H8" t="s">
        <v>211</v>
      </c>
      <c r="I8" t="s">
        <v>211</v>
      </c>
      <c r="K8" t="s">
        <v>206</v>
      </c>
      <c r="L8" t="s">
        <v>27</v>
      </c>
    </row>
    <row r="9" spans="1:12" x14ac:dyDescent="0.25">
      <c r="A9">
        <v>12</v>
      </c>
      <c r="B9">
        <v>0</v>
      </c>
      <c r="C9" t="s">
        <v>22</v>
      </c>
      <c r="D9">
        <v>400</v>
      </c>
      <c r="E9" t="s">
        <v>27</v>
      </c>
      <c r="F9" t="s">
        <v>25</v>
      </c>
      <c r="G9" t="s">
        <v>27</v>
      </c>
      <c r="H9" t="s">
        <v>211</v>
      </c>
      <c r="I9" t="s">
        <v>211</v>
      </c>
      <c r="K9" t="s">
        <v>207</v>
      </c>
      <c r="L9" t="s">
        <v>211</v>
      </c>
    </row>
    <row r="10" spans="1:12" x14ac:dyDescent="0.25">
      <c r="A10">
        <v>24</v>
      </c>
      <c r="B10">
        <v>0</v>
      </c>
      <c r="C10" t="s">
        <v>22</v>
      </c>
      <c r="D10">
        <v>400</v>
      </c>
      <c r="E10" t="s">
        <v>27</v>
      </c>
      <c r="F10" t="s">
        <v>25</v>
      </c>
      <c r="G10" t="s">
        <v>27</v>
      </c>
      <c r="H10" t="s">
        <v>211</v>
      </c>
      <c r="I10" t="s">
        <v>211</v>
      </c>
      <c r="K10" t="s">
        <v>219</v>
      </c>
      <c r="L10" t="s">
        <v>211</v>
      </c>
    </row>
    <row r="11" spans="1:12" x14ac:dyDescent="0.25">
      <c r="A11">
        <v>36</v>
      </c>
      <c r="B11">
        <v>0</v>
      </c>
      <c r="C11" t="s">
        <v>22</v>
      </c>
      <c r="D11">
        <v>400</v>
      </c>
      <c r="E11" t="s">
        <v>27</v>
      </c>
      <c r="F11" t="s">
        <v>25</v>
      </c>
      <c r="G11" t="s">
        <v>27</v>
      </c>
      <c r="H11" t="s">
        <v>211</v>
      </c>
      <c r="I11" t="s">
        <v>211</v>
      </c>
    </row>
    <row r="12" spans="1:12" x14ac:dyDescent="0.25">
      <c r="A12">
        <v>8</v>
      </c>
      <c r="B12">
        <v>0</v>
      </c>
      <c r="C12" t="s">
        <v>22</v>
      </c>
      <c r="D12">
        <v>400</v>
      </c>
      <c r="E12" t="s">
        <v>27</v>
      </c>
      <c r="F12" t="s">
        <v>25</v>
      </c>
      <c r="G12" t="s">
        <v>27</v>
      </c>
      <c r="H12" t="s">
        <v>211</v>
      </c>
      <c r="I12" t="s">
        <v>211</v>
      </c>
    </row>
    <row r="13" spans="1:12" x14ac:dyDescent="0.25">
      <c r="A13">
        <v>0</v>
      </c>
      <c r="B13">
        <v>0</v>
      </c>
      <c r="C13" t="s">
        <v>24</v>
      </c>
      <c r="D13">
        <v>400</v>
      </c>
      <c r="E13" t="s">
        <v>27</v>
      </c>
      <c r="F13" t="s">
        <v>25</v>
      </c>
      <c r="G13" t="s">
        <v>27</v>
      </c>
      <c r="H13" t="s">
        <v>211</v>
      </c>
      <c r="I13" t="s">
        <v>211</v>
      </c>
    </row>
    <row r="14" spans="1:12" x14ac:dyDescent="0.25">
      <c r="A14">
        <v>0.5</v>
      </c>
      <c r="B14">
        <v>61.813800000000001</v>
      </c>
      <c r="C14" t="s">
        <v>24</v>
      </c>
      <c r="D14">
        <v>400</v>
      </c>
      <c r="E14" t="s">
        <v>27</v>
      </c>
      <c r="F14" t="s">
        <v>25</v>
      </c>
      <c r="G14" t="s">
        <v>27</v>
      </c>
      <c r="H14" t="s">
        <v>211</v>
      </c>
      <c r="I14" t="s">
        <v>211</v>
      </c>
    </row>
    <row r="15" spans="1:12" x14ac:dyDescent="0.25">
      <c r="A15">
        <v>1</v>
      </c>
      <c r="B15">
        <v>231.6874</v>
      </c>
      <c r="C15" t="s">
        <v>24</v>
      </c>
      <c r="D15">
        <v>400</v>
      </c>
      <c r="E15" t="s">
        <v>27</v>
      </c>
      <c r="F15" t="s">
        <v>25</v>
      </c>
      <c r="G15" t="s">
        <v>27</v>
      </c>
      <c r="H15" t="s">
        <v>211</v>
      </c>
      <c r="I15" t="s">
        <v>211</v>
      </c>
    </row>
    <row r="16" spans="1:12" x14ac:dyDescent="0.25">
      <c r="A16">
        <v>1.5</v>
      </c>
      <c r="B16">
        <v>547.21950000000004</v>
      </c>
      <c r="C16" t="s">
        <v>24</v>
      </c>
      <c r="D16">
        <v>400</v>
      </c>
      <c r="E16" t="s">
        <v>27</v>
      </c>
      <c r="F16" t="s">
        <v>25</v>
      </c>
      <c r="G16" t="s">
        <v>27</v>
      </c>
      <c r="H16" t="s">
        <v>211</v>
      </c>
      <c r="I16" t="s">
        <v>211</v>
      </c>
    </row>
    <row r="17" spans="1:9" x14ac:dyDescent="0.25">
      <c r="A17">
        <v>2.5</v>
      </c>
      <c r="B17">
        <v>987.25419999999997</v>
      </c>
      <c r="C17" t="s">
        <v>24</v>
      </c>
      <c r="D17">
        <v>400</v>
      </c>
      <c r="E17" t="s">
        <v>27</v>
      </c>
      <c r="F17" t="s">
        <v>25</v>
      </c>
      <c r="G17" t="s">
        <v>27</v>
      </c>
      <c r="H17" t="s">
        <v>211</v>
      </c>
      <c r="I17" t="s">
        <v>211</v>
      </c>
    </row>
    <row r="18" spans="1:9" x14ac:dyDescent="0.25">
      <c r="A18">
        <v>3</v>
      </c>
      <c r="B18">
        <v>868.39769999999999</v>
      </c>
      <c r="C18" t="s">
        <v>24</v>
      </c>
      <c r="D18">
        <v>400</v>
      </c>
      <c r="E18" t="s">
        <v>27</v>
      </c>
      <c r="F18" t="s">
        <v>25</v>
      </c>
      <c r="G18" t="s">
        <v>27</v>
      </c>
      <c r="H18" t="s">
        <v>211</v>
      </c>
      <c r="I18" t="s">
        <v>211</v>
      </c>
    </row>
    <row r="19" spans="1:9" x14ac:dyDescent="0.25">
      <c r="A19">
        <v>4</v>
      </c>
      <c r="B19">
        <v>868.39769999999999</v>
      </c>
      <c r="C19" t="s">
        <v>24</v>
      </c>
      <c r="D19">
        <v>400</v>
      </c>
      <c r="E19" t="s">
        <v>27</v>
      </c>
      <c r="F19" t="s">
        <v>25</v>
      </c>
      <c r="G19" t="s">
        <v>27</v>
      </c>
      <c r="H19" t="s">
        <v>211</v>
      </c>
      <c r="I19" t="s">
        <v>211</v>
      </c>
    </row>
    <row r="20" spans="1:9" x14ac:dyDescent="0.25">
      <c r="A20">
        <v>6</v>
      </c>
      <c r="B20">
        <v>614.18730000000005</v>
      </c>
      <c r="C20" t="s">
        <v>24</v>
      </c>
      <c r="D20">
        <v>400</v>
      </c>
      <c r="E20" t="s">
        <v>27</v>
      </c>
      <c r="F20" t="s">
        <v>25</v>
      </c>
      <c r="G20" t="s">
        <v>27</v>
      </c>
      <c r="H20" t="s">
        <v>211</v>
      </c>
      <c r="I20" t="s">
        <v>211</v>
      </c>
    </row>
    <row r="21" spans="1:9" x14ac:dyDescent="0.25">
      <c r="A21">
        <v>8</v>
      </c>
      <c r="B21">
        <v>402.21370000000002</v>
      </c>
      <c r="C21" t="s">
        <v>24</v>
      </c>
      <c r="D21">
        <v>400</v>
      </c>
      <c r="E21" t="s">
        <v>27</v>
      </c>
      <c r="F21" t="s">
        <v>25</v>
      </c>
      <c r="G21" t="s">
        <v>27</v>
      </c>
      <c r="H21" t="s">
        <v>211</v>
      </c>
      <c r="I21" t="s">
        <v>211</v>
      </c>
    </row>
    <row r="22" spans="1:9" x14ac:dyDescent="0.25">
      <c r="A22">
        <v>12</v>
      </c>
      <c r="B22">
        <v>402.21370000000002</v>
      </c>
      <c r="C22" t="s">
        <v>24</v>
      </c>
      <c r="D22">
        <v>400</v>
      </c>
      <c r="E22" t="s">
        <v>27</v>
      </c>
      <c r="F22" t="s">
        <v>25</v>
      </c>
      <c r="G22" t="s">
        <v>27</v>
      </c>
      <c r="H22" t="s">
        <v>211</v>
      </c>
      <c r="I22" t="s">
        <v>211</v>
      </c>
    </row>
    <row r="23" spans="1:9" x14ac:dyDescent="0.25">
      <c r="A23">
        <v>24</v>
      </c>
      <c r="B23">
        <v>126.7839</v>
      </c>
      <c r="C23" t="s">
        <v>24</v>
      </c>
      <c r="D23">
        <v>400</v>
      </c>
      <c r="E23" t="s">
        <v>27</v>
      </c>
      <c r="F23" t="s">
        <v>25</v>
      </c>
      <c r="G23" t="s">
        <v>27</v>
      </c>
      <c r="H23" t="s">
        <v>211</v>
      </c>
      <c r="I23" t="s">
        <v>211</v>
      </c>
    </row>
    <row r="24" spans="1:9" x14ac:dyDescent="0.25">
      <c r="A24">
        <v>36</v>
      </c>
      <c r="B24">
        <v>44.283299999999997</v>
      </c>
      <c r="C24" t="s">
        <v>24</v>
      </c>
      <c r="D24">
        <v>400</v>
      </c>
      <c r="E24" t="s">
        <v>27</v>
      </c>
      <c r="F24" t="s">
        <v>25</v>
      </c>
      <c r="G24" t="s">
        <v>27</v>
      </c>
      <c r="H24" t="s">
        <v>211</v>
      </c>
      <c r="I24" t="s">
        <v>211</v>
      </c>
    </row>
    <row r="25" spans="1:9" x14ac:dyDescent="0.25">
      <c r="A25">
        <v>48</v>
      </c>
      <c r="B25">
        <v>20.5106</v>
      </c>
      <c r="C25" t="s">
        <v>24</v>
      </c>
      <c r="D25">
        <v>400</v>
      </c>
      <c r="E25" t="s">
        <v>27</v>
      </c>
      <c r="F25" t="s">
        <v>25</v>
      </c>
      <c r="G25" t="s">
        <v>27</v>
      </c>
      <c r="H25" t="s">
        <v>211</v>
      </c>
      <c r="I25" t="s">
        <v>211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0CCD8-1328-4BD5-8B79-5482E8DE7715}">
  <dimension ref="A1"/>
  <sheetViews>
    <sheetView workbookViewId="0"/>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topLeftCell="A4" workbookViewId="0">
      <selection activeCell="L30" sqref="L30"/>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36</v>
      </c>
      <c r="F2" t="s">
        <v>25</v>
      </c>
      <c r="G2" t="s">
        <v>203</v>
      </c>
      <c r="H2" t="s">
        <v>232</v>
      </c>
      <c r="I2" t="s">
        <v>211</v>
      </c>
      <c r="K2" t="s">
        <v>2</v>
      </c>
      <c r="L2" t="s">
        <v>30</v>
      </c>
    </row>
    <row r="3" spans="1:13" x14ac:dyDescent="0.25">
      <c r="A3">
        <v>0.5</v>
      </c>
      <c r="B3">
        <v>0.46739999999999998</v>
      </c>
      <c r="C3" t="s">
        <v>24</v>
      </c>
      <c r="D3">
        <v>400</v>
      </c>
      <c r="E3" t="s">
        <v>36</v>
      </c>
      <c r="F3" t="s">
        <v>25</v>
      </c>
      <c r="G3" t="s">
        <v>203</v>
      </c>
      <c r="H3" t="s">
        <v>232</v>
      </c>
      <c r="I3" t="s">
        <v>211</v>
      </c>
      <c r="K3" t="s">
        <v>5</v>
      </c>
      <c r="L3" t="s">
        <v>6</v>
      </c>
    </row>
    <row r="4" spans="1:13" x14ac:dyDescent="0.25">
      <c r="A4">
        <v>1</v>
      </c>
      <c r="B4">
        <v>1.2043999999999999</v>
      </c>
      <c r="C4" t="s">
        <v>24</v>
      </c>
      <c r="D4">
        <v>400</v>
      </c>
      <c r="E4" t="s">
        <v>36</v>
      </c>
      <c r="F4" t="s">
        <v>25</v>
      </c>
      <c r="G4" t="s">
        <v>203</v>
      </c>
      <c r="H4" t="s">
        <v>232</v>
      </c>
      <c r="I4" t="s">
        <v>211</v>
      </c>
      <c r="K4" t="s">
        <v>9</v>
      </c>
      <c r="L4">
        <v>6</v>
      </c>
    </row>
    <row r="5" spans="1:13" x14ac:dyDescent="0.25">
      <c r="A5">
        <v>1.5</v>
      </c>
      <c r="B5">
        <v>1.6303000000000001</v>
      </c>
      <c r="C5" t="s">
        <v>24</v>
      </c>
      <c r="D5">
        <v>400</v>
      </c>
      <c r="E5" t="s">
        <v>36</v>
      </c>
      <c r="F5" t="s">
        <v>25</v>
      </c>
      <c r="G5" t="s">
        <v>203</v>
      </c>
      <c r="H5" t="s">
        <v>232</v>
      </c>
      <c r="I5" t="s">
        <v>211</v>
      </c>
      <c r="K5" t="s">
        <v>15</v>
      </c>
      <c r="L5" t="s">
        <v>49</v>
      </c>
    </row>
    <row r="6" spans="1:13" x14ac:dyDescent="0.25">
      <c r="A6">
        <v>2</v>
      </c>
      <c r="B6">
        <v>2.0666000000000002</v>
      </c>
      <c r="C6" t="s">
        <v>24</v>
      </c>
      <c r="D6">
        <v>400</v>
      </c>
      <c r="E6" t="s">
        <v>36</v>
      </c>
      <c r="F6" t="s">
        <v>25</v>
      </c>
      <c r="G6" t="s">
        <v>203</v>
      </c>
      <c r="H6" t="s">
        <v>232</v>
      </c>
      <c r="I6" t="s">
        <v>211</v>
      </c>
      <c r="K6" t="s">
        <v>12</v>
      </c>
      <c r="L6" t="s">
        <v>13</v>
      </c>
    </row>
    <row r="7" spans="1:13" x14ac:dyDescent="0.25">
      <c r="A7">
        <v>2.5</v>
      </c>
      <c r="B7">
        <v>2.4407000000000001</v>
      </c>
      <c r="C7" t="s">
        <v>24</v>
      </c>
      <c r="D7">
        <v>400</v>
      </c>
      <c r="E7" t="s">
        <v>36</v>
      </c>
      <c r="F7" t="s">
        <v>25</v>
      </c>
      <c r="G7" t="s">
        <v>203</v>
      </c>
      <c r="H7" t="s">
        <v>232</v>
      </c>
      <c r="I7" t="s">
        <v>211</v>
      </c>
      <c r="K7" t="s">
        <v>10</v>
      </c>
      <c r="L7" t="s">
        <v>48</v>
      </c>
    </row>
    <row r="8" spans="1:13" x14ac:dyDescent="0.25">
      <c r="A8">
        <v>3</v>
      </c>
      <c r="B8">
        <v>2.3687</v>
      </c>
      <c r="C8" t="s">
        <v>24</v>
      </c>
      <c r="D8">
        <v>400</v>
      </c>
      <c r="E8" t="s">
        <v>36</v>
      </c>
      <c r="F8" t="s">
        <v>25</v>
      </c>
      <c r="G8" t="s">
        <v>203</v>
      </c>
      <c r="H8" t="s">
        <v>232</v>
      </c>
      <c r="I8" t="s">
        <v>211</v>
      </c>
      <c r="K8" t="s">
        <v>206</v>
      </c>
      <c r="L8" t="s">
        <v>237</v>
      </c>
      <c r="M8" t="s">
        <v>345</v>
      </c>
    </row>
    <row r="9" spans="1:13" x14ac:dyDescent="0.25">
      <c r="A9">
        <v>3.5</v>
      </c>
      <c r="B9">
        <v>3.1368999999999998</v>
      </c>
      <c r="C9" t="s">
        <v>24</v>
      </c>
      <c r="D9">
        <v>400</v>
      </c>
      <c r="E9" t="s">
        <v>36</v>
      </c>
      <c r="F9" t="s">
        <v>25</v>
      </c>
      <c r="G9" t="s">
        <v>203</v>
      </c>
      <c r="H9" t="s">
        <v>232</v>
      </c>
      <c r="I9" t="s">
        <v>211</v>
      </c>
      <c r="K9" t="s">
        <v>207</v>
      </c>
      <c r="L9" t="s">
        <v>238</v>
      </c>
    </row>
    <row r="10" spans="1:13" x14ac:dyDescent="0.25">
      <c r="A10">
        <v>4</v>
      </c>
      <c r="B10">
        <v>3.2309000000000001</v>
      </c>
      <c r="C10" t="s">
        <v>24</v>
      </c>
      <c r="D10">
        <v>400</v>
      </c>
      <c r="E10" t="s">
        <v>36</v>
      </c>
      <c r="F10" t="s">
        <v>25</v>
      </c>
      <c r="G10" t="s">
        <v>203</v>
      </c>
      <c r="H10" t="s">
        <v>232</v>
      </c>
      <c r="I10" t="s">
        <v>211</v>
      </c>
      <c r="K10" t="s">
        <v>219</v>
      </c>
      <c r="L10" t="s">
        <v>211</v>
      </c>
    </row>
    <row r="11" spans="1:13" x14ac:dyDescent="0.25">
      <c r="A11">
        <v>5</v>
      </c>
      <c r="B11">
        <v>3.2010999999999998</v>
      </c>
      <c r="C11" t="s">
        <v>24</v>
      </c>
      <c r="D11">
        <v>400</v>
      </c>
      <c r="E11" t="s">
        <v>36</v>
      </c>
      <c r="F11" t="s">
        <v>25</v>
      </c>
      <c r="G11" t="s">
        <v>203</v>
      </c>
      <c r="H11" t="s">
        <v>232</v>
      </c>
      <c r="I11" t="s">
        <v>211</v>
      </c>
      <c r="K11" t="s">
        <v>339</v>
      </c>
      <c r="L11" t="s">
        <v>346</v>
      </c>
      <c r="M11" t="s">
        <v>347</v>
      </c>
    </row>
    <row r="12" spans="1:13" x14ac:dyDescent="0.25">
      <c r="A12">
        <v>6</v>
      </c>
      <c r="B12">
        <v>2.9950000000000001</v>
      </c>
      <c r="C12" t="s">
        <v>24</v>
      </c>
      <c r="D12">
        <v>400</v>
      </c>
      <c r="E12" t="s">
        <v>36</v>
      </c>
      <c r="F12" t="s">
        <v>25</v>
      </c>
      <c r="G12" t="s">
        <v>203</v>
      </c>
      <c r="H12" t="s">
        <v>232</v>
      </c>
      <c r="I12" t="s">
        <v>211</v>
      </c>
    </row>
    <row r="13" spans="1:13" x14ac:dyDescent="0.25">
      <c r="A13">
        <v>7</v>
      </c>
      <c r="B13">
        <v>2.4051</v>
      </c>
      <c r="C13" t="s">
        <v>24</v>
      </c>
      <c r="D13">
        <v>400</v>
      </c>
      <c r="E13" t="s">
        <v>36</v>
      </c>
      <c r="F13" t="s">
        <v>25</v>
      </c>
      <c r="G13" t="s">
        <v>203</v>
      </c>
      <c r="H13" t="s">
        <v>232</v>
      </c>
      <c r="I13" t="s">
        <v>211</v>
      </c>
    </row>
    <row r="14" spans="1:13" x14ac:dyDescent="0.25">
      <c r="A14">
        <v>8</v>
      </c>
      <c r="B14">
        <v>2.0225</v>
      </c>
      <c r="C14" t="s">
        <v>24</v>
      </c>
      <c r="D14">
        <v>400</v>
      </c>
      <c r="E14" t="s">
        <v>36</v>
      </c>
      <c r="F14" t="s">
        <v>25</v>
      </c>
      <c r="G14" t="s">
        <v>203</v>
      </c>
      <c r="H14" t="s">
        <v>232</v>
      </c>
      <c r="I14" t="s">
        <v>211</v>
      </c>
    </row>
    <row r="15" spans="1:13" x14ac:dyDescent="0.25">
      <c r="A15">
        <v>0</v>
      </c>
      <c r="B15">
        <v>0</v>
      </c>
      <c r="C15" t="s">
        <v>24</v>
      </c>
      <c r="D15">
        <v>400</v>
      </c>
      <c r="E15" t="s">
        <v>37</v>
      </c>
      <c r="F15" t="s">
        <v>25</v>
      </c>
      <c r="G15" t="s">
        <v>203</v>
      </c>
      <c r="H15" t="s">
        <v>232</v>
      </c>
      <c r="I15" t="s">
        <v>211</v>
      </c>
    </row>
    <row r="16" spans="1:13" x14ac:dyDescent="0.25">
      <c r="A16">
        <v>0.5</v>
      </c>
      <c r="B16">
        <v>0.33260000000000001</v>
      </c>
      <c r="C16" t="s">
        <v>24</v>
      </c>
      <c r="D16">
        <v>400</v>
      </c>
      <c r="E16" t="s">
        <v>37</v>
      </c>
      <c r="F16" t="s">
        <v>25</v>
      </c>
      <c r="G16" t="s">
        <v>203</v>
      </c>
      <c r="H16" t="s">
        <v>232</v>
      </c>
      <c r="I16" t="s">
        <v>211</v>
      </c>
    </row>
    <row r="17" spans="1:9" x14ac:dyDescent="0.25">
      <c r="A17">
        <v>1</v>
      </c>
      <c r="B17">
        <v>0.57179999999999997</v>
      </c>
      <c r="C17" t="s">
        <v>24</v>
      </c>
      <c r="D17">
        <v>400</v>
      </c>
      <c r="E17" t="s">
        <v>37</v>
      </c>
      <c r="F17" t="s">
        <v>25</v>
      </c>
      <c r="G17" t="s">
        <v>203</v>
      </c>
      <c r="H17" t="s">
        <v>232</v>
      </c>
      <c r="I17" t="s">
        <v>211</v>
      </c>
    </row>
    <row r="18" spans="1:9" x14ac:dyDescent="0.25">
      <c r="A18">
        <v>1.5</v>
      </c>
      <c r="B18">
        <v>0.60350000000000004</v>
      </c>
      <c r="C18" t="s">
        <v>24</v>
      </c>
      <c r="D18">
        <v>400</v>
      </c>
      <c r="E18" t="s">
        <v>37</v>
      </c>
      <c r="F18" t="s">
        <v>25</v>
      </c>
      <c r="G18" t="s">
        <v>203</v>
      </c>
      <c r="H18" t="s">
        <v>232</v>
      </c>
      <c r="I18" t="s">
        <v>211</v>
      </c>
    </row>
    <row r="19" spans="1:9" x14ac:dyDescent="0.25">
      <c r="A19">
        <v>2</v>
      </c>
      <c r="B19">
        <v>0.625</v>
      </c>
      <c r="C19" t="s">
        <v>24</v>
      </c>
      <c r="D19">
        <v>400</v>
      </c>
      <c r="E19" t="s">
        <v>37</v>
      </c>
      <c r="F19" t="s">
        <v>25</v>
      </c>
      <c r="G19" t="s">
        <v>203</v>
      </c>
      <c r="H19" t="s">
        <v>232</v>
      </c>
      <c r="I19" t="s">
        <v>211</v>
      </c>
    </row>
    <row r="20" spans="1:9" x14ac:dyDescent="0.25">
      <c r="A20">
        <v>2.5</v>
      </c>
      <c r="B20">
        <v>0.58399999999999996</v>
      </c>
      <c r="C20" t="s">
        <v>24</v>
      </c>
      <c r="D20">
        <v>400</v>
      </c>
      <c r="E20" t="s">
        <v>37</v>
      </c>
      <c r="F20" t="s">
        <v>25</v>
      </c>
      <c r="G20" t="s">
        <v>203</v>
      </c>
      <c r="H20" t="s">
        <v>232</v>
      </c>
      <c r="I20" t="s">
        <v>211</v>
      </c>
    </row>
    <row r="21" spans="1:9" x14ac:dyDescent="0.25">
      <c r="A21">
        <v>3</v>
      </c>
      <c r="B21">
        <v>0.62609999999999999</v>
      </c>
      <c r="C21" t="s">
        <v>24</v>
      </c>
      <c r="D21">
        <v>400</v>
      </c>
      <c r="E21" t="s">
        <v>37</v>
      </c>
      <c r="F21" t="s">
        <v>25</v>
      </c>
      <c r="G21" t="s">
        <v>203</v>
      </c>
      <c r="H21" t="s">
        <v>232</v>
      </c>
      <c r="I21" t="s">
        <v>211</v>
      </c>
    </row>
    <row r="22" spans="1:9" x14ac:dyDescent="0.25">
      <c r="A22">
        <v>3.5</v>
      </c>
      <c r="B22">
        <v>0.56459999999999999</v>
      </c>
      <c r="C22" t="s">
        <v>24</v>
      </c>
      <c r="D22">
        <v>400</v>
      </c>
      <c r="E22" t="s">
        <v>37</v>
      </c>
      <c r="F22" t="s">
        <v>25</v>
      </c>
      <c r="G22" t="s">
        <v>203</v>
      </c>
      <c r="H22" t="s">
        <v>232</v>
      </c>
      <c r="I22" t="s">
        <v>211</v>
      </c>
    </row>
    <row r="23" spans="1:9" x14ac:dyDescent="0.25">
      <c r="A23">
        <v>4</v>
      </c>
      <c r="B23">
        <v>0.58589999999999998</v>
      </c>
      <c r="C23" t="s">
        <v>24</v>
      </c>
      <c r="D23">
        <v>400</v>
      </c>
      <c r="E23" t="s">
        <v>37</v>
      </c>
      <c r="F23" t="s">
        <v>25</v>
      </c>
      <c r="G23" t="s">
        <v>203</v>
      </c>
      <c r="H23" t="s">
        <v>232</v>
      </c>
      <c r="I23" t="s">
        <v>211</v>
      </c>
    </row>
    <row r="24" spans="1:9" x14ac:dyDescent="0.25">
      <c r="A24">
        <v>5</v>
      </c>
      <c r="B24">
        <v>0.59770000000000001</v>
      </c>
      <c r="C24" t="s">
        <v>24</v>
      </c>
      <c r="D24">
        <v>400</v>
      </c>
      <c r="E24" t="s">
        <v>37</v>
      </c>
      <c r="F24" t="s">
        <v>25</v>
      </c>
      <c r="G24" t="s">
        <v>203</v>
      </c>
      <c r="H24" t="s">
        <v>232</v>
      </c>
      <c r="I24" t="s">
        <v>211</v>
      </c>
    </row>
    <row r="25" spans="1:9" x14ac:dyDescent="0.25">
      <c r="A25">
        <v>6</v>
      </c>
      <c r="B25">
        <v>0.47449999999999998</v>
      </c>
      <c r="C25" t="s">
        <v>24</v>
      </c>
      <c r="D25">
        <v>400</v>
      </c>
      <c r="E25" t="s">
        <v>37</v>
      </c>
      <c r="F25" t="s">
        <v>25</v>
      </c>
      <c r="G25" t="s">
        <v>203</v>
      </c>
      <c r="H25" t="s">
        <v>232</v>
      </c>
      <c r="I25" t="s">
        <v>211</v>
      </c>
    </row>
    <row r="26" spans="1:9" x14ac:dyDescent="0.25">
      <c r="A26">
        <v>7</v>
      </c>
      <c r="B26">
        <v>0.44469999999999998</v>
      </c>
      <c r="C26" t="s">
        <v>24</v>
      </c>
      <c r="D26">
        <v>400</v>
      </c>
      <c r="E26" t="s">
        <v>37</v>
      </c>
      <c r="F26" t="s">
        <v>25</v>
      </c>
      <c r="G26" t="s">
        <v>203</v>
      </c>
      <c r="H26" t="s">
        <v>232</v>
      </c>
      <c r="I26" t="s">
        <v>211</v>
      </c>
    </row>
    <row r="27" spans="1:9" x14ac:dyDescent="0.25">
      <c r="A27">
        <v>8</v>
      </c>
      <c r="B27">
        <v>0.43559999999999999</v>
      </c>
      <c r="C27" t="s">
        <v>24</v>
      </c>
      <c r="D27">
        <v>400</v>
      </c>
      <c r="E27" t="s">
        <v>37</v>
      </c>
      <c r="F27" t="s">
        <v>25</v>
      </c>
      <c r="G27" t="s">
        <v>203</v>
      </c>
      <c r="H27" t="s">
        <v>232</v>
      </c>
      <c r="I27" t="s">
        <v>211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P11" sqref="P11"/>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213</v>
      </c>
      <c r="H1" t="s">
        <v>208</v>
      </c>
      <c r="I1" t="s">
        <v>210</v>
      </c>
      <c r="K1" t="s">
        <v>1</v>
      </c>
      <c r="L1" t="s">
        <v>3</v>
      </c>
      <c r="R1" t="s">
        <v>242</v>
      </c>
      <c r="S1" t="s">
        <v>0</v>
      </c>
      <c r="T1" t="s">
        <v>7</v>
      </c>
      <c r="U1" t="s">
        <v>16</v>
      </c>
      <c r="X1" t="s">
        <v>243</v>
      </c>
      <c r="Y1" t="s">
        <v>0</v>
      </c>
      <c r="Z1" t="s">
        <v>7</v>
      </c>
      <c r="AA1" t="s">
        <v>16</v>
      </c>
    </row>
    <row r="2" spans="1:27" x14ac:dyDescent="0.25">
      <c r="A2">
        <f t="shared" ref="A2" si="0">S2</f>
        <v>0</v>
      </c>
      <c r="B2">
        <v>0</v>
      </c>
      <c r="C2" t="s">
        <v>24</v>
      </c>
      <c r="D2">
        <v>400</v>
      </c>
      <c r="E2" t="s">
        <v>37</v>
      </c>
      <c r="F2" t="s">
        <v>25</v>
      </c>
      <c r="G2" t="s">
        <v>214</v>
      </c>
      <c r="H2" t="s">
        <v>211</v>
      </c>
      <c r="I2" t="s">
        <v>242</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214</v>
      </c>
      <c r="H3" t="s">
        <v>211</v>
      </c>
      <c r="I3" t="s">
        <v>242</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214</v>
      </c>
      <c r="H4" t="s">
        <v>211</v>
      </c>
      <c r="I4" t="s">
        <v>242</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214</v>
      </c>
      <c r="H5" t="s">
        <v>211</v>
      </c>
      <c r="I5" t="s">
        <v>242</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214</v>
      </c>
      <c r="H6" t="s">
        <v>211</v>
      </c>
      <c r="I6" t="s">
        <v>242</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214</v>
      </c>
      <c r="H7" t="s">
        <v>211</v>
      </c>
      <c r="I7" t="s">
        <v>242</v>
      </c>
      <c r="K7" t="s">
        <v>10</v>
      </c>
      <c r="L7" t="s">
        <v>244</v>
      </c>
      <c r="S7">
        <v>3</v>
      </c>
      <c r="T7">
        <v>65.641900000000007</v>
      </c>
      <c r="U7" t="s">
        <v>51</v>
      </c>
      <c r="Y7">
        <v>3</v>
      </c>
      <c r="Z7">
        <v>41.4422</v>
      </c>
      <c r="AA7" t="s">
        <v>51</v>
      </c>
    </row>
    <row r="8" spans="1:27" x14ac:dyDescent="0.25">
      <c r="A8">
        <f t="shared" si="1"/>
        <v>4</v>
      </c>
      <c r="B8">
        <v>123.9675</v>
      </c>
      <c r="C8" t="s">
        <v>24</v>
      </c>
      <c r="D8">
        <v>400</v>
      </c>
      <c r="E8" t="s">
        <v>37</v>
      </c>
      <c r="F8" t="s">
        <v>25</v>
      </c>
      <c r="G8" t="s">
        <v>214</v>
      </c>
      <c r="H8" t="s">
        <v>211</v>
      </c>
      <c r="I8" t="s">
        <v>242</v>
      </c>
      <c r="K8" t="s">
        <v>206</v>
      </c>
      <c r="L8" t="s">
        <v>239</v>
      </c>
      <c r="M8" t="s">
        <v>348</v>
      </c>
      <c r="S8">
        <v>4</v>
      </c>
      <c r="T8">
        <v>83.629499999999993</v>
      </c>
      <c r="U8" t="s">
        <v>51</v>
      </c>
      <c r="Y8">
        <v>4</v>
      </c>
      <c r="Z8">
        <v>45.466099999999997</v>
      </c>
      <c r="AA8" t="s">
        <v>51</v>
      </c>
    </row>
    <row r="9" spans="1:27" x14ac:dyDescent="0.25">
      <c r="A9">
        <f t="shared" si="1"/>
        <v>6</v>
      </c>
      <c r="B9">
        <v>118.935</v>
      </c>
      <c r="C9" t="s">
        <v>24</v>
      </c>
      <c r="D9">
        <v>400</v>
      </c>
      <c r="E9" t="s">
        <v>37</v>
      </c>
      <c r="F9" t="s">
        <v>25</v>
      </c>
      <c r="G9" t="s">
        <v>214</v>
      </c>
      <c r="H9" t="s">
        <v>211</v>
      </c>
      <c r="I9" t="s">
        <v>242</v>
      </c>
      <c r="K9" t="s">
        <v>207</v>
      </c>
      <c r="L9" t="s">
        <v>240</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214</v>
      </c>
      <c r="H10" t="s">
        <v>211</v>
      </c>
      <c r="I10" t="s">
        <v>242</v>
      </c>
      <c r="K10" t="s">
        <v>219</v>
      </c>
      <c r="L10" t="s">
        <v>241</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214</v>
      </c>
      <c r="H11" t="s">
        <v>211</v>
      </c>
      <c r="I11" t="s">
        <v>242</v>
      </c>
      <c r="K11" t="s">
        <v>322</v>
      </c>
      <c r="L11" t="s">
        <v>349</v>
      </c>
      <c r="M11" t="s">
        <v>350</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214</v>
      </c>
      <c r="H12" t="s">
        <v>211</v>
      </c>
      <c r="I12" t="s">
        <v>242</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214</v>
      </c>
      <c r="H13" t="s">
        <v>211</v>
      </c>
      <c r="I13" t="s">
        <v>242</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214</v>
      </c>
      <c r="H14" t="s">
        <v>211</v>
      </c>
      <c r="I14" t="s">
        <v>242</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214</v>
      </c>
      <c r="H15" t="s">
        <v>211</v>
      </c>
      <c r="I15" t="s">
        <v>242</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214</v>
      </c>
      <c r="H16" t="s">
        <v>211</v>
      </c>
      <c r="I16" t="s">
        <v>211</v>
      </c>
      <c r="S16">
        <v>0</v>
      </c>
      <c r="T16">
        <v>0</v>
      </c>
      <c r="U16" t="s">
        <v>52</v>
      </c>
      <c r="Y16">
        <v>0</v>
      </c>
      <c r="Z16">
        <v>0</v>
      </c>
      <c r="AA16" t="s">
        <v>52</v>
      </c>
    </row>
    <row r="17" spans="1:27" x14ac:dyDescent="0.25">
      <c r="A17">
        <f t="shared" si="1"/>
        <v>0.5</v>
      </c>
      <c r="B17">
        <v>50.081800000000001</v>
      </c>
      <c r="C17" t="s">
        <v>24</v>
      </c>
      <c r="D17">
        <v>400</v>
      </c>
      <c r="E17" t="s">
        <v>37</v>
      </c>
      <c r="F17" t="s">
        <v>25</v>
      </c>
      <c r="G17" t="s">
        <v>214</v>
      </c>
      <c r="H17" t="s">
        <v>211</v>
      </c>
      <c r="I17" t="s">
        <v>211</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214</v>
      </c>
      <c r="H18" t="s">
        <v>211</v>
      </c>
      <c r="I18" t="s">
        <v>211</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214</v>
      </c>
      <c r="H19" t="s">
        <v>211</v>
      </c>
      <c r="I19" t="s">
        <v>211</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214</v>
      </c>
      <c r="H20" t="s">
        <v>211</v>
      </c>
      <c r="I20" t="s">
        <v>211</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214</v>
      </c>
      <c r="H21" t="s">
        <v>211</v>
      </c>
      <c r="I21" t="s">
        <v>211</v>
      </c>
      <c r="S21">
        <v>3</v>
      </c>
      <c r="T21">
        <v>41.0764</v>
      </c>
      <c r="U21" t="s">
        <v>52</v>
      </c>
      <c r="Y21">
        <v>3</v>
      </c>
      <c r="Z21">
        <v>20.4237</v>
      </c>
      <c r="AA21" t="s">
        <v>52</v>
      </c>
    </row>
    <row r="22" spans="1:27" x14ac:dyDescent="0.25">
      <c r="A22">
        <f t="shared" si="1"/>
        <v>4</v>
      </c>
      <c r="B22">
        <v>58.035499999999999</v>
      </c>
      <c r="C22" t="s">
        <v>24</v>
      </c>
      <c r="D22">
        <v>400</v>
      </c>
      <c r="E22" t="s">
        <v>37</v>
      </c>
      <c r="F22" t="s">
        <v>25</v>
      </c>
      <c r="G22" t="s">
        <v>214</v>
      </c>
      <c r="H22" t="s">
        <v>211</v>
      </c>
      <c r="I22" t="s">
        <v>211</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214</v>
      </c>
      <c r="H23" t="s">
        <v>211</v>
      </c>
      <c r="I23" t="s">
        <v>211</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214</v>
      </c>
      <c r="H24" t="s">
        <v>211</v>
      </c>
      <c r="I24" t="s">
        <v>211</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214</v>
      </c>
      <c r="H25" t="s">
        <v>211</v>
      </c>
      <c r="I25" t="s">
        <v>211</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214</v>
      </c>
      <c r="H26" t="s">
        <v>211</v>
      </c>
      <c r="I26" t="s">
        <v>211</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214</v>
      </c>
      <c r="H27" t="s">
        <v>211</v>
      </c>
      <c r="I27" t="s">
        <v>211</v>
      </c>
      <c r="S27">
        <v>24</v>
      </c>
      <c r="T27">
        <v>0</v>
      </c>
      <c r="U27" t="s">
        <v>52</v>
      </c>
      <c r="Y27">
        <v>24</v>
      </c>
      <c r="Z27">
        <v>0</v>
      </c>
      <c r="AA27" t="s">
        <v>52</v>
      </c>
    </row>
    <row r="28" spans="1:27" x14ac:dyDescent="0.25">
      <c r="A28">
        <f t="shared" si="1"/>
        <v>36</v>
      </c>
      <c r="B28">
        <v>13.633699999999999</v>
      </c>
      <c r="C28" t="s">
        <v>24</v>
      </c>
      <c r="D28">
        <v>400</v>
      </c>
      <c r="E28" t="s">
        <v>37</v>
      </c>
      <c r="F28" t="s">
        <v>25</v>
      </c>
      <c r="G28" t="s">
        <v>214</v>
      </c>
      <c r="H28" t="s">
        <v>211</v>
      </c>
      <c r="I28" t="s">
        <v>211</v>
      </c>
      <c r="S28">
        <v>36</v>
      </c>
      <c r="T28">
        <v>0</v>
      </c>
      <c r="U28" t="s">
        <v>52</v>
      </c>
      <c r="Y28">
        <v>36</v>
      </c>
      <c r="Z28">
        <v>0</v>
      </c>
      <c r="AA28" t="s">
        <v>52</v>
      </c>
    </row>
    <row r="29" spans="1:27" x14ac:dyDescent="0.25">
      <c r="A29">
        <f t="shared" si="1"/>
        <v>48</v>
      </c>
      <c r="B29">
        <v>8.3142999999999994</v>
      </c>
      <c r="C29" t="s">
        <v>24</v>
      </c>
      <c r="D29">
        <v>400</v>
      </c>
      <c r="E29" t="s">
        <v>37</v>
      </c>
      <c r="F29" t="s">
        <v>25</v>
      </c>
      <c r="G29" t="s">
        <v>214</v>
      </c>
      <c r="H29" t="s">
        <v>211</v>
      </c>
      <c r="I29" t="s">
        <v>211</v>
      </c>
      <c r="S29">
        <v>48</v>
      </c>
      <c r="T29">
        <v>0</v>
      </c>
      <c r="U29" t="s">
        <v>52</v>
      </c>
      <c r="Y29">
        <v>48</v>
      </c>
      <c r="Z29">
        <v>0</v>
      </c>
      <c r="AA29" t="s">
        <v>52</v>
      </c>
    </row>
    <row r="31" spans="1:27" x14ac:dyDescent="0.25">
      <c r="C31" t="s">
        <v>24</v>
      </c>
      <c r="D31">
        <v>400</v>
      </c>
      <c r="E31" t="s">
        <v>37</v>
      </c>
      <c r="F31" t="s">
        <v>25</v>
      </c>
      <c r="G31" t="s">
        <v>214</v>
      </c>
      <c r="H31" t="s">
        <v>211</v>
      </c>
      <c r="I31" t="s">
        <v>211</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topLeftCell="B37" workbookViewId="0">
      <selection activeCell="L52" sqref="L52:L64"/>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v>0</v>
      </c>
      <c r="B2">
        <f>AVERAGE(V2:V9)</f>
        <v>0</v>
      </c>
      <c r="C2" t="s">
        <v>24</v>
      </c>
      <c r="D2">
        <v>400</v>
      </c>
      <c r="E2" t="s">
        <v>27</v>
      </c>
      <c r="F2" t="s">
        <v>25</v>
      </c>
      <c r="G2" t="s">
        <v>203</v>
      </c>
      <c r="H2" t="s">
        <v>211</v>
      </c>
      <c r="I2" t="s">
        <v>211</v>
      </c>
      <c r="K2" t="s">
        <v>2</v>
      </c>
      <c r="L2" t="s">
        <v>19</v>
      </c>
      <c r="S2" t="s">
        <v>56</v>
      </c>
      <c r="U2">
        <v>0</v>
      </c>
      <c r="V2">
        <v>0</v>
      </c>
    </row>
    <row r="3" spans="1:25" x14ac:dyDescent="0.25">
      <c r="A3">
        <v>0.5</v>
      </c>
      <c r="B3">
        <f>AVERAGE(V10:V17)</f>
        <v>4.0542857142857144E-2</v>
      </c>
      <c r="C3" t="s">
        <v>24</v>
      </c>
      <c r="D3">
        <v>400</v>
      </c>
      <c r="E3" t="s">
        <v>27</v>
      </c>
      <c r="F3" t="s">
        <v>25</v>
      </c>
      <c r="G3" t="s">
        <v>203</v>
      </c>
      <c r="H3" t="s">
        <v>211</v>
      </c>
      <c r="I3" t="s">
        <v>211</v>
      </c>
      <c r="K3" t="s">
        <v>5</v>
      </c>
      <c r="L3">
        <v>400</v>
      </c>
      <c r="U3">
        <v>0</v>
      </c>
      <c r="W3" s="1"/>
      <c r="Y3" s="1"/>
    </row>
    <row r="4" spans="1:25" x14ac:dyDescent="0.25">
      <c r="A4">
        <v>1</v>
      </c>
      <c r="B4">
        <f>AVERAGE(V18:V25)</f>
        <v>0.10992499999999999</v>
      </c>
      <c r="C4" t="s">
        <v>24</v>
      </c>
      <c r="D4">
        <v>400</v>
      </c>
      <c r="E4" t="s">
        <v>27</v>
      </c>
      <c r="F4" t="s">
        <v>25</v>
      </c>
      <c r="G4" t="s">
        <v>203</v>
      </c>
      <c r="H4" t="s">
        <v>211</v>
      </c>
      <c r="I4" t="s">
        <v>211</v>
      </c>
      <c r="K4" t="s">
        <v>9</v>
      </c>
      <c r="L4" s="6" t="s">
        <v>295</v>
      </c>
      <c r="M4" t="s">
        <v>354</v>
      </c>
      <c r="U4">
        <v>0</v>
      </c>
      <c r="V4">
        <v>0</v>
      </c>
      <c r="Y4" s="1"/>
    </row>
    <row r="5" spans="1:25" x14ac:dyDescent="0.25">
      <c r="A5">
        <v>1.5</v>
      </c>
      <c r="B5">
        <f>AVERAGE(V26:V33)</f>
        <v>0.13205</v>
      </c>
      <c r="C5" t="s">
        <v>24</v>
      </c>
      <c r="D5">
        <v>400</v>
      </c>
      <c r="E5" t="s">
        <v>27</v>
      </c>
      <c r="F5" t="s">
        <v>25</v>
      </c>
      <c r="G5" t="s">
        <v>203</v>
      </c>
      <c r="H5" t="s">
        <v>211</v>
      </c>
      <c r="I5" t="s">
        <v>211</v>
      </c>
      <c r="K5" t="s">
        <v>15</v>
      </c>
      <c r="L5" t="s">
        <v>53</v>
      </c>
      <c r="U5">
        <v>0</v>
      </c>
      <c r="V5">
        <v>0</v>
      </c>
      <c r="Y5" s="1"/>
    </row>
    <row r="6" spans="1:25" x14ac:dyDescent="0.25">
      <c r="A6">
        <v>2</v>
      </c>
      <c r="B6">
        <f>AVERAGE(V34:V41)</f>
        <v>0.16275000000000001</v>
      </c>
      <c r="C6" t="s">
        <v>24</v>
      </c>
      <c r="D6">
        <v>400</v>
      </c>
      <c r="E6" t="s">
        <v>27</v>
      </c>
      <c r="F6" t="s">
        <v>25</v>
      </c>
      <c r="G6" t="s">
        <v>203</v>
      </c>
      <c r="H6" t="s">
        <v>211</v>
      </c>
      <c r="I6" t="s">
        <v>211</v>
      </c>
      <c r="K6" t="s">
        <v>12</v>
      </c>
      <c r="L6" t="s">
        <v>13</v>
      </c>
      <c r="U6">
        <v>0</v>
      </c>
      <c r="V6">
        <v>0</v>
      </c>
      <c r="Y6" s="1"/>
    </row>
    <row r="7" spans="1:25" x14ac:dyDescent="0.25">
      <c r="A7">
        <v>2.5</v>
      </c>
      <c r="B7">
        <f>AVERAGE(V42:V49)</f>
        <v>0.1955875</v>
      </c>
      <c r="C7" t="s">
        <v>24</v>
      </c>
      <c r="D7">
        <v>400</v>
      </c>
      <c r="E7" t="s">
        <v>27</v>
      </c>
      <c r="F7" t="s">
        <v>25</v>
      </c>
      <c r="G7" t="s">
        <v>203</v>
      </c>
      <c r="H7" t="s">
        <v>211</v>
      </c>
      <c r="I7" t="s">
        <v>211</v>
      </c>
      <c r="K7" t="s">
        <v>10</v>
      </c>
      <c r="L7" t="s">
        <v>294</v>
      </c>
      <c r="U7">
        <v>0</v>
      </c>
      <c r="V7">
        <v>0</v>
      </c>
    </row>
    <row r="8" spans="1:25" x14ac:dyDescent="0.25">
      <c r="A8">
        <v>3</v>
      </c>
      <c r="B8">
        <f>AVERAGE(V50:V57)</f>
        <v>0.1968125</v>
      </c>
      <c r="C8" t="s">
        <v>24</v>
      </c>
      <c r="D8">
        <v>400</v>
      </c>
      <c r="E8" t="s">
        <v>27</v>
      </c>
      <c r="F8" t="s">
        <v>25</v>
      </c>
      <c r="G8" t="s">
        <v>203</v>
      </c>
      <c r="H8" t="s">
        <v>211</v>
      </c>
      <c r="I8" t="s">
        <v>211</v>
      </c>
      <c r="K8" t="s">
        <v>206</v>
      </c>
      <c r="L8" t="s">
        <v>203</v>
      </c>
      <c r="M8" t="s">
        <v>353</v>
      </c>
      <c r="U8">
        <v>0</v>
      </c>
      <c r="V8">
        <v>0</v>
      </c>
    </row>
    <row r="9" spans="1:25" x14ac:dyDescent="0.25">
      <c r="A9">
        <v>3.5</v>
      </c>
      <c r="B9">
        <f>AVERAGE(V58:V65)</f>
        <v>0.18904285714285712</v>
      </c>
      <c r="C9" t="s">
        <v>24</v>
      </c>
      <c r="D9">
        <v>400</v>
      </c>
      <c r="E9" t="s">
        <v>27</v>
      </c>
      <c r="F9" t="s">
        <v>25</v>
      </c>
      <c r="G9" t="s">
        <v>203</v>
      </c>
      <c r="H9" t="s">
        <v>211</v>
      </c>
      <c r="I9" t="s">
        <v>211</v>
      </c>
      <c r="K9" t="s">
        <v>207</v>
      </c>
      <c r="L9" t="s">
        <v>245</v>
      </c>
      <c r="U9">
        <v>0</v>
      </c>
      <c r="V9">
        <v>0</v>
      </c>
    </row>
    <row r="10" spans="1:25" x14ac:dyDescent="0.25">
      <c r="A10">
        <v>4</v>
      </c>
      <c r="B10">
        <f>AVERAGE(V66:V73)</f>
        <v>0.14591250000000003</v>
      </c>
      <c r="C10" t="s">
        <v>24</v>
      </c>
      <c r="D10">
        <v>400</v>
      </c>
      <c r="E10" t="s">
        <v>27</v>
      </c>
      <c r="F10" t="s">
        <v>25</v>
      </c>
      <c r="G10" t="s">
        <v>203</v>
      </c>
      <c r="H10" t="s">
        <v>211</v>
      </c>
      <c r="I10" t="s">
        <v>211</v>
      </c>
      <c r="K10" t="s">
        <v>219</v>
      </c>
      <c r="L10" t="s">
        <v>246</v>
      </c>
      <c r="U10">
        <v>0.5</v>
      </c>
      <c r="V10">
        <v>3.7199999999999997E-2</v>
      </c>
    </row>
    <row r="11" spans="1:25" x14ac:dyDescent="0.25">
      <c r="A11">
        <v>5</v>
      </c>
      <c r="B11">
        <f>AVERAGE(V74:V81)</f>
        <v>8.3259585714285711E-2</v>
      </c>
      <c r="C11" t="s">
        <v>24</v>
      </c>
      <c r="D11">
        <v>400</v>
      </c>
      <c r="E11" t="s">
        <v>27</v>
      </c>
      <c r="F11" t="s">
        <v>25</v>
      </c>
      <c r="G11" t="s">
        <v>203</v>
      </c>
      <c r="H11" t="s">
        <v>211</v>
      </c>
      <c r="I11" t="s">
        <v>211</v>
      </c>
      <c r="K11" t="s">
        <v>322</v>
      </c>
      <c r="L11" t="s">
        <v>351</v>
      </c>
      <c r="U11">
        <v>0.5</v>
      </c>
      <c r="V11">
        <v>0</v>
      </c>
    </row>
    <row r="12" spans="1:25" x14ac:dyDescent="0.25">
      <c r="A12">
        <v>6</v>
      </c>
      <c r="B12">
        <f>AVERAGE(V82:V89)</f>
        <v>7.0985714285714291E-2</v>
      </c>
      <c r="C12" t="s">
        <v>24</v>
      </c>
      <c r="D12">
        <v>400</v>
      </c>
      <c r="E12" t="s">
        <v>27</v>
      </c>
      <c r="F12" t="s">
        <v>25</v>
      </c>
      <c r="G12" t="s">
        <v>203</v>
      </c>
      <c r="H12" t="s">
        <v>211</v>
      </c>
      <c r="I12" t="s">
        <v>211</v>
      </c>
      <c r="L12" t="s">
        <v>352</v>
      </c>
      <c r="U12">
        <v>0.5</v>
      </c>
      <c r="V12">
        <v>0</v>
      </c>
    </row>
    <row r="13" spans="1:25" x14ac:dyDescent="0.25">
      <c r="A13">
        <v>7</v>
      </c>
      <c r="B13">
        <f>AVERAGE(V90:V97)</f>
        <v>4.8075E-2</v>
      </c>
      <c r="C13" t="s">
        <v>24</v>
      </c>
      <c r="D13">
        <v>400</v>
      </c>
      <c r="E13" t="s">
        <v>27</v>
      </c>
      <c r="F13" t="s">
        <v>25</v>
      </c>
      <c r="G13" t="s">
        <v>203</v>
      </c>
      <c r="H13" t="s">
        <v>211</v>
      </c>
      <c r="I13" t="s">
        <v>211</v>
      </c>
      <c r="U13">
        <v>0.5</v>
      </c>
      <c r="V13">
        <v>4.5600000000000002E-2</v>
      </c>
      <c r="Y13" s="1"/>
    </row>
    <row r="14" spans="1:25" x14ac:dyDescent="0.25">
      <c r="A14">
        <v>8</v>
      </c>
      <c r="B14">
        <f>AVERAGE(V98:V105)</f>
        <v>4.2224999999999999E-2</v>
      </c>
      <c r="C14" t="s">
        <v>24</v>
      </c>
      <c r="D14">
        <v>400</v>
      </c>
      <c r="E14" t="s">
        <v>27</v>
      </c>
      <c r="F14" t="s">
        <v>25</v>
      </c>
      <c r="G14" t="s">
        <v>203</v>
      </c>
      <c r="H14" t="s">
        <v>211</v>
      </c>
      <c r="I14" t="s">
        <v>211</v>
      </c>
      <c r="U14">
        <v>0.5</v>
      </c>
      <c r="V14">
        <v>5.9299999999999999E-2</v>
      </c>
      <c r="Y14" s="1"/>
    </row>
    <row r="15" spans="1:25" x14ac:dyDescent="0.25">
      <c r="A15">
        <v>0</v>
      </c>
      <c r="B15" s="1">
        <v>0</v>
      </c>
      <c r="C15" t="s">
        <v>24</v>
      </c>
      <c r="D15">
        <v>400</v>
      </c>
      <c r="E15" t="s">
        <v>54</v>
      </c>
      <c r="F15" t="s">
        <v>25</v>
      </c>
      <c r="G15" t="s">
        <v>203</v>
      </c>
      <c r="H15" t="s">
        <v>211</v>
      </c>
      <c r="I15" t="s">
        <v>211</v>
      </c>
      <c r="K15" t="s">
        <v>605</v>
      </c>
      <c r="U15">
        <v>0.5</v>
      </c>
      <c r="V15">
        <v>6.9800000000000001E-2</v>
      </c>
      <c r="Y15" s="1"/>
    </row>
    <row r="16" spans="1:25" x14ac:dyDescent="0.25">
      <c r="A16">
        <v>1</v>
      </c>
      <c r="B16">
        <v>8.5300000000000001E-2</v>
      </c>
      <c r="C16" t="s">
        <v>24</v>
      </c>
      <c r="D16">
        <v>400</v>
      </c>
      <c r="E16" t="s">
        <v>54</v>
      </c>
      <c r="F16" t="s">
        <v>25</v>
      </c>
      <c r="G16" t="s">
        <v>203</v>
      </c>
      <c r="H16" t="s">
        <v>211</v>
      </c>
      <c r="I16" t="s">
        <v>211</v>
      </c>
      <c r="K16" t="s">
        <v>606</v>
      </c>
      <c r="U16">
        <v>0.5</v>
      </c>
      <c r="V16">
        <v>7.1900000000000006E-2</v>
      </c>
    </row>
    <row r="17" spans="1:22" x14ac:dyDescent="0.25">
      <c r="A17">
        <v>2</v>
      </c>
      <c r="B17">
        <v>0.37819999999999998</v>
      </c>
      <c r="C17" t="s">
        <v>24</v>
      </c>
      <c r="D17">
        <v>400</v>
      </c>
      <c r="E17" t="s">
        <v>54</v>
      </c>
      <c r="F17" t="s">
        <v>25</v>
      </c>
      <c r="G17" t="s">
        <v>203</v>
      </c>
      <c r="H17" t="s">
        <v>211</v>
      </c>
      <c r="I17" t="s">
        <v>211</v>
      </c>
      <c r="K17" t="s">
        <v>607</v>
      </c>
      <c r="U17">
        <v>0.5</v>
      </c>
      <c r="V17">
        <f>AVERAGE(V10:V16)</f>
        <v>4.0542857142857144E-2</v>
      </c>
    </row>
    <row r="18" spans="1:22" x14ac:dyDescent="0.25">
      <c r="A18">
        <v>3</v>
      </c>
      <c r="B18">
        <v>0.54059999999999997</v>
      </c>
      <c r="C18" t="s">
        <v>24</v>
      </c>
      <c r="D18">
        <v>400</v>
      </c>
      <c r="E18" t="s">
        <v>54</v>
      </c>
      <c r="F18" t="s">
        <v>25</v>
      </c>
      <c r="G18" t="s">
        <v>203</v>
      </c>
      <c r="H18" t="s">
        <v>211</v>
      </c>
      <c r="I18" t="s">
        <v>211</v>
      </c>
      <c r="K18" t="s">
        <v>608</v>
      </c>
      <c r="U18">
        <v>1</v>
      </c>
      <c r="V18">
        <v>0.25009999999999999</v>
      </c>
    </row>
    <row r="19" spans="1:22" x14ac:dyDescent="0.25">
      <c r="A19">
        <v>4</v>
      </c>
      <c r="B19">
        <v>0.60350000000000004</v>
      </c>
      <c r="C19" t="s">
        <v>24</v>
      </c>
      <c r="D19">
        <v>400</v>
      </c>
      <c r="E19" t="s">
        <v>54</v>
      </c>
      <c r="F19" t="s">
        <v>25</v>
      </c>
      <c r="G19" t="s">
        <v>203</v>
      </c>
      <c r="H19" t="s">
        <v>211</v>
      </c>
      <c r="I19" t="s">
        <v>211</v>
      </c>
      <c r="U19">
        <v>1</v>
      </c>
      <c r="V19">
        <v>7.1199999999999999E-2</v>
      </c>
    </row>
    <row r="20" spans="1:22" x14ac:dyDescent="0.25">
      <c r="A20">
        <v>6</v>
      </c>
      <c r="B20">
        <v>0.46300000000000002</v>
      </c>
      <c r="C20" t="s">
        <v>24</v>
      </c>
      <c r="D20">
        <v>400</v>
      </c>
      <c r="E20" t="s">
        <v>54</v>
      </c>
      <c r="F20" t="s">
        <v>25</v>
      </c>
      <c r="G20" t="s">
        <v>203</v>
      </c>
      <c r="H20" t="s">
        <v>211</v>
      </c>
      <c r="I20" t="s">
        <v>211</v>
      </c>
      <c r="U20">
        <v>1</v>
      </c>
      <c r="V20">
        <v>0</v>
      </c>
    </row>
    <row r="21" spans="1:22" x14ac:dyDescent="0.25">
      <c r="A21">
        <v>8</v>
      </c>
      <c r="B21">
        <v>0.29170000000000001</v>
      </c>
      <c r="C21" t="s">
        <v>24</v>
      </c>
      <c r="D21">
        <v>400</v>
      </c>
      <c r="E21" t="s">
        <v>54</v>
      </c>
      <c r="F21" t="s">
        <v>25</v>
      </c>
      <c r="G21" t="s">
        <v>203</v>
      </c>
      <c r="H21" t="s">
        <v>211</v>
      </c>
      <c r="I21" t="s">
        <v>211</v>
      </c>
      <c r="U21">
        <v>1</v>
      </c>
      <c r="V21">
        <v>9.64E-2</v>
      </c>
    </row>
    <row r="22" spans="1:22" x14ac:dyDescent="0.25">
      <c r="A22">
        <v>0</v>
      </c>
      <c r="B22" s="1">
        <v>0</v>
      </c>
      <c r="C22" t="s">
        <v>24</v>
      </c>
      <c r="D22">
        <v>400</v>
      </c>
      <c r="E22" t="s">
        <v>37</v>
      </c>
      <c r="F22" t="s">
        <v>25</v>
      </c>
      <c r="G22" t="s">
        <v>203</v>
      </c>
      <c r="H22" t="s">
        <v>211</v>
      </c>
      <c r="I22" t="s">
        <v>211</v>
      </c>
      <c r="U22">
        <v>1</v>
      </c>
      <c r="V22">
        <v>7.8600000000000003E-2</v>
      </c>
    </row>
    <row r="23" spans="1:22" x14ac:dyDescent="0.25">
      <c r="A23">
        <v>1</v>
      </c>
      <c r="B23">
        <v>0.14000000000000001</v>
      </c>
      <c r="C23" t="s">
        <v>24</v>
      </c>
      <c r="D23">
        <v>400</v>
      </c>
      <c r="E23" t="s">
        <v>37</v>
      </c>
      <c r="F23" t="s">
        <v>25</v>
      </c>
      <c r="G23" t="s">
        <v>203</v>
      </c>
      <c r="H23" t="s">
        <v>211</v>
      </c>
      <c r="I23" t="s">
        <v>211</v>
      </c>
      <c r="U23">
        <v>1</v>
      </c>
      <c r="V23">
        <v>0.1091</v>
      </c>
    </row>
    <row r="24" spans="1:22" x14ac:dyDescent="0.25">
      <c r="A24">
        <v>2</v>
      </c>
      <c r="B24">
        <v>0.30249999999999999</v>
      </c>
      <c r="C24" t="s">
        <v>24</v>
      </c>
      <c r="D24">
        <v>400</v>
      </c>
      <c r="E24" t="s">
        <v>37</v>
      </c>
      <c r="F24" t="s">
        <v>25</v>
      </c>
      <c r="G24" t="s">
        <v>203</v>
      </c>
      <c r="H24" t="s">
        <v>211</v>
      </c>
      <c r="I24" t="s">
        <v>211</v>
      </c>
      <c r="U24">
        <v>1</v>
      </c>
      <c r="V24">
        <v>0.107</v>
      </c>
    </row>
    <row r="25" spans="1:22" x14ac:dyDescent="0.25">
      <c r="A25">
        <v>3</v>
      </c>
      <c r="B25">
        <v>0.45369999999999999</v>
      </c>
      <c r="C25" t="s">
        <v>24</v>
      </c>
      <c r="D25">
        <v>400</v>
      </c>
      <c r="E25" t="s">
        <v>37</v>
      </c>
      <c r="F25" t="s">
        <v>25</v>
      </c>
      <c r="G25" t="s">
        <v>203</v>
      </c>
      <c r="H25" t="s">
        <v>211</v>
      </c>
      <c r="I25" t="s">
        <v>211</v>
      </c>
      <c r="U25">
        <v>1</v>
      </c>
      <c r="V25">
        <v>0.16700000000000001</v>
      </c>
    </row>
    <row r="26" spans="1:22" x14ac:dyDescent="0.25">
      <c r="A26">
        <v>4</v>
      </c>
      <c r="B26">
        <v>0.3876</v>
      </c>
      <c r="C26" t="s">
        <v>24</v>
      </c>
      <c r="D26">
        <v>400</v>
      </c>
      <c r="E26" t="s">
        <v>37</v>
      </c>
      <c r="F26" t="s">
        <v>25</v>
      </c>
      <c r="G26" t="s">
        <v>203</v>
      </c>
      <c r="H26" t="s">
        <v>211</v>
      </c>
      <c r="I26" t="s">
        <v>211</v>
      </c>
      <c r="U26">
        <v>1.5</v>
      </c>
      <c r="V26">
        <v>0.28839999999999999</v>
      </c>
    </row>
    <row r="27" spans="1:22" x14ac:dyDescent="0.25">
      <c r="A27">
        <v>6</v>
      </c>
      <c r="B27">
        <v>0.3256</v>
      </c>
      <c r="C27" t="s">
        <v>24</v>
      </c>
      <c r="D27">
        <v>400</v>
      </c>
      <c r="E27" t="s">
        <v>37</v>
      </c>
      <c r="F27" t="s">
        <v>25</v>
      </c>
      <c r="G27" t="s">
        <v>203</v>
      </c>
      <c r="H27" t="s">
        <v>211</v>
      </c>
      <c r="I27" t="s">
        <v>211</v>
      </c>
      <c r="U27">
        <v>1.5</v>
      </c>
      <c r="V27">
        <v>8.1000000000000003E-2</v>
      </c>
    </row>
    <row r="28" spans="1:22" x14ac:dyDescent="0.25">
      <c r="A28">
        <v>8</v>
      </c>
      <c r="B28">
        <v>0.1515</v>
      </c>
      <c r="C28" t="s">
        <v>24</v>
      </c>
      <c r="D28">
        <v>400</v>
      </c>
      <c r="E28" t="s">
        <v>37</v>
      </c>
      <c r="F28" t="s">
        <v>25</v>
      </c>
      <c r="G28" t="s">
        <v>203</v>
      </c>
      <c r="H28" t="s">
        <v>211</v>
      </c>
      <c r="I28" t="s">
        <v>211</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t="s">
        <v>609</v>
      </c>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t="s">
        <v>0</v>
      </c>
      <c r="C34" s="5" t="s">
        <v>7</v>
      </c>
      <c r="D34" s="5"/>
      <c r="E34" s="5" t="s">
        <v>0</v>
      </c>
      <c r="F34" s="5" t="s">
        <v>7</v>
      </c>
      <c r="H34" s="5" t="s">
        <v>0</v>
      </c>
      <c r="I34" s="5" t="s">
        <v>7</v>
      </c>
      <c r="K34" s="5" t="s">
        <v>0</v>
      </c>
      <c r="L34" s="5" t="s">
        <v>7</v>
      </c>
      <c r="U34">
        <v>2</v>
      </c>
      <c r="V34">
        <v>0.21179999999999999</v>
      </c>
    </row>
    <row r="35" spans="1:22" x14ac:dyDescent="0.25">
      <c r="A35" s="5"/>
      <c r="B35" s="2">
        <v>0</v>
      </c>
      <c r="C35" s="5">
        <v>0</v>
      </c>
      <c r="D35" s="5"/>
      <c r="E35" s="5">
        <v>0</v>
      </c>
      <c r="F35" s="61">
        <v>0</v>
      </c>
      <c r="H35" s="5">
        <v>0</v>
      </c>
      <c r="I35" s="61">
        <v>0</v>
      </c>
      <c r="K35" s="5">
        <v>0</v>
      </c>
      <c r="L35" s="5">
        <v>0</v>
      </c>
      <c r="U35">
        <v>2</v>
      </c>
      <c r="V35">
        <v>5.1799999999999999E-2</v>
      </c>
    </row>
    <row r="36" spans="1:22" x14ac:dyDescent="0.25">
      <c r="A36" s="5"/>
      <c r="B36" s="5">
        <v>0.5</v>
      </c>
      <c r="C36" s="5">
        <v>6.3200000000000006E-2</v>
      </c>
      <c r="D36" s="5"/>
      <c r="E36" s="5">
        <v>0.5</v>
      </c>
      <c r="F36" s="5">
        <v>4.8500000000000001E-2</v>
      </c>
      <c r="H36" s="5">
        <v>0.5</v>
      </c>
      <c r="I36">
        <v>7.2700000000000001E-2</v>
      </c>
      <c r="K36">
        <v>0.5</v>
      </c>
      <c r="L36">
        <v>4.0599999999999997E-2</v>
      </c>
      <c r="U36">
        <v>2</v>
      </c>
      <c r="V36">
        <v>0.1203</v>
      </c>
    </row>
    <row r="37" spans="1:22" x14ac:dyDescent="0.25">
      <c r="A37" s="5"/>
      <c r="B37" s="5">
        <v>1</v>
      </c>
      <c r="C37" s="5">
        <v>8.0699999999999994E-2</v>
      </c>
      <c r="D37" s="5"/>
      <c r="E37" s="5">
        <v>1</v>
      </c>
      <c r="F37" s="5">
        <v>0.10009999999999999</v>
      </c>
      <c r="H37" s="5">
        <v>1</v>
      </c>
      <c r="I37">
        <v>0.1101</v>
      </c>
      <c r="K37">
        <v>1</v>
      </c>
      <c r="L37">
        <v>0.16700000000000001</v>
      </c>
      <c r="U37">
        <v>2</v>
      </c>
      <c r="V37">
        <v>0.16869999999999999</v>
      </c>
    </row>
    <row r="38" spans="1:22" x14ac:dyDescent="0.25">
      <c r="A38" s="5"/>
      <c r="B38" s="5">
        <v>1.5</v>
      </c>
      <c r="C38" s="5">
        <v>0.14019999999999999</v>
      </c>
      <c r="D38" s="5"/>
      <c r="E38" s="5">
        <v>1.5</v>
      </c>
      <c r="F38" s="5">
        <v>0.1255</v>
      </c>
      <c r="H38" s="5">
        <v>1.5</v>
      </c>
      <c r="I38">
        <v>0.1023</v>
      </c>
      <c r="K38">
        <v>1.5</v>
      </c>
      <c r="L38">
        <v>0.14230000000000001</v>
      </c>
      <c r="Q38" s="1"/>
      <c r="U38">
        <v>2</v>
      </c>
      <c r="V38">
        <v>0.33289999999999997</v>
      </c>
    </row>
    <row r="39" spans="1:22" x14ac:dyDescent="0.25">
      <c r="A39" s="5"/>
      <c r="B39" s="5">
        <v>2</v>
      </c>
      <c r="C39" s="5">
        <v>0.33450000000000002</v>
      </c>
      <c r="D39" s="5"/>
      <c r="E39" s="5">
        <v>2</v>
      </c>
      <c r="F39" s="5">
        <v>0.17030000000000001</v>
      </c>
      <c r="H39" s="5">
        <v>2</v>
      </c>
      <c r="I39">
        <v>0.1118</v>
      </c>
      <c r="K39">
        <v>2</v>
      </c>
      <c r="L39">
        <v>0.14080000000000001</v>
      </c>
      <c r="U39">
        <v>2</v>
      </c>
      <c r="V39">
        <v>0.1118</v>
      </c>
    </row>
    <row r="40" spans="1:22" x14ac:dyDescent="0.25">
      <c r="A40" s="5"/>
      <c r="B40" s="5">
        <v>3</v>
      </c>
      <c r="C40" s="5">
        <v>0.54930000000000001</v>
      </c>
      <c r="D40" s="5"/>
      <c r="E40" s="5">
        <v>2.5</v>
      </c>
      <c r="F40" s="5">
        <v>0.1714</v>
      </c>
      <c r="H40" s="5">
        <v>2.5</v>
      </c>
      <c r="I40">
        <v>0.13300000000000001</v>
      </c>
      <c r="K40">
        <v>2.5</v>
      </c>
      <c r="L40">
        <v>0.27029999999999998</v>
      </c>
      <c r="U40">
        <v>2</v>
      </c>
      <c r="V40">
        <v>0.16550000000000001</v>
      </c>
    </row>
    <row r="41" spans="1:22" x14ac:dyDescent="0.25">
      <c r="A41" s="5"/>
      <c r="B41" s="5">
        <v>3.5</v>
      </c>
      <c r="C41" s="5">
        <v>0.501</v>
      </c>
      <c r="D41" s="5"/>
      <c r="E41" s="5">
        <v>3</v>
      </c>
      <c r="F41" s="5">
        <v>0.113</v>
      </c>
      <c r="H41" s="5">
        <v>3</v>
      </c>
      <c r="I41">
        <v>0.14249999999999999</v>
      </c>
      <c r="K41">
        <v>3</v>
      </c>
      <c r="L41">
        <v>0.20300000000000001</v>
      </c>
      <c r="U41">
        <v>2</v>
      </c>
      <c r="V41">
        <v>0.13919999999999999</v>
      </c>
    </row>
    <row r="42" spans="1:22" x14ac:dyDescent="0.25">
      <c r="A42" s="5"/>
      <c r="B42" s="5">
        <v>4</v>
      </c>
      <c r="C42" s="5">
        <v>0.27839999999999998</v>
      </c>
      <c r="D42" s="5"/>
      <c r="E42" s="5">
        <v>3.5</v>
      </c>
      <c r="F42" s="5">
        <v>0.21990000000000001</v>
      </c>
      <c r="H42" s="5">
        <v>3.5</v>
      </c>
      <c r="I42">
        <v>0.1368</v>
      </c>
      <c r="K42">
        <v>3.5</v>
      </c>
      <c r="L42">
        <v>0.21149999999999999</v>
      </c>
      <c r="U42">
        <v>2.5</v>
      </c>
      <c r="V42">
        <v>0.2195</v>
      </c>
    </row>
    <row r="43" spans="1:22" x14ac:dyDescent="0.25">
      <c r="A43" s="5"/>
      <c r="B43" s="5">
        <v>5</v>
      </c>
      <c r="C43" s="5">
        <v>0.17849999999999999</v>
      </c>
      <c r="D43" s="5"/>
      <c r="E43" s="5">
        <v>4</v>
      </c>
      <c r="F43" s="5">
        <v>0.1363</v>
      </c>
      <c r="H43" s="5">
        <v>4</v>
      </c>
      <c r="I43">
        <v>0.1268</v>
      </c>
      <c r="K43">
        <v>4</v>
      </c>
      <c r="L43">
        <v>0.1953</v>
      </c>
      <c r="U43">
        <v>2.5</v>
      </c>
      <c r="V43">
        <v>7.9500000000000001E-2</v>
      </c>
    </row>
    <row r="44" spans="1:22" x14ac:dyDescent="0.25">
      <c r="A44" s="5"/>
      <c r="B44" s="5">
        <v>6</v>
      </c>
      <c r="C44" s="5">
        <v>0.29970000000000002</v>
      </c>
      <c r="D44" s="5"/>
      <c r="E44" s="5">
        <v>5</v>
      </c>
      <c r="F44" s="5">
        <v>0.12379999999999999</v>
      </c>
      <c r="H44" s="5">
        <v>5</v>
      </c>
      <c r="I44">
        <v>5.96E-2</v>
      </c>
      <c r="K44">
        <v>5</v>
      </c>
      <c r="L44">
        <v>4.07E-2</v>
      </c>
      <c r="U44">
        <v>2.5</v>
      </c>
      <c r="V44">
        <v>6.2700000000000006E-2</v>
      </c>
    </row>
    <row r="45" spans="1:22" x14ac:dyDescent="0.25">
      <c r="A45" s="5"/>
      <c r="B45" s="5">
        <v>7</v>
      </c>
      <c r="C45" s="5">
        <v>0.16200000000000001</v>
      </c>
      <c r="D45" s="5"/>
      <c r="E45" s="5">
        <v>6</v>
      </c>
      <c r="F45" s="5">
        <v>0.1113</v>
      </c>
      <c r="H45" s="5">
        <v>6</v>
      </c>
      <c r="I45">
        <v>4.24E-2</v>
      </c>
      <c r="K45">
        <v>6</v>
      </c>
      <c r="L45">
        <v>3.5499999999999997E-2</v>
      </c>
      <c r="U45">
        <v>2.5</v>
      </c>
      <c r="V45">
        <v>0.16900000000000001</v>
      </c>
    </row>
    <row r="46" spans="1:22" x14ac:dyDescent="0.25">
      <c r="A46" s="5"/>
      <c r="B46" s="5">
        <v>8</v>
      </c>
      <c r="C46" s="5">
        <v>0.17949999999999999</v>
      </c>
      <c r="D46" s="5"/>
      <c r="E46" s="5">
        <v>7</v>
      </c>
      <c r="F46" s="5">
        <v>0.10199999999999999</v>
      </c>
      <c r="H46" s="5">
        <v>7</v>
      </c>
      <c r="I46">
        <v>7.0400000000000004E-2</v>
      </c>
      <c r="K46">
        <v>7</v>
      </c>
      <c r="L46">
        <v>4.8300000000000003E-2</v>
      </c>
      <c r="U46">
        <v>2.5</v>
      </c>
      <c r="V46">
        <v>0.4375</v>
      </c>
    </row>
    <row r="47" spans="1:22" x14ac:dyDescent="0.25">
      <c r="A47" s="5"/>
      <c r="D47" s="5"/>
      <c r="E47" s="5">
        <v>8</v>
      </c>
      <c r="F47" s="5">
        <v>0.1016</v>
      </c>
      <c r="H47">
        <v>8</v>
      </c>
      <c r="I47">
        <v>5.11E-2</v>
      </c>
      <c r="K47">
        <v>8</v>
      </c>
      <c r="L47">
        <v>0</v>
      </c>
      <c r="U47">
        <v>2.5</v>
      </c>
      <c r="V47">
        <v>0.1353</v>
      </c>
    </row>
    <row r="48" spans="1:22" x14ac:dyDescent="0.25">
      <c r="A48" s="5"/>
      <c r="B48" s="5"/>
      <c r="C48" s="5"/>
      <c r="D48" s="5"/>
      <c r="E48" s="5"/>
      <c r="F48" s="5"/>
      <c r="I48" s="5"/>
      <c r="J48" s="5"/>
      <c r="U48">
        <v>2.5</v>
      </c>
      <c r="V48">
        <v>0.26900000000000002</v>
      </c>
    </row>
    <row r="49" spans="1:22" x14ac:dyDescent="0.25">
      <c r="A49" s="5"/>
      <c r="B49" s="5"/>
      <c r="C49" s="5"/>
      <c r="D49" s="5"/>
      <c r="F49" s="61"/>
      <c r="I49" s="5"/>
      <c r="J49" s="5"/>
      <c r="U49">
        <v>2.5</v>
      </c>
      <c r="V49">
        <v>0.19220000000000001</v>
      </c>
    </row>
    <row r="50" spans="1:22" x14ac:dyDescent="0.25">
      <c r="A50" s="5"/>
      <c r="B50" s="5"/>
      <c r="C50" s="5"/>
      <c r="G50" s="1"/>
      <c r="H50" s="1"/>
      <c r="I50" s="5"/>
      <c r="J50" s="5"/>
      <c r="M50" s="5"/>
      <c r="N50" s="5"/>
      <c r="O50" s="5"/>
      <c r="U50">
        <v>3</v>
      </c>
      <c r="V50">
        <v>0.2472</v>
      </c>
    </row>
    <row r="51" spans="1:22" x14ac:dyDescent="0.25">
      <c r="A51" s="5"/>
      <c r="B51" s="5" t="s">
        <v>0</v>
      </c>
      <c r="C51" s="5" t="s">
        <v>7</v>
      </c>
      <c r="E51" s="5" t="s">
        <v>0</v>
      </c>
      <c r="F51" s="5" t="s">
        <v>7</v>
      </c>
      <c r="H51" s="5" t="s">
        <v>0</v>
      </c>
      <c r="I51" s="5" t="s">
        <v>7</v>
      </c>
      <c r="J51" s="5"/>
      <c r="K51" s="5" t="s">
        <v>0</v>
      </c>
      <c r="L51" s="5" t="s">
        <v>7</v>
      </c>
      <c r="U51">
        <v>3</v>
      </c>
      <c r="V51">
        <v>6.93E-2</v>
      </c>
    </row>
    <row r="52" spans="1:22" x14ac:dyDescent="0.25">
      <c r="A52" s="5"/>
      <c r="B52">
        <v>0</v>
      </c>
      <c r="C52" s="1">
        <v>0</v>
      </c>
      <c r="D52" s="5"/>
      <c r="E52" s="5">
        <v>0</v>
      </c>
      <c r="F52" s="5">
        <v>0</v>
      </c>
      <c r="H52" s="5">
        <v>0</v>
      </c>
      <c r="I52">
        <v>0</v>
      </c>
      <c r="K52" s="5">
        <v>0</v>
      </c>
      <c r="L52" s="5">
        <v>0</v>
      </c>
      <c r="U52">
        <v>3</v>
      </c>
      <c r="V52">
        <v>0.183</v>
      </c>
    </row>
    <row r="53" spans="1:22" x14ac:dyDescent="0.25">
      <c r="A53" s="5"/>
      <c r="B53">
        <v>0.5</v>
      </c>
      <c r="C53" s="1">
        <v>0</v>
      </c>
      <c r="D53" s="5"/>
      <c r="E53" s="1">
        <v>0.5</v>
      </c>
      <c r="F53">
        <v>0</v>
      </c>
      <c r="H53" s="1">
        <v>0.5</v>
      </c>
      <c r="I53">
        <v>9.1700000000000004E-2</v>
      </c>
      <c r="K53" s="1">
        <v>0.5</v>
      </c>
      <c r="L53">
        <v>8.3799999999999999E-2</v>
      </c>
      <c r="U53">
        <v>3</v>
      </c>
      <c r="V53">
        <v>0.2019</v>
      </c>
    </row>
    <row r="54" spans="1:22" x14ac:dyDescent="0.25">
      <c r="A54" s="5"/>
      <c r="B54">
        <v>1</v>
      </c>
      <c r="C54">
        <v>7.4300000000000005E-2</v>
      </c>
      <c r="D54" s="5"/>
      <c r="E54" s="5">
        <v>1</v>
      </c>
      <c r="F54" s="5">
        <v>0</v>
      </c>
      <c r="H54" s="5">
        <v>1</v>
      </c>
      <c r="I54">
        <v>0.13170000000000001</v>
      </c>
      <c r="K54" s="5">
        <v>1</v>
      </c>
      <c r="L54">
        <v>0.25109999999999999</v>
      </c>
      <c r="U54">
        <v>3</v>
      </c>
      <c r="V54">
        <v>0.13780000000000001</v>
      </c>
    </row>
    <row r="55" spans="1:22" x14ac:dyDescent="0.25">
      <c r="A55" s="5"/>
      <c r="B55">
        <v>1.5</v>
      </c>
      <c r="C55">
        <v>8.0699999999999994E-2</v>
      </c>
      <c r="D55" s="5"/>
      <c r="E55">
        <v>1.5</v>
      </c>
      <c r="F55" s="1">
        <v>0</v>
      </c>
      <c r="H55">
        <v>1.5</v>
      </c>
      <c r="I55">
        <v>0.19969999999999999</v>
      </c>
      <c r="K55">
        <v>1.5</v>
      </c>
      <c r="L55">
        <v>0.29120000000000001</v>
      </c>
      <c r="U55">
        <v>3</v>
      </c>
      <c r="V55">
        <v>0.54720000000000002</v>
      </c>
    </row>
    <row r="56" spans="1:22" x14ac:dyDescent="0.25">
      <c r="A56" s="5"/>
      <c r="B56">
        <v>2</v>
      </c>
      <c r="C56">
        <v>5.0799999999999998E-2</v>
      </c>
      <c r="D56" s="5"/>
      <c r="E56">
        <v>2</v>
      </c>
      <c r="F56">
        <v>0.1208</v>
      </c>
      <c r="H56">
        <v>2</v>
      </c>
      <c r="I56">
        <v>0.1618</v>
      </c>
      <c r="K56">
        <v>2</v>
      </c>
      <c r="L56">
        <v>0.21340000000000001</v>
      </c>
      <c r="U56">
        <v>3</v>
      </c>
      <c r="V56">
        <v>0.1114</v>
      </c>
    </row>
    <row r="57" spans="1:22" x14ac:dyDescent="0.25">
      <c r="A57" s="5"/>
      <c r="B57">
        <v>2.5</v>
      </c>
      <c r="C57">
        <v>7.9799999999999996E-2</v>
      </c>
      <c r="D57" s="5"/>
      <c r="E57">
        <v>2.5</v>
      </c>
      <c r="F57">
        <v>6.2399999999999997E-2</v>
      </c>
      <c r="H57">
        <v>2.5</v>
      </c>
      <c r="I57">
        <v>0.19350000000000001</v>
      </c>
      <c r="K57">
        <v>2.5</v>
      </c>
      <c r="L57">
        <v>0.2198</v>
      </c>
      <c r="U57">
        <v>3</v>
      </c>
      <c r="V57">
        <v>7.6700000000000004E-2</v>
      </c>
    </row>
    <row r="58" spans="1:22" x14ac:dyDescent="0.25">
      <c r="A58" s="5"/>
      <c r="B58">
        <v>3</v>
      </c>
      <c r="C58">
        <v>7.1400000000000005E-2</v>
      </c>
      <c r="D58" s="5"/>
      <c r="E58">
        <v>3</v>
      </c>
      <c r="F58">
        <v>8.0399999999999999E-2</v>
      </c>
      <c r="H58">
        <v>3</v>
      </c>
      <c r="I58">
        <v>0.1835</v>
      </c>
      <c r="K58">
        <v>3</v>
      </c>
      <c r="L58">
        <v>0.24829999999999999</v>
      </c>
      <c r="U58">
        <v>3.5</v>
      </c>
      <c r="V58">
        <v>0.19389999999999999</v>
      </c>
    </row>
    <row r="59" spans="1:22" x14ac:dyDescent="0.25">
      <c r="A59" s="5"/>
      <c r="B59">
        <v>3.5</v>
      </c>
      <c r="C59">
        <v>7.9899999999999999E-2</v>
      </c>
      <c r="D59" s="5"/>
      <c r="E59">
        <v>3.5</v>
      </c>
      <c r="F59">
        <v>6.3100000000000003E-2</v>
      </c>
      <c r="H59">
        <v>3.5</v>
      </c>
      <c r="I59">
        <v>0.12520000000000001</v>
      </c>
      <c r="K59">
        <v>3.5</v>
      </c>
      <c r="L59">
        <v>0.19520000000000001</v>
      </c>
      <c r="U59">
        <v>3.5</v>
      </c>
      <c r="V59">
        <v>8.0199999999999994E-2</v>
      </c>
    </row>
    <row r="60" spans="1:22" x14ac:dyDescent="0.25">
      <c r="A60" s="5"/>
      <c r="B60">
        <v>4</v>
      </c>
      <c r="C60">
        <v>0.1084</v>
      </c>
      <c r="D60" s="5"/>
      <c r="E60">
        <v>4</v>
      </c>
      <c r="F60">
        <v>3.8899999999999997E-2</v>
      </c>
      <c r="H60">
        <v>4</v>
      </c>
      <c r="I60">
        <v>0.1195</v>
      </c>
      <c r="K60">
        <v>4</v>
      </c>
      <c r="L60">
        <v>0.16839999999999999</v>
      </c>
      <c r="U60">
        <v>3.5</v>
      </c>
      <c r="V60">
        <v>0.13700000000000001</v>
      </c>
    </row>
    <row r="61" spans="1:22" x14ac:dyDescent="0.25">
      <c r="A61" s="5"/>
      <c r="B61">
        <v>5</v>
      </c>
      <c r="C61" s="1">
        <v>5.8999999999999997E-2</v>
      </c>
      <c r="D61" s="5"/>
      <c r="E61">
        <v>5</v>
      </c>
      <c r="F61">
        <v>3.1699999999999999E-2</v>
      </c>
      <c r="H61">
        <v>5</v>
      </c>
      <c r="I61" s="1">
        <v>1.2981000000000001E-4</v>
      </c>
      <c r="K61">
        <v>5</v>
      </c>
      <c r="L61">
        <v>0.12540000000000001</v>
      </c>
      <c r="U61">
        <v>3.5</v>
      </c>
      <c r="V61">
        <v>0.1244</v>
      </c>
    </row>
    <row r="62" spans="1:22" x14ac:dyDescent="0.25">
      <c r="A62" s="5"/>
      <c r="B62">
        <v>6</v>
      </c>
      <c r="C62" s="1">
        <v>0</v>
      </c>
      <c r="D62" s="5"/>
      <c r="E62">
        <v>6</v>
      </c>
      <c r="F62" s="1">
        <v>0</v>
      </c>
      <c r="H62">
        <v>6</v>
      </c>
      <c r="I62">
        <v>0</v>
      </c>
      <c r="K62">
        <v>6</v>
      </c>
      <c r="L62">
        <v>4.3400000000000001E-2</v>
      </c>
      <c r="U62">
        <v>3.5</v>
      </c>
      <c r="V62">
        <v>0.50109999999999999</v>
      </c>
    </row>
    <row r="63" spans="1:22" x14ac:dyDescent="0.25">
      <c r="A63" s="5"/>
      <c r="B63" s="5">
        <v>7</v>
      </c>
      <c r="C63" s="1">
        <v>0</v>
      </c>
      <c r="D63" s="5"/>
      <c r="E63">
        <v>7</v>
      </c>
      <c r="F63">
        <v>0</v>
      </c>
      <c r="H63">
        <v>7</v>
      </c>
      <c r="I63">
        <v>0</v>
      </c>
      <c r="K63">
        <v>7</v>
      </c>
      <c r="L63" s="1">
        <v>0</v>
      </c>
      <c r="U63">
        <v>3.5</v>
      </c>
      <c r="V63">
        <v>6.4399999999999999E-2</v>
      </c>
    </row>
    <row r="64" spans="1:22" x14ac:dyDescent="0.25">
      <c r="A64" s="5"/>
      <c r="B64">
        <v>8</v>
      </c>
      <c r="C64" s="1">
        <v>0</v>
      </c>
      <c r="D64" s="5"/>
      <c r="E64">
        <v>8</v>
      </c>
      <c r="F64">
        <v>0</v>
      </c>
      <c r="H64">
        <v>8</v>
      </c>
      <c r="I64" s="5">
        <v>0</v>
      </c>
      <c r="J64" s="5"/>
      <c r="K64" s="5">
        <v>8</v>
      </c>
      <c r="L64" s="5">
        <v>0</v>
      </c>
      <c r="U64">
        <v>3.5</v>
      </c>
      <c r="V64">
        <v>0.2223</v>
      </c>
    </row>
    <row r="65" spans="1:22" x14ac:dyDescent="0.25">
      <c r="A65" s="5"/>
      <c r="B65" s="5"/>
      <c r="C65" s="5"/>
      <c r="D65" s="5"/>
      <c r="I65" s="5"/>
      <c r="J65" s="5"/>
      <c r="U65">
        <v>3.5</v>
      </c>
      <c r="V65">
        <f>AVERAGE(V58:V64)</f>
        <v>0.18904285714285712</v>
      </c>
    </row>
    <row r="66" spans="1:22" x14ac:dyDescent="0.25">
      <c r="A66" s="5"/>
      <c r="B66" s="5"/>
      <c r="C66" s="5"/>
      <c r="D66" s="5"/>
      <c r="I66" s="5"/>
      <c r="J66" s="5"/>
      <c r="U66">
        <v>4</v>
      </c>
      <c r="V66">
        <v>0.1648</v>
      </c>
    </row>
    <row r="67" spans="1:22" x14ac:dyDescent="0.25">
      <c r="A67" s="5"/>
      <c r="B67" s="5"/>
      <c r="C67" s="5"/>
      <c r="D67" s="5"/>
      <c r="I67" s="5"/>
      <c r="J67" s="5"/>
      <c r="U67">
        <v>4</v>
      </c>
      <c r="V67">
        <v>0.1089</v>
      </c>
    </row>
    <row r="68" spans="1:22" x14ac:dyDescent="0.25">
      <c r="A68" s="5"/>
      <c r="B68" s="5"/>
      <c r="C68" s="5"/>
      <c r="D68" s="5"/>
      <c r="E68" t="s">
        <v>610</v>
      </c>
      <c r="I68" s="5"/>
      <c r="J68" s="5"/>
      <c r="U68">
        <v>4</v>
      </c>
      <c r="V68">
        <v>0.1174</v>
      </c>
    </row>
    <row r="69" spans="1:22" x14ac:dyDescent="0.25">
      <c r="A69" s="5"/>
      <c r="B69" s="5"/>
      <c r="C69" s="5"/>
      <c r="D69" s="5"/>
      <c r="I69" s="5"/>
      <c r="J69" s="5"/>
      <c r="U69">
        <v>4</v>
      </c>
      <c r="V69">
        <v>0.1973</v>
      </c>
    </row>
    <row r="70" spans="1:22" x14ac:dyDescent="0.25">
      <c r="A70" s="5"/>
      <c r="B70" s="5"/>
      <c r="C70" s="5"/>
      <c r="D70" s="5"/>
      <c r="I70" s="5"/>
      <c r="J70" s="5"/>
      <c r="U70">
        <v>4</v>
      </c>
      <c r="V70">
        <v>0.12790000000000001</v>
      </c>
    </row>
    <row r="71" spans="1:22" x14ac:dyDescent="0.25">
      <c r="A71" s="5"/>
      <c r="B71" s="5"/>
      <c r="C71" s="5"/>
      <c r="D71" s="5"/>
      <c r="I71" s="5"/>
      <c r="J71" s="5"/>
      <c r="U71">
        <v>4</v>
      </c>
      <c r="V71">
        <v>0.27629999999999999</v>
      </c>
    </row>
    <row r="72" spans="1:22" x14ac:dyDescent="0.25">
      <c r="A72" s="5"/>
      <c r="B72" s="5"/>
      <c r="C72" s="5"/>
      <c r="D72" s="5"/>
      <c r="I72" s="5"/>
      <c r="J72" s="5"/>
      <c r="U72">
        <v>4</v>
      </c>
      <c r="V72">
        <v>3.8399999999999997E-2</v>
      </c>
    </row>
    <row r="73" spans="1:22" x14ac:dyDescent="0.25">
      <c r="A73" s="5"/>
      <c r="B73" s="5"/>
      <c r="C73" s="5"/>
      <c r="D73" s="5"/>
      <c r="I73" s="5"/>
      <c r="J73" s="5"/>
      <c r="U73">
        <v>4</v>
      </c>
      <c r="V73">
        <v>0.1363</v>
      </c>
    </row>
    <row r="74" spans="1:22" x14ac:dyDescent="0.25">
      <c r="U74">
        <v>5</v>
      </c>
      <c r="V74">
        <v>0.1275</v>
      </c>
    </row>
    <row r="75" spans="1:22" x14ac:dyDescent="0.25">
      <c r="U75">
        <v>5</v>
      </c>
      <c r="V75">
        <v>5.5800000000000002E-2</v>
      </c>
    </row>
    <row r="76" spans="1:22" x14ac:dyDescent="0.25">
      <c r="H76" s="1"/>
      <c r="U76">
        <v>5</v>
      </c>
      <c r="V76" s="1">
        <v>2.2171000000000001E-3</v>
      </c>
    </row>
    <row r="77" spans="1:22" x14ac:dyDescent="0.25">
      <c r="L77" s="1"/>
      <c r="U77">
        <v>5</v>
      </c>
      <c r="V77">
        <v>6.2199999999999998E-2</v>
      </c>
    </row>
    <row r="78" spans="1:22" x14ac:dyDescent="0.25">
      <c r="L78" s="1"/>
      <c r="U78">
        <v>5</v>
      </c>
      <c r="V78">
        <v>0.12330000000000001</v>
      </c>
    </row>
    <row r="79" spans="1:22" x14ac:dyDescent="0.25">
      <c r="U79">
        <v>5</v>
      </c>
      <c r="V79">
        <v>3.3799999999999997E-2</v>
      </c>
    </row>
    <row r="80" spans="1:22" x14ac:dyDescent="0.25">
      <c r="U80">
        <v>5</v>
      </c>
      <c r="V80">
        <v>0.17799999999999999</v>
      </c>
    </row>
    <row r="81" spans="8:22" x14ac:dyDescent="0.25">
      <c r="U81">
        <v>5</v>
      </c>
      <c r="V81">
        <f>AVERAGE(V74:V80)</f>
        <v>8.3259585714285711E-2</v>
      </c>
    </row>
    <row r="82" spans="8:22" x14ac:dyDescent="0.25">
      <c r="H82" s="1"/>
      <c r="U82">
        <v>6</v>
      </c>
      <c r="V82">
        <v>0.10920000000000001</v>
      </c>
    </row>
    <row r="83" spans="8:22" x14ac:dyDescent="0.25">
      <c r="U83">
        <v>6</v>
      </c>
      <c r="V83">
        <v>4.4999999999999998E-2</v>
      </c>
    </row>
    <row r="84" spans="8:22" x14ac:dyDescent="0.25">
      <c r="U84">
        <v>6</v>
      </c>
      <c r="V84">
        <v>0</v>
      </c>
    </row>
    <row r="85" spans="8:22" x14ac:dyDescent="0.25">
      <c r="U85">
        <v>6</v>
      </c>
      <c r="V85">
        <v>0</v>
      </c>
    </row>
    <row r="86" spans="8:22" x14ac:dyDescent="0.25">
      <c r="U86">
        <v>6</v>
      </c>
      <c r="V86">
        <v>0</v>
      </c>
    </row>
    <row r="87" spans="8:22" x14ac:dyDescent="0.25">
      <c r="U87">
        <v>6</v>
      </c>
      <c r="V87">
        <v>4.3999999999999997E-2</v>
      </c>
    </row>
    <row r="88" spans="8:22" x14ac:dyDescent="0.25">
      <c r="U88">
        <v>6</v>
      </c>
      <c r="V88">
        <v>0.29870000000000002</v>
      </c>
    </row>
    <row r="89" spans="8:22" x14ac:dyDescent="0.25">
      <c r="U89">
        <v>6</v>
      </c>
      <c r="V89">
        <f>AVERAGE(V82:V88)</f>
        <v>7.0985714285714291E-2</v>
      </c>
    </row>
    <row r="90" spans="8:22" x14ac:dyDescent="0.25">
      <c r="U90">
        <v>7</v>
      </c>
      <c r="V90">
        <v>0</v>
      </c>
    </row>
    <row r="91" spans="8:22" x14ac:dyDescent="0.25">
      <c r="U91">
        <v>7</v>
      </c>
      <c r="V91">
        <v>0</v>
      </c>
    </row>
    <row r="92" spans="8:22" x14ac:dyDescent="0.25">
      <c r="U92">
        <v>7</v>
      </c>
      <c r="V92">
        <v>0</v>
      </c>
    </row>
    <row r="93" spans="8:22" x14ac:dyDescent="0.25">
      <c r="U93">
        <v>7</v>
      </c>
      <c r="V93">
        <v>0</v>
      </c>
    </row>
    <row r="94" spans="8:22" x14ac:dyDescent="0.25">
      <c r="U94">
        <v>7</v>
      </c>
      <c r="V94">
        <v>4.9799999999999997E-2</v>
      </c>
    </row>
    <row r="95" spans="8:22" x14ac:dyDescent="0.25">
      <c r="U95">
        <v>7</v>
      </c>
      <c r="V95">
        <v>0.16039999999999999</v>
      </c>
    </row>
    <row r="96" spans="8: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B13"/>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v>0</v>
      </c>
      <c r="B2">
        <v>0</v>
      </c>
      <c r="C2" t="s">
        <v>24</v>
      </c>
      <c r="D2">
        <v>800</v>
      </c>
      <c r="E2" t="s">
        <v>37</v>
      </c>
      <c r="F2" t="s">
        <v>25</v>
      </c>
      <c r="G2" t="s">
        <v>203</v>
      </c>
      <c r="H2" t="s">
        <v>211</v>
      </c>
      <c r="I2" t="s">
        <v>211</v>
      </c>
      <c r="J2" t="s">
        <v>251</v>
      </c>
      <c r="L2" t="s">
        <v>2</v>
      </c>
      <c r="M2" t="s">
        <v>8</v>
      </c>
    </row>
    <row r="3" spans="1:14" x14ac:dyDescent="0.25">
      <c r="A3">
        <v>1</v>
      </c>
      <c r="B3">
        <v>323.06630000000001</v>
      </c>
      <c r="C3" t="s">
        <v>24</v>
      </c>
      <c r="D3">
        <v>800</v>
      </c>
      <c r="E3" t="s">
        <v>37</v>
      </c>
      <c r="F3" t="s">
        <v>25</v>
      </c>
      <c r="G3" t="s">
        <v>203</v>
      </c>
      <c r="H3" t="s">
        <v>211</v>
      </c>
      <c r="I3" t="s">
        <v>211</v>
      </c>
      <c r="L3" t="s">
        <v>5</v>
      </c>
      <c r="M3">
        <v>800</v>
      </c>
    </row>
    <row r="4" spans="1:14" x14ac:dyDescent="0.25">
      <c r="A4">
        <v>2</v>
      </c>
      <c r="B4">
        <v>724.73680000000002</v>
      </c>
      <c r="C4" t="s">
        <v>24</v>
      </c>
      <c r="D4">
        <v>800</v>
      </c>
      <c r="E4" t="s">
        <v>37</v>
      </c>
      <c r="F4" t="s">
        <v>25</v>
      </c>
      <c r="G4" t="s">
        <v>203</v>
      </c>
      <c r="H4" t="s">
        <v>211</v>
      </c>
      <c r="I4" t="s">
        <v>211</v>
      </c>
      <c r="L4" t="s">
        <v>9</v>
      </c>
      <c r="M4">
        <v>12</v>
      </c>
    </row>
    <row r="5" spans="1:14" x14ac:dyDescent="0.25">
      <c r="A5">
        <v>3</v>
      </c>
      <c r="B5">
        <v>380.59480000000002</v>
      </c>
      <c r="C5" t="s">
        <v>24</v>
      </c>
      <c r="D5">
        <v>800</v>
      </c>
      <c r="E5" t="s">
        <v>37</v>
      </c>
      <c r="F5" t="s">
        <v>25</v>
      </c>
      <c r="G5" t="s">
        <v>203</v>
      </c>
      <c r="H5" t="s">
        <v>211</v>
      </c>
      <c r="I5" t="s">
        <v>211</v>
      </c>
      <c r="L5" t="s">
        <v>15</v>
      </c>
      <c r="M5" t="s">
        <v>57</v>
      </c>
    </row>
    <row r="6" spans="1:14" x14ac:dyDescent="0.25">
      <c r="A6">
        <v>4</v>
      </c>
      <c r="B6">
        <v>384.28030000000001</v>
      </c>
      <c r="C6" t="s">
        <v>24</v>
      </c>
      <c r="D6">
        <v>800</v>
      </c>
      <c r="E6" t="s">
        <v>37</v>
      </c>
      <c r="F6" t="s">
        <v>25</v>
      </c>
      <c r="G6" t="s">
        <v>203</v>
      </c>
      <c r="H6" t="s">
        <v>211</v>
      </c>
      <c r="I6" t="s">
        <v>211</v>
      </c>
      <c r="L6" t="s">
        <v>12</v>
      </c>
      <c r="M6" t="s">
        <v>13</v>
      </c>
    </row>
    <row r="7" spans="1:14" x14ac:dyDescent="0.25">
      <c r="A7">
        <v>4.5</v>
      </c>
      <c r="B7">
        <v>451.33710000000002</v>
      </c>
      <c r="C7" t="s">
        <v>24</v>
      </c>
      <c r="D7">
        <v>800</v>
      </c>
      <c r="E7" t="s">
        <v>37</v>
      </c>
      <c r="F7" t="s">
        <v>25</v>
      </c>
      <c r="G7" t="s">
        <v>203</v>
      </c>
      <c r="H7" t="s">
        <v>211</v>
      </c>
      <c r="I7" t="s">
        <v>211</v>
      </c>
      <c r="L7" t="s">
        <v>10</v>
      </c>
      <c r="M7" t="s">
        <v>420</v>
      </c>
    </row>
    <row r="8" spans="1:14" x14ac:dyDescent="0.25">
      <c r="A8">
        <v>5</v>
      </c>
      <c r="B8">
        <v>464.89190000000002</v>
      </c>
      <c r="C8" t="s">
        <v>24</v>
      </c>
      <c r="D8">
        <v>800</v>
      </c>
      <c r="E8" t="s">
        <v>37</v>
      </c>
      <c r="F8" t="s">
        <v>25</v>
      </c>
      <c r="G8" t="s">
        <v>203</v>
      </c>
      <c r="H8" t="s">
        <v>211</v>
      </c>
      <c r="I8" t="s">
        <v>211</v>
      </c>
      <c r="L8" t="s">
        <v>206</v>
      </c>
      <c r="M8" t="s">
        <v>250</v>
      </c>
      <c r="N8" t="s">
        <v>358</v>
      </c>
    </row>
    <row r="9" spans="1:14" x14ac:dyDescent="0.25">
      <c r="A9">
        <v>5.5</v>
      </c>
      <c r="B9">
        <v>568.75109999999995</v>
      </c>
      <c r="C9" t="s">
        <v>24</v>
      </c>
      <c r="D9">
        <v>800</v>
      </c>
      <c r="E9" t="s">
        <v>37</v>
      </c>
      <c r="F9" t="s">
        <v>25</v>
      </c>
      <c r="G9" t="s">
        <v>203</v>
      </c>
      <c r="H9" t="s">
        <v>211</v>
      </c>
      <c r="I9" t="s">
        <v>211</v>
      </c>
      <c r="L9" t="s">
        <v>207</v>
      </c>
      <c r="M9" t="s">
        <v>211</v>
      </c>
    </row>
    <row r="10" spans="1:14" x14ac:dyDescent="0.25">
      <c r="A10">
        <v>6</v>
      </c>
      <c r="B10">
        <v>418.37299999999999</v>
      </c>
      <c r="C10" t="s">
        <v>24</v>
      </c>
      <c r="D10">
        <v>800</v>
      </c>
      <c r="E10" t="s">
        <v>37</v>
      </c>
      <c r="F10" t="s">
        <v>25</v>
      </c>
      <c r="G10" t="s">
        <v>203</v>
      </c>
      <c r="H10" t="s">
        <v>211</v>
      </c>
      <c r="I10" t="s">
        <v>211</v>
      </c>
      <c r="L10" t="s">
        <v>219</v>
      </c>
      <c r="M10" t="s">
        <v>211</v>
      </c>
    </row>
    <row r="11" spans="1:14" x14ac:dyDescent="0.25">
      <c r="A11">
        <v>8</v>
      </c>
      <c r="B11">
        <v>241.8141</v>
      </c>
      <c r="C11" t="s">
        <v>24</v>
      </c>
      <c r="D11">
        <v>800</v>
      </c>
      <c r="E11" t="s">
        <v>37</v>
      </c>
      <c r="F11" t="s">
        <v>25</v>
      </c>
      <c r="G11" t="s">
        <v>203</v>
      </c>
      <c r="H11" t="s">
        <v>211</v>
      </c>
      <c r="I11" t="s">
        <v>211</v>
      </c>
      <c r="L11" t="s">
        <v>322</v>
      </c>
      <c r="M11" t="s">
        <v>359</v>
      </c>
      <c r="N11" t="s">
        <v>360</v>
      </c>
    </row>
    <row r="12" spans="1:14" x14ac:dyDescent="0.25">
      <c r="A12">
        <v>10</v>
      </c>
      <c r="B12">
        <v>219.04839999999999</v>
      </c>
      <c r="C12" t="s">
        <v>24</v>
      </c>
      <c r="D12">
        <v>800</v>
      </c>
      <c r="E12" t="s">
        <v>37</v>
      </c>
      <c r="F12" t="s">
        <v>25</v>
      </c>
      <c r="G12" t="s">
        <v>203</v>
      </c>
      <c r="H12" t="s">
        <v>211</v>
      </c>
      <c r="I12" t="s">
        <v>211</v>
      </c>
    </row>
    <row r="13" spans="1:14" x14ac:dyDescent="0.25">
      <c r="A13">
        <v>24</v>
      </c>
      <c r="B13">
        <v>126.7454</v>
      </c>
      <c r="C13" t="s">
        <v>24</v>
      </c>
      <c r="D13">
        <v>800</v>
      </c>
      <c r="E13" t="s">
        <v>37</v>
      </c>
      <c r="F13" t="s">
        <v>25</v>
      </c>
      <c r="G13" t="s">
        <v>203</v>
      </c>
      <c r="H13" t="s">
        <v>211</v>
      </c>
      <c r="I13" t="s">
        <v>211</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H25" sqref="H25"/>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37</v>
      </c>
      <c r="F2" t="s">
        <v>25</v>
      </c>
      <c r="G2" t="s">
        <v>203</v>
      </c>
      <c r="H2" t="s">
        <v>211</v>
      </c>
      <c r="I2" t="s">
        <v>211</v>
      </c>
      <c r="K2" t="s">
        <v>2</v>
      </c>
      <c r="L2" t="s">
        <v>8</v>
      </c>
    </row>
    <row r="3" spans="1:13" x14ac:dyDescent="0.25">
      <c r="A3">
        <v>1</v>
      </c>
      <c r="B3">
        <v>226.5779</v>
      </c>
      <c r="C3" t="s">
        <v>24</v>
      </c>
      <c r="D3">
        <v>400</v>
      </c>
      <c r="E3" t="s">
        <v>37</v>
      </c>
      <c r="F3" t="s">
        <v>25</v>
      </c>
      <c r="G3" t="s">
        <v>203</v>
      </c>
      <c r="H3" t="s">
        <v>211</v>
      </c>
      <c r="I3" t="s">
        <v>211</v>
      </c>
      <c r="K3" t="s">
        <v>5</v>
      </c>
      <c r="L3" t="s">
        <v>59</v>
      </c>
    </row>
    <row r="4" spans="1:13" x14ac:dyDescent="0.25">
      <c r="A4">
        <v>2</v>
      </c>
      <c r="B4">
        <v>471.52379999999999</v>
      </c>
      <c r="C4" t="s">
        <v>24</v>
      </c>
      <c r="D4">
        <v>400</v>
      </c>
      <c r="E4" t="s">
        <v>37</v>
      </c>
      <c r="F4" t="s">
        <v>25</v>
      </c>
      <c r="G4" t="s">
        <v>203</v>
      </c>
      <c r="H4" t="s">
        <v>211</v>
      </c>
      <c r="I4" t="s">
        <v>211</v>
      </c>
      <c r="K4" t="s">
        <v>9</v>
      </c>
      <c r="L4">
        <v>12</v>
      </c>
    </row>
    <row r="5" spans="1:13" x14ac:dyDescent="0.25">
      <c r="A5">
        <v>3</v>
      </c>
      <c r="B5">
        <v>407.89960000000002</v>
      </c>
      <c r="C5" t="s">
        <v>24</v>
      </c>
      <c r="D5">
        <v>400</v>
      </c>
      <c r="E5" t="s">
        <v>37</v>
      </c>
      <c r="F5" t="s">
        <v>25</v>
      </c>
      <c r="G5" t="s">
        <v>203</v>
      </c>
      <c r="H5" t="s">
        <v>211</v>
      </c>
      <c r="I5" t="s">
        <v>211</v>
      </c>
      <c r="K5" t="s">
        <v>15</v>
      </c>
      <c r="L5" t="s">
        <v>58</v>
      </c>
    </row>
    <row r="6" spans="1:13" x14ac:dyDescent="0.25">
      <c r="A6">
        <v>4</v>
      </c>
      <c r="B6">
        <v>334.47949999999997</v>
      </c>
      <c r="C6" t="s">
        <v>24</v>
      </c>
      <c r="D6">
        <v>400</v>
      </c>
      <c r="E6" t="s">
        <v>37</v>
      </c>
      <c r="F6" t="s">
        <v>25</v>
      </c>
      <c r="G6" t="s">
        <v>203</v>
      </c>
      <c r="H6" t="s">
        <v>211</v>
      </c>
      <c r="I6" t="s">
        <v>211</v>
      </c>
      <c r="K6" t="s">
        <v>12</v>
      </c>
      <c r="L6" t="s">
        <v>13</v>
      </c>
    </row>
    <row r="7" spans="1:13" x14ac:dyDescent="0.25">
      <c r="A7">
        <v>4.5</v>
      </c>
      <c r="B7">
        <v>351.64769999999999</v>
      </c>
      <c r="C7" t="s">
        <v>24</v>
      </c>
      <c r="D7">
        <v>400</v>
      </c>
      <c r="E7" t="s">
        <v>37</v>
      </c>
      <c r="F7" t="s">
        <v>25</v>
      </c>
      <c r="G7" t="s">
        <v>203</v>
      </c>
      <c r="H7" t="s">
        <v>211</v>
      </c>
      <c r="I7" t="s">
        <v>211</v>
      </c>
      <c r="K7" t="s">
        <v>10</v>
      </c>
      <c r="L7" t="s">
        <v>60</v>
      </c>
    </row>
    <row r="8" spans="1:13" x14ac:dyDescent="0.25">
      <c r="A8">
        <v>5</v>
      </c>
      <c r="B8">
        <v>434.93560000000002</v>
      </c>
      <c r="C8" t="s">
        <v>24</v>
      </c>
      <c r="D8">
        <v>400</v>
      </c>
      <c r="E8" t="s">
        <v>37</v>
      </c>
      <c r="F8" t="s">
        <v>25</v>
      </c>
      <c r="G8" t="s">
        <v>203</v>
      </c>
      <c r="H8" t="s">
        <v>211</v>
      </c>
      <c r="I8" t="s">
        <v>211</v>
      </c>
      <c r="K8" t="s">
        <v>206</v>
      </c>
      <c r="L8" t="s">
        <v>252</v>
      </c>
      <c r="M8" t="s">
        <v>363</v>
      </c>
    </row>
    <row r="9" spans="1:13" x14ac:dyDescent="0.25">
      <c r="A9">
        <v>5.5</v>
      </c>
      <c r="B9">
        <v>412.91860000000003</v>
      </c>
      <c r="C9" t="s">
        <v>24</v>
      </c>
      <c r="D9">
        <v>400</v>
      </c>
      <c r="E9" t="s">
        <v>37</v>
      </c>
      <c r="F9" t="s">
        <v>25</v>
      </c>
      <c r="G9" t="s">
        <v>203</v>
      </c>
      <c r="H9" t="s">
        <v>211</v>
      </c>
      <c r="I9" t="s">
        <v>211</v>
      </c>
      <c r="K9" t="s">
        <v>207</v>
      </c>
      <c r="L9" t="s">
        <v>211</v>
      </c>
    </row>
    <row r="10" spans="1:13" x14ac:dyDescent="0.25">
      <c r="A10">
        <v>6</v>
      </c>
      <c r="B10">
        <v>334.57810000000001</v>
      </c>
      <c r="C10" t="s">
        <v>24</v>
      </c>
      <c r="D10">
        <v>400</v>
      </c>
      <c r="E10" t="s">
        <v>37</v>
      </c>
      <c r="F10" t="s">
        <v>25</v>
      </c>
      <c r="G10" t="s">
        <v>203</v>
      </c>
      <c r="H10" t="s">
        <v>211</v>
      </c>
      <c r="I10" t="s">
        <v>211</v>
      </c>
      <c r="K10" t="s">
        <v>219</v>
      </c>
      <c r="L10" t="s">
        <v>211</v>
      </c>
    </row>
    <row r="11" spans="1:13" x14ac:dyDescent="0.25">
      <c r="A11">
        <v>8</v>
      </c>
      <c r="B11">
        <v>261.20310000000001</v>
      </c>
      <c r="C11" t="s">
        <v>24</v>
      </c>
      <c r="D11">
        <v>400</v>
      </c>
      <c r="E11" t="s">
        <v>37</v>
      </c>
      <c r="F11" t="s">
        <v>25</v>
      </c>
      <c r="G11" t="s">
        <v>203</v>
      </c>
      <c r="H11" t="s">
        <v>211</v>
      </c>
      <c r="I11" t="s">
        <v>211</v>
      </c>
      <c r="K11" t="s">
        <v>322</v>
      </c>
      <c r="L11" t="s">
        <v>361</v>
      </c>
      <c r="M11" t="s">
        <v>362</v>
      </c>
    </row>
    <row r="12" spans="1:13" x14ac:dyDescent="0.25">
      <c r="A12">
        <v>10</v>
      </c>
      <c r="B12">
        <v>207.4325</v>
      </c>
      <c r="C12" t="s">
        <v>24</v>
      </c>
      <c r="D12">
        <v>400</v>
      </c>
      <c r="E12" t="s">
        <v>37</v>
      </c>
      <c r="F12" t="s">
        <v>25</v>
      </c>
      <c r="G12" t="s">
        <v>203</v>
      </c>
      <c r="H12" t="s">
        <v>211</v>
      </c>
      <c r="I12" t="s">
        <v>211</v>
      </c>
    </row>
    <row r="13" spans="1:13" x14ac:dyDescent="0.25">
      <c r="A13">
        <v>24</v>
      </c>
      <c r="B13">
        <v>151.7877</v>
      </c>
      <c r="C13" t="s">
        <v>24</v>
      </c>
      <c r="D13">
        <v>400</v>
      </c>
      <c r="E13" t="s">
        <v>37</v>
      </c>
      <c r="F13" t="s">
        <v>25</v>
      </c>
      <c r="G13" t="s">
        <v>203</v>
      </c>
      <c r="H13" t="s">
        <v>211</v>
      </c>
      <c r="I13" t="s">
        <v>211</v>
      </c>
    </row>
    <row r="14" spans="1:13" x14ac:dyDescent="0.25">
      <c r="A14">
        <v>0</v>
      </c>
      <c r="B14">
        <v>0</v>
      </c>
      <c r="C14" t="s">
        <v>24</v>
      </c>
      <c r="D14">
        <v>800</v>
      </c>
      <c r="E14" t="s">
        <v>37</v>
      </c>
      <c r="F14" t="s">
        <v>25</v>
      </c>
      <c r="G14" t="s">
        <v>203</v>
      </c>
      <c r="H14" t="s">
        <v>211</v>
      </c>
      <c r="I14" t="s">
        <v>211</v>
      </c>
    </row>
    <row r="15" spans="1:13" x14ac:dyDescent="0.25">
      <c r="A15">
        <v>1</v>
      </c>
      <c r="B15">
        <v>373.5181</v>
      </c>
      <c r="C15" t="s">
        <v>24</v>
      </c>
      <c r="D15">
        <v>800</v>
      </c>
      <c r="E15" t="s">
        <v>37</v>
      </c>
      <c r="F15" t="s">
        <v>25</v>
      </c>
      <c r="G15" t="s">
        <v>203</v>
      </c>
      <c r="H15" t="s">
        <v>211</v>
      </c>
      <c r="I15" t="s">
        <v>211</v>
      </c>
    </row>
    <row r="16" spans="1:13" x14ac:dyDescent="0.25">
      <c r="A16">
        <v>2</v>
      </c>
      <c r="B16">
        <v>571.93200000000002</v>
      </c>
      <c r="C16" t="s">
        <v>24</v>
      </c>
      <c r="D16">
        <v>800</v>
      </c>
      <c r="E16" t="s">
        <v>37</v>
      </c>
      <c r="F16" t="s">
        <v>25</v>
      </c>
      <c r="G16" t="s">
        <v>203</v>
      </c>
      <c r="H16" t="s">
        <v>211</v>
      </c>
      <c r="I16" t="s">
        <v>211</v>
      </c>
    </row>
    <row r="17" spans="1:9" x14ac:dyDescent="0.25">
      <c r="A17">
        <v>3</v>
      </c>
      <c r="B17">
        <v>537.697</v>
      </c>
      <c r="C17" t="s">
        <v>24</v>
      </c>
      <c r="D17">
        <v>800</v>
      </c>
      <c r="E17" t="s">
        <v>37</v>
      </c>
      <c r="F17" t="s">
        <v>25</v>
      </c>
      <c r="G17" t="s">
        <v>203</v>
      </c>
      <c r="H17" t="s">
        <v>211</v>
      </c>
      <c r="I17" t="s">
        <v>211</v>
      </c>
    </row>
    <row r="18" spans="1:9" x14ac:dyDescent="0.25">
      <c r="A18">
        <v>4</v>
      </c>
      <c r="B18">
        <v>373.66320000000002</v>
      </c>
      <c r="C18" t="s">
        <v>24</v>
      </c>
      <c r="D18">
        <v>800</v>
      </c>
      <c r="E18" t="s">
        <v>37</v>
      </c>
      <c r="F18" t="s">
        <v>25</v>
      </c>
      <c r="G18" t="s">
        <v>203</v>
      </c>
      <c r="H18" t="s">
        <v>211</v>
      </c>
      <c r="I18" t="s">
        <v>211</v>
      </c>
    </row>
    <row r="19" spans="1:9" x14ac:dyDescent="0.25">
      <c r="A19">
        <v>4.5</v>
      </c>
      <c r="B19">
        <v>488.79199999999997</v>
      </c>
      <c r="C19" t="s">
        <v>24</v>
      </c>
      <c r="D19">
        <v>800</v>
      </c>
      <c r="E19" t="s">
        <v>37</v>
      </c>
      <c r="F19" t="s">
        <v>25</v>
      </c>
      <c r="G19" t="s">
        <v>203</v>
      </c>
      <c r="H19" t="s">
        <v>211</v>
      </c>
      <c r="I19" t="s">
        <v>211</v>
      </c>
    </row>
    <row r="20" spans="1:9" x14ac:dyDescent="0.25">
      <c r="A20">
        <v>5</v>
      </c>
      <c r="B20">
        <v>525.54930000000002</v>
      </c>
      <c r="C20" t="s">
        <v>24</v>
      </c>
      <c r="D20">
        <v>800</v>
      </c>
      <c r="E20" t="s">
        <v>37</v>
      </c>
      <c r="F20" t="s">
        <v>25</v>
      </c>
      <c r="G20" t="s">
        <v>203</v>
      </c>
      <c r="H20" t="s">
        <v>211</v>
      </c>
      <c r="I20" t="s">
        <v>211</v>
      </c>
    </row>
    <row r="21" spans="1:9" x14ac:dyDescent="0.25">
      <c r="A21">
        <v>5.5</v>
      </c>
      <c r="B21">
        <v>505.98419999999999</v>
      </c>
      <c r="C21" t="s">
        <v>24</v>
      </c>
      <c r="D21">
        <v>800</v>
      </c>
      <c r="E21" t="s">
        <v>37</v>
      </c>
      <c r="F21" t="s">
        <v>25</v>
      </c>
      <c r="G21" t="s">
        <v>203</v>
      </c>
      <c r="H21" t="s">
        <v>211</v>
      </c>
      <c r="I21" t="s">
        <v>211</v>
      </c>
    </row>
    <row r="22" spans="1:9" x14ac:dyDescent="0.25">
      <c r="A22">
        <v>6</v>
      </c>
      <c r="B22">
        <v>415.39019999999999</v>
      </c>
      <c r="C22" t="s">
        <v>24</v>
      </c>
      <c r="D22">
        <v>800</v>
      </c>
      <c r="E22" t="s">
        <v>37</v>
      </c>
      <c r="F22" t="s">
        <v>25</v>
      </c>
      <c r="G22" t="s">
        <v>203</v>
      </c>
      <c r="H22" t="s">
        <v>211</v>
      </c>
      <c r="I22" t="s">
        <v>211</v>
      </c>
    </row>
    <row r="23" spans="1:9" x14ac:dyDescent="0.25">
      <c r="A23">
        <v>8</v>
      </c>
      <c r="B23">
        <v>302.83859999999999</v>
      </c>
      <c r="C23" t="s">
        <v>24</v>
      </c>
      <c r="D23">
        <v>800</v>
      </c>
      <c r="E23" t="s">
        <v>37</v>
      </c>
      <c r="F23" t="s">
        <v>25</v>
      </c>
      <c r="G23" t="s">
        <v>203</v>
      </c>
      <c r="H23" t="s">
        <v>211</v>
      </c>
      <c r="I23" t="s">
        <v>211</v>
      </c>
    </row>
    <row r="24" spans="1:9" x14ac:dyDescent="0.25">
      <c r="A24">
        <v>10</v>
      </c>
      <c r="B24">
        <v>271.10039999999998</v>
      </c>
      <c r="C24" t="s">
        <v>24</v>
      </c>
      <c r="D24">
        <v>800</v>
      </c>
      <c r="E24" t="s">
        <v>37</v>
      </c>
      <c r="F24" t="s">
        <v>25</v>
      </c>
      <c r="G24" t="s">
        <v>203</v>
      </c>
      <c r="H24" t="s">
        <v>211</v>
      </c>
      <c r="I24" t="s">
        <v>211</v>
      </c>
    </row>
    <row r="25" spans="1:9" x14ac:dyDescent="0.25">
      <c r="A25">
        <v>24</v>
      </c>
      <c r="B25">
        <v>164.0299</v>
      </c>
      <c r="C25" t="s">
        <v>24</v>
      </c>
      <c r="D25">
        <v>800</v>
      </c>
      <c r="E25" t="s">
        <v>37</v>
      </c>
      <c r="F25" t="s">
        <v>25</v>
      </c>
      <c r="G25" t="s">
        <v>203</v>
      </c>
      <c r="H25" t="s">
        <v>211</v>
      </c>
      <c r="I25" t="s">
        <v>211</v>
      </c>
    </row>
    <row r="26" spans="1:9" x14ac:dyDescent="0.25">
      <c r="A26">
        <v>0</v>
      </c>
      <c r="B26">
        <v>0</v>
      </c>
      <c r="C26" t="s">
        <v>24</v>
      </c>
      <c r="D26">
        <v>1200</v>
      </c>
      <c r="E26" t="s">
        <v>37</v>
      </c>
      <c r="F26" t="s">
        <v>25</v>
      </c>
      <c r="G26" t="s">
        <v>203</v>
      </c>
      <c r="H26" t="s">
        <v>211</v>
      </c>
      <c r="I26" t="s">
        <v>211</v>
      </c>
    </row>
    <row r="27" spans="1:9" x14ac:dyDescent="0.25">
      <c r="A27">
        <v>1</v>
      </c>
      <c r="B27">
        <v>385.75880000000001</v>
      </c>
      <c r="C27" t="s">
        <v>24</v>
      </c>
      <c r="D27">
        <v>1200</v>
      </c>
      <c r="E27" t="s">
        <v>37</v>
      </c>
      <c r="F27" t="s">
        <v>25</v>
      </c>
      <c r="G27" t="s">
        <v>203</v>
      </c>
      <c r="H27" t="s">
        <v>211</v>
      </c>
      <c r="I27" t="s">
        <v>211</v>
      </c>
    </row>
    <row r="28" spans="1:9" x14ac:dyDescent="0.25">
      <c r="A28">
        <v>2</v>
      </c>
      <c r="B28">
        <v>787.44230000000005</v>
      </c>
      <c r="C28" t="s">
        <v>24</v>
      </c>
      <c r="D28">
        <v>1200</v>
      </c>
      <c r="E28" t="s">
        <v>37</v>
      </c>
      <c r="F28" t="s">
        <v>25</v>
      </c>
      <c r="G28" t="s">
        <v>203</v>
      </c>
      <c r="H28" t="s">
        <v>211</v>
      </c>
      <c r="I28" t="s">
        <v>211</v>
      </c>
    </row>
    <row r="29" spans="1:9" x14ac:dyDescent="0.25">
      <c r="A29">
        <v>3</v>
      </c>
      <c r="B29">
        <v>745.85889999999995</v>
      </c>
      <c r="C29" t="s">
        <v>24</v>
      </c>
      <c r="D29">
        <v>1200</v>
      </c>
      <c r="E29" t="s">
        <v>37</v>
      </c>
      <c r="F29" t="s">
        <v>25</v>
      </c>
      <c r="G29" t="s">
        <v>203</v>
      </c>
      <c r="H29" t="s">
        <v>211</v>
      </c>
      <c r="I29" t="s">
        <v>211</v>
      </c>
    </row>
    <row r="30" spans="1:9" x14ac:dyDescent="0.25">
      <c r="A30">
        <v>4</v>
      </c>
      <c r="B30">
        <v>750.8075</v>
      </c>
      <c r="C30" t="s">
        <v>24</v>
      </c>
      <c r="D30">
        <v>1200</v>
      </c>
      <c r="E30" t="s">
        <v>37</v>
      </c>
      <c r="F30" t="s">
        <v>25</v>
      </c>
      <c r="G30" t="s">
        <v>203</v>
      </c>
      <c r="H30" t="s">
        <v>211</v>
      </c>
      <c r="I30" t="s">
        <v>211</v>
      </c>
    </row>
    <row r="31" spans="1:9" x14ac:dyDescent="0.25">
      <c r="A31">
        <v>4.5</v>
      </c>
      <c r="B31">
        <v>804.70770000000005</v>
      </c>
      <c r="C31" t="s">
        <v>24</v>
      </c>
      <c r="D31">
        <v>1200</v>
      </c>
      <c r="E31" t="s">
        <v>37</v>
      </c>
      <c r="F31" t="s">
        <v>25</v>
      </c>
      <c r="G31" t="s">
        <v>203</v>
      </c>
      <c r="H31" t="s">
        <v>211</v>
      </c>
      <c r="I31" t="s">
        <v>211</v>
      </c>
    </row>
    <row r="32" spans="1:9" x14ac:dyDescent="0.25">
      <c r="A32">
        <v>5</v>
      </c>
      <c r="B32">
        <v>1076.5713000000001</v>
      </c>
      <c r="C32" t="s">
        <v>24</v>
      </c>
      <c r="D32">
        <v>1200</v>
      </c>
      <c r="E32" t="s">
        <v>37</v>
      </c>
      <c r="F32" t="s">
        <v>25</v>
      </c>
      <c r="G32" t="s">
        <v>203</v>
      </c>
      <c r="H32" t="s">
        <v>211</v>
      </c>
      <c r="I32" t="s">
        <v>211</v>
      </c>
    </row>
    <row r="33" spans="1:9" x14ac:dyDescent="0.25">
      <c r="A33">
        <v>5.5</v>
      </c>
      <c r="B33">
        <v>785.16650000000004</v>
      </c>
      <c r="C33" t="s">
        <v>24</v>
      </c>
      <c r="D33">
        <v>1200</v>
      </c>
      <c r="E33" t="s">
        <v>37</v>
      </c>
      <c r="F33" t="s">
        <v>25</v>
      </c>
      <c r="G33" t="s">
        <v>203</v>
      </c>
      <c r="H33" t="s">
        <v>211</v>
      </c>
      <c r="I33" t="s">
        <v>211</v>
      </c>
    </row>
    <row r="34" spans="1:9" x14ac:dyDescent="0.25">
      <c r="A34">
        <v>6</v>
      </c>
      <c r="B34">
        <v>687.22850000000005</v>
      </c>
      <c r="C34" t="s">
        <v>24</v>
      </c>
      <c r="D34">
        <v>1200</v>
      </c>
      <c r="E34" t="s">
        <v>37</v>
      </c>
      <c r="F34" t="s">
        <v>25</v>
      </c>
      <c r="G34" t="s">
        <v>203</v>
      </c>
      <c r="H34" t="s">
        <v>211</v>
      </c>
      <c r="I34" t="s">
        <v>211</v>
      </c>
    </row>
    <row r="35" spans="1:9" x14ac:dyDescent="0.25">
      <c r="A35">
        <v>8</v>
      </c>
      <c r="B35">
        <v>484.06450000000001</v>
      </c>
      <c r="C35" t="s">
        <v>24</v>
      </c>
      <c r="D35">
        <v>1200</v>
      </c>
      <c r="E35" t="s">
        <v>37</v>
      </c>
      <c r="F35" t="s">
        <v>25</v>
      </c>
      <c r="G35" t="s">
        <v>203</v>
      </c>
      <c r="H35" t="s">
        <v>211</v>
      </c>
      <c r="I35" t="s">
        <v>211</v>
      </c>
    </row>
    <row r="36" spans="1:9" x14ac:dyDescent="0.25">
      <c r="A36">
        <v>10</v>
      </c>
      <c r="B36">
        <v>422.93720000000002</v>
      </c>
      <c r="C36" t="s">
        <v>24</v>
      </c>
      <c r="D36">
        <v>1200</v>
      </c>
      <c r="E36" t="s">
        <v>37</v>
      </c>
      <c r="F36" t="s">
        <v>25</v>
      </c>
      <c r="G36" t="s">
        <v>203</v>
      </c>
      <c r="H36" t="s">
        <v>211</v>
      </c>
      <c r="I36" t="s">
        <v>211</v>
      </c>
    </row>
    <row r="37" spans="1:9" x14ac:dyDescent="0.25">
      <c r="A37">
        <v>24</v>
      </c>
      <c r="B37">
        <v>173.82579999999999</v>
      </c>
      <c r="C37" t="s">
        <v>24</v>
      </c>
      <c r="D37">
        <v>1200</v>
      </c>
      <c r="E37" t="s">
        <v>37</v>
      </c>
      <c r="F37" t="s">
        <v>25</v>
      </c>
      <c r="G37" t="s">
        <v>203</v>
      </c>
      <c r="H37" t="s">
        <v>211</v>
      </c>
      <c r="I37" t="s">
        <v>211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0" sqref="A20:B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400</v>
      </c>
      <c r="E2" t="s">
        <v>37</v>
      </c>
      <c r="F2" t="s">
        <v>25</v>
      </c>
      <c r="G2" t="s">
        <v>214</v>
      </c>
      <c r="H2" t="s">
        <v>211</v>
      </c>
      <c r="I2" t="s">
        <v>204</v>
      </c>
      <c r="J2" t="s">
        <v>188</v>
      </c>
      <c r="K2" t="s">
        <v>2</v>
      </c>
      <c r="L2" t="s">
        <v>8</v>
      </c>
    </row>
    <row r="3" spans="1:15" x14ac:dyDescent="0.25">
      <c r="A3">
        <v>0.5</v>
      </c>
      <c r="B3">
        <v>46.491799999999998</v>
      </c>
      <c r="C3" t="s">
        <v>163</v>
      </c>
      <c r="D3">
        <v>400</v>
      </c>
      <c r="E3" t="s">
        <v>37</v>
      </c>
      <c r="F3" t="s">
        <v>25</v>
      </c>
      <c r="G3" t="s">
        <v>214</v>
      </c>
      <c r="H3" t="s">
        <v>211</v>
      </c>
      <c r="I3" t="s">
        <v>204</v>
      </c>
      <c r="K3" t="s">
        <v>5</v>
      </c>
      <c r="L3">
        <v>400</v>
      </c>
    </row>
    <row r="4" spans="1:15" x14ac:dyDescent="0.25">
      <c r="A4">
        <v>1</v>
      </c>
      <c r="B4">
        <v>87</v>
      </c>
      <c r="C4" t="s">
        <v>163</v>
      </c>
      <c r="D4">
        <v>400</v>
      </c>
      <c r="E4" t="s">
        <v>37</v>
      </c>
      <c r="F4" t="s">
        <v>25</v>
      </c>
      <c r="G4" t="s">
        <v>214</v>
      </c>
      <c r="H4" t="s">
        <v>211</v>
      </c>
      <c r="I4" t="s">
        <v>204</v>
      </c>
      <c r="K4" t="s">
        <v>9</v>
      </c>
      <c r="L4" t="s">
        <v>367</v>
      </c>
      <c r="O4" t="s">
        <v>310</v>
      </c>
    </row>
    <row r="5" spans="1:15" x14ac:dyDescent="0.25">
      <c r="A5">
        <v>1.5</v>
      </c>
      <c r="B5">
        <v>142.06139999999999</v>
      </c>
      <c r="C5" t="s">
        <v>163</v>
      </c>
      <c r="D5">
        <v>400</v>
      </c>
      <c r="E5" t="s">
        <v>37</v>
      </c>
      <c r="F5" t="s">
        <v>25</v>
      </c>
      <c r="G5" t="s">
        <v>214</v>
      </c>
      <c r="H5" t="s">
        <v>211</v>
      </c>
      <c r="I5" t="s">
        <v>204</v>
      </c>
      <c r="K5" t="s">
        <v>15</v>
      </c>
      <c r="L5" t="s">
        <v>25</v>
      </c>
    </row>
    <row r="6" spans="1:15" x14ac:dyDescent="0.25">
      <c r="A6">
        <v>2</v>
      </c>
      <c r="B6">
        <v>207.22300000000001</v>
      </c>
      <c r="C6" t="s">
        <v>163</v>
      </c>
      <c r="D6">
        <v>400</v>
      </c>
      <c r="E6" t="s">
        <v>37</v>
      </c>
      <c r="F6" t="s">
        <v>25</v>
      </c>
      <c r="G6" t="s">
        <v>214</v>
      </c>
      <c r="H6" t="s">
        <v>211</v>
      </c>
      <c r="I6" t="s">
        <v>204</v>
      </c>
      <c r="K6" t="s">
        <v>12</v>
      </c>
      <c r="L6" t="s">
        <v>13</v>
      </c>
    </row>
    <row r="7" spans="1:15" x14ac:dyDescent="0.25">
      <c r="A7">
        <v>3</v>
      </c>
      <c r="B7">
        <v>197.6251</v>
      </c>
      <c r="C7" t="s">
        <v>163</v>
      </c>
      <c r="D7">
        <v>400</v>
      </c>
      <c r="E7" t="s">
        <v>37</v>
      </c>
      <c r="F7" t="s">
        <v>25</v>
      </c>
      <c r="G7" t="s">
        <v>214</v>
      </c>
      <c r="H7" t="s">
        <v>211</v>
      </c>
      <c r="I7" t="s">
        <v>204</v>
      </c>
      <c r="K7" t="s">
        <v>10</v>
      </c>
      <c r="L7" t="s">
        <v>37</v>
      </c>
    </row>
    <row r="8" spans="1:15" x14ac:dyDescent="0.25">
      <c r="A8">
        <v>4</v>
      </c>
      <c r="B8">
        <v>188.46350000000001</v>
      </c>
      <c r="C8" t="s">
        <v>163</v>
      </c>
      <c r="D8">
        <v>400</v>
      </c>
      <c r="E8" t="s">
        <v>37</v>
      </c>
      <c r="F8" t="s">
        <v>25</v>
      </c>
      <c r="G8" t="s">
        <v>214</v>
      </c>
      <c r="H8" t="s">
        <v>211</v>
      </c>
      <c r="I8" t="s">
        <v>204</v>
      </c>
      <c r="L8" t="s">
        <v>186</v>
      </c>
    </row>
    <row r="9" spans="1:15" x14ac:dyDescent="0.25">
      <c r="A9">
        <v>6</v>
      </c>
      <c r="B9">
        <v>163.51329999999999</v>
      </c>
      <c r="C9" t="s">
        <v>163</v>
      </c>
      <c r="D9">
        <v>400</v>
      </c>
      <c r="E9" t="s">
        <v>37</v>
      </c>
      <c r="F9" t="s">
        <v>25</v>
      </c>
      <c r="G9" t="s">
        <v>214</v>
      </c>
      <c r="H9" t="s">
        <v>211</v>
      </c>
      <c r="I9" t="s">
        <v>204</v>
      </c>
      <c r="L9" t="s">
        <v>187</v>
      </c>
    </row>
    <row r="10" spans="1:15" x14ac:dyDescent="0.25">
      <c r="A10">
        <v>8</v>
      </c>
      <c r="B10">
        <v>135.31899999999999</v>
      </c>
      <c r="C10" t="s">
        <v>163</v>
      </c>
      <c r="D10">
        <v>400</v>
      </c>
      <c r="E10" t="s">
        <v>37</v>
      </c>
      <c r="F10" t="s">
        <v>25</v>
      </c>
      <c r="G10" t="s">
        <v>214</v>
      </c>
      <c r="H10" t="s">
        <v>211</v>
      </c>
      <c r="I10" t="s">
        <v>204</v>
      </c>
      <c r="K10" t="s">
        <v>206</v>
      </c>
      <c r="L10" t="s">
        <v>253</v>
      </c>
      <c r="M10" t="s">
        <v>364</v>
      </c>
    </row>
    <row r="11" spans="1:15" x14ac:dyDescent="0.25">
      <c r="A11">
        <v>10</v>
      </c>
      <c r="B11">
        <v>103.5133</v>
      </c>
      <c r="C11" t="s">
        <v>163</v>
      </c>
      <c r="D11">
        <v>400</v>
      </c>
      <c r="E11" t="s">
        <v>37</v>
      </c>
      <c r="F11" t="s">
        <v>25</v>
      </c>
      <c r="G11" t="s">
        <v>214</v>
      </c>
      <c r="H11" t="s">
        <v>211</v>
      </c>
      <c r="I11" t="s">
        <v>204</v>
      </c>
      <c r="K11" t="s">
        <v>207</v>
      </c>
      <c r="L11" t="s">
        <v>222</v>
      </c>
    </row>
    <row r="12" spans="1:15" x14ac:dyDescent="0.25">
      <c r="A12">
        <v>12</v>
      </c>
      <c r="B12">
        <v>95.639600000000002</v>
      </c>
      <c r="C12" t="s">
        <v>163</v>
      </c>
      <c r="D12">
        <v>400</v>
      </c>
      <c r="E12" t="s">
        <v>37</v>
      </c>
      <c r="F12" t="s">
        <v>25</v>
      </c>
      <c r="G12" t="s">
        <v>214</v>
      </c>
      <c r="H12" t="s">
        <v>211</v>
      </c>
      <c r="I12" t="s">
        <v>204</v>
      </c>
      <c r="K12" t="s">
        <v>219</v>
      </c>
      <c r="L12" t="s">
        <v>249</v>
      </c>
    </row>
    <row r="13" spans="1:15" x14ac:dyDescent="0.25">
      <c r="A13">
        <v>16</v>
      </c>
      <c r="B13">
        <v>74.2864</v>
      </c>
      <c r="C13" t="s">
        <v>163</v>
      </c>
      <c r="D13">
        <v>400</v>
      </c>
      <c r="E13" t="s">
        <v>37</v>
      </c>
      <c r="F13" t="s">
        <v>25</v>
      </c>
      <c r="G13" t="s">
        <v>214</v>
      </c>
      <c r="H13" t="s">
        <v>211</v>
      </c>
      <c r="I13" t="s">
        <v>204</v>
      </c>
      <c r="K13" t="s">
        <v>322</v>
      </c>
      <c r="L13" t="s">
        <v>366</v>
      </c>
      <c r="M13" t="s">
        <v>365</v>
      </c>
    </row>
    <row r="14" spans="1:15" x14ac:dyDescent="0.25">
      <c r="A14">
        <v>20</v>
      </c>
      <c r="B14">
        <v>57.703299999999999</v>
      </c>
      <c r="C14" t="s">
        <v>163</v>
      </c>
      <c r="D14">
        <v>400</v>
      </c>
      <c r="E14" t="s">
        <v>37</v>
      </c>
      <c r="F14" t="s">
        <v>25</v>
      </c>
      <c r="G14" t="s">
        <v>214</v>
      </c>
      <c r="H14" t="s">
        <v>211</v>
      </c>
      <c r="I14" t="s">
        <v>204</v>
      </c>
    </row>
    <row r="15" spans="1:15" x14ac:dyDescent="0.25">
      <c r="A15">
        <v>24</v>
      </c>
      <c r="B15">
        <v>46.253</v>
      </c>
      <c r="C15" t="s">
        <v>163</v>
      </c>
      <c r="D15">
        <v>400</v>
      </c>
      <c r="E15" t="s">
        <v>37</v>
      </c>
      <c r="F15" t="s">
        <v>25</v>
      </c>
      <c r="G15" t="s">
        <v>214</v>
      </c>
      <c r="H15" t="s">
        <v>211</v>
      </c>
      <c r="I15" t="s">
        <v>204</v>
      </c>
    </row>
    <row r="16" spans="1:15" x14ac:dyDescent="0.25">
      <c r="A16">
        <v>30</v>
      </c>
      <c r="B16">
        <v>30.2044</v>
      </c>
      <c r="C16" t="s">
        <v>163</v>
      </c>
      <c r="D16">
        <v>400</v>
      </c>
      <c r="E16" t="s">
        <v>37</v>
      </c>
      <c r="F16" t="s">
        <v>25</v>
      </c>
      <c r="G16" t="s">
        <v>214</v>
      </c>
      <c r="H16" t="s">
        <v>211</v>
      </c>
      <c r="I16" t="s">
        <v>204</v>
      </c>
    </row>
    <row r="17" spans="1:10" x14ac:dyDescent="0.25">
      <c r="A17">
        <v>36</v>
      </c>
      <c r="B17">
        <v>17.390499999999999</v>
      </c>
      <c r="C17" t="s">
        <v>163</v>
      </c>
      <c r="D17">
        <v>400</v>
      </c>
      <c r="E17" t="s">
        <v>37</v>
      </c>
      <c r="F17" t="s">
        <v>25</v>
      </c>
      <c r="G17" t="s">
        <v>214</v>
      </c>
      <c r="H17" t="s">
        <v>211</v>
      </c>
      <c r="I17" t="s">
        <v>204</v>
      </c>
    </row>
    <row r="18" spans="1:10" x14ac:dyDescent="0.25">
      <c r="A18">
        <v>48</v>
      </c>
      <c r="B18">
        <v>9.8438999999999997</v>
      </c>
      <c r="C18" t="s">
        <v>163</v>
      </c>
      <c r="D18">
        <v>400</v>
      </c>
      <c r="E18" t="s">
        <v>37</v>
      </c>
      <c r="F18" t="s">
        <v>25</v>
      </c>
      <c r="G18" t="s">
        <v>214</v>
      </c>
      <c r="H18" t="s">
        <v>211</v>
      </c>
      <c r="I18" t="s">
        <v>204</v>
      </c>
    </row>
    <row r="19" spans="1:10" x14ac:dyDescent="0.25">
      <c r="A19">
        <v>60</v>
      </c>
      <c r="B19">
        <v>1.9412499999999999</v>
      </c>
      <c r="C19" t="s">
        <v>163</v>
      </c>
      <c r="D19">
        <v>400</v>
      </c>
      <c r="E19" t="s">
        <v>37</v>
      </c>
      <c r="F19" t="s">
        <v>25</v>
      </c>
      <c r="G19" t="s">
        <v>214</v>
      </c>
      <c r="H19" t="s">
        <v>211</v>
      </c>
      <c r="I19" t="s">
        <v>204</v>
      </c>
    </row>
    <row r="20" spans="1:10" x14ac:dyDescent="0.25">
      <c r="A20">
        <v>0</v>
      </c>
      <c r="B20">
        <v>0</v>
      </c>
      <c r="C20" t="s">
        <v>163</v>
      </c>
      <c r="D20">
        <v>400</v>
      </c>
      <c r="E20" t="s">
        <v>37</v>
      </c>
      <c r="F20" t="s">
        <v>25</v>
      </c>
      <c r="G20" t="s">
        <v>214</v>
      </c>
      <c r="H20" t="s">
        <v>211</v>
      </c>
      <c r="I20" t="s">
        <v>254</v>
      </c>
      <c r="J20" t="s">
        <v>189</v>
      </c>
    </row>
    <row r="21" spans="1:10" x14ac:dyDescent="0.25">
      <c r="A21">
        <v>0.5</v>
      </c>
      <c r="B21">
        <v>46.491799999999998</v>
      </c>
      <c r="C21" t="s">
        <v>163</v>
      </c>
      <c r="D21">
        <v>400</v>
      </c>
      <c r="E21" t="s">
        <v>37</v>
      </c>
      <c r="F21" t="s">
        <v>25</v>
      </c>
      <c r="G21" t="s">
        <v>214</v>
      </c>
      <c r="H21" t="s">
        <v>211</v>
      </c>
      <c r="I21" t="s">
        <v>254</v>
      </c>
    </row>
    <row r="22" spans="1:10" x14ac:dyDescent="0.25">
      <c r="A22">
        <v>1</v>
      </c>
      <c r="B22">
        <v>87</v>
      </c>
      <c r="C22" t="s">
        <v>163</v>
      </c>
      <c r="D22">
        <v>400</v>
      </c>
      <c r="E22" t="s">
        <v>37</v>
      </c>
      <c r="F22" t="s">
        <v>25</v>
      </c>
      <c r="G22" t="s">
        <v>214</v>
      </c>
      <c r="H22" t="s">
        <v>211</v>
      </c>
      <c r="I22" t="s">
        <v>254</v>
      </c>
    </row>
    <row r="23" spans="1:10" x14ac:dyDescent="0.25">
      <c r="A23">
        <v>1.5</v>
      </c>
      <c r="B23">
        <v>142.06139999999999</v>
      </c>
      <c r="C23" t="s">
        <v>163</v>
      </c>
      <c r="D23">
        <v>400</v>
      </c>
      <c r="E23" t="s">
        <v>37</v>
      </c>
      <c r="F23" t="s">
        <v>25</v>
      </c>
      <c r="G23" t="s">
        <v>214</v>
      </c>
      <c r="H23" t="s">
        <v>211</v>
      </c>
      <c r="I23" t="s">
        <v>254</v>
      </c>
    </row>
    <row r="24" spans="1:10" x14ac:dyDescent="0.25">
      <c r="A24">
        <v>2</v>
      </c>
      <c r="B24">
        <v>224.18510000000001</v>
      </c>
      <c r="C24" t="s">
        <v>163</v>
      </c>
      <c r="D24">
        <v>400</v>
      </c>
      <c r="E24" t="s">
        <v>37</v>
      </c>
      <c r="F24" t="s">
        <v>25</v>
      </c>
      <c r="G24" t="s">
        <v>214</v>
      </c>
      <c r="H24" t="s">
        <v>211</v>
      </c>
      <c r="I24" t="s">
        <v>254</v>
      </c>
    </row>
    <row r="25" spans="1:10" x14ac:dyDescent="0.25">
      <c r="A25">
        <v>3</v>
      </c>
      <c r="B25">
        <v>240.5823</v>
      </c>
      <c r="C25" t="s">
        <v>163</v>
      </c>
      <c r="D25">
        <v>400</v>
      </c>
      <c r="E25" t="s">
        <v>37</v>
      </c>
      <c r="F25" t="s">
        <v>25</v>
      </c>
      <c r="G25" t="s">
        <v>214</v>
      </c>
      <c r="H25" t="s">
        <v>211</v>
      </c>
      <c r="I25" t="s">
        <v>254</v>
      </c>
    </row>
    <row r="26" spans="1:10" x14ac:dyDescent="0.25">
      <c r="A26">
        <v>4</v>
      </c>
      <c r="B26">
        <v>213.74780000000001</v>
      </c>
      <c r="C26" t="s">
        <v>163</v>
      </c>
      <c r="D26">
        <v>400</v>
      </c>
      <c r="E26" t="s">
        <v>37</v>
      </c>
      <c r="F26" t="s">
        <v>25</v>
      </c>
      <c r="G26" t="s">
        <v>214</v>
      </c>
      <c r="H26" t="s">
        <v>211</v>
      </c>
      <c r="I26" t="s">
        <v>254</v>
      </c>
    </row>
    <row r="27" spans="1:10" x14ac:dyDescent="0.25">
      <c r="A27">
        <v>6</v>
      </c>
      <c r="B27">
        <v>186.91309999999999</v>
      </c>
      <c r="C27" t="s">
        <v>163</v>
      </c>
      <c r="D27">
        <v>400</v>
      </c>
      <c r="E27" t="s">
        <v>37</v>
      </c>
      <c r="F27" t="s">
        <v>25</v>
      </c>
      <c r="G27" t="s">
        <v>214</v>
      </c>
      <c r="H27" t="s">
        <v>211</v>
      </c>
      <c r="I27" t="s">
        <v>254</v>
      </c>
    </row>
    <row r="28" spans="1:10" x14ac:dyDescent="0.25">
      <c r="A28">
        <v>8</v>
      </c>
      <c r="B28">
        <v>163.4402</v>
      </c>
      <c r="C28" t="s">
        <v>163</v>
      </c>
      <c r="D28">
        <v>400</v>
      </c>
      <c r="E28" t="s">
        <v>37</v>
      </c>
      <c r="F28" t="s">
        <v>25</v>
      </c>
      <c r="G28" t="s">
        <v>214</v>
      </c>
      <c r="H28" t="s">
        <v>211</v>
      </c>
      <c r="I28" t="s">
        <v>254</v>
      </c>
    </row>
    <row r="29" spans="1:10" x14ac:dyDescent="0.25">
      <c r="A29">
        <v>10</v>
      </c>
      <c r="B29">
        <v>134.20140000000001</v>
      </c>
      <c r="C29" t="s">
        <v>163</v>
      </c>
      <c r="D29">
        <v>400</v>
      </c>
      <c r="E29" t="s">
        <v>37</v>
      </c>
      <c r="F29" t="s">
        <v>25</v>
      </c>
      <c r="G29" t="s">
        <v>214</v>
      </c>
      <c r="H29" t="s">
        <v>211</v>
      </c>
      <c r="I29" t="s">
        <v>254</v>
      </c>
    </row>
    <row r="30" spans="1:10" x14ac:dyDescent="0.25">
      <c r="A30">
        <v>12</v>
      </c>
      <c r="B30">
        <v>119.20659999999999</v>
      </c>
      <c r="C30" t="s">
        <v>163</v>
      </c>
      <c r="D30">
        <v>400</v>
      </c>
      <c r="E30" t="s">
        <v>37</v>
      </c>
      <c r="F30" t="s">
        <v>25</v>
      </c>
      <c r="G30" t="s">
        <v>214</v>
      </c>
      <c r="H30" t="s">
        <v>211</v>
      </c>
      <c r="I30" t="s">
        <v>254</v>
      </c>
    </row>
    <row r="31" spans="1:10" x14ac:dyDescent="0.25">
      <c r="A31">
        <v>16</v>
      </c>
      <c r="B31">
        <v>103.3721</v>
      </c>
      <c r="C31" t="s">
        <v>163</v>
      </c>
      <c r="D31">
        <v>400</v>
      </c>
      <c r="E31" t="s">
        <v>37</v>
      </c>
      <c r="F31" t="s">
        <v>25</v>
      </c>
      <c r="G31" t="s">
        <v>214</v>
      </c>
      <c r="H31" t="s">
        <v>211</v>
      </c>
      <c r="I31" t="s">
        <v>254</v>
      </c>
    </row>
    <row r="32" spans="1:10" x14ac:dyDescent="0.25">
      <c r="A32">
        <v>20</v>
      </c>
      <c r="B32">
        <v>73.643199999999993</v>
      </c>
      <c r="C32" t="s">
        <v>163</v>
      </c>
      <c r="D32">
        <v>400</v>
      </c>
      <c r="E32" t="s">
        <v>37</v>
      </c>
      <c r="F32" t="s">
        <v>25</v>
      </c>
      <c r="G32" t="s">
        <v>214</v>
      </c>
      <c r="H32" t="s">
        <v>211</v>
      </c>
      <c r="I32" t="s">
        <v>254</v>
      </c>
    </row>
    <row r="33" spans="1:9" x14ac:dyDescent="0.25">
      <c r="A33">
        <v>24</v>
      </c>
      <c r="B33">
        <v>57.1999</v>
      </c>
      <c r="C33" t="s">
        <v>163</v>
      </c>
      <c r="D33">
        <v>400</v>
      </c>
      <c r="E33" t="s">
        <v>37</v>
      </c>
      <c r="F33" t="s">
        <v>25</v>
      </c>
      <c r="G33" t="s">
        <v>214</v>
      </c>
      <c r="H33" t="s">
        <v>211</v>
      </c>
      <c r="I33" t="s">
        <v>254</v>
      </c>
    </row>
    <row r="34" spans="1:9" x14ac:dyDescent="0.25">
      <c r="A34">
        <v>30</v>
      </c>
      <c r="B34">
        <v>38.546799999999998</v>
      </c>
      <c r="C34" t="s">
        <v>163</v>
      </c>
      <c r="D34">
        <v>400</v>
      </c>
      <c r="E34" t="s">
        <v>37</v>
      </c>
      <c r="F34" t="s">
        <v>25</v>
      </c>
      <c r="G34" t="s">
        <v>214</v>
      </c>
      <c r="H34" t="s">
        <v>211</v>
      </c>
      <c r="I34" t="s">
        <v>254</v>
      </c>
    </row>
    <row r="35" spans="1:9" x14ac:dyDescent="0.25">
      <c r="A35">
        <v>36</v>
      </c>
      <c r="B35">
        <v>21.1708</v>
      </c>
      <c r="C35" t="s">
        <v>163</v>
      </c>
      <c r="D35">
        <v>400</v>
      </c>
      <c r="E35" t="s">
        <v>37</v>
      </c>
      <c r="F35" t="s">
        <v>25</v>
      </c>
      <c r="G35" t="s">
        <v>214</v>
      </c>
      <c r="H35" t="s">
        <v>211</v>
      </c>
      <c r="I35" t="s">
        <v>254</v>
      </c>
    </row>
    <row r="36" spans="1:9" x14ac:dyDescent="0.25">
      <c r="A36">
        <v>48</v>
      </c>
      <c r="B36">
        <v>9.7668999999999997</v>
      </c>
      <c r="C36" t="s">
        <v>163</v>
      </c>
      <c r="D36">
        <v>400</v>
      </c>
      <c r="E36" t="s">
        <v>37</v>
      </c>
      <c r="F36" t="s">
        <v>25</v>
      </c>
      <c r="G36" t="s">
        <v>214</v>
      </c>
      <c r="H36" t="s">
        <v>211</v>
      </c>
      <c r="I36" t="s">
        <v>254</v>
      </c>
    </row>
    <row r="37" spans="1:9" x14ac:dyDescent="0.25">
      <c r="A37">
        <v>60</v>
      </c>
      <c r="B37">
        <v>0.98699999999999999</v>
      </c>
      <c r="C37" t="s">
        <v>163</v>
      </c>
      <c r="D37">
        <v>400</v>
      </c>
      <c r="E37" t="s">
        <v>37</v>
      </c>
      <c r="F37" t="s">
        <v>25</v>
      </c>
      <c r="G37" t="s">
        <v>214</v>
      </c>
      <c r="H37" t="s">
        <v>211</v>
      </c>
      <c r="I37" t="s">
        <v>254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zoomScale="85" zoomScaleNormal="85" workbookViewId="0">
      <selection activeCell="A29" sqref="A29:B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10*69</f>
        <v>690</v>
      </c>
      <c r="E2" t="s">
        <v>36</v>
      </c>
      <c r="F2" t="s">
        <v>23</v>
      </c>
      <c r="G2" t="s">
        <v>203</v>
      </c>
      <c r="H2" t="s">
        <v>211</v>
      </c>
      <c r="I2" t="s">
        <v>211</v>
      </c>
      <c r="K2" t="s">
        <v>2</v>
      </c>
      <c r="L2" t="s">
        <v>61</v>
      </c>
    </row>
    <row r="3" spans="1:13" x14ac:dyDescent="0.25">
      <c r="A3">
        <v>1</v>
      </c>
      <c r="B3">
        <v>0.37830000000000003</v>
      </c>
      <c r="C3" t="s">
        <v>24</v>
      </c>
      <c r="D3">
        <f t="shared" ref="D3:D37" si="0">10*69</f>
        <v>690</v>
      </c>
      <c r="E3" t="s">
        <v>36</v>
      </c>
      <c r="F3" t="s">
        <v>23</v>
      </c>
      <c r="G3" t="s">
        <v>203</v>
      </c>
      <c r="H3" t="s">
        <v>211</v>
      </c>
      <c r="I3" t="s">
        <v>211</v>
      </c>
      <c r="K3" t="s">
        <v>5</v>
      </c>
      <c r="L3">
        <f>10*69</f>
        <v>690</v>
      </c>
      <c r="M3" t="s">
        <v>62</v>
      </c>
    </row>
    <row r="4" spans="1:13" x14ac:dyDescent="0.25">
      <c r="A4">
        <v>2</v>
      </c>
      <c r="B4">
        <v>0.63529999999999998</v>
      </c>
      <c r="C4" t="s">
        <v>24</v>
      </c>
      <c r="D4">
        <f t="shared" si="0"/>
        <v>690</v>
      </c>
      <c r="E4" t="s">
        <v>36</v>
      </c>
      <c r="F4" t="s">
        <v>23</v>
      </c>
      <c r="G4" t="s">
        <v>203</v>
      </c>
      <c r="H4" t="s">
        <v>211</v>
      </c>
      <c r="I4" t="s">
        <v>211</v>
      </c>
      <c r="K4" t="s">
        <v>9</v>
      </c>
      <c r="L4">
        <v>6</v>
      </c>
    </row>
    <row r="5" spans="1:13" x14ac:dyDescent="0.25">
      <c r="A5">
        <v>3</v>
      </c>
      <c r="B5">
        <v>1.0288999999999999</v>
      </c>
      <c r="C5" t="s">
        <v>24</v>
      </c>
      <c r="D5">
        <f t="shared" si="0"/>
        <v>690</v>
      </c>
      <c r="E5" t="s">
        <v>36</v>
      </c>
      <c r="F5" t="s">
        <v>23</v>
      </c>
      <c r="G5" t="s">
        <v>203</v>
      </c>
      <c r="H5" t="s">
        <v>211</v>
      </c>
      <c r="I5" t="s">
        <v>211</v>
      </c>
      <c r="K5" t="s">
        <v>15</v>
      </c>
      <c r="L5" t="s">
        <v>23</v>
      </c>
    </row>
    <row r="6" spans="1:13" x14ac:dyDescent="0.25">
      <c r="A6">
        <v>4</v>
      </c>
      <c r="B6">
        <v>1.1775</v>
      </c>
      <c r="C6" t="s">
        <v>24</v>
      </c>
      <c r="D6">
        <f t="shared" si="0"/>
        <v>690</v>
      </c>
      <c r="E6" t="s">
        <v>36</v>
      </c>
      <c r="F6" t="s">
        <v>23</v>
      </c>
      <c r="G6" t="s">
        <v>203</v>
      </c>
      <c r="H6" t="s">
        <v>211</v>
      </c>
      <c r="I6" t="s">
        <v>211</v>
      </c>
      <c r="K6" t="s">
        <v>12</v>
      </c>
      <c r="L6" t="s">
        <v>13</v>
      </c>
    </row>
    <row r="7" spans="1:13" x14ac:dyDescent="0.25">
      <c r="A7">
        <v>6</v>
      </c>
      <c r="B7">
        <v>1.3495999999999999</v>
      </c>
      <c r="C7" t="s">
        <v>24</v>
      </c>
      <c r="D7">
        <f t="shared" si="0"/>
        <v>690</v>
      </c>
      <c r="E7" t="s">
        <v>36</v>
      </c>
      <c r="F7" t="s">
        <v>23</v>
      </c>
      <c r="G7" t="s">
        <v>203</v>
      </c>
      <c r="H7" t="s">
        <v>211</v>
      </c>
      <c r="I7" t="s">
        <v>211</v>
      </c>
      <c r="K7" t="s">
        <v>10</v>
      </c>
      <c r="L7" t="s">
        <v>372</v>
      </c>
    </row>
    <row r="8" spans="1:13" x14ac:dyDescent="0.25">
      <c r="A8">
        <v>8</v>
      </c>
      <c r="B8">
        <v>1.2789999999999999</v>
      </c>
      <c r="C8" t="s">
        <v>24</v>
      </c>
      <c r="D8">
        <f t="shared" si="0"/>
        <v>690</v>
      </c>
      <c r="E8" t="s">
        <v>36</v>
      </c>
      <c r="F8" t="s">
        <v>23</v>
      </c>
      <c r="G8" t="s">
        <v>203</v>
      </c>
      <c r="H8" t="s">
        <v>211</v>
      </c>
      <c r="I8" t="s">
        <v>211</v>
      </c>
      <c r="K8" t="s">
        <v>206</v>
      </c>
      <c r="L8" t="s">
        <v>256</v>
      </c>
      <c r="M8" t="s">
        <v>368</v>
      </c>
    </row>
    <row r="9" spans="1:13" x14ac:dyDescent="0.25">
      <c r="A9">
        <v>11</v>
      </c>
      <c r="B9">
        <v>0.95860000000000001</v>
      </c>
      <c r="C9" t="s">
        <v>24</v>
      </c>
      <c r="D9">
        <f t="shared" si="0"/>
        <v>690</v>
      </c>
      <c r="E9" t="s">
        <v>36</v>
      </c>
      <c r="F9" t="s">
        <v>23</v>
      </c>
      <c r="G9" t="s">
        <v>203</v>
      </c>
      <c r="H9" t="s">
        <v>211</v>
      </c>
      <c r="I9" t="s">
        <v>211</v>
      </c>
      <c r="K9" t="s">
        <v>207</v>
      </c>
      <c r="L9" t="s">
        <v>211</v>
      </c>
    </row>
    <row r="10" spans="1:13" x14ac:dyDescent="0.25">
      <c r="A10">
        <v>24</v>
      </c>
      <c r="B10">
        <v>0.34410000000000002</v>
      </c>
      <c r="C10" t="s">
        <v>24</v>
      </c>
      <c r="D10">
        <f t="shared" si="0"/>
        <v>690</v>
      </c>
      <c r="E10" t="s">
        <v>36</v>
      </c>
      <c r="F10" t="s">
        <v>23</v>
      </c>
      <c r="G10" t="s">
        <v>203</v>
      </c>
      <c r="H10" t="s">
        <v>211</v>
      </c>
      <c r="I10" t="s">
        <v>211</v>
      </c>
      <c r="K10" t="s">
        <v>219</v>
      </c>
      <c r="L10" t="s">
        <v>211</v>
      </c>
    </row>
    <row r="11" spans="1:13" x14ac:dyDescent="0.25">
      <c r="A11">
        <v>0</v>
      </c>
      <c r="B11">
        <v>0</v>
      </c>
      <c r="C11" t="s">
        <v>24</v>
      </c>
      <c r="D11">
        <f t="shared" si="0"/>
        <v>690</v>
      </c>
      <c r="E11" t="s">
        <v>37</v>
      </c>
      <c r="F11" t="s">
        <v>23</v>
      </c>
      <c r="G11" t="s">
        <v>203</v>
      </c>
      <c r="H11" t="s">
        <v>211</v>
      </c>
      <c r="I11" t="s">
        <v>211</v>
      </c>
      <c r="K11" t="s">
        <v>318</v>
      </c>
      <c r="L11" t="s">
        <v>369</v>
      </c>
      <c r="M11" t="s">
        <v>370</v>
      </c>
    </row>
    <row r="12" spans="1:13" x14ac:dyDescent="0.25">
      <c r="A12">
        <v>1</v>
      </c>
      <c r="B12">
        <v>0.1285</v>
      </c>
      <c r="C12" t="s">
        <v>24</v>
      </c>
      <c r="D12">
        <f>10*69</f>
        <v>690</v>
      </c>
      <c r="E12" t="s">
        <v>37</v>
      </c>
      <c r="F12" t="s">
        <v>23</v>
      </c>
      <c r="G12" t="s">
        <v>203</v>
      </c>
      <c r="H12" t="s">
        <v>211</v>
      </c>
      <c r="I12" t="s">
        <v>211</v>
      </c>
    </row>
    <row r="13" spans="1:13" x14ac:dyDescent="0.25">
      <c r="A13">
        <v>2</v>
      </c>
      <c r="B13">
        <v>0.21099999999999999</v>
      </c>
      <c r="C13" t="s">
        <v>24</v>
      </c>
      <c r="D13">
        <f t="shared" si="0"/>
        <v>690</v>
      </c>
      <c r="E13" t="s">
        <v>37</v>
      </c>
      <c r="F13" t="s">
        <v>23</v>
      </c>
      <c r="G13" t="s">
        <v>203</v>
      </c>
      <c r="H13" t="s">
        <v>211</v>
      </c>
      <c r="I13" t="s">
        <v>211</v>
      </c>
    </row>
    <row r="14" spans="1:13" x14ac:dyDescent="0.25">
      <c r="A14">
        <v>3</v>
      </c>
      <c r="B14">
        <v>0.22520000000000001</v>
      </c>
      <c r="C14" t="s">
        <v>24</v>
      </c>
      <c r="D14">
        <f t="shared" si="0"/>
        <v>690</v>
      </c>
      <c r="E14" t="s">
        <v>37</v>
      </c>
      <c r="F14" t="s">
        <v>23</v>
      </c>
      <c r="G14" t="s">
        <v>203</v>
      </c>
      <c r="H14" t="s">
        <v>211</v>
      </c>
      <c r="I14" t="s">
        <v>211</v>
      </c>
    </row>
    <row r="15" spans="1:13" x14ac:dyDescent="0.25">
      <c r="A15">
        <v>4</v>
      </c>
      <c r="B15">
        <v>0.2064</v>
      </c>
      <c r="C15" t="s">
        <v>24</v>
      </c>
      <c r="D15">
        <f t="shared" si="0"/>
        <v>690</v>
      </c>
      <c r="E15" t="s">
        <v>37</v>
      </c>
      <c r="F15" t="s">
        <v>23</v>
      </c>
      <c r="G15" t="s">
        <v>203</v>
      </c>
      <c r="H15" t="s">
        <v>211</v>
      </c>
      <c r="I15" t="s">
        <v>211</v>
      </c>
    </row>
    <row r="16" spans="1:13" x14ac:dyDescent="0.25">
      <c r="A16">
        <v>6</v>
      </c>
      <c r="B16">
        <v>0.1217</v>
      </c>
      <c r="C16" t="s">
        <v>24</v>
      </c>
      <c r="D16">
        <f t="shared" si="0"/>
        <v>690</v>
      </c>
      <c r="E16" t="s">
        <v>37</v>
      </c>
      <c r="F16" t="s">
        <v>23</v>
      </c>
      <c r="G16" t="s">
        <v>203</v>
      </c>
      <c r="H16" t="s">
        <v>211</v>
      </c>
      <c r="I16" t="s">
        <v>211</v>
      </c>
    </row>
    <row r="17" spans="1:10" x14ac:dyDescent="0.25">
      <c r="A17">
        <v>8</v>
      </c>
      <c r="B17">
        <v>0.11</v>
      </c>
      <c r="C17" t="s">
        <v>24</v>
      </c>
      <c r="D17">
        <f t="shared" si="0"/>
        <v>690</v>
      </c>
      <c r="E17" t="s">
        <v>37</v>
      </c>
      <c r="F17" t="s">
        <v>23</v>
      </c>
      <c r="G17" t="s">
        <v>203</v>
      </c>
      <c r="H17" t="s">
        <v>211</v>
      </c>
      <c r="I17" t="s">
        <v>211</v>
      </c>
    </row>
    <row r="18" spans="1:10" x14ac:dyDescent="0.25">
      <c r="A18">
        <v>11</v>
      </c>
      <c r="B18">
        <v>7.9500000000000001E-2</v>
      </c>
      <c r="C18" t="s">
        <v>24</v>
      </c>
      <c r="D18">
        <f t="shared" si="0"/>
        <v>690</v>
      </c>
      <c r="E18" t="s">
        <v>37</v>
      </c>
      <c r="F18" t="s">
        <v>23</v>
      </c>
      <c r="G18" t="s">
        <v>203</v>
      </c>
      <c r="H18" t="s">
        <v>211</v>
      </c>
      <c r="I18" t="s">
        <v>211</v>
      </c>
    </row>
    <row r="19" spans="1:10" x14ac:dyDescent="0.25">
      <c r="A19">
        <v>24</v>
      </c>
      <c r="B19">
        <v>4.0099999999999997E-2</v>
      </c>
      <c r="C19" t="s">
        <v>24</v>
      </c>
      <c r="D19">
        <f t="shared" si="0"/>
        <v>690</v>
      </c>
      <c r="E19" t="s">
        <v>37</v>
      </c>
      <c r="F19" t="s">
        <v>23</v>
      </c>
      <c r="G19" t="s">
        <v>203</v>
      </c>
      <c r="H19" t="s">
        <v>211</v>
      </c>
      <c r="I19" t="s">
        <v>211</v>
      </c>
    </row>
    <row r="20" spans="1:10" x14ac:dyDescent="0.25">
      <c r="A20">
        <v>0</v>
      </c>
      <c r="B20" s="3">
        <v>0</v>
      </c>
      <c r="C20" t="s">
        <v>24</v>
      </c>
      <c r="D20">
        <f>10*69</f>
        <v>690</v>
      </c>
      <c r="E20" t="s">
        <v>37</v>
      </c>
      <c r="F20" t="s">
        <v>23</v>
      </c>
      <c r="G20" t="s">
        <v>203</v>
      </c>
      <c r="H20" t="s">
        <v>211</v>
      </c>
      <c r="I20" t="s">
        <v>211</v>
      </c>
      <c r="J20" t="s">
        <v>373</v>
      </c>
    </row>
    <row r="21" spans="1:10" x14ac:dyDescent="0.25">
      <c r="A21">
        <v>1</v>
      </c>
      <c r="B21">
        <v>4.07E-2</v>
      </c>
      <c r="C21" t="s">
        <v>24</v>
      </c>
      <c r="D21">
        <f t="shared" si="0"/>
        <v>690</v>
      </c>
      <c r="E21" t="s">
        <v>37</v>
      </c>
      <c r="F21" t="s">
        <v>23</v>
      </c>
      <c r="G21" t="s">
        <v>203</v>
      </c>
      <c r="H21" t="s">
        <v>211</v>
      </c>
      <c r="I21" t="s">
        <v>211</v>
      </c>
      <c r="J21" t="s">
        <v>373</v>
      </c>
    </row>
    <row r="22" spans="1:10" x14ac:dyDescent="0.25">
      <c r="A22">
        <v>2</v>
      </c>
      <c r="B22">
        <v>0.2114</v>
      </c>
      <c r="C22" t="s">
        <v>24</v>
      </c>
      <c r="D22">
        <f t="shared" si="0"/>
        <v>690</v>
      </c>
      <c r="E22" t="s">
        <v>37</v>
      </c>
      <c r="F22" t="s">
        <v>23</v>
      </c>
      <c r="G22" t="s">
        <v>203</v>
      </c>
      <c r="H22" t="s">
        <v>211</v>
      </c>
      <c r="I22" t="s">
        <v>211</v>
      </c>
      <c r="J22" t="s">
        <v>373</v>
      </c>
    </row>
    <row r="23" spans="1:10" x14ac:dyDescent="0.25">
      <c r="A23">
        <v>3</v>
      </c>
      <c r="B23">
        <v>0.4617</v>
      </c>
      <c r="C23" t="s">
        <v>24</v>
      </c>
      <c r="D23">
        <f t="shared" si="0"/>
        <v>690</v>
      </c>
      <c r="E23" t="s">
        <v>37</v>
      </c>
      <c r="F23" t="s">
        <v>23</v>
      </c>
      <c r="G23" t="s">
        <v>203</v>
      </c>
      <c r="H23" t="s">
        <v>211</v>
      </c>
      <c r="I23" t="s">
        <v>211</v>
      </c>
      <c r="J23" t="s">
        <v>373</v>
      </c>
    </row>
    <row r="24" spans="1:10" x14ac:dyDescent="0.25">
      <c r="A24">
        <v>4</v>
      </c>
      <c r="B24">
        <v>0.61829999999999996</v>
      </c>
      <c r="C24" t="s">
        <v>24</v>
      </c>
      <c r="D24">
        <f t="shared" si="0"/>
        <v>690</v>
      </c>
      <c r="E24" t="s">
        <v>37</v>
      </c>
      <c r="F24" t="s">
        <v>23</v>
      </c>
      <c r="G24" t="s">
        <v>203</v>
      </c>
      <c r="H24" t="s">
        <v>211</v>
      </c>
      <c r="I24" t="s">
        <v>211</v>
      </c>
      <c r="J24" t="s">
        <v>373</v>
      </c>
    </row>
    <row r="25" spans="1:10" x14ac:dyDescent="0.25">
      <c r="A25">
        <v>6</v>
      </c>
      <c r="B25">
        <v>0.69259999999999999</v>
      </c>
      <c r="C25" t="s">
        <v>24</v>
      </c>
      <c r="D25">
        <f t="shared" si="0"/>
        <v>690</v>
      </c>
      <c r="E25" t="s">
        <v>37</v>
      </c>
      <c r="F25" t="s">
        <v>23</v>
      </c>
      <c r="G25" t="s">
        <v>203</v>
      </c>
      <c r="H25" t="s">
        <v>211</v>
      </c>
      <c r="I25" t="s">
        <v>211</v>
      </c>
      <c r="J25" t="s">
        <v>373</v>
      </c>
    </row>
    <row r="26" spans="1:10" x14ac:dyDescent="0.25">
      <c r="A26">
        <v>8</v>
      </c>
      <c r="B26">
        <v>0.40849999999999997</v>
      </c>
      <c r="C26" t="s">
        <v>24</v>
      </c>
      <c r="D26">
        <f t="shared" si="0"/>
        <v>690</v>
      </c>
      <c r="E26" t="s">
        <v>37</v>
      </c>
      <c r="F26" t="s">
        <v>23</v>
      </c>
      <c r="G26" t="s">
        <v>203</v>
      </c>
      <c r="H26" t="s">
        <v>211</v>
      </c>
      <c r="I26" t="s">
        <v>211</v>
      </c>
      <c r="J26" t="s">
        <v>373</v>
      </c>
    </row>
    <row r="27" spans="1:10" x14ac:dyDescent="0.25">
      <c r="A27">
        <v>11</v>
      </c>
      <c r="B27">
        <v>0.26450000000000001</v>
      </c>
      <c r="C27" t="s">
        <v>24</v>
      </c>
      <c r="D27">
        <f t="shared" si="0"/>
        <v>690</v>
      </c>
      <c r="E27" t="s">
        <v>37</v>
      </c>
      <c r="F27" t="s">
        <v>23</v>
      </c>
      <c r="G27" t="s">
        <v>203</v>
      </c>
      <c r="H27" t="s">
        <v>211</v>
      </c>
      <c r="I27" t="s">
        <v>211</v>
      </c>
      <c r="J27" t="s">
        <v>373</v>
      </c>
    </row>
    <row r="28" spans="1:10" x14ac:dyDescent="0.25">
      <c r="A28">
        <v>24</v>
      </c>
      <c r="B28">
        <v>3.5099999999999999E-2</v>
      </c>
      <c r="C28" t="s">
        <v>24</v>
      </c>
      <c r="D28">
        <f t="shared" si="0"/>
        <v>690</v>
      </c>
      <c r="E28" t="s">
        <v>37</v>
      </c>
      <c r="F28" t="s">
        <v>23</v>
      </c>
      <c r="G28" t="s">
        <v>203</v>
      </c>
      <c r="H28" t="s">
        <v>211</v>
      </c>
      <c r="I28" t="s">
        <v>211</v>
      </c>
      <c r="J28" t="s">
        <v>373</v>
      </c>
    </row>
    <row r="29" spans="1:10" x14ac:dyDescent="0.25">
      <c r="A29">
        <v>0</v>
      </c>
      <c r="B29">
        <v>0</v>
      </c>
      <c r="C29" t="s">
        <v>24</v>
      </c>
      <c r="D29">
        <f t="shared" si="0"/>
        <v>690</v>
      </c>
      <c r="E29" t="s">
        <v>37</v>
      </c>
      <c r="F29" t="s">
        <v>23</v>
      </c>
      <c r="G29" t="s">
        <v>203</v>
      </c>
      <c r="H29" t="s">
        <v>211</v>
      </c>
      <c r="I29" t="s">
        <v>371</v>
      </c>
      <c r="J29" t="s">
        <v>373</v>
      </c>
    </row>
    <row r="30" spans="1:10" x14ac:dyDescent="0.25">
      <c r="A30">
        <v>1</v>
      </c>
      <c r="B30">
        <v>1.49E-2</v>
      </c>
      <c r="C30" t="s">
        <v>24</v>
      </c>
      <c r="D30">
        <f>10*69</f>
        <v>690</v>
      </c>
      <c r="E30" t="s">
        <v>37</v>
      </c>
      <c r="F30" t="s">
        <v>23</v>
      </c>
      <c r="G30" t="s">
        <v>203</v>
      </c>
      <c r="H30" t="s">
        <v>211</v>
      </c>
      <c r="I30" t="s">
        <v>371</v>
      </c>
      <c r="J30" t="s">
        <v>373</v>
      </c>
    </row>
    <row r="31" spans="1:10" x14ac:dyDescent="0.25">
      <c r="A31">
        <v>2</v>
      </c>
      <c r="B31">
        <v>6.1400000000000003E-2</v>
      </c>
      <c r="C31" t="s">
        <v>24</v>
      </c>
      <c r="D31">
        <f t="shared" si="0"/>
        <v>690</v>
      </c>
      <c r="E31" t="s">
        <v>37</v>
      </c>
      <c r="F31" t="s">
        <v>23</v>
      </c>
      <c r="G31" t="s">
        <v>203</v>
      </c>
      <c r="H31" t="s">
        <v>211</v>
      </c>
      <c r="I31" t="s">
        <v>371</v>
      </c>
      <c r="J31" t="s">
        <v>373</v>
      </c>
    </row>
    <row r="32" spans="1:10" x14ac:dyDescent="0.25">
      <c r="A32">
        <v>3</v>
      </c>
      <c r="B32">
        <v>0.18759999999999999</v>
      </c>
      <c r="C32" t="s">
        <v>24</v>
      </c>
      <c r="D32">
        <f t="shared" si="0"/>
        <v>690</v>
      </c>
      <c r="E32" t="s">
        <v>37</v>
      </c>
      <c r="F32" t="s">
        <v>23</v>
      </c>
      <c r="G32" t="s">
        <v>203</v>
      </c>
      <c r="H32" t="s">
        <v>211</v>
      </c>
      <c r="I32" t="s">
        <v>371</v>
      </c>
      <c r="J32" t="s">
        <v>373</v>
      </c>
    </row>
    <row r="33" spans="1:10" x14ac:dyDescent="0.25">
      <c r="A33">
        <v>4</v>
      </c>
      <c r="B33">
        <v>0.3115</v>
      </c>
      <c r="C33" t="s">
        <v>24</v>
      </c>
      <c r="D33">
        <f t="shared" si="0"/>
        <v>690</v>
      </c>
      <c r="E33" t="s">
        <v>37</v>
      </c>
      <c r="F33" t="s">
        <v>23</v>
      </c>
      <c r="G33" t="s">
        <v>203</v>
      </c>
      <c r="H33" t="s">
        <v>211</v>
      </c>
      <c r="I33" t="s">
        <v>371</v>
      </c>
      <c r="J33" t="s">
        <v>373</v>
      </c>
    </row>
    <row r="34" spans="1:10" x14ac:dyDescent="0.25">
      <c r="A34">
        <v>6</v>
      </c>
      <c r="B34">
        <v>0.38800000000000001</v>
      </c>
      <c r="C34" t="s">
        <v>24</v>
      </c>
      <c r="D34">
        <f t="shared" si="0"/>
        <v>690</v>
      </c>
      <c r="E34" t="s">
        <v>37</v>
      </c>
      <c r="F34" t="s">
        <v>23</v>
      </c>
      <c r="G34" t="s">
        <v>203</v>
      </c>
      <c r="H34" t="s">
        <v>211</v>
      </c>
      <c r="I34" t="s">
        <v>371</v>
      </c>
      <c r="J34" t="s">
        <v>373</v>
      </c>
    </row>
    <row r="35" spans="1:10" x14ac:dyDescent="0.25">
      <c r="A35">
        <v>8</v>
      </c>
      <c r="B35">
        <v>0.22339999999999999</v>
      </c>
      <c r="C35" t="s">
        <v>24</v>
      </c>
      <c r="D35">
        <f t="shared" si="0"/>
        <v>690</v>
      </c>
      <c r="E35" t="s">
        <v>37</v>
      </c>
      <c r="F35" t="s">
        <v>23</v>
      </c>
      <c r="G35" t="s">
        <v>203</v>
      </c>
      <c r="H35" t="s">
        <v>211</v>
      </c>
      <c r="I35" t="s">
        <v>371</v>
      </c>
      <c r="J35" t="s">
        <v>373</v>
      </c>
    </row>
    <row r="36" spans="1:10" x14ac:dyDescent="0.25">
      <c r="A36">
        <v>11</v>
      </c>
      <c r="B36">
        <v>0.1474</v>
      </c>
      <c r="C36" t="s">
        <v>24</v>
      </c>
      <c r="D36">
        <f t="shared" si="0"/>
        <v>690</v>
      </c>
      <c r="E36" t="s">
        <v>37</v>
      </c>
      <c r="F36" t="s">
        <v>23</v>
      </c>
      <c r="G36" t="s">
        <v>203</v>
      </c>
      <c r="H36" t="s">
        <v>211</v>
      </c>
      <c r="I36" t="s">
        <v>371</v>
      </c>
      <c r="J36" t="s">
        <v>373</v>
      </c>
    </row>
    <row r="37" spans="1:10" x14ac:dyDescent="0.25">
      <c r="A37">
        <v>24</v>
      </c>
      <c r="B37">
        <v>4.2200000000000001E-2</v>
      </c>
      <c r="C37" t="s">
        <v>24</v>
      </c>
      <c r="D37">
        <f t="shared" si="0"/>
        <v>690</v>
      </c>
      <c r="E37" t="s">
        <v>37</v>
      </c>
      <c r="F37" t="s">
        <v>23</v>
      </c>
      <c r="G37" t="s">
        <v>203</v>
      </c>
      <c r="H37" t="s">
        <v>211</v>
      </c>
      <c r="I37" t="s">
        <v>371</v>
      </c>
      <c r="J37" t="s">
        <v>373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topLeftCell="A4" workbookViewId="0">
      <selection activeCell="Q30" sqref="Q30:Q36"/>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213</v>
      </c>
      <c r="H1" t="s">
        <v>208</v>
      </c>
      <c r="I1" t="s">
        <v>210</v>
      </c>
      <c r="K1" t="s">
        <v>1</v>
      </c>
      <c r="L1" t="s">
        <v>3</v>
      </c>
      <c r="P1" t="s">
        <v>55</v>
      </c>
      <c r="Q1" t="s">
        <v>0</v>
      </c>
      <c r="R1" t="s">
        <v>7</v>
      </c>
    </row>
    <row r="2" spans="1:18" x14ac:dyDescent="0.25">
      <c r="A2">
        <v>0</v>
      </c>
      <c r="B2">
        <f t="shared" ref="B2:B3" si="0">AVERAGE(R2,R9,R16,R23,R30)</f>
        <v>0</v>
      </c>
      <c r="C2" t="s">
        <v>24</v>
      </c>
      <c r="D2">
        <f>1400/3</f>
        <v>466.66666666666669</v>
      </c>
      <c r="E2" t="s">
        <v>25</v>
      </c>
      <c r="F2" t="s">
        <v>23</v>
      </c>
      <c r="G2" t="s">
        <v>172</v>
      </c>
      <c r="H2" t="s">
        <v>247</v>
      </c>
      <c r="I2" t="s">
        <v>211</v>
      </c>
      <c r="K2" t="s">
        <v>2</v>
      </c>
      <c r="L2" t="s">
        <v>19</v>
      </c>
      <c r="Q2">
        <v>0</v>
      </c>
      <c r="R2">
        <v>0</v>
      </c>
    </row>
    <row r="3" spans="1:18" x14ac:dyDescent="0.25">
      <c r="A3">
        <v>1</v>
      </c>
      <c r="B3">
        <f t="shared" si="0"/>
        <v>0.11540000000000002</v>
      </c>
      <c r="C3" t="s">
        <v>24</v>
      </c>
      <c r="D3">
        <f t="shared" ref="D3:D8" si="1">1400/3</f>
        <v>466.66666666666669</v>
      </c>
      <c r="E3" t="s">
        <v>25</v>
      </c>
      <c r="F3" t="s">
        <v>23</v>
      </c>
      <c r="G3" t="s">
        <v>172</v>
      </c>
      <c r="H3" t="s">
        <v>247</v>
      </c>
      <c r="I3" t="s">
        <v>211</v>
      </c>
      <c r="K3" t="s">
        <v>5</v>
      </c>
      <c r="L3" t="s">
        <v>63</v>
      </c>
      <c r="Q3">
        <v>1</v>
      </c>
      <c r="R3">
        <v>0.22420000000000001</v>
      </c>
    </row>
    <row r="4" spans="1:18" x14ac:dyDescent="0.25">
      <c r="A4">
        <v>2</v>
      </c>
      <c r="B4" t="e">
        <f>AVERAGE(R4,R11,#REF!,#REF!,R32)</f>
        <v>#REF!</v>
      </c>
      <c r="C4" t="s">
        <v>24</v>
      </c>
      <c r="D4">
        <f t="shared" si="1"/>
        <v>466.66666666666669</v>
      </c>
      <c r="E4" t="s">
        <v>25</v>
      </c>
      <c r="F4" t="s">
        <v>23</v>
      </c>
      <c r="G4" t="s">
        <v>172</v>
      </c>
      <c r="H4" t="s">
        <v>247</v>
      </c>
      <c r="I4" t="s">
        <v>211</v>
      </c>
      <c r="K4" t="s">
        <v>9</v>
      </c>
      <c r="L4" t="s">
        <v>64</v>
      </c>
      <c r="Q4">
        <v>2</v>
      </c>
      <c r="R4">
        <v>0.34970000000000001</v>
      </c>
    </row>
    <row r="5" spans="1:18" x14ac:dyDescent="0.25">
      <c r="A5">
        <v>4</v>
      </c>
      <c r="B5" t="e">
        <f>AVERAGE(R5,#REF!,R18,R25,R33)</f>
        <v>#REF!</v>
      </c>
      <c r="C5" t="s">
        <v>24</v>
      </c>
      <c r="D5">
        <f t="shared" si="1"/>
        <v>466.66666666666669</v>
      </c>
      <c r="E5" t="s">
        <v>25</v>
      </c>
      <c r="F5" t="s">
        <v>23</v>
      </c>
      <c r="G5" t="s">
        <v>172</v>
      </c>
      <c r="H5" t="s">
        <v>247</v>
      </c>
      <c r="I5" t="s">
        <v>211</v>
      </c>
      <c r="K5" t="s">
        <v>15</v>
      </c>
      <c r="L5" t="s">
        <v>23</v>
      </c>
      <c r="Q5">
        <v>4</v>
      </c>
      <c r="R5">
        <v>0.43540000000000001</v>
      </c>
    </row>
    <row r="6" spans="1:18" x14ac:dyDescent="0.25">
      <c r="A6">
        <v>6</v>
      </c>
      <c r="B6">
        <f>AVERAGE(R6,R12,R19,R26,R34)</f>
        <v>0.36768000000000001</v>
      </c>
      <c r="C6" t="s">
        <v>24</v>
      </c>
      <c r="D6">
        <f t="shared" si="1"/>
        <v>466.66666666666669</v>
      </c>
      <c r="E6" t="s">
        <v>25</v>
      </c>
      <c r="F6" t="s">
        <v>23</v>
      </c>
      <c r="G6" t="s">
        <v>172</v>
      </c>
      <c r="H6" t="s">
        <v>247</v>
      </c>
      <c r="I6" t="s">
        <v>211</v>
      </c>
      <c r="K6" t="s">
        <v>12</v>
      </c>
      <c r="L6" t="s">
        <v>13</v>
      </c>
      <c r="Q6">
        <v>6</v>
      </c>
      <c r="R6">
        <v>0.65980000000000005</v>
      </c>
    </row>
    <row r="7" spans="1:18" x14ac:dyDescent="0.25">
      <c r="A7">
        <v>14</v>
      </c>
      <c r="B7">
        <f>AVERAGE(R7,R13,R20,R27,R35)</f>
        <v>0.19406000000000001</v>
      </c>
      <c r="C7" t="s">
        <v>24</v>
      </c>
      <c r="D7">
        <f t="shared" si="1"/>
        <v>466.66666666666669</v>
      </c>
      <c r="E7" t="s">
        <v>25</v>
      </c>
      <c r="F7" t="s">
        <v>23</v>
      </c>
      <c r="G7" t="s">
        <v>172</v>
      </c>
      <c r="H7" t="s">
        <v>247</v>
      </c>
      <c r="I7" t="s">
        <v>211</v>
      </c>
      <c r="K7" t="s">
        <v>10</v>
      </c>
      <c r="L7" t="s">
        <v>257</v>
      </c>
      <c r="Q7">
        <v>14</v>
      </c>
      <c r="R7">
        <v>0.33860000000000001</v>
      </c>
    </row>
    <row r="8" spans="1:18" x14ac:dyDescent="0.25">
      <c r="A8">
        <v>24</v>
      </c>
      <c r="B8">
        <f>AVERAGE(R8,R14,R21,R28,R36)</f>
        <v>0.13208</v>
      </c>
      <c r="C8" t="s">
        <v>24</v>
      </c>
      <c r="D8">
        <f t="shared" si="1"/>
        <v>466.66666666666669</v>
      </c>
      <c r="E8" t="s">
        <v>25</v>
      </c>
      <c r="F8" t="s">
        <v>23</v>
      </c>
      <c r="G8" t="s">
        <v>172</v>
      </c>
      <c r="H8" t="s">
        <v>247</v>
      </c>
      <c r="I8" t="s">
        <v>211</v>
      </c>
      <c r="K8" t="s">
        <v>206</v>
      </c>
      <c r="L8" t="s">
        <v>258</v>
      </c>
      <c r="N8" t="s">
        <v>375</v>
      </c>
      <c r="Q8">
        <v>24</v>
      </c>
      <c r="R8">
        <v>0.15379999999999999</v>
      </c>
    </row>
    <row r="9" spans="1:18" x14ac:dyDescent="0.25">
      <c r="K9" t="s">
        <v>207</v>
      </c>
      <c r="L9" t="s">
        <v>259</v>
      </c>
      <c r="Q9">
        <v>0</v>
      </c>
      <c r="R9">
        <v>0</v>
      </c>
    </row>
    <row r="10" spans="1:18" x14ac:dyDescent="0.25">
      <c r="K10" t="s">
        <v>219</v>
      </c>
      <c r="L10" t="s">
        <v>211</v>
      </c>
      <c r="Q10">
        <v>1</v>
      </c>
      <c r="R10">
        <v>0.13350000000000001</v>
      </c>
    </row>
    <row r="11" spans="1:18" x14ac:dyDescent="0.25">
      <c r="K11" t="s">
        <v>322</v>
      </c>
      <c r="L11" t="s">
        <v>374</v>
      </c>
      <c r="M11">
        <v>26.8</v>
      </c>
      <c r="Q11">
        <v>2</v>
      </c>
      <c r="R11">
        <v>0.19239999999999999</v>
      </c>
    </row>
    <row r="12" spans="1:18" x14ac:dyDescent="0.25">
      <c r="Q12">
        <v>6</v>
      </c>
      <c r="R12">
        <v>0.4909</v>
      </c>
    </row>
    <row r="13" spans="1:18" x14ac:dyDescent="0.25">
      <c r="Q13">
        <v>14</v>
      </c>
      <c r="R13">
        <v>0.17330000000000001</v>
      </c>
    </row>
    <row r="14" spans="1:18" x14ac:dyDescent="0.25">
      <c r="Q14">
        <v>24</v>
      </c>
      <c r="R14">
        <v>0.1449</v>
      </c>
    </row>
    <row r="16" spans="1:18" x14ac:dyDescent="0.25">
      <c r="Q16">
        <v>0</v>
      </c>
      <c r="R16">
        <v>0</v>
      </c>
    </row>
    <row r="17" spans="17:18" x14ac:dyDescent="0.25">
      <c r="Q17">
        <v>1</v>
      </c>
      <c r="R17">
        <v>9.5299999999999996E-2</v>
      </c>
    </row>
    <row r="18" spans="17:18" x14ac:dyDescent="0.25">
      <c r="Q18">
        <v>4</v>
      </c>
      <c r="R18">
        <v>0.223</v>
      </c>
    </row>
    <row r="19" spans="17:18" x14ac:dyDescent="0.25">
      <c r="Q19">
        <v>6</v>
      </c>
      <c r="R19">
        <v>0.21440000000000001</v>
      </c>
    </row>
    <row r="20" spans="17:18" x14ac:dyDescent="0.25">
      <c r="Q20">
        <v>14</v>
      </c>
      <c r="R20">
        <v>0.1128</v>
      </c>
    </row>
    <row r="21" spans="17:18" x14ac:dyDescent="0.25">
      <c r="Q21">
        <v>24</v>
      </c>
      <c r="R21">
        <v>0.104</v>
      </c>
    </row>
    <row r="23" spans="17:18" x14ac:dyDescent="0.25">
      <c r="Q23">
        <v>0</v>
      </c>
      <c r="R23">
        <v>0</v>
      </c>
    </row>
    <row r="24" spans="17:18" x14ac:dyDescent="0.25">
      <c r="Q24">
        <v>1</v>
      </c>
      <c r="R24">
        <v>7.5800000000000006E-2</v>
      </c>
    </row>
    <row r="25" spans="17:18" x14ac:dyDescent="0.25">
      <c r="Q25">
        <v>4</v>
      </c>
      <c r="R25">
        <v>0.25140000000000001</v>
      </c>
    </row>
    <row r="26" spans="17:18" x14ac:dyDescent="0.25">
      <c r="Q26">
        <v>6</v>
      </c>
      <c r="R26">
        <v>0.2802</v>
      </c>
    </row>
    <row r="27" spans="17:18" x14ac:dyDescent="0.25">
      <c r="Q27">
        <v>14</v>
      </c>
      <c r="R27">
        <v>0.17319999999999999</v>
      </c>
    </row>
    <row r="28" spans="17:18" x14ac:dyDescent="0.25">
      <c r="Q28">
        <v>24</v>
      </c>
      <c r="R28">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35" sqref="A35:B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25</v>
      </c>
      <c r="G2" t="s">
        <v>172</v>
      </c>
      <c r="H2" t="s">
        <v>260</v>
      </c>
      <c r="I2" t="s">
        <v>211</v>
      </c>
      <c r="K2" t="s">
        <v>2</v>
      </c>
      <c r="L2" t="s">
        <v>8</v>
      </c>
    </row>
    <row r="3" spans="1:14" x14ac:dyDescent="0.25">
      <c r="A3">
        <v>0.5</v>
      </c>
      <c r="B3">
        <v>1.6897</v>
      </c>
      <c r="C3" t="s">
        <v>22</v>
      </c>
      <c r="D3">
        <v>400</v>
      </c>
      <c r="E3" t="s">
        <v>36</v>
      </c>
      <c r="F3" t="s">
        <v>25</v>
      </c>
      <c r="G3" t="s">
        <v>172</v>
      </c>
      <c r="H3" t="s">
        <v>260</v>
      </c>
      <c r="I3" t="s">
        <v>211</v>
      </c>
      <c r="K3" t="s">
        <v>5</v>
      </c>
      <c r="L3">
        <v>400</v>
      </c>
    </row>
    <row r="4" spans="1:14" x14ac:dyDescent="0.25">
      <c r="A4">
        <v>1</v>
      </c>
      <c r="B4">
        <v>13.8186</v>
      </c>
      <c r="C4" t="s">
        <v>22</v>
      </c>
      <c r="D4">
        <v>400</v>
      </c>
      <c r="E4" t="s">
        <v>36</v>
      </c>
      <c r="F4" t="s">
        <v>25</v>
      </c>
      <c r="G4" t="s">
        <v>172</v>
      </c>
      <c r="H4" t="s">
        <v>260</v>
      </c>
      <c r="I4" t="s">
        <v>211</v>
      </c>
      <c r="K4" t="s">
        <v>9</v>
      </c>
      <c r="L4" t="s">
        <v>65</v>
      </c>
    </row>
    <row r="5" spans="1:14" x14ac:dyDescent="0.25">
      <c r="A5">
        <v>1.5</v>
      </c>
      <c r="B5">
        <v>27.293900000000001</v>
      </c>
      <c r="C5" t="s">
        <v>22</v>
      </c>
      <c r="D5">
        <v>400</v>
      </c>
      <c r="E5" t="s">
        <v>36</v>
      </c>
      <c r="F5" t="s">
        <v>25</v>
      </c>
      <c r="G5" t="s">
        <v>172</v>
      </c>
      <c r="H5" t="s">
        <v>260</v>
      </c>
      <c r="I5" t="s">
        <v>211</v>
      </c>
      <c r="K5" t="s">
        <v>15</v>
      </c>
      <c r="L5" t="s">
        <v>311</v>
      </c>
    </row>
    <row r="6" spans="1:14" x14ac:dyDescent="0.25">
      <c r="A6">
        <v>2</v>
      </c>
      <c r="B6">
        <v>10.4641</v>
      </c>
      <c r="C6" t="s">
        <v>22</v>
      </c>
      <c r="D6">
        <v>400</v>
      </c>
      <c r="E6" t="s">
        <v>36</v>
      </c>
      <c r="F6" t="s">
        <v>25</v>
      </c>
      <c r="G6" t="s">
        <v>172</v>
      </c>
      <c r="H6" t="s">
        <v>260</v>
      </c>
      <c r="I6" t="s">
        <v>211</v>
      </c>
      <c r="K6" t="s">
        <v>12</v>
      </c>
      <c r="L6" t="s">
        <v>13</v>
      </c>
    </row>
    <row r="7" spans="1:14" x14ac:dyDescent="0.25">
      <c r="A7">
        <v>3</v>
      </c>
      <c r="B7">
        <v>0.37630000000000002</v>
      </c>
      <c r="C7" t="s">
        <v>22</v>
      </c>
      <c r="D7">
        <v>400</v>
      </c>
      <c r="E7" t="s">
        <v>36</v>
      </c>
      <c r="F7" t="s">
        <v>25</v>
      </c>
      <c r="G7" t="s">
        <v>172</v>
      </c>
      <c r="H7" t="s">
        <v>260</v>
      </c>
      <c r="I7" t="s">
        <v>211</v>
      </c>
      <c r="K7" t="s">
        <v>10</v>
      </c>
      <c r="L7" t="s">
        <v>66</v>
      </c>
    </row>
    <row r="8" spans="1:14" x14ac:dyDescent="0.25">
      <c r="A8">
        <v>4</v>
      </c>
      <c r="B8">
        <v>0</v>
      </c>
      <c r="C8" t="s">
        <v>22</v>
      </c>
      <c r="D8">
        <v>400</v>
      </c>
      <c r="E8" t="s">
        <v>36</v>
      </c>
      <c r="F8" t="s">
        <v>25</v>
      </c>
      <c r="G8" t="s">
        <v>172</v>
      </c>
      <c r="H8" t="s">
        <v>260</v>
      </c>
      <c r="I8" t="s">
        <v>211</v>
      </c>
      <c r="K8" t="s">
        <v>206</v>
      </c>
      <c r="L8" t="s">
        <v>263</v>
      </c>
      <c r="M8" t="s">
        <v>376</v>
      </c>
      <c r="N8" t="s">
        <v>377</v>
      </c>
    </row>
    <row r="9" spans="1:14" x14ac:dyDescent="0.25">
      <c r="A9">
        <v>6</v>
      </c>
      <c r="B9">
        <v>0</v>
      </c>
      <c r="C9" t="s">
        <v>22</v>
      </c>
      <c r="D9">
        <v>400</v>
      </c>
      <c r="E9" t="s">
        <v>36</v>
      </c>
      <c r="F9" t="s">
        <v>25</v>
      </c>
      <c r="G9" t="s">
        <v>172</v>
      </c>
      <c r="H9" t="s">
        <v>260</v>
      </c>
      <c r="I9" t="s">
        <v>211</v>
      </c>
      <c r="K9" t="s">
        <v>207</v>
      </c>
      <c r="L9" t="s">
        <v>262</v>
      </c>
    </row>
    <row r="10" spans="1:14" x14ac:dyDescent="0.25">
      <c r="A10">
        <v>8</v>
      </c>
      <c r="B10">
        <v>0</v>
      </c>
      <c r="C10" t="s">
        <v>22</v>
      </c>
      <c r="D10">
        <v>400</v>
      </c>
      <c r="E10" t="s">
        <v>36</v>
      </c>
      <c r="F10" t="s">
        <v>25</v>
      </c>
      <c r="G10" t="s">
        <v>172</v>
      </c>
      <c r="H10" t="s">
        <v>260</v>
      </c>
      <c r="I10" t="s">
        <v>211</v>
      </c>
      <c r="K10" t="s">
        <v>219</v>
      </c>
      <c r="L10" t="s">
        <v>261</v>
      </c>
    </row>
    <row r="11" spans="1:14" x14ac:dyDescent="0.25">
      <c r="A11">
        <v>12</v>
      </c>
      <c r="B11">
        <v>0</v>
      </c>
      <c r="C11" t="s">
        <v>22</v>
      </c>
      <c r="D11">
        <v>400</v>
      </c>
      <c r="E11" t="s">
        <v>36</v>
      </c>
      <c r="F11" t="s">
        <v>25</v>
      </c>
      <c r="G11" t="s">
        <v>172</v>
      </c>
      <c r="H11" t="s">
        <v>260</v>
      </c>
      <c r="I11" t="s">
        <v>211</v>
      </c>
      <c r="K11" s="7" t="s">
        <v>322</v>
      </c>
      <c r="L11" t="s">
        <v>378</v>
      </c>
      <c r="N11" t="s">
        <v>379</v>
      </c>
    </row>
    <row r="12" spans="1:14" x14ac:dyDescent="0.25">
      <c r="A12">
        <v>24</v>
      </c>
      <c r="B12">
        <v>0</v>
      </c>
      <c r="C12" t="s">
        <v>22</v>
      </c>
      <c r="D12">
        <v>400</v>
      </c>
      <c r="E12" t="s">
        <v>36</v>
      </c>
      <c r="F12" t="s">
        <v>25</v>
      </c>
      <c r="G12" t="s">
        <v>172</v>
      </c>
      <c r="H12" t="s">
        <v>260</v>
      </c>
      <c r="I12" t="s">
        <v>211</v>
      </c>
    </row>
    <row r="13" spans="1:14" x14ac:dyDescent="0.25">
      <c r="A13">
        <v>0</v>
      </c>
      <c r="B13">
        <v>0</v>
      </c>
      <c r="C13" t="s">
        <v>24</v>
      </c>
      <c r="D13">
        <v>400</v>
      </c>
      <c r="E13" t="s">
        <v>36</v>
      </c>
      <c r="F13" t="s">
        <v>25</v>
      </c>
      <c r="G13" t="s">
        <v>172</v>
      </c>
      <c r="H13" t="s">
        <v>260</v>
      </c>
      <c r="I13" t="s">
        <v>211</v>
      </c>
    </row>
    <row r="14" spans="1:14" x14ac:dyDescent="0.25">
      <c r="A14">
        <v>0.5</v>
      </c>
      <c r="B14">
        <v>147.0419</v>
      </c>
      <c r="C14" t="s">
        <v>24</v>
      </c>
      <c r="D14">
        <v>400</v>
      </c>
      <c r="E14" t="s">
        <v>36</v>
      </c>
      <c r="F14" t="s">
        <v>25</v>
      </c>
      <c r="G14" t="s">
        <v>172</v>
      </c>
      <c r="H14" t="s">
        <v>260</v>
      </c>
      <c r="I14" t="s">
        <v>211</v>
      </c>
    </row>
    <row r="15" spans="1:14" x14ac:dyDescent="0.25">
      <c r="A15">
        <v>1</v>
      </c>
      <c r="B15">
        <v>449.84530000000001</v>
      </c>
      <c r="C15" t="s">
        <v>24</v>
      </c>
      <c r="D15">
        <v>400</v>
      </c>
      <c r="E15" t="s">
        <v>36</v>
      </c>
      <c r="F15" t="s">
        <v>25</v>
      </c>
      <c r="G15" t="s">
        <v>172</v>
      </c>
      <c r="H15" t="s">
        <v>260</v>
      </c>
      <c r="I15" t="s">
        <v>211</v>
      </c>
    </row>
    <row r="16" spans="1:14" x14ac:dyDescent="0.25">
      <c r="A16">
        <v>1.5</v>
      </c>
      <c r="B16">
        <v>668.41330000000005</v>
      </c>
      <c r="C16" t="s">
        <v>24</v>
      </c>
      <c r="D16">
        <v>400</v>
      </c>
      <c r="E16" t="s">
        <v>36</v>
      </c>
      <c r="F16" t="s">
        <v>25</v>
      </c>
      <c r="G16" t="s">
        <v>172</v>
      </c>
      <c r="H16" t="s">
        <v>260</v>
      </c>
      <c r="I16" t="s">
        <v>211</v>
      </c>
    </row>
    <row r="17" spans="1:9" x14ac:dyDescent="0.25">
      <c r="A17">
        <v>2</v>
      </c>
      <c r="B17">
        <v>828.13440000000003</v>
      </c>
      <c r="C17" t="s">
        <v>24</v>
      </c>
      <c r="D17">
        <v>400</v>
      </c>
      <c r="E17" t="s">
        <v>36</v>
      </c>
      <c r="F17" t="s">
        <v>25</v>
      </c>
      <c r="G17" t="s">
        <v>172</v>
      </c>
      <c r="H17" t="s">
        <v>260</v>
      </c>
      <c r="I17" t="s">
        <v>211</v>
      </c>
    </row>
    <row r="18" spans="1:9" x14ac:dyDescent="0.25">
      <c r="A18">
        <v>3</v>
      </c>
      <c r="B18">
        <v>878.14110000000005</v>
      </c>
      <c r="C18" t="s">
        <v>24</v>
      </c>
      <c r="D18">
        <v>400</v>
      </c>
      <c r="E18" t="s">
        <v>36</v>
      </c>
      <c r="F18" t="s">
        <v>25</v>
      </c>
      <c r="G18" t="s">
        <v>172</v>
      </c>
      <c r="H18" t="s">
        <v>260</v>
      </c>
      <c r="I18" t="s">
        <v>211</v>
      </c>
    </row>
    <row r="19" spans="1:9" x14ac:dyDescent="0.25">
      <c r="A19">
        <v>4</v>
      </c>
      <c r="B19">
        <v>625.05759999999998</v>
      </c>
      <c r="C19" t="s">
        <v>24</v>
      </c>
      <c r="D19">
        <v>400</v>
      </c>
      <c r="E19" t="s">
        <v>36</v>
      </c>
      <c r="F19" t="s">
        <v>25</v>
      </c>
      <c r="G19" t="s">
        <v>172</v>
      </c>
      <c r="H19" t="s">
        <v>260</v>
      </c>
      <c r="I19" t="s">
        <v>211</v>
      </c>
    </row>
    <row r="20" spans="1:9" x14ac:dyDescent="0.25">
      <c r="A20">
        <v>6</v>
      </c>
      <c r="B20">
        <v>363.16399999999999</v>
      </c>
      <c r="C20" t="s">
        <v>24</v>
      </c>
      <c r="D20">
        <v>400</v>
      </c>
      <c r="E20" t="s">
        <v>36</v>
      </c>
      <c r="F20" t="s">
        <v>25</v>
      </c>
      <c r="G20" t="s">
        <v>172</v>
      </c>
      <c r="H20" t="s">
        <v>260</v>
      </c>
      <c r="I20" t="s">
        <v>211</v>
      </c>
    </row>
    <row r="21" spans="1:9" x14ac:dyDescent="0.25">
      <c r="A21">
        <v>8</v>
      </c>
      <c r="B21">
        <v>202.18979999999999</v>
      </c>
      <c r="C21" t="s">
        <v>24</v>
      </c>
      <c r="D21">
        <v>400</v>
      </c>
      <c r="E21" t="s">
        <v>36</v>
      </c>
      <c r="F21" t="s">
        <v>25</v>
      </c>
      <c r="G21" t="s">
        <v>172</v>
      </c>
      <c r="H21" t="s">
        <v>260</v>
      </c>
      <c r="I21" t="s">
        <v>211</v>
      </c>
    </row>
    <row r="22" spans="1:9" x14ac:dyDescent="0.25">
      <c r="A22">
        <v>12</v>
      </c>
      <c r="B22">
        <v>73.9041</v>
      </c>
      <c r="C22" t="s">
        <v>24</v>
      </c>
      <c r="D22">
        <v>400</v>
      </c>
      <c r="E22" t="s">
        <v>36</v>
      </c>
      <c r="F22" t="s">
        <v>25</v>
      </c>
      <c r="G22" t="s">
        <v>172</v>
      </c>
      <c r="H22" t="s">
        <v>260</v>
      </c>
      <c r="I22" t="s">
        <v>211</v>
      </c>
    </row>
    <row r="23" spans="1:9" x14ac:dyDescent="0.25">
      <c r="A23">
        <v>24</v>
      </c>
      <c r="B23">
        <v>0</v>
      </c>
      <c r="C23" t="s">
        <v>24</v>
      </c>
      <c r="D23">
        <v>400</v>
      </c>
      <c r="E23" t="s">
        <v>36</v>
      </c>
      <c r="F23" t="s">
        <v>25</v>
      </c>
      <c r="G23" t="s">
        <v>172</v>
      </c>
      <c r="H23" t="s">
        <v>260</v>
      </c>
      <c r="I23" t="s">
        <v>211</v>
      </c>
    </row>
    <row r="24" spans="1:9" x14ac:dyDescent="0.25">
      <c r="A24">
        <v>0</v>
      </c>
      <c r="B24">
        <v>0</v>
      </c>
      <c r="C24" t="s">
        <v>22</v>
      </c>
      <c r="D24">
        <v>400</v>
      </c>
      <c r="E24" t="s">
        <v>36</v>
      </c>
      <c r="F24" t="s">
        <v>25</v>
      </c>
      <c r="G24" t="s">
        <v>172</v>
      </c>
      <c r="H24" t="s">
        <v>260</v>
      </c>
      <c r="I24" t="s">
        <v>242</v>
      </c>
    </row>
    <row r="25" spans="1:9" x14ac:dyDescent="0.25">
      <c r="A25">
        <v>0.5</v>
      </c>
      <c r="B25">
        <v>1.0225</v>
      </c>
      <c r="C25" t="s">
        <v>22</v>
      </c>
      <c r="D25">
        <v>400</v>
      </c>
      <c r="E25" t="s">
        <v>36</v>
      </c>
      <c r="F25" t="s">
        <v>25</v>
      </c>
      <c r="G25" t="s">
        <v>172</v>
      </c>
      <c r="H25" t="s">
        <v>260</v>
      </c>
      <c r="I25" t="s">
        <v>242</v>
      </c>
    </row>
    <row r="26" spans="1:9" x14ac:dyDescent="0.25">
      <c r="A26">
        <v>1</v>
      </c>
      <c r="B26">
        <v>39.4377</v>
      </c>
      <c r="C26" t="s">
        <v>22</v>
      </c>
      <c r="D26">
        <v>400</v>
      </c>
      <c r="E26" t="s">
        <v>36</v>
      </c>
      <c r="F26" t="s">
        <v>25</v>
      </c>
      <c r="G26" t="s">
        <v>172</v>
      </c>
      <c r="H26" t="s">
        <v>260</v>
      </c>
      <c r="I26" t="s">
        <v>242</v>
      </c>
    </row>
    <row r="27" spans="1:9" x14ac:dyDescent="0.25">
      <c r="A27">
        <v>1.5</v>
      </c>
      <c r="B27">
        <v>78.539400000000001</v>
      </c>
      <c r="C27" t="s">
        <v>22</v>
      </c>
      <c r="D27">
        <v>400</v>
      </c>
      <c r="E27" t="s">
        <v>36</v>
      </c>
      <c r="F27" t="s">
        <v>25</v>
      </c>
      <c r="G27" t="s">
        <v>172</v>
      </c>
      <c r="H27" t="s">
        <v>260</v>
      </c>
      <c r="I27" t="s">
        <v>242</v>
      </c>
    </row>
    <row r="28" spans="1:9" x14ac:dyDescent="0.25">
      <c r="A28">
        <v>2</v>
      </c>
      <c r="B28">
        <v>9.9217999999999993</v>
      </c>
      <c r="C28" t="s">
        <v>22</v>
      </c>
      <c r="D28">
        <v>400</v>
      </c>
      <c r="E28" t="s">
        <v>36</v>
      </c>
      <c r="F28" t="s">
        <v>25</v>
      </c>
      <c r="G28" t="s">
        <v>172</v>
      </c>
      <c r="H28" t="s">
        <v>260</v>
      </c>
      <c r="I28" t="s">
        <v>242</v>
      </c>
    </row>
    <row r="29" spans="1:9" x14ac:dyDescent="0.25">
      <c r="A29">
        <v>3</v>
      </c>
      <c r="B29">
        <v>0.30249999999999999</v>
      </c>
      <c r="C29" t="s">
        <v>22</v>
      </c>
      <c r="D29">
        <v>400</v>
      </c>
      <c r="E29" t="s">
        <v>36</v>
      </c>
      <c r="F29" t="s">
        <v>25</v>
      </c>
      <c r="G29" t="s">
        <v>172</v>
      </c>
      <c r="H29" t="s">
        <v>260</v>
      </c>
      <c r="I29" t="s">
        <v>242</v>
      </c>
    </row>
    <row r="30" spans="1:9" x14ac:dyDescent="0.25">
      <c r="A30">
        <v>4</v>
      </c>
      <c r="B30">
        <v>0</v>
      </c>
      <c r="C30" t="s">
        <v>22</v>
      </c>
      <c r="D30">
        <v>400</v>
      </c>
      <c r="E30" t="s">
        <v>36</v>
      </c>
      <c r="F30" t="s">
        <v>25</v>
      </c>
      <c r="G30" t="s">
        <v>172</v>
      </c>
      <c r="H30" t="s">
        <v>260</v>
      </c>
      <c r="I30" t="s">
        <v>242</v>
      </c>
    </row>
    <row r="31" spans="1:9" x14ac:dyDescent="0.25">
      <c r="A31">
        <v>6</v>
      </c>
      <c r="B31">
        <v>0</v>
      </c>
      <c r="C31" t="s">
        <v>22</v>
      </c>
      <c r="D31">
        <v>400</v>
      </c>
      <c r="E31" t="s">
        <v>36</v>
      </c>
      <c r="F31" t="s">
        <v>25</v>
      </c>
      <c r="G31" t="s">
        <v>172</v>
      </c>
      <c r="H31" t="s">
        <v>260</v>
      </c>
      <c r="I31" t="s">
        <v>242</v>
      </c>
    </row>
    <row r="32" spans="1:9" x14ac:dyDescent="0.25">
      <c r="A32">
        <v>8</v>
      </c>
      <c r="B32">
        <v>0</v>
      </c>
      <c r="C32" t="s">
        <v>22</v>
      </c>
      <c r="D32">
        <v>400</v>
      </c>
      <c r="E32" t="s">
        <v>36</v>
      </c>
      <c r="F32" t="s">
        <v>25</v>
      </c>
      <c r="G32" t="s">
        <v>172</v>
      </c>
      <c r="H32" t="s">
        <v>260</v>
      </c>
      <c r="I32" t="s">
        <v>242</v>
      </c>
    </row>
    <row r="33" spans="1:9" x14ac:dyDescent="0.25">
      <c r="A33">
        <v>12</v>
      </c>
      <c r="B33">
        <v>0</v>
      </c>
      <c r="C33" t="s">
        <v>22</v>
      </c>
      <c r="D33">
        <v>400</v>
      </c>
      <c r="E33" t="s">
        <v>36</v>
      </c>
      <c r="F33" t="s">
        <v>25</v>
      </c>
      <c r="G33" t="s">
        <v>172</v>
      </c>
      <c r="H33" t="s">
        <v>260</v>
      </c>
      <c r="I33" t="s">
        <v>242</v>
      </c>
    </row>
    <row r="34" spans="1:9" x14ac:dyDescent="0.25">
      <c r="A34">
        <v>24</v>
      </c>
      <c r="B34">
        <v>0</v>
      </c>
      <c r="C34" t="s">
        <v>22</v>
      </c>
      <c r="D34">
        <v>400</v>
      </c>
      <c r="E34" t="s">
        <v>36</v>
      </c>
      <c r="F34" t="s">
        <v>25</v>
      </c>
      <c r="G34" t="s">
        <v>172</v>
      </c>
      <c r="H34" t="s">
        <v>260</v>
      </c>
      <c r="I34" t="s">
        <v>242</v>
      </c>
    </row>
    <row r="35" spans="1:9" x14ac:dyDescent="0.25">
      <c r="A35">
        <v>0</v>
      </c>
      <c r="B35">
        <v>0</v>
      </c>
      <c r="C35" t="s">
        <v>24</v>
      </c>
      <c r="D35">
        <v>400</v>
      </c>
      <c r="E35" t="s">
        <v>36</v>
      </c>
      <c r="F35" t="s">
        <v>25</v>
      </c>
      <c r="G35" t="s">
        <v>172</v>
      </c>
      <c r="H35" t="s">
        <v>260</v>
      </c>
      <c r="I35" t="s">
        <v>242</v>
      </c>
    </row>
    <row r="36" spans="1:9" x14ac:dyDescent="0.25">
      <c r="A36">
        <v>0.5</v>
      </c>
      <c r="B36">
        <v>142.58189999999999</v>
      </c>
      <c r="C36" t="s">
        <v>24</v>
      </c>
      <c r="D36">
        <v>400</v>
      </c>
      <c r="E36" t="s">
        <v>36</v>
      </c>
      <c r="F36" t="s">
        <v>25</v>
      </c>
      <c r="G36" t="s">
        <v>172</v>
      </c>
      <c r="H36" t="s">
        <v>260</v>
      </c>
      <c r="I36" t="s">
        <v>242</v>
      </c>
    </row>
    <row r="37" spans="1:9" x14ac:dyDescent="0.25">
      <c r="A37">
        <v>1</v>
      </c>
      <c r="B37">
        <v>496.7244</v>
      </c>
      <c r="C37" t="s">
        <v>24</v>
      </c>
      <c r="D37">
        <v>400</v>
      </c>
      <c r="E37" t="s">
        <v>36</v>
      </c>
      <c r="F37" t="s">
        <v>25</v>
      </c>
      <c r="G37" t="s">
        <v>172</v>
      </c>
      <c r="H37" t="s">
        <v>260</v>
      </c>
      <c r="I37" t="s">
        <v>242</v>
      </c>
    </row>
    <row r="38" spans="1:9" x14ac:dyDescent="0.25">
      <c r="A38">
        <v>1.5</v>
      </c>
      <c r="B38">
        <v>574.529</v>
      </c>
      <c r="C38" t="s">
        <v>24</v>
      </c>
      <c r="D38">
        <v>400</v>
      </c>
      <c r="E38" t="s">
        <v>36</v>
      </c>
      <c r="F38" t="s">
        <v>25</v>
      </c>
      <c r="G38" t="s">
        <v>172</v>
      </c>
      <c r="H38" t="s">
        <v>260</v>
      </c>
      <c r="I38" t="s">
        <v>242</v>
      </c>
    </row>
    <row r="39" spans="1:9" x14ac:dyDescent="0.25">
      <c r="A39">
        <v>2</v>
      </c>
      <c r="B39">
        <v>583.24379999999996</v>
      </c>
      <c r="C39" t="s">
        <v>24</v>
      </c>
      <c r="D39">
        <v>400</v>
      </c>
      <c r="E39" t="s">
        <v>36</v>
      </c>
      <c r="F39" t="s">
        <v>25</v>
      </c>
      <c r="G39" t="s">
        <v>172</v>
      </c>
      <c r="H39" t="s">
        <v>260</v>
      </c>
      <c r="I39" t="s">
        <v>242</v>
      </c>
    </row>
    <row r="40" spans="1:9" x14ac:dyDescent="0.25">
      <c r="A40">
        <v>3</v>
      </c>
      <c r="B40">
        <v>643.8777</v>
      </c>
      <c r="C40" t="s">
        <v>24</v>
      </c>
      <c r="D40">
        <v>400</v>
      </c>
      <c r="E40" t="s">
        <v>36</v>
      </c>
      <c r="F40" t="s">
        <v>25</v>
      </c>
      <c r="G40" t="s">
        <v>172</v>
      </c>
      <c r="H40" t="s">
        <v>260</v>
      </c>
      <c r="I40" t="s">
        <v>242</v>
      </c>
    </row>
    <row r="41" spans="1:9" x14ac:dyDescent="0.25">
      <c r="A41">
        <v>4</v>
      </c>
      <c r="B41">
        <v>384.98</v>
      </c>
      <c r="C41" t="s">
        <v>24</v>
      </c>
      <c r="D41">
        <v>400</v>
      </c>
      <c r="E41" t="s">
        <v>36</v>
      </c>
      <c r="F41" t="s">
        <v>25</v>
      </c>
      <c r="G41" t="s">
        <v>172</v>
      </c>
      <c r="H41" t="s">
        <v>260</v>
      </c>
      <c r="I41" t="s">
        <v>242</v>
      </c>
    </row>
    <row r="42" spans="1:9" x14ac:dyDescent="0.25">
      <c r="A42">
        <v>6</v>
      </c>
      <c r="B42">
        <v>316.23910000000001</v>
      </c>
      <c r="C42" t="s">
        <v>24</v>
      </c>
      <c r="D42">
        <v>400</v>
      </c>
      <c r="E42" t="s">
        <v>36</v>
      </c>
      <c r="F42" t="s">
        <v>25</v>
      </c>
      <c r="G42" t="s">
        <v>172</v>
      </c>
      <c r="H42" t="s">
        <v>260</v>
      </c>
      <c r="I42" t="s">
        <v>242</v>
      </c>
    </row>
    <row r="43" spans="1:9" x14ac:dyDescent="0.25">
      <c r="A43">
        <v>8</v>
      </c>
      <c r="B43">
        <v>126.595</v>
      </c>
      <c r="C43" t="s">
        <v>24</v>
      </c>
      <c r="D43">
        <v>400</v>
      </c>
      <c r="E43" t="s">
        <v>36</v>
      </c>
      <c r="F43" t="s">
        <v>25</v>
      </c>
      <c r="G43" t="s">
        <v>172</v>
      </c>
      <c r="H43" t="s">
        <v>260</v>
      </c>
      <c r="I43" t="s">
        <v>242</v>
      </c>
    </row>
    <row r="44" spans="1:9" x14ac:dyDescent="0.25">
      <c r="A44">
        <v>12</v>
      </c>
      <c r="B44">
        <v>75.479200000000006</v>
      </c>
      <c r="C44" t="s">
        <v>24</v>
      </c>
      <c r="D44">
        <v>400</v>
      </c>
      <c r="E44" t="s">
        <v>36</v>
      </c>
      <c r="F44" t="s">
        <v>25</v>
      </c>
      <c r="G44" t="s">
        <v>172</v>
      </c>
      <c r="H44" t="s">
        <v>260</v>
      </c>
      <c r="I44" t="s">
        <v>242</v>
      </c>
    </row>
    <row r="45" spans="1:9" x14ac:dyDescent="0.25">
      <c r="A45">
        <v>24</v>
      </c>
      <c r="B45">
        <v>8.3712999999999997</v>
      </c>
      <c r="C45" t="s">
        <v>24</v>
      </c>
      <c r="D45">
        <v>400</v>
      </c>
      <c r="E45" t="s">
        <v>36</v>
      </c>
      <c r="F45" t="s">
        <v>25</v>
      </c>
      <c r="G45" t="s">
        <v>172</v>
      </c>
      <c r="H45" t="s">
        <v>260</v>
      </c>
      <c r="I45" t="s">
        <v>242</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L14"/>
  <sheetViews>
    <sheetView zoomScale="115" zoomScaleNormal="115" workbookViewId="0">
      <selection activeCell="A2" sqref="A2:B14"/>
    </sheetView>
  </sheetViews>
  <sheetFormatPr defaultRowHeight="15" x14ac:dyDescent="0.25"/>
  <cols>
    <col min="5" max="5" width="10.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400</v>
      </c>
      <c r="E2" t="s">
        <v>37</v>
      </c>
      <c r="F2" t="s">
        <v>25</v>
      </c>
      <c r="G2" t="s">
        <v>203</v>
      </c>
      <c r="H2" t="s">
        <v>211</v>
      </c>
      <c r="I2" t="s">
        <v>211</v>
      </c>
      <c r="K2" t="s">
        <v>2</v>
      </c>
      <c r="L2" t="s">
        <v>81</v>
      </c>
    </row>
    <row r="3" spans="1:12" x14ac:dyDescent="0.25">
      <c r="A3">
        <v>1</v>
      </c>
      <c r="B3">
        <v>0.34639999999999999</v>
      </c>
      <c r="C3" t="s">
        <v>24</v>
      </c>
      <c r="D3">
        <v>400</v>
      </c>
      <c r="E3" t="s">
        <v>37</v>
      </c>
      <c r="F3" t="s">
        <v>25</v>
      </c>
      <c r="G3" t="s">
        <v>203</v>
      </c>
      <c r="H3" t="s">
        <v>211</v>
      </c>
      <c r="I3" t="s">
        <v>211</v>
      </c>
      <c r="K3" t="s">
        <v>5</v>
      </c>
      <c r="L3">
        <v>400</v>
      </c>
    </row>
    <row r="4" spans="1:12" x14ac:dyDescent="0.25">
      <c r="A4">
        <v>2</v>
      </c>
      <c r="B4">
        <v>0.58399999999999996</v>
      </c>
      <c r="C4" t="s">
        <v>24</v>
      </c>
      <c r="D4">
        <v>400</v>
      </c>
      <c r="E4" t="s">
        <v>37</v>
      </c>
      <c r="F4" t="s">
        <v>25</v>
      </c>
      <c r="G4" t="s">
        <v>203</v>
      </c>
      <c r="H4" t="s">
        <v>211</v>
      </c>
      <c r="I4" t="s">
        <v>211</v>
      </c>
      <c r="K4" t="s">
        <v>9</v>
      </c>
      <c r="L4">
        <v>1</v>
      </c>
    </row>
    <row r="5" spans="1:12" x14ac:dyDescent="0.25">
      <c r="A5">
        <v>3</v>
      </c>
      <c r="B5">
        <v>0.5232</v>
      </c>
      <c r="C5" t="s">
        <v>24</v>
      </c>
      <c r="D5">
        <v>400</v>
      </c>
      <c r="E5" t="s">
        <v>37</v>
      </c>
      <c r="F5" t="s">
        <v>25</v>
      </c>
      <c r="G5" t="s">
        <v>203</v>
      </c>
      <c r="H5" t="s">
        <v>211</v>
      </c>
      <c r="I5" t="s">
        <v>211</v>
      </c>
      <c r="K5" t="s">
        <v>15</v>
      </c>
      <c r="L5" t="s">
        <v>627</v>
      </c>
    </row>
    <row r="6" spans="1:12" x14ac:dyDescent="0.25">
      <c r="A6">
        <v>4</v>
      </c>
      <c r="B6">
        <v>0.3483</v>
      </c>
      <c r="C6" t="s">
        <v>24</v>
      </c>
      <c r="D6">
        <v>400</v>
      </c>
      <c r="E6" t="s">
        <v>37</v>
      </c>
      <c r="F6" t="s">
        <v>25</v>
      </c>
      <c r="G6" t="s">
        <v>203</v>
      </c>
      <c r="H6" t="s">
        <v>211</v>
      </c>
      <c r="I6" t="s">
        <v>211</v>
      </c>
      <c r="K6" t="s">
        <v>12</v>
      </c>
      <c r="L6" t="s">
        <v>13</v>
      </c>
    </row>
    <row r="7" spans="1:12" x14ac:dyDescent="0.25">
      <c r="A7">
        <v>5</v>
      </c>
      <c r="B7">
        <v>0.3075</v>
      </c>
      <c r="C7" t="s">
        <v>24</v>
      </c>
      <c r="D7">
        <v>400</v>
      </c>
      <c r="E7" t="s">
        <v>37</v>
      </c>
      <c r="F7" t="s">
        <v>25</v>
      </c>
      <c r="G7" t="s">
        <v>203</v>
      </c>
      <c r="H7" t="s">
        <v>211</v>
      </c>
      <c r="I7" t="s">
        <v>211</v>
      </c>
      <c r="K7" t="s">
        <v>10</v>
      </c>
      <c r="L7" t="s">
        <v>68</v>
      </c>
    </row>
    <row r="8" spans="1:12" x14ac:dyDescent="0.25">
      <c r="A8">
        <v>6</v>
      </c>
      <c r="B8">
        <v>0.25640000000000002</v>
      </c>
      <c r="C8" t="s">
        <v>24</v>
      </c>
      <c r="D8">
        <v>400</v>
      </c>
      <c r="E8" t="s">
        <v>37</v>
      </c>
      <c r="F8" t="s">
        <v>25</v>
      </c>
      <c r="G8" t="s">
        <v>203</v>
      </c>
      <c r="H8" t="s">
        <v>211</v>
      </c>
      <c r="I8" t="s">
        <v>211</v>
      </c>
      <c r="K8" t="s">
        <v>206</v>
      </c>
      <c r="L8" t="s">
        <v>27</v>
      </c>
    </row>
    <row r="9" spans="1:12" x14ac:dyDescent="0.25">
      <c r="A9">
        <v>7</v>
      </c>
      <c r="B9">
        <v>0.20530000000000001</v>
      </c>
      <c r="C9" t="s">
        <v>24</v>
      </c>
      <c r="D9">
        <v>400</v>
      </c>
      <c r="E9" t="s">
        <v>37</v>
      </c>
      <c r="F9" t="s">
        <v>25</v>
      </c>
      <c r="G9" t="s">
        <v>203</v>
      </c>
      <c r="H9" t="s">
        <v>211</v>
      </c>
      <c r="I9" t="s">
        <v>211</v>
      </c>
      <c r="K9" t="s">
        <v>207</v>
      </c>
      <c r="L9" t="s">
        <v>211</v>
      </c>
    </row>
    <row r="10" spans="1:12" x14ac:dyDescent="0.25">
      <c r="A10">
        <v>8</v>
      </c>
      <c r="B10">
        <v>0.18</v>
      </c>
      <c r="C10" t="s">
        <v>24</v>
      </c>
      <c r="D10">
        <v>400</v>
      </c>
      <c r="E10" t="s">
        <v>37</v>
      </c>
      <c r="F10" t="s">
        <v>25</v>
      </c>
      <c r="G10" t="s">
        <v>203</v>
      </c>
      <c r="H10" t="s">
        <v>211</v>
      </c>
      <c r="I10" t="s">
        <v>211</v>
      </c>
      <c r="K10" t="s">
        <v>219</v>
      </c>
      <c r="L10" t="s">
        <v>211</v>
      </c>
    </row>
    <row r="11" spans="1:12" x14ac:dyDescent="0.25">
      <c r="A11">
        <v>10</v>
      </c>
      <c r="B11">
        <v>0.15479999999999999</v>
      </c>
      <c r="C11" t="s">
        <v>24</v>
      </c>
      <c r="D11">
        <v>400</v>
      </c>
      <c r="E11" t="s">
        <v>37</v>
      </c>
      <c r="F11" t="s">
        <v>25</v>
      </c>
      <c r="G11" t="s">
        <v>203</v>
      </c>
      <c r="H11" t="s">
        <v>211</v>
      </c>
      <c r="I11" t="s">
        <v>211</v>
      </c>
      <c r="K11" t="s">
        <v>322</v>
      </c>
      <c r="L11" t="s">
        <v>27</v>
      </c>
    </row>
    <row r="12" spans="1:12" x14ac:dyDescent="0.25">
      <c r="A12">
        <v>11</v>
      </c>
      <c r="B12">
        <v>0.1502</v>
      </c>
      <c r="C12" t="s">
        <v>24</v>
      </c>
      <c r="D12">
        <v>400</v>
      </c>
      <c r="E12" t="s">
        <v>37</v>
      </c>
      <c r="F12" t="s">
        <v>25</v>
      </c>
      <c r="G12" t="s">
        <v>203</v>
      </c>
      <c r="H12" t="s">
        <v>211</v>
      </c>
      <c r="I12" t="s">
        <v>211</v>
      </c>
    </row>
    <row r="13" spans="1:12" x14ac:dyDescent="0.25">
      <c r="A13">
        <v>12</v>
      </c>
      <c r="B13">
        <v>0.1198</v>
      </c>
      <c r="C13" t="s">
        <v>24</v>
      </c>
      <c r="D13">
        <v>400</v>
      </c>
      <c r="E13" t="s">
        <v>37</v>
      </c>
      <c r="F13" t="s">
        <v>25</v>
      </c>
      <c r="G13" t="s">
        <v>203</v>
      </c>
      <c r="H13" t="s">
        <v>211</v>
      </c>
      <c r="I13" t="s">
        <v>211</v>
      </c>
    </row>
    <row r="14" spans="1:12" x14ac:dyDescent="0.25">
      <c r="A14">
        <v>24</v>
      </c>
      <c r="B14">
        <v>5.91E-2</v>
      </c>
      <c r="C14" t="s">
        <v>24</v>
      </c>
      <c r="D14">
        <v>400</v>
      </c>
      <c r="E14" t="s">
        <v>37</v>
      </c>
      <c r="F14" t="s">
        <v>25</v>
      </c>
      <c r="G14" t="s">
        <v>203</v>
      </c>
      <c r="H14" t="s">
        <v>211</v>
      </c>
      <c r="I14" t="s">
        <v>211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B7DE9-5986-4B2F-A19B-EA962634AE62}">
  <dimension ref="A1:F45"/>
  <sheetViews>
    <sheetView workbookViewId="0">
      <selection sqref="A1:F1"/>
    </sheetView>
  </sheetViews>
  <sheetFormatPr defaultRowHeight="15" x14ac:dyDescent="0.25"/>
  <cols>
    <col min="2" max="2" width="13.7109375" bestFit="1" customWidth="1"/>
    <col min="3" max="3" width="10.85546875" bestFit="1" customWidth="1"/>
    <col min="4" max="4" width="10.85546875" customWidth="1"/>
  </cols>
  <sheetData>
    <row r="1" spans="1:6" x14ac:dyDescent="0.25">
      <c r="A1" t="s">
        <v>0</v>
      </c>
      <c r="B1" t="s">
        <v>7</v>
      </c>
      <c r="C1" t="s">
        <v>16</v>
      </c>
      <c r="D1" t="s">
        <v>210</v>
      </c>
      <c r="E1" t="s">
        <v>42</v>
      </c>
      <c r="F1" t="s">
        <v>777</v>
      </c>
    </row>
    <row r="2" spans="1:6" x14ac:dyDescent="0.25">
      <c r="A2">
        <v>0</v>
      </c>
      <c r="B2" s="1">
        <v>0</v>
      </c>
      <c r="C2" t="s">
        <v>22</v>
      </c>
      <c r="D2" t="s">
        <v>279</v>
      </c>
      <c r="E2">
        <v>400</v>
      </c>
      <c r="F2" t="s">
        <v>8</v>
      </c>
    </row>
    <row r="3" spans="1:6" x14ac:dyDescent="0.25">
      <c r="A3">
        <v>1</v>
      </c>
      <c r="B3">
        <v>4.6882999999999999</v>
      </c>
      <c r="C3" t="s">
        <v>22</v>
      </c>
      <c r="D3" t="s">
        <v>279</v>
      </c>
      <c r="E3">
        <v>400</v>
      </c>
      <c r="F3" t="s">
        <v>8</v>
      </c>
    </row>
    <row r="4" spans="1:6" x14ac:dyDescent="0.25">
      <c r="A4">
        <v>2</v>
      </c>
      <c r="B4">
        <v>26.891100000000002</v>
      </c>
      <c r="C4" t="s">
        <v>22</v>
      </c>
      <c r="D4" t="s">
        <v>279</v>
      </c>
      <c r="E4">
        <v>400</v>
      </c>
      <c r="F4" t="s">
        <v>8</v>
      </c>
    </row>
    <row r="5" spans="1:6" x14ac:dyDescent="0.25">
      <c r="A5">
        <v>3</v>
      </c>
      <c r="B5">
        <v>35.9054</v>
      </c>
      <c r="C5" t="s">
        <v>22</v>
      </c>
      <c r="D5" t="s">
        <v>279</v>
      </c>
      <c r="E5">
        <v>400</v>
      </c>
      <c r="F5" t="s">
        <v>8</v>
      </c>
    </row>
    <row r="6" spans="1:6" x14ac:dyDescent="0.25">
      <c r="A6">
        <v>4</v>
      </c>
      <c r="B6">
        <v>35.159599999999998</v>
      </c>
      <c r="C6" t="s">
        <v>22</v>
      </c>
      <c r="D6" t="s">
        <v>279</v>
      </c>
      <c r="E6">
        <v>400</v>
      </c>
      <c r="F6" t="s">
        <v>8</v>
      </c>
    </row>
    <row r="7" spans="1:6" x14ac:dyDescent="0.25">
      <c r="A7">
        <v>6</v>
      </c>
      <c r="B7">
        <v>26.582899999999999</v>
      </c>
      <c r="C7" t="s">
        <v>22</v>
      </c>
      <c r="D7" t="s">
        <v>279</v>
      </c>
      <c r="E7">
        <v>400</v>
      </c>
      <c r="F7" t="s">
        <v>8</v>
      </c>
    </row>
    <row r="8" spans="1:6" x14ac:dyDescent="0.25">
      <c r="A8">
        <v>8</v>
      </c>
      <c r="B8">
        <v>11.741</v>
      </c>
      <c r="C8" t="s">
        <v>22</v>
      </c>
      <c r="D8" t="s">
        <v>279</v>
      </c>
      <c r="E8">
        <v>400</v>
      </c>
      <c r="F8" t="s">
        <v>8</v>
      </c>
    </row>
    <row r="9" spans="1:6" x14ac:dyDescent="0.25">
      <c r="A9">
        <v>12</v>
      </c>
      <c r="B9">
        <v>4.8708999999999998</v>
      </c>
      <c r="C9" t="s">
        <v>22</v>
      </c>
      <c r="D9" t="s">
        <v>279</v>
      </c>
      <c r="E9">
        <v>400</v>
      </c>
      <c r="F9" t="s">
        <v>8</v>
      </c>
    </row>
    <row r="10" spans="1:6" x14ac:dyDescent="0.25">
      <c r="A10">
        <v>24</v>
      </c>
      <c r="B10">
        <v>1.1778</v>
      </c>
      <c r="C10" t="s">
        <v>22</v>
      </c>
      <c r="D10" t="s">
        <v>279</v>
      </c>
      <c r="E10">
        <v>400</v>
      </c>
      <c r="F10" t="s">
        <v>8</v>
      </c>
    </row>
    <row r="11" spans="1:6" x14ac:dyDescent="0.25">
      <c r="A11">
        <v>48</v>
      </c>
      <c r="B11">
        <v>0.21920000000000001</v>
      </c>
      <c r="C11" t="s">
        <v>22</v>
      </c>
      <c r="D11" t="s">
        <v>279</v>
      </c>
      <c r="E11">
        <v>400</v>
      </c>
      <c r="F11" t="s">
        <v>8</v>
      </c>
    </row>
    <row r="12" spans="1:6" x14ac:dyDescent="0.25">
      <c r="A12">
        <v>72</v>
      </c>
      <c r="B12">
        <v>7.0499999999999993E-2</v>
      </c>
      <c r="C12" t="s">
        <v>22</v>
      </c>
      <c r="D12" t="s">
        <v>279</v>
      </c>
      <c r="E12">
        <v>400</v>
      </c>
      <c r="F12" t="s">
        <v>8</v>
      </c>
    </row>
    <row r="13" spans="1:6" x14ac:dyDescent="0.25">
      <c r="A13">
        <v>0</v>
      </c>
      <c r="B13">
        <v>0</v>
      </c>
      <c r="C13" t="s">
        <v>163</v>
      </c>
      <c r="D13" t="s">
        <v>279</v>
      </c>
      <c r="E13">
        <v>400</v>
      </c>
      <c r="F13" t="s">
        <v>8</v>
      </c>
    </row>
    <row r="14" spans="1:6" x14ac:dyDescent="0.25">
      <c r="A14">
        <v>1</v>
      </c>
      <c r="B14">
        <v>52.545900000000003</v>
      </c>
      <c r="C14" t="s">
        <v>163</v>
      </c>
      <c r="D14" t="s">
        <v>279</v>
      </c>
      <c r="E14">
        <v>400</v>
      </c>
      <c r="F14" t="s">
        <v>8</v>
      </c>
    </row>
    <row r="15" spans="1:6" x14ac:dyDescent="0.25">
      <c r="A15">
        <v>2</v>
      </c>
      <c r="B15">
        <v>193.28370000000001</v>
      </c>
      <c r="C15" t="s">
        <v>163</v>
      </c>
      <c r="D15" t="s">
        <v>279</v>
      </c>
      <c r="E15">
        <v>400</v>
      </c>
      <c r="F15" t="s">
        <v>8</v>
      </c>
    </row>
    <row r="16" spans="1:6" x14ac:dyDescent="0.25">
      <c r="A16">
        <v>3</v>
      </c>
      <c r="B16">
        <v>296.06049999999999</v>
      </c>
      <c r="C16" t="s">
        <v>163</v>
      </c>
      <c r="D16" t="s">
        <v>279</v>
      </c>
      <c r="E16">
        <v>400</v>
      </c>
      <c r="F16" t="s">
        <v>8</v>
      </c>
    </row>
    <row r="17" spans="1:6" x14ac:dyDescent="0.25">
      <c r="A17">
        <v>4</v>
      </c>
      <c r="B17">
        <v>362.17840000000001</v>
      </c>
      <c r="C17" t="s">
        <v>163</v>
      </c>
      <c r="D17" t="s">
        <v>279</v>
      </c>
      <c r="E17">
        <v>400</v>
      </c>
      <c r="F17" t="s">
        <v>8</v>
      </c>
    </row>
    <row r="18" spans="1:6" x14ac:dyDescent="0.25">
      <c r="A18">
        <v>6</v>
      </c>
      <c r="B18">
        <v>413.20119999999997</v>
      </c>
      <c r="C18" t="s">
        <v>163</v>
      </c>
      <c r="D18" t="s">
        <v>279</v>
      </c>
      <c r="E18">
        <v>400</v>
      </c>
      <c r="F18" t="s">
        <v>8</v>
      </c>
    </row>
    <row r="19" spans="1:6" x14ac:dyDescent="0.25">
      <c r="A19">
        <v>8</v>
      </c>
      <c r="B19">
        <v>379.42380000000003</v>
      </c>
      <c r="C19" t="s">
        <v>163</v>
      </c>
      <c r="D19" t="s">
        <v>279</v>
      </c>
      <c r="E19">
        <v>400</v>
      </c>
      <c r="F19" t="s">
        <v>8</v>
      </c>
    </row>
    <row r="20" spans="1:6" x14ac:dyDescent="0.25">
      <c r="A20">
        <v>12</v>
      </c>
      <c r="B20">
        <v>265.60879999999997</v>
      </c>
      <c r="C20" t="s">
        <v>163</v>
      </c>
      <c r="D20" t="s">
        <v>279</v>
      </c>
      <c r="E20">
        <v>400</v>
      </c>
      <c r="F20" t="s">
        <v>8</v>
      </c>
    </row>
    <row r="21" spans="1:6" x14ac:dyDescent="0.25">
      <c r="A21">
        <v>24</v>
      </c>
      <c r="B21">
        <v>107.22669999999999</v>
      </c>
      <c r="C21" t="s">
        <v>163</v>
      </c>
      <c r="D21" t="s">
        <v>279</v>
      </c>
      <c r="E21">
        <v>400</v>
      </c>
      <c r="F21" t="s">
        <v>8</v>
      </c>
    </row>
    <row r="22" spans="1:6" x14ac:dyDescent="0.25">
      <c r="A22">
        <v>48</v>
      </c>
      <c r="B22">
        <v>19.328399999999998</v>
      </c>
      <c r="C22" t="s">
        <v>163</v>
      </c>
      <c r="D22" t="s">
        <v>279</v>
      </c>
      <c r="E22">
        <v>400</v>
      </c>
      <c r="F22" t="s">
        <v>8</v>
      </c>
    </row>
    <row r="23" spans="1:6" x14ac:dyDescent="0.25">
      <c r="A23">
        <v>72</v>
      </c>
      <c r="B23">
        <v>5.2954999999999997</v>
      </c>
      <c r="C23" t="s">
        <v>163</v>
      </c>
      <c r="D23" t="s">
        <v>279</v>
      </c>
      <c r="E23">
        <v>400</v>
      </c>
      <c r="F23" t="s">
        <v>8</v>
      </c>
    </row>
    <row r="24" spans="1:6" x14ac:dyDescent="0.25">
      <c r="A24">
        <v>0</v>
      </c>
      <c r="B24" s="1">
        <v>0</v>
      </c>
      <c r="C24" t="s">
        <v>22</v>
      </c>
      <c r="D24" t="s">
        <v>776</v>
      </c>
      <c r="E24">
        <v>400</v>
      </c>
      <c r="F24" t="s">
        <v>8</v>
      </c>
    </row>
    <row r="25" spans="1:6" x14ac:dyDescent="0.25">
      <c r="A25">
        <v>1</v>
      </c>
      <c r="B25">
        <v>6.6627000000000001</v>
      </c>
      <c r="C25" t="s">
        <v>22</v>
      </c>
      <c r="D25" t="s">
        <v>776</v>
      </c>
      <c r="E25">
        <v>400</v>
      </c>
      <c r="F25" t="s">
        <v>8</v>
      </c>
    </row>
    <row r="26" spans="1:6" x14ac:dyDescent="0.25">
      <c r="A26">
        <v>2</v>
      </c>
      <c r="B26">
        <v>17.9681</v>
      </c>
      <c r="C26" t="s">
        <v>22</v>
      </c>
      <c r="D26" t="s">
        <v>776</v>
      </c>
      <c r="E26">
        <v>400</v>
      </c>
      <c r="F26" t="s">
        <v>8</v>
      </c>
    </row>
    <row r="27" spans="1:6" x14ac:dyDescent="0.25">
      <c r="A27">
        <v>3</v>
      </c>
      <c r="B27">
        <v>23.9922</v>
      </c>
      <c r="C27" t="s">
        <v>22</v>
      </c>
      <c r="D27" t="s">
        <v>776</v>
      </c>
      <c r="E27">
        <v>400</v>
      </c>
      <c r="F27" t="s">
        <v>8</v>
      </c>
    </row>
    <row r="28" spans="1:6" x14ac:dyDescent="0.25">
      <c r="A28">
        <v>4</v>
      </c>
      <c r="B28">
        <v>23.013500000000001</v>
      </c>
      <c r="C28" t="s">
        <v>22</v>
      </c>
      <c r="D28" t="s">
        <v>776</v>
      </c>
      <c r="E28">
        <v>400</v>
      </c>
      <c r="F28" t="s">
        <v>8</v>
      </c>
    </row>
    <row r="29" spans="1:6" x14ac:dyDescent="0.25">
      <c r="A29">
        <v>6</v>
      </c>
      <c r="B29">
        <v>19.294499999999999</v>
      </c>
      <c r="C29" t="s">
        <v>22</v>
      </c>
      <c r="D29" t="s">
        <v>776</v>
      </c>
      <c r="E29">
        <v>400</v>
      </c>
      <c r="F29" t="s">
        <v>8</v>
      </c>
    </row>
    <row r="30" spans="1:6" x14ac:dyDescent="0.25">
      <c r="A30">
        <v>8</v>
      </c>
      <c r="B30">
        <v>10.4788</v>
      </c>
      <c r="C30" t="s">
        <v>22</v>
      </c>
      <c r="D30" t="s">
        <v>776</v>
      </c>
      <c r="E30">
        <v>400</v>
      </c>
      <c r="F30" t="s">
        <v>8</v>
      </c>
    </row>
    <row r="31" spans="1:6" x14ac:dyDescent="0.25">
      <c r="A31">
        <v>12</v>
      </c>
      <c r="B31">
        <v>6.1144999999999996</v>
      </c>
      <c r="C31" t="s">
        <v>22</v>
      </c>
      <c r="D31" t="s">
        <v>776</v>
      </c>
      <c r="E31">
        <v>400</v>
      </c>
      <c r="F31" t="s">
        <v>8</v>
      </c>
    </row>
    <row r="32" spans="1:6" x14ac:dyDescent="0.25">
      <c r="A32">
        <v>24</v>
      </c>
      <c r="B32">
        <v>1.3612</v>
      </c>
      <c r="C32" t="s">
        <v>22</v>
      </c>
      <c r="D32" t="s">
        <v>776</v>
      </c>
      <c r="E32">
        <v>400</v>
      </c>
      <c r="F32" t="s">
        <v>8</v>
      </c>
    </row>
    <row r="33" spans="1:6" x14ac:dyDescent="0.25">
      <c r="A33">
        <v>48</v>
      </c>
      <c r="B33">
        <v>0.20810000000000001</v>
      </c>
      <c r="C33" t="s">
        <v>22</v>
      </c>
      <c r="D33" t="s">
        <v>776</v>
      </c>
      <c r="E33">
        <v>400</v>
      </c>
      <c r="F33" t="s">
        <v>8</v>
      </c>
    </row>
    <row r="34" spans="1:6" x14ac:dyDescent="0.25">
      <c r="A34">
        <v>72</v>
      </c>
      <c r="B34">
        <v>0.1734</v>
      </c>
      <c r="C34" t="s">
        <v>22</v>
      </c>
      <c r="D34" t="s">
        <v>776</v>
      </c>
      <c r="E34">
        <v>400</v>
      </c>
      <c r="F34" t="s">
        <v>8</v>
      </c>
    </row>
    <row r="35" spans="1:6" x14ac:dyDescent="0.25">
      <c r="A35">
        <v>0</v>
      </c>
      <c r="B35">
        <v>0</v>
      </c>
      <c r="C35" t="s">
        <v>163</v>
      </c>
      <c r="D35" t="s">
        <v>776</v>
      </c>
      <c r="E35">
        <v>400</v>
      </c>
      <c r="F35" t="s">
        <v>8</v>
      </c>
    </row>
    <row r="36" spans="1:6" x14ac:dyDescent="0.25">
      <c r="A36">
        <v>1</v>
      </c>
      <c r="B36">
        <v>37.6494</v>
      </c>
      <c r="C36" t="s">
        <v>163</v>
      </c>
      <c r="D36" t="s">
        <v>776</v>
      </c>
      <c r="E36">
        <v>400</v>
      </c>
      <c r="F36" t="s">
        <v>8</v>
      </c>
    </row>
    <row r="37" spans="1:6" x14ac:dyDescent="0.25">
      <c r="A37">
        <v>2</v>
      </c>
      <c r="B37">
        <v>129.155</v>
      </c>
      <c r="C37" t="s">
        <v>163</v>
      </c>
      <c r="D37" t="s">
        <v>776</v>
      </c>
      <c r="E37">
        <v>400</v>
      </c>
      <c r="F37" t="s">
        <v>8</v>
      </c>
    </row>
    <row r="38" spans="1:6" x14ac:dyDescent="0.25">
      <c r="A38">
        <v>3</v>
      </c>
      <c r="B38">
        <v>196.30410000000001</v>
      </c>
      <c r="C38" t="s">
        <v>163</v>
      </c>
      <c r="D38" t="s">
        <v>776</v>
      </c>
      <c r="E38">
        <v>400</v>
      </c>
      <c r="F38" t="s">
        <v>8</v>
      </c>
    </row>
    <row r="39" spans="1:6" x14ac:dyDescent="0.25">
      <c r="A39">
        <v>4</v>
      </c>
      <c r="B39">
        <v>261.52210000000002</v>
      </c>
      <c r="C39" t="s">
        <v>163</v>
      </c>
      <c r="D39" t="s">
        <v>776</v>
      </c>
      <c r="E39">
        <v>400</v>
      </c>
      <c r="F39" t="s">
        <v>8</v>
      </c>
    </row>
    <row r="40" spans="1:6" x14ac:dyDescent="0.25">
      <c r="A40">
        <v>6</v>
      </c>
      <c r="B40">
        <v>303.02710000000002</v>
      </c>
      <c r="C40" t="s">
        <v>163</v>
      </c>
      <c r="D40" t="s">
        <v>776</v>
      </c>
      <c r="E40">
        <v>400</v>
      </c>
      <c r="F40" t="s">
        <v>8</v>
      </c>
    </row>
    <row r="41" spans="1:6" x14ac:dyDescent="0.25">
      <c r="A41">
        <v>8</v>
      </c>
      <c r="B41">
        <v>282.60399999999998</v>
      </c>
      <c r="C41" t="s">
        <v>163</v>
      </c>
      <c r="D41" t="s">
        <v>776</v>
      </c>
      <c r="E41">
        <v>400</v>
      </c>
      <c r="F41" t="s">
        <v>8</v>
      </c>
    </row>
    <row r="42" spans="1:6" x14ac:dyDescent="0.25">
      <c r="A42">
        <v>12</v>
      </c>
      <c r="B42">
        <v>210.49039999999999</v>
      </c>
      <c r="C42" t="s">
        <v>163</v>
      </c>
      <c r="D42" t="s">
        <v>776</v>
      </c>
      <c r="E42">
        <v>400</v>
      </c>
      <c r="F42" t="s">
        <v>8</v>
      </c>
    </row>
    <row r="43" spans="1:6" x14ac:dyDescent="0.25">
      <c r="A43">
        <v>24</v>
      </c>
      <c r="B43">
        <v>88.334000000000003</v>
      </c>
      <c r="C43" t="s">
        <v>163</v>
      </c>
      <c r="D43" t="s">
        <v>776</v>
      </c>
      <c r="E43">
        <v>400</v>
      </c>
      <c r="F43" t="s">
        <v>8</v>
      </c>
    </row>
    <row r="44" spans="1:6" x14ac:dyDescent="0.25">
      <c r="A44">
        <v>48</v>
      </c>
      <c r="B44">
        <v>15.317399999999999</v>
      </c>
      <c r="C44" t="s">
        <v>163</v>
      </c>
      <c r="D44" t="s">
        <v>776</v>
      </c>
      <c r="E44">
        <v>400</v>
      </c>
      <c r="F44" t="s">
        <v>8</v>
      </c>
    </row>
    <row r="45" spans="1:6" x14ac:dyDescent="0.25">
      <c r="A45">
        <v>72</v>
      </c>
      <c r="B45">
        <v>4.3624999999999998</v>
      </c>
      <c r="C45" t="s">
        <v>163</v>
      </c>
      <c r="D45" t="s">
        <v>776</v>
      </c>
      <c r="E45">
        <v>400</v>
      </c>
      <c r="F45" t="s">
        <v>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O83"/>
  <sheetViews>
    <sheetView topLeftCell="A57" workbookViewId="0">
      <selection activeCell="D48" sqref="D48:D83"/>
    </sheetView>
  </sheetViews>
  <sheetFormatPr defaultRowHeight="15" x14ac:dyDescent="0.25"/>
  <cols>
    <col min="2" max="2" width="12.7109375" bestFit="1" customWidth="1"/>
    <col min="3" max="3" width="10.85546875" bestFit="1" customWidth="1"/>
  </cols>
  <sheetData>
    <row r="1" spans="1:15" x14ac:dyDescent="0.25">
      <c r="A1" t="s">
        <v>0</v>
      </c>
      <c r="B1" t="s">
        <v>7</v>
      </c>
      <c r="C1" t="s">
        <v>16</v>
      </c>
      <c r="D1" t="s">
        <v>42</v>
      </c>
      <c r="E1" t="s">
        <v>35</v>
      </c>
      <c r="F1" t="s">
        <v>38</v>
      </c>
      <c r="G1" t="s">
        <v>213</v>
      </c>
      <c r="H1" t="s">
        <v>208</v>
      </c>
      <c r="I1" t="s">
        <v>210</v>
      </c>
      <c r="J1" t="s">
        <v>632</v>
      </c>
      <c r="L1" t="s">
        <v>1</v>
      </c>
      <c r="M1" t="s">
        <v>163</v>
      </c>
    </row>
    <row r="2" spans="1:15" x14ac:dyDescent="0.25">
      <c r="A2">
        <v>0</v>
      </c>
      <c r="B2" s="1">
        <v>0</v>
      </c>
      <c r="C2" t="s">
        <v>163</v>
      </c>
      <c r="D2" t="s">
        <v>538</v>
      </c>
      <c r="E2" t="s">
        <v>37</v>
      </c>
      <c r="F2" t="s">
        <v>23</v>
      </c>
      <c r="G2">
        <v>20</v>
      </c>
      <c r="H2" t="s">
        <v>211</v>
      </c>
      <c r="I2" t="s">
        <v>211</v>
      </c>
      <c r="J2" t="s">
        <v>636</v>
      </c>
      <c r="L2" t="s">
        <v>2</v>
      </c>
      <c r="M2" t="s">
        <v>81</v>
      </c>
    </row>
    <row r="3" spans="1:15" x14ac:dyDescent="0.25">
      <c r="A3">
        <v>1</v>
      </c>
      <c r="B3">
        <v>0.1235</v>
      </c>
      <c r="C3" t="s">
        <v>163</v>
      </c>
      <c r="D3" t="s">
        <v>538</v>
      </c>
      <c r="E3" t="s">
        <v>37</v>
      </c>
      <c r="F3" t="s">
        <v>23</v>
      </c>
      <c r="G3">
        <v>20</v>
      </c>
      <c r="H3" t="s">
        <v>211</v>
      </c>
      <c r="I3" t="s">
        <v>211</v>
      </c>
      <c r="J3" t="s">
        <v>636</v>
      </c>
      <c r="L3" t="s">
        <v>5</v>
      </c>
      <c r="M3" t="s">
        <v>174</v>
      </c>
      <c r="N3" t="s">
        <v>628</v>
      </c>
    </row>
    <row r="4" spans="1:15" x14ac:dyDescent="0.25">
      <c r="A4">
        <v>2</v>
      </c>
      <c r="B4">
        <v>0.38729999999999998</v>
      </c>
      <c r="C4" t="s">
        <v>163</v>
      </c>
      <c r="D4" t="s">
        <v>538</v>
      </c>
      <c r="E4" t="s">
        <v>37</v>
      </c>
      <c r="F4" t="s">
        <v>23</v>
      </c>
      <c r="G4">
        <v>20</v>
      </c>
      <c r="H4" t="s">
        <v>211</v>
      </c>
      <c r="I4" t="s">
        <v>211</v>
      </c>
      <c r="J4" t="s">
        <v>636</v>
      </c>
      <c r="L4" t="s">
        <v>9</v>
      </c>
      <c r="M4">
        <v>6</v>
      </c>
    </row>
    <row r="5" spans="1:15" x14ac:dyDescent="0.25">
      <c r="A5">
        <v>3</v>
      </c>
      <c r="B5">
        <v>0.33160000000000001</v>
      </c>
      <c r="C5" t="s">
        <v>163</v>
      </c>
      <c r="D5" t="s">
        <v>538</v>
      </c>
      <c r="E5" t="s">
        <v>37</v>
      </c>
      <c r="F5" t="s">
        <v>23</v>
      </c>
      <c r="G5">
        <v>20</v>
      </c>
      <c r="H5" t="s">
        <v>211</v>
      </c>
      <c r="I5" t="s">
        <v>211</v>
      </c>
      <c r="J5" t="s">
        <v>636</v>
      </c>
      <c r="L5" t="s">
        <v>15</v>
      </c>
      <c r="M5" t="s">
        <v>23</v>
      </c>
    </row>
    <row r="6" spans="1:15" x14ac:dyDescent="0.25">
      <c r="A6">
        <v>4</v>
      </c>
      <c r="B6">
        <v>0.25929999999999997</v>
      </c>
      <c r="C6" t="s">
        <v>163</v>
      </c>
      <c r="D6" t="s">
        <v>538</v>
      </c>
      <c r="E6" t="s">
        <v>37</v>
      </c>
      <c r="F6" t="s">
        <v>23</v>
      </c>
      <c r="G6">
        <v>20</v>
      </c>
      <c r="H6" t="s">
        <v>211</v>
      </c>
      <c r="I6" t="s">
        <v>211</v>
      </c>
      <c r="J6" t="s">
        <v>636</v>
      </c>
      <c r="L6" t="s">
        <v>12</v>
      </c>
      <c r="M6" t="s">
        <v>13</v>
      </c>
    </row>
    <row r="7" spans="1:15" x14ac:dyDescent="0.25">
      <c r="A7">
        <v>6</v>
      </c>
      <c r="B7">
        <v>0.14910000000000001</v>
      </c>
      <c r="C7" t="s">
        <v>163</v>
      </c>
      <c r="D7" t="s">
        <v>538</v>
      </c>
      <c r="E7" t="s">
        <v>37</v>
      </c>
      <c r="F7" t="s">
        <v>23</v>
      </c>
      <c r="G7">
        <v>20</v>
      </c>
      <c r="H7" t="s">
        <v>211</v>
      </c>
      <c r="I7" t="s">
        <v>211</v>
      </c>
      <c r="J7" t="s">
        <v>636</v>
      </c>
      <c r="L7" t="s">
        <v>10</v>
      </c>
      <c r="M7" t="s">
        <v>175</v>
      </c>
    </row>
    <row r="8" spans="1:15" x14ac:dyDescent="0.25">
      <c r="A8">
        <v>8</v>
      </c>
      <c r="B8">
        <v>0.13020000000000001</v>
      </c>
      <c r="C8" t="s">
        <v>163</v>
      </c>
      <c r="D8" t="s">
        <v>538</v>
      </c>
      <c r="E8" t="s">
        <v>37</v>
      </c>
      <c r="F8" t="s">
        <v>23</v>
      </c>
      <c r="G8">
        <v>20</v>
      </c>
      <c r="H8" t="s">
        <v>211</v>
      </c>
      <c r="I8" t="s">
        <v>211</v>
      </c>
      <c r="J8" t="s">
        <v>636</v>
      </c>
      <c r="L8" t="s">
        <v>206</v>
      </c>
      <c r="M8" t="s">
        <v>256</v>
      </c>
      <c r="N8" t="s">
        <v>383</v>
      </c>
    </row>
    <row r="9" spans="1:15" x14ac:dyDescent="0.25">
      <c r="A9">
        <v>11</v>
      </c>
      <c r="B9">
        <v>0.128</v>
      </c>
      <c r="C9" t="s">
        <v>163</v>
      </c>
      <c r="D9" t="s">
        <v>538</v>
      </c>
      <c r="E9" t="s">
        <v>37</v>
      </c>
      <c r="F9" t="s">
        <v>23</v>
      </c>
      <c r="G9">
        <v>20</v>
      </c>
      <c r="H9" t="s">
        <v>211</v>
      </c>
      <c r="I9" t="s">
        <v>211</v>
      </c>
      <c r="J9" t="s">
        <v>636</v>
      </c>
      <c r="L9" t="s">
        <v>207</v>
      </c>
      <c r="M9" t="s">
        <v>222</v>
      </c>
    </row>
    <row r="10" spans="1:15" x14ac:dyDescent="0.25">
      <c r="A10">
        <v>24</v>
      </c>
      <c r="B10">
        <v>5.2299999999999999E-2</v>
      </c>
      <c r="C10" t="s">
        <v>163</v>
      </c>
      <c r="D10" t="s">
        <v>538</v>
      </c>
      <c r="E10" t="s">
        <v>37</v>
      </c>
      <c r="F10" t="s">
        <v>23</v>
      </c>
      <c r="G10">
        <v>20</v>
      </c>
      <c r="H10" t="s">
        <v>211</v>
      </c>
      <c r="I10" t="s">
        <v>211</v>
      </c>
      <c r="J10" t="s">
        <v>636</v>
      </c>
      <c r="L10" t="s">
        <v>219</v>
      </c>
      <c r="M10" t="s">
        <v>265</v>
      </c>
    </row>
    <row r="11" spans="1:15" x14ac:dyDescent="0.25">
      <c r="A11">
        <v>0</v>
      </c>
      <c r="B11" s="1">
        <v>0</v>
      </c>
      <c r="C11" t="s">
        <v>163</v>
      </c>
      <c r="D11" t="s">
        <v>633</v>
      </c>
      <c r="E11" t="s">
        <v>37</v>
      </c>
      <c r="F11" t="s">
        <v>23</v>
      </c>
      <c r="G11">
        <v>20</v>
      </c>
      <c r="H11" t="s">
        <v>211</v>
      </c>
      <c r="I11" t="s">
        <v>211</v>
      </c>
      <c r="J11" t="s">
        <v>636</v>
      </c>
      <c r="L11" t="s">
        <v>629</v>
      </c>
    </row>
    <row r="12" spans="1:15" x14ac:dyDescent="0.25">
      <c r="A12">
        <v>1</v>
      </c>
      <c r="B12">
        <v>0.11459999999999999</v>
      </c>
      <c r="C12" t="s">
        <v>163</v>
      </c>
      <c r="D12" t="s">
        <v>633</v>
      </c>
      <c r="E12" t="s">
        <v>37</v>
      </c>
      <c r="F12" t="s">
        <v>23</v>
      </c>
      <c r="G12">
        <v>20</v>
      </c>
      <c r="H12" t="s">
        <v>211</v>
      </c>
      <c r="I12" t="s">
        <v>211</v>
      </c>
      <c r="J12" t="s">
        <v>636</v>
      </c>
      <c r="O12" s="1"/>
    </row>
    <row r="13" spans="1:15" x14ac:dyDescent="0.25">
      <c r="A13">
        <v>2</v>
      </c>
      <c r="B13">
        <v>0.2404</v>
      </c>
      <c r="C13" t="s">
        <v>163</v>
      </c>
      <c r="D13" t="s">
        <v>633</v>
      </c>
      <c r="E13" t="s">
        <v>37</v>
      </c>
      <c r="F13" t="s">
        <v>23</v>
      </c>
      <c r="G13">
        <v>20</v>
      </c>
      <c r="H13" t="s">
        <v>211</v>
      </c>
      <c r="I13" t="s">
        <v>211</v>
      </c>
      <c r="J13" t="s">
        <v>636</v>
      </c>
      <c r="L13" t="s">
        <v>630</v>
      </c>
    </row>
    <row r="14" spans="1:15" x14ac:dyDescent="0.25">
      <c r="A14">
        <v>3</v>
      </c>
      <c r="B14">
        <v>0.2203</v>
      </c>
      <c r="C14" t="s">
        <v>163</v>
      </c>
      <c r="D14" t="s">
        <v>633</v>
      </c>
      <c r="E14" t="s">
        <v>37</v>
      </c>
      <c r="F14" t="s">
        <v>23</v>
      </c>
      <c r="G14">
        <v>20</v>
      </c>
      <c r="H14" t="s">
        <v>211</v>
      </c>
      <c r="I14" t="s">
        <v>211</v>
      </c>
      <c r="J14" t="s">
        <v>636</v>
      </c>
      <c r="L14" t="s">
        <v>631</v>
      </c>
    </row>
    <row r="15" spans="1:15" x14ac:dyDescent="0.25">
      <c r="A15">
        <v>4</v>
      </c>
      <c r="B15">
        <v>0.18809999999999999</v>
      </c>
      <c r="C15" t="s">
        <v>163</v>
      </c>
      <c r="D15" t="s">
        <v>633</v>
      </c>
      <c r="E15" t="s">
        <v>37</v>
      </c>
      <c r="F15" t="s">
        <v>23</v>
      </c>
      <c r="G15">
        <v>20</v>
      </c>
      <c r="H15" t="s">
        <v>211</v>
      </c>
      <c r="I15" t="s">
        <v>211</v>
      </c>
      <c r="J15" t="s">
        <v>636</v>
      </c>
    </row>
    <row r="16" spans="1:15" x14ac:dyDescent="0.25">
      <c r="A16">
        <v>6</v>
      </c>
      <c r="B16">
        <v>0.1157</v>
      </c>
      <c r="C16" t="s">
        <v>163</v>
      </c>
      <c r="D16" t="s">
        <v>633</v>
      </c>
      <c r="E16" t="s">
        <v>37</v>
      </c>
      <c r="F16" t="s">
        <v>23</v>
      </c>
      <c r="G16">
        <v>20</v>
      </c>
      <c r="H16" t="s">
        <v>211</v>
      </c>
      <c r="I16" t="s">
        <v>211</v>
      </c>
      <c r="J16" t="s">
        <v>636</v>
      </c>
    </row>
    <row r="17" spans="1:15" x14ac:dyDescent="0.25">
      <c r="A17">
        <v>8</v>
      </c>
      <c r="B17">
        <v>0.12909999999999999</v>
      </c>
      <c r="C17" t="s">
        <v>163</v>
      </c>
      <c r="D17" t="s">
        <v>633</v>
      </c>
      <c r="E17" t="s">
        <v>37</v>
      </c>
      <c r="F17" t="s">
        <v>23</v>
      </c>
      <c r="G17">
        <v>20</v>
      </c>
      <c r="H17" t="s">
        <v>211</v>
      </c>
      <c r="I17" t="s">
        <v>211</v>
      </c>
      <c r="J17" t="s">
        <v>636</v>
      </c>
    </row>
    <row r="18" spans="1:15" x14ac:dyDescent="0.25">
      <c r="A18">
        <v>11</v>
      </c>
      <c r="B18">
        <v>8.8999999999999996E-2</v>
      </c>
      <c r="C18" t="s">
        <v>163</v>
      </c>
      <c r="D18" t="s">
        <v>633</v>
      </c>
      <c r="E18" t="s">
        <v>37</v>
      </c>
      <c r="F18" t="s">
        <v>23</v>
      </c>
      <c r="G18">
        <v>20</v>
      </c>
      <c r="H18" t="s">
        <v>211</v>
      </c>
      <c r="I18" t="s">
        <v>211</v>
      </c>
      <c r="J18" t="s">
        <v>636</v>
      </c>
    </row>
    <row r="19" spans="1:15" x14ac:dyDescent="0.25">
      <c r="A19">
        <v>24</v>
      </c>
      <c r="B19">
        <v>3.9E-2</v>
      </c>
      <c r="C19" t="s">
        <v>163</v>
      </c>
      <c r="D19" t="s">
        <v>633</v>
      </c>
      <c r="E19" t="s">
        <v>37</v>
      </c>
      <c r="F19" t="s">
        <v>23</v>
      </c>
      <c r="G19">
        <v>20</v>
      </c>
      <c r="H19" t="s">
        <v>211</v>
      </c>
      <c r="I19" t="s">
        <v>211</v>
      </c>
      <c r="J19" t="s">
        <v>636</v>
      </c>
    </row>
    <row r="20" spans="1:15" x14ac:dyDescent="0.25">
      <c r="A20">
        <v>0</v>
      </c>
      <c r="B20" s="1">
        <v>0</v>
      </c>
      <c r="C20" t="s">
        <v>163</v>
      </c>
      <c r="D20" t="s">
        <v>634</v>
      </c>
      <c r="E20" t="s">
        <v>37</v>
      </c>
      <c r="F20" t="s">
        <v>23</v>
      </c>
      <c r="G20">
        <v>20</v>
      </c>
      <c r="H20" t="s">
        <v>211</v>
      </c>
      <c r="I20" t="s">
        <v>211</v>
      </c>
      <c r="J20" t="s">
        <v>636</v>
      </c>
    </row>
    <row r="21" spans="1:15" x14ac:dyDescent="0.25">
      <c r="A21">
        <v>1</v>
      </c>
      <c r="B21">
        <v>0.35830000000000001</v>
      </c>
      <c r="C21" t="s">
        <v>163</v>
      </c>
      <c r="D21" t="s">
        <v>634</v>
      </c>
      <c r="E21" t="s">
        <v>37</v>
      </c>
      <c r="F21" t="s">
        <v>23</v>
      </c>
      <c r="G21">
        <v>20</v>
      </c>
      <c r="H21" t="s">
        <v>211</v>
      </c>
      <c r="I21" t="s">
        <v>211</v>
      </c>
      <c r="J21" t="s">
        <v>636</v>
      </c>
    </row>
    <row r="22" spans="1:15" x14ac:dyDescent="0.25">
      <c r="A22">
        <v>2</v>
      </c>
      <c r="B22">
        <v>0.54310000000000003</v>
      </c>
      <c r="C22" t="s">
        <v>163</v>
      </c>
      <c r="D22" t="s">
        <v>634</v>
      </c>
      <c r="E22" t="s">
        <v>37</v>
      </c>
      <c r="F22" t="s">
        <v>23</v>
      </c>
      <c r="G22">
        <v>20</v>
      </c>
      <c r="H22" t="s">
        <v>211</v>
      </c>
      <c r="I22" t="s">
        <v>211</v>
      </c>
      <c r="J22" t="s">
        <v>636</v>
      </c>
    </row>
    <row r="23" spans="1:15" x14ac:dyDescent="0.25">
      <c r="A23">
        <v>3</v>
      </c>
      <c r="B23">
        <v>0.67659999999999998</v>
      </c>
      <c r="C23" t="s">
        <v>163</v>
      </c>
      <c r="D23" t="s">
        <v>634</v>
      </c>
      <c r="E23" t="s">
        <v>37</v>
      </c>
      <c r="F23" t="s">
        <v>23</v>
      </c>
      <c r="G23">
        <v>20</v>
      </c>
      <c r="H23" t="s">
        <v>211</v>
      </c>
      <c r="I23" t="s">
        <v>211</v>
      </c>
      <c r="J23" t="s">
        <v>636</v>
      </c>
    </row>
    <row r="24" spans="1:15" x14ac:dyDescent="0.25">
      <c r="A24">
        <v>4</v>
      </c>
      <c r="B24">
        <v>0.62660000000000005</v>
      </c>
      <c r="C24" t="s">
        <v>163</v>
      </c>
      <c r="D24" t="s">
        <v>634</v>
      </c>
      <c r="E24" t="s">
        <v>37</v>
      </c>
      <c r="F24" t="s">
        <v>23</v>
      </c>
      <c r="G24">
        <v>20</v>
      </c>
      <c r="H24" t="s">
        <v>211</v>
      </c>
      <c r="I24" t="s">
        <v>211</v>
      </c>
      <c r="J24" t="s">
        <v>636</v>
      </c>
    </row>
    <row r="25" spans="1:15" x14ac:dyDescent="0.25">
      <c r="A25">
        <v>6</v>
      </c>
      <c r="B25">
        <v>0.38279999999999997</v>
      </c>
      <c r="C25" t="s">
        <v>163</v>
      </c>
      <c r="D25" t="s">
        <v>634</v>
      </c>
      <c r="E25" t="s">
        <v>37</v>
      </c>
      <c r="F25" t="s">
        <v>23</v>
      </c>
      <c r="G25">
        <v>20</v>
      </c>
      <c r="H25" t="s">
        <v>211</v>
      </c>
      <c r="I25" t="s">
        <v>211</v>
      </c>
      <c r="J25" t="s">
        <v>636</v>
      </c>
    </row>
    <row r="26" spans="1:15" x14ac:dyDescent="0.25">
      <c r="A26">
        <v>8</v>
      </c>
      <c r="B26">
        <v>0.30830000000000002</v>
      </c>
      <c r="C26" t="s">
        <v>163</v>
      </c>
      <c r="D26" t="s">
        <v>634</v>
      </c>
      <c r="E26" t="s">
        <v>37</v>
      </c>
      <c r="F26" t="s">
        <v>23</v>
      </c>
      <c r="G26">
        <v>20</v>
      </c>
      <c r="H26" t="s">
        <v>211</v>
      </c>
      <c r="I26" t="s">
        <v>211</v>
      </c>
      <c r="J26" t="s">
        <v>636</v>
      </c>
      <c r="O26" s="1"/>
    </row>
    <row r="27" spans="1:15" x14ac:dyDescent="0.25">
      <c r="A27">
        <v>11</v>
      </c>
      <c r="B27">
        <v>0.22589999999999999</v>
      </c>
      <c r="C27" t="s">
        <v>163</v>
      </c>
      <c r="D27" t="s">
        <v>634</v>
      </c>
      <c r="E27" t="s">
        <v>37</v>
      </c>
      <c r="F27" t="s">
        <v>23</v>
      </c>
      <c r="G27">
        <v>20</v>
      </c>
      <c r="H27" t="s">
        <v>211</v>
      </c>
      <c r="I27" t="s">
        <v>211</v>
      </c>
      <c r="J27" t="s">
        <v>636</v>
      </c>
    </row>
    <row r="28" spans="1:15" x14ac:dyDescent="0.25">
      <c r="A28">
        <v>24</v>
      </c>
      <c r="B28">
        <v>6.0100000000000001E-2</v>
      </c>
      <c r="C28" t="s">
        <v>163</v>
      </c>
      <c r="D28" t="s">
        <v>634</v>
      </c>
      <c r="E28" t="s">
        <v>37</v>
      </c>
      <c r="F28" t="s">
        <v>23</v>
      </c>
      <c r="G28">
        <v>20</v>
      </c>
      <c r="H28" t="s">
        <v>211</v>
      </c>
      <c r="I28" t="s">
        <v>211</v>
      </c>
      <c r="J28" t="s">
        <v>636</v>
      </c>
    </row>
    <row r="29" spans="1:15" x14ac:dyDescent="0.25">
      <c r="A29">
        <v>0</v>
      </c>
      <c r="B29" s="1">
        <v>0</v>
      </c>
      <c r="C29" t="s">
        <v>163</v>
      </c>
      <c r="D29" t="s">
        <v>635</v>
      </c>
      <c r="E29" t="s">
        <v>37</v>
      </c>
      <c r="F29" t="s">
        <v>23</v>
      </c>
      <c r="G29">
        <v>20</v>
      </c>
      <c r="H29" t="s">
        <v>211</v>
      </c>
      <c r="I29" t="s">
        <v>211</v>
      </c>
      <c r="J29" t="s">
        <v>636</v>
      </c>
    </row>
    <row r="30" spans="1:15" x14ac:dyDescent="0.25">
      <c r="A30">
        <v>1</v>
      </c>
      <c r="B30">
        <v>0.29599999999999999</v>
      </c>
      <c r="C30" t="s">
        <v>163</v>
      </c>
      <c r="D30" t="s">
        <v>635</v>
      </c>
      <c r="E30" t="s">
        <v>37</v>
      </c>
      <c r="F30" t="s">
        <v>23</v>
      </c>
      <c r="G30">
        <v>20</v>
      </c>
      <c r="H30" t="s">
        <v>211</v>
      </c>
      <c r="I30" t="s">
        <v>211</v>
      </c>
      <c r="J30" t="s">
        <v>636</v>
      </c>
    </row>
    <row r="31" spans="1:15" x14ac:dyDescent="0.25">
      <c r="A31">
        <v>2</v>
      </c>
      <c r="B31">
        <v>0.2893</v>
      </c>
      <c r="C31" t="s">
        <v>163</v>
      </c>
      <c r="D31" t="s">
        <v>635</v>
      </c>
      <c r="E31" t="s">
        <v>37</v>
      </c>
      <c r="F31" t="s">
        <v>23</v>
      </c>
      <c r="G31">
        <v>20</v>
      </c>
      <c r="H31" t="s">
        <v>211</v>
      </c>
      <c r="I31" t="s">
        <v>211</v>
      </c>
      <c r="J31" t="s">
        <v>636</v>
      </c>
    </row>
    <row r="32" spans="1:15" x14ac:dyDescent="0.25">
      <c r="A32">
        <v>3</v>
      </c>
      <c r="B32">
        <v>0.25929999999999997</v>
      </c>
      <c r="C32" t="s">
        <v>163</v>
      </c>
      <c r="D32" t="s">
        <v>635</v>
      </c>
      <c r="E32" t="s">
        <v>37</v>
      </c>
      <c r="F32" t="s">
        <v>23</v>
      </c>
      <c r="G32">
        <v>20</v>
      </c>
      <c r="H32" t="s">
        <v>211</v>
      </c>
      <c r="I32" t="s">
        <v>211</v>
      </c>
      <c r="J32" t="s">
        <v>636</v>
      </c>
    </row>
    <row r="33" spans="1:15" x14ac:dyDescent="0.25">
      <c r="A33">
        <v>4</v>
      </c>
      <c r="B33">
        <v>0.2404</v>
      </c>
      <c r="C33" t="s">
        <v>163</v>
      </c>
      <c r="D33" t="s">
        <v>635</v>
      </c>
      <c r="E33" t="s">
        <v>37</v>
      </c>
      <c r="F33" t="s">
        <v>23</v>
      </c>
      <c r="G33">
        <v>20</v>
      </c>
      <c r="H33" t="s">
        <v>211</v>
      </c>
      <c r="I33" t="s">
        <v>211</v>
      </c>
      <c r="J33" t="s">
        <v>636</v>
      </c>
    </row>
    <row r="34" spans="1:15" x14ac:dyDescent="0.25">
      <c r="A34">
        <v>6</v>
      </c>
      <c r="B34">
        <v>0.18140000000000001</v>
      </c>
      <c r="C34" t="s">
        <v>163</v>
      </c>
      <c r="D34" t="s">
        <v>635</v>
      </c>
      <c r="E34" t="s">
        <v>37</v>
      </c>
      <c r="F34" t="s">
        <v>23</v>
      </c>
      <c r="G34">
        <v>20</v>
      </c>
      <c r="H34" t="s">
        <v>211</v>
      </c>
      <c r="I34" t="s">
        <v>211</v>
      </c>
      <c r="J34" t="s">
        <v>636</v>
      </c>
    </row>
    <row r="35" spans="1:15" x14ac:dyDescent="0.25">
      <c r="A35">
        <v>8</v>
      </c>
      <c r="B35">
        <v>0.1502</v>
      </c>
      <c r="C35" t="s">
        <v>163</v>
      </c>
      <c r="D35" t="s">
        <v>635</v>
      </c>
      <c r="E35" t="s">
        <v>37</v>
      </c>
      <c r="F35" t="s">
        <v>23</v>
      </c>
      <c r="G35">
        <v>20</v>
      </c>
      <c r="H35" t="s">
        <v>211</v>
      </c>
      <c r="I35" t="s">
        <v>211</v>
      </c>
      <c r="J35" t="s">
        <v>636</v>
      </c>
    </row>
    <row r="36" spans="1:15" x14ac:dyDescent="0.25">
      <c r="A36">
        <v>11</v>
      </c>
      <c r="B36">
        <v>0.15909999999999999</v>
      </c>
      <c r="C36" t="s">
        <v>163</v>
      </c>
      <c r="D36" t="s">
        <v>635</v>
      </c>
      <c r="E36" t="s">
        <v>37</v>
      </c>
      <c r="F36" t="s">
        <v>23</v>
      </c>
      <c r="G36">
        <v>20</v>
      </c>
      <c r="H36" t="s">
        <v>211</v>
      </c>
      <c r="I36" t="s">
        <v>211</v>
      </c>
      <c r="J36" t="s">
        <v>636</v>
      </c>
    </row>
    <row r="37" spans="1:15" x14ac:dyDescent="0.25">
      <c r="A37">
        <v>24</v>
      </c>
      <c r="B37">
        <v>7.0099999999999996E-2</v>
      </c>
      <c r="C37" t="s">
        <v>163</v>
      </c>
      <c r="D37" t="s">
        <v>635</v>
      </c>
      <c r="E37" t="s">
        <v>37</v>
      </c>
      <c r="F37" t="s">
        <v>23</v>
      </c>
      <c r="G37">
        <v>20</v>
      </c>
      <c r="H37" t="s">
        <v>211</v>
      </c>
      <c r="I37" t="s">
        <v>211</v>
      </c>
      <c r="J37" t="s">
        <v>636</v>
      </c>
    </row>
    <row r="38" spans="1:15" x14ac:dyDescent="0.25">
      <c r="A38">
        <v>0</v>
      </c>
      <c r="B38" s="1">
        <v>0</v>
      </c>
      <c r="C38" t="s">
        <v>163</v>
      </c>
      <c r="D38" t="s">
        <v>634</v>
      </c>
      <c r="E38" t="s">
        <v>37</v>
      </c>
      <c r="F38" t="s">
        <v>23</v>
      </c>
      <c r="G38">
        <v>20</v>
      </c>
      <c r="H38" t="s">
        <v>211</v>
      </c>
      <c r="I38" t="s">
        <v>371</v>
      </c>
      <c r="J38" t="s">
        <v>636</v>
      </c>
    </row>
    <row r="39" spans="1:15" x14ac:dyDescent="0.25">
      <c r="A39">
        <v>1</v>
      </c>
      <c r="B39">
        <v>0.13689999999999999</v>
      </c>
      <c r="C39" t="s">
        <v>163</v>
      </c>
      <c r="D39" t="s">
        <v>634</v>
      </c>
      <c r="E39" t="s">
        <v>37</v>
      </c>
      <c r="F39" t="s">
        <v>23</v>
      </c>
      <c r="G39">
        <v>20</v>
      </c>
      <c r="H39" t="s">
        <v>211</v>
      </c>
      <c r="I39" t="s">
        <v>371</v>
      </c>
      <c r="J39" t="s">
        <v>636</v>
      </c>
    </row>
    <row r="40" spans="1:15" x14ac:dyDescent="0.25">
      <c r="A40">
        <v>2</v>
      </c>
      <c r="B40">
        <v>0.13689999999999999</v>
      </c>
      <c r="C40" t="s">
        <v>163</v>
      </c>
      <c r="D40" t="s">
        <v>634</v>
      </c>
      <c r="E40" t="s">
        <v>37</v>
      </c>
      <c r="F40" t="s">
        <v>23</v>
      </c>
      <c r="G40">
        <v>20</v>
      </c>
      <c r="H40" t="s">
        <v>211</v>
      </c>
      <c r="I40" t="s">
        <v>371</v>
      </c>
      <c r="J40" t="s">
        <v>636</v>
      </c>
      <c r="O40" s="1"/>
    </row>
    <row r="41" spans="1:15" x14ac:dyDescent="0.25">
      <c r="A41">
        <v>3</v>
      </c>
      <c r="B41">
        <v>0.1525</v>
      </c>
      <c r="C41" t="s">
        <v>163</v>
      </c>
      <c r="D41" t="s">
        <v>634</v>
      </c>
      <c r="E41" t="s">
        <v>37</v>
      </c>
      <c r="F41" t="s">
        <v>23</v>
      </c>
      <c r="G41">
        <v>20</v>
      </c>
      <c r="H41" t="s">
        <v>211</v>
      </c>
      <c r="I41" t="s">
        <v>371</v>
      </c>
      <c r="J41" t="s">
        <v>636</v>
      </c>
    </row>
    <row r="42" spans="1:15" x14ac:dyDescent="0.25">
      <c r="A42">
        <v>4</v>
      </c>
      <c r="B42">
        <v>0.13689999999999999</v>
      </c>
      <c r="C42" t="s">
        <v>163</v>
      </c>
      <c r="D42" t="s">
        <v>634</v>
      </c>
      <c r="E42" t="s">
        <v>37</v>
      </c>
      <c r="F42" t="s">
        <v>23</v>
      </c>
      <c r="G42">
        <v>20</v>
      </c>
      <c r="H42" t="s">
        <v>211</v>
      </c>
      <c r="I42" t="s">
        <v>371</v>
      </c>
      <c r="J42" t="s">
        <v>636</v>
      </c>
    </row>
    <row r="43" spans="1:15" x14ac:dyDescent="0.25">
      <c r="A43">
        <v>6</v>
      </c>
      <c r="B43">
        <v>0.10780000000000001</v>
      </c>
      <c r="C43" t="s">
        <v>163</v>
      </c>
      <c r="D43" t="s">
        <v>634</v>
      </c>
      <c r="E43" t="s">
        <v>37</v>
      </c>
      <c r="F43" t="s">
        <v>23</v>
      </c>
      <c r="G43">
        <v>20</v>
      </c>
      <c r="H43" t="s">
        <v>211</v>
      </c>
      <c r="I43" t="s">
        <v>371</v>
      </c>
      <c r="J43" t="s">
        <v>636</v>
      </c>
    </row>
    <row r="44" spans="1:15" x14ac:dyDescent="0.25">
      <c r="A44">
        <v>8</v>
      </c>
      <c r="B44">
        <v>9.7900000000000001E-2</v>
      </c>
      <c r="C44" t="s">
        <v>163</v>
      </c>
      <c r="D44" t="s">
        <v>634</v>
      </c>
      <c r="E44" t="s">
        <v>37</v>
      </c>
      <c r="F44" t="s">
        <v>23</v>
      </c>
      <c r="G44">
        <v>20</v>
      </c>
      <c r="H44" t="s">
        <v>211</v>
      </c>
      <c r="I44" t="s">
        <v>371</v>
      </c>
      <c r="J44" t="s">
        <v>636</v>
      </c>
    </row>
    <row r="45" spans="1:15" x14ac:dyDescent="0.25">
      <c r="A45">
        <v>11</v>
      </c>
      <c r="B45">
        <v>9.7900000000000001E-2</v>
      </c>
      <c r="C45" t="s">
        <v>163</v>
      </c>
      <c r="D45" t="s">
        <v>634</v>
      </c>
      <c r="E45" t="s">
        <v>37</v>
      </c>
      <c r="F45" t="s">
        <v>23</v>
      </c>
      <c r="G45">
        <v>20</v>
      </c>
      <c r="H45" t="s">
        <v>211</v>
      </c>
      <c r="I45" t="s">
        <v>371</v>
      </c>
      <c r="J45" t="s">
        <v>636</v>
      </c>
    </row>
    <row r="46" spans="1:15" x14ac:dyDescent="0.25">
      <c r="A46">
        <v>24</v>
      </c>
      <c r="B46">
        <v>4.1200000000000001E-2</v>
      </c>
      <c r="C46" t="s">
        <v>163</v>
      </c>
      <c r="D46" t="s">
        <v>634</v>
      </c>
      <c r="E46" t="s">
        <v>37</v>
      </c>
      <c r="F46" t="s">
        <v>23</v>
      </c>
      <c r="G46">
        <v>20</v>
      </c>
      <c r="H46" t="s">
        <v>211</v>
      </c>
      <c r="I46" t="s">
        <v>371</v>
      </c>
      <c r="J46" t="s">
        <v>636</v>
      </c>
    </row>
    <row r="48" spans="1:15" x14ac:dyDescent="0.25">
      <c r="A48">
        <v>0</v>
      </c>
      <c r="B48" s="1">
        <v>0</v>
      </c>
      <c r="C48" t="s">
        <v>163</v>
      </c>
      <c r="D48" t="s">
        <v>538</v>
      </c>
      <c r="E48" t="s">
        <v>37</v>
      </c>
      <c r="F48" t="s">
        <v>23</v>
      </c>
      <c r="G48">
        <v>20</v>
      </c>
      <c r="H48" t="s">
        <v>211</v>
      </c>
      <c r="I48" t="s">
        <v>211</v>
      </c>
      <c r="J48" t="s">
        <v>637</v>
      </c>
    </row>
    <row r="49" spans="1:15" x14ac:dyDescent="0.25">
      <c r="A49">
        <v>1</v>
      </c>
      <c r="B49">
        <v>7.8100000000000003E-2</v>
      </c>
      <c r="C49" t="s">
        <v>163</v>
      </c>
      <c r="D49" t="s">
        <v>538</v>
      </c>
      <c r="E49" t="s">
        <v>37</v>
      </c>
      <c r="F49" t="s">
        <v>23</v>
      </c>
      <c r="G49">
        <v>21</v>
      </c>
      <c r="H49" t="s">
        <v>211</v>
      </c>
      <c r="I49" t="s">
        <v>211</v>
      </c>
      <c r="J49" t="s">
        <v>637</v>
      </c>
    </row>
    <row r="50" spans="1:15" x14ac:dyDescent="0.25">
      <c r="A50">
        <v>2</v>
      </c>
      <c r="B50">
        <v>0.19670000000000001</v>
      </c>
      <c r="C50" t="s">
        <v>163</v>
      </c>
      <c r="D50" t="s">
        <v>538</v>
      </c>
      <c r="E50" t="s">
        <v>37</v>
      </c>
      <c r="F50" t="s">
        <v>23</v>
      </c>
      <c r="G50">
        <v>22</v>
      </c>
      <c r="H50" t="s">
        <v>211</v>
      </c>
      <c r="I50" t="s">
        <v>211</v>
      </c>
      <c r="J50" t="s">
        <v>637</v>
      </c>
      <c r="O50" s="1"/>
    </row>
    <row r="51" spans="1:15" x14ac:dyDescent="0.25">
      <c r="A51">
        <v>3</v>
      </c>
      <c r="B51">
        <v>0.17019999999999999</v>
      </c>
      <c r="C51" t="s">
        <v>163</v>
      </c>
      <c r="D51" t="s">
        <v>538</v>
      </c>
      <c r="E51" t="s">
        <v>37</v>
      </c>
      <c r="F51" t="s">
        <v>23</v>
      </c>
      <c r="G51">
        <v>23</v>
      </c>
      <c r="H51" t="s">
        <v>211</v>
      </c>
      <c r="I51" t="s">
        <v>211</v>
      </c>
      <c r="J51" t="s">
        <v>637</v>
      </c>
    </row>
    <row r="52" spans="1:15" x14ac:dyDescent="0.25">
      <c r="A52">
        <v>4</v>
      </c>
      <c r="B52">
        <v>0.1651</v>
      </c>
      <c r="C52" t="s">
        <v>163</v>
      </c>
      <c r="D52" t="s">
        <v>538</v>
      </c>
      <c r="E52" t="s">
        <v>37</v>
      </c>
      <c r="F52" t="s">
        <v>23</v>
      </c>
      <c r="G52">
        <v>24</v>
      </c>
      <c r="H52" t="s">
        <v>211</v>
      </c>
      <c r="I52" t="s">
        <v>211</v>
      </c>
      <c r="J52" t="s">
        <v>637</v>
      </c>
    </row>
    <row r="53" spans="1:15" x14ac:dyDescent="0.25">
      <c r="A53">
        <v>6</v>
      </c>
      <c r="B53">
        <v>0.1179</v>
      </c>
      <c r="C53" t="s">
        <v>163</v>
      </c>
      <c r="D53" t="s">
        <v>538</v>
      </c>
      <c r="E53" t="s">
        <v>37</v>
      </c>
      <c r="F53" t="s">
        <v>23</v>
      </c>
      <c r="G53">
        <v>25</v>
      </c>
      <c r="H53" t="s">
        <v>211</v>
      </c>
      <c r="I53" t="s">
        <v>211</v>
      </c>
      <c r="J53" t="s">
        <v>637</v>
      </c>
    </row>
    <row r="54" spans="1:15" x14ac:dyDescent="0.25">
      <c r="A54">
        <v>8</v>
      </c>
      <c r="B54">
        <v>9.2399999999999996E-2</v>
      </c>
      <c r="C54" t="s">
        <v>163</v>
      </c>
      <c r="D54" t="s">
        <v>538</v>
      </c>
      <c r="E54" t="s">
        <v>37</v>
      </c>
      <c r="F54" t="s">
        <v>23</v>
      </c>
      <c r="G54">
        <v>26</v>
      </c>
      <c r="H54" t="s">
        <v>211</v>
      </c>
      <c r="I54" t="s">
        <v>211</v>
      </c>
      <c r="J54" t="s">
        <v>637</v>
      </c>
    </row>
    <row r="55" spans="1:15" x14ac:dyDescent="0.25">
      <c r="A55">
        <v>11</v>
      </c>
      <c r="B55">
        <v>7.5999999999999998E-2</v>
      </c>
      <c r="C55" t="s">
        <v>163</v>
      </c>
      <c r="D55" t="s">
        <v>538</v>
      </c>
      <c r="E55" t="s">
        <v>37</v>
      </c>
      <c r="F55" t="s">
        <v>23</v>
      </c>
      <c r="G55">
        <v>27</v>
      </c>
      <c r="H55" t="s">
        <v>211</v>
      </c>
      <c r="I55" t="s">
        <v>211</v>
      </c>
      <c r="J55" t="s">
        <v>637</v>
      </c>
    </row>
    <row r="56" spans="1:15" x14ac:dyDescent="0.25">
      <c r="A56">
        <v>24</v>
      </c>
      <c r="B56">
        <v>2.35E-2</v>
      </c>
      <c r="C56" t="s">
        <v>163</v>
      </c>
      <c r="D56" t="s">
        <v>538</v>
      </c>
      <c r="E56" t="s">
        <v>37</v>
      </c>
      <c r="F56" t="s">
        <v>23</v>
      </c>
      <c r="G56">
        <v>28</v>
      </c>
      <c r="H56" t="s">
        <v>211</v>
      </c>
      <c r="I56" t="s">
        <v>211</v>
      </c>
      <c r="J56" t="s">
        <v>637</v>
      </c>
    </row>
    <row r="57" spans="1:15" x14ac:dyDescent="0.25">
      <c r="A57">
        <v>0</v>
      </c>
      <c r="B57" s="1">
        <v>0</v>
      </c>
      <c r="C57" t="s">
        <v>163</v>
      </c>
      <c r="D57" t="s">
        <v>633</v>
      </c>
      <c r="E57" t="s">
        <v>37</v>
      </c>
      <c r="F57" t="s">
        <v>23</v>
      </c>
      <c r="G57">
        <v>29</v>
      </c>
      <c r="H57" t="s">
        <v>211</v>
      </c>
      <c r="I57" t="s">
        <v>211</v>
      </c>
      <c r="J57" t="s">
        <v>637</v>
      </c>
    </row>
    <row r="58" spans="1:15" x14ac:dyDescent="0.25">
      <c r="A58">
        <v>1</v>
      </c>
      <c r="B58">
        <v>0.11219999999999999</v>
      </c>
      <c r="C58" t="s">
        <v>163</v>
      </c>
      <c r="D58" t="s">
        <v>633</v>
      </c>
      <c r="E58" t="s">
        <v>37</v>
      </c>
      <c r="F58" t="s">
        <v>23</v>
      </c>
      <c r="G58">
        <v>30</v>
      </c>
      <c r="H58" t="s">
        <v>211</v>
      </c>
      <c r="I58" t="s">
        <v>211</v>
      </c>
      <c r="J58" t="s">
        <v>637</v>
      </c>
    </row>
    <row r="59" spans="1:15" x14ac:dyDescent="0.25">
      <c r="A59">
        <v>2</v>
      </c>
      <c r="B59">
        <v>0.17449999999999999</v>
      </c>
      <c r="C59" t="s">
        <v>163</v>
      </c>
      <c r="D59" t="s">
        <v>633</v>
      </c>
      <c r="E59" t="s">
        <v>37</v>
      </c>
      <c r="F59" t="s">
        <v>23</v>
      </c>
      <c r="G59">
        <v>31</v>
      </c>
      <c r="H59" t="s">
        <v>211</v>
      </c>
      <c r="I59" t="s">
        <v>211</v>
      </c>
      <c r="J59" t="s">
        <v>637</v>
      </c>
    </row>
    <row r="60" spans="1:15" x14ac:dyDescent="0.25">
      <c r="A60">
        <v>3</v>
      </c>
      <c r="B60">
        <v>0.18729999999999999</v>
      </c>
      <c r="C60" t="s">
        <v>163</v>
      </c>
      <c r="D60" t="s">
        <v>633</v>
      </c>
      <c r="E60" t="s">
        <v>37</v>
      </c>
      <c r="F60" t="s">
        <v>23</v>
      </c>
      <c r="G60">
        <v>32</v>
      </c>
      <c r="H60" t="s">
        <v>211</v>
      </c>
      <c r="I60" t="s">
        <v>211</v>
      </c>
      <c r="J60" t="s">
        <v>637</v>
      </c>
    </row>
    <row r="61" spans="1:15" x14ac:dyDescent="0.25">
      <c r="A61">
        <v>4</v>
      </c>
      <c r="B61">
        <v>0.1668</v>
      </c>
      <c r="C61" t="s">
        <v>163</v>
      </c>
      <c r="D61" t="s">
        <v>633</v>
      </c>
      <c r="E61" t="s">
        <v>37</v>
      </c>
      <c r="F61" t="s">
        <v>23</v>
      </c>
      <c r="G61">
        <v>33</v>
      </c>
      <c r="H61" t="s">
        <v>211</v>
      </c>
      <c r="I61" t="s">
        <v>211</v>
      </c>
      <c r="J61" t="s">
        <v>637</v>
      </c>
    </row>
    <row r="62" spans="1:15" x14ac:dyDescent="0.25">
      <c r="A62">
        <v>6</v>
      </c>
      <c r="B62">
        <v>0.10780000000000001</v>
      </c>
      <c r="C62" t="s">
        <v>163</v>
      </c>
      <c r="D62" t="s">
        <v>633</v>
      </c>
      <c r="E62" t="s">
        <v>37</v>
      </c>
      <c r="F62" t="s">
        <v>23</v>
      </c>
      <c r="G62">
        <v>34</v>
      </c>
      <c r="H62" t="s">
        <v>211</v>
      </c>
      <c r="I62" t="s">
        <v>211</v>
      </c>
      <c r="J62" t="s">
        <v>637</v>
      </c>
    </row>
    <row r="63" spans="1:15" x14ac:dyDescent="0.25">
      <c r="A63">
        <v>8</v>
      </c>
      <c r="B63">
        <v>9.8299999999999998E-2</v>
      </c>
      <c r="C63" t="s">
        <v>163</v>
      </c>
      <c r="D63" t="s">
        <v>633</v>
      </c>
      <c r="E63" t="s">
        <v>37</v>
      </c>
      <c r="F63" t="s">
        <v>23</v>
      </c>
      <c r="G63">
        <v>35</v>
      </c>
      <c r="H63" t="s">
        <v>211</v>
      </c>
      <c r="I63" t="s">
        <v>211</v>
      </c>
      <c r="J63" t="s">
        <v>637</v>
      </c>
    </row>
    <row r="64" spans="1:15" x14ac:dyDescent="0.25">
      <c r="A64">
        <v>11</v>
      </c>
      <c r="B64">
        <v>6.9199999999999998E-2</v>
      </c>
      <c r="C64" t="s">
        <v>163</v>
      </c>
      <c r="D64" t="s">
        <v>633</v>
      </c>
      <c r="E64" t="s">
        <v>37</v>
      </c>
      <c r="F64" t="s">
        <v>23</v>
      </c>
      <c r="G64">
        <v>36</v>
      </c>
      <c r="H64" t="s">
        <v>211</v>
      </c>
      <c r="I64" t="s">
        <v>211</v>
      </c>
      <c r="J64" t="s">
        <v>637</v>
      </c>
    </row>
    <row r="65" spans="1:10" x14ac:dyDescent="0.25">
      <c r="A65">
        <v>24</v>
      </c>
      <c r="B65">
        <v>4.48E-2</v>
      </c>
      <c r="C65" t="s">
        <v>163</v>
      </c>
      <c r="D65" t="s">
        <v>633</v>
      </c>
      <c r="E65" t="s">
        <v>37</v>
      </c>
      <c r="F65" t="s">
        <v>23</v>
      </c>
      <c r="G65">
        <v>37</v>
      </c>
      <c r="H65" t="s">
        <v>211</v>
      </c>
      <c r="I65" t="s">
        <v>211</v>
      </c>
      <c r="J65" t="s">
        <v>637</v>
      </c>
    </row>
    <row r="66" spans="1:10" x14ac:dyDescent="0.25">
      <c r="A66">
        <v>0</v>
      </c>
      <c r="B66" s="1">
        <v>0</v>
      </c>
      <c r="C66" t="s">
        <v>163</v>
      </c>
      <c r="D66" t="s">
        <v>634</v>
      </c>
      <c r="E66" t="s">
        <v>37</v>
      </c>
      <c r="F66" t="s">
        <v>23</v>
      </c>
      <c r="G66">
        <v>38</v>
      </c>
      <c r="H66" t="s">
        <v>211</v>
      </c>
      <c r="I66" t="s">
        <v>211</v>
      </c>
      <c r="J66" t="s">
        <v>637</v>
      </c>
    </row>
    <row r="67" spans="1:10" x14ac:dyDescent="0.25">
      <c r="A67">
        <v>1</v>
      </c>
      <c r="B67">
        <v>0.14810000000000001</v>
      </c>
      <c r="C67" t="s">
        <v>163</v>
      </c>
      <c r="D67" t="s">
        <v>634</v>
      </c>
      <c r="E67" t="s">
        <v>37</v>
      </c>
      <c r="F67" t="s">
        <v>23</v>
      </c>
      <c r="G67">
        <v>39</v>
      </c>
      <c r="H67" t="s">
        <v>211</v>
      </c>
      <c r="I67" t="s">
        <v>211</v>
      </c>
      <c r="J67" t="s">
        <v>637</v>
      </c>
    </row>
    <row r="68" spans="1:10" x14ac:dyDescent="0.25">
      <c r="A68">
        <v>2</v>
      </c>
      <c r="B68">
        <v>0.23</v>
      </c>
      <c r="C68" t="s">
        <v>163</v>
      </c>
      <c r="D68" t="s">
        <v>634</v>
      </c>
      <c r="E68" t="s">
        <v>37</v>
      </c>
      <c r="F68" t="s">
        <v>23</v>
      </c>
      <c r="G68">
        <v>40</v>
      </c>
      <c r="H68" t="s">
        <v>211</v>
      </c>
      <c r="I68" t="s">
        <v>211</v>
      </c>
      <c r="J68" t="s">
        <v>637</v>
      </c>
    </row>
    <row r="69" spans="1:10" x14ac:dyDescent="0.25">
      <c r="A69">
        <v>3</v>
      </c>
      <c r="B69">
        <v>0.27610000000000001</v>
      </c>
      <c r="C69" t="s">
        <v>163</v>
      </c>
      <c r="D69" t="s">
        <v>634</v>
      </c>
      <c r="E69" t="s">
        <v>37</v>
      </c>
      <c r="F69" t="s">
        <v>23</v>
      </c>
      <c r="G69">
        <v>41</v>
      </c>
      <c r="H69" t="s">
        <v>211</v>
      </c>
      <c r="I69" t="s">
        <v>211</v>
      </c>
      <c r="J69" t="s">
        <v>637</v>
      </c>
    </row>
    <row r="70" spans="1:10" x14ac:dyDescent="0.25">
      <c r="A70">
        <v>4</v>
      </c>
      <c r="B70">
        <v>0.24690000000000001</v>
      </c>
      <c r="C70" t="s">
        <v>163</v>
      </c>
      <c r="D70" t="s">
        <v>634</v>
      </c>
      <c r="E70" t="s">
        <v>37</v>
      </c>
      <c r="F70" t="s">
        <v>23</v>
      </c>
      <c r="G70">
        <v>42</v>
      </c>
      <c r="H70" t="s">
        <v>211</v>
      </c>
      <c r="I70" t="s">
        <v>211</v>
      </c>
      <c r="J70" t="s">
        <v>637</v>
      </c>
    </row>
    <row r="71" spans="1:10" x14ac:dyDescent="0.25">
      <c r="A71">
        <v>6</v>
      </c>
      <c r="B71">
        <v>0.1565</v>
      </c>
      <c r="C71" t="s">
        <v>163</v>
      </c>
      <c r="D71" t="s">
        <v>634</v>
      </c>
      <c r="E71" t="s">
        <v>37</v>
      </c>
      <c r="F71" t="s">
        <v>23</v>
      </c>
      <c r="G71">
        <v>43</v>
      </c>
      <c r="H71" t="s">
        <v>211</v>
      </c>
      <c r="I71" t="s">
        <v>211</v>
      </c>
      <c r="J71" t="s">
        <v>637</v>
      </c>
    </row>
    <row r="72" spans="1:10" x14ac:dyDescent="0.25">
      <c r="A72">
        <v>8</v>
      </c>
      <c r="B72">
        <v>0.1308</v>
      </c>
      <c r="C72" t="s">
        <v>163</v>
      </c>
      <c r="D72" t="s">
        <v>634</v>
      </c>
      <c r="E72" t="s">
        <v>37</v>
      </c>
      <c r="F72" t="s">
        <v>23</v>
      </c>
      <c r="G72">
        <v>44</v>
      </c>
      <c r="H72" t="s">
        <v>211</v>
      </c>
      <c r="I72" t="s">
        <v>211</v>
      </c>
      <c r="J72" t="s">
        <v>637</v>
      </c>
    </row>
    <row r="73" spans="1:10" x14ac:dyDescent="0.25">
      <c r="A73">
        <v>11</v>
      </c>
      <c r="B73">
        <v>9.0499999999999997E-2</v>
      </c>
      <c r="C73" t="s">
        <v>163</v>
      </c>
      <c r="D73" t="s">
        <v>634</v>
      </c>
      <c r="E73" t="s">
        <v>37</v>
      </c>
      <c r="F73" t="s">
        <v>23</v>
      </c>
      <c r="G73">
        <v>45</v>
      </c>
      <c r="H73" t="s">
        <v>211</v>
      </c>
      <c r="I73" t="s">
        <v>211</v>
      </c>
      <c r="J73" t="s">
        <v>637</v>
      </c>
    </row>
    <row r="74" spans="1:10" x14ac:dyDescent="0.25">
      <c r="A74">
        <v>24</v>
      </c>
      <c r="B74">
        <v>4.9099999999999998E-2</v>
      </c>
      <c r="C74" t="s">
        <v>163</v>
      </c>
      <c r="D74" t="s">
        <v>634</v>
      </c>
      <c r="E74" t="s">
        <v>37</v>
      </c>
      <c r="F74" t="s">
        <v>23</v>
      </c>
      <c r="G74">
        <v>46</v>
      </c>
      <c r="H74" t="s">
        <v>211</v>
      </c>
      <c r="I74" t="s">
        <v>211</v>
      </c>
      <c r="J74" t="s">
        <v>637</v>
      </c>
    </row>
    <row r="75" spans="1:10" x14ac:dyDescent="0.25">
      <c r="A75">
        <v>0</v>
      </c>
      <c r="B75" s="1">
        <v>0</v>
      </c>
      <c r="C75" t="s">
        <v>163</v>
      </c>
      <c r="D75" t="s">
        <v>635</v>
      </c>
      <c r="E75" t="s">
        <v>37</v>
      </c>
      <c r="F75" t="s">
        <v>23</v>
      </c>
      <c r="G75">
        <v>47</v>
      </c>
      <c r="H75" t="s">
        <v>211</v>
      </c>
      <c r="I75" t="s">
        <v>211</v>
      </c>
      <c r="J75" t="s">
        <v>637</v>
      </c>
    </row>
    <row r="76" spans="1:10" x14ac:dyDescent="0.25">
      <c r="A76">
        <v>1</v>
      </c>
      <c r="B76">
        <v>0.16</v>
      </c>
      <c r="C76" t="s">
        <v>163</v>
      </c>
      <c r="D76" t="s">
        <v>635</v>
      </c>
      <c r="E76" t="s">
        <v>37</v>
      </c>
      <c r="F76" t="s">
        <v>23</v>
      </c>
      <c r="G76">
        <v>48</v>
      </c>
      <c r="H76" t="s">
        <v>211</v>
      </c>
      <c r="I76" t="s">
        <v>211</v>
      </c>
      <c r="J76" t="s">
        <v>637</v>
      </c>
    </row>
    <row r="77" spans="1:10" x14ac:dyDescent="0.25">
      <c r="A77">
        <v>2</v>
      </c>
      <c r="B77">
        <v>0.29320000000000002</v>
      </c>
      <c r="C77" t="s">
        <v>163</v>
      </c>
      <c r="D77" t="s">
        <v>635</v>
      </c>
      <c r="E77" t="s">
        <v>37</v>
      </c>
      <c r="F77" t="s">
        <v>23</v>
      </c>
      <c r="G77">
        <v>49</v>
      </c>
      <c r="H77" t="s">
        <v>211</v>
      </c>
      <c r="I77" t="s">
        <v>211</v>
      </c>
      <c r="J77" t="s">
        <v>637</v>
      </c>
    </row>
    <row r="78" spans="1:10" x14ac:dyDescent="0.25">
      <c r="A78">
        <v>3</v>
      </c>
      <c r="B78">
        <v>0.3674</v>
      </c>
      <c r="C78" t="s">
        <v>163</v>
      </c>
      <c r="D78" t="s">
        <v>635</v>
      </c>
      <c r="E78" t="s">
        <v>37</v>
      </c>
      <c r="F78" t="s">
        <v>23</v>
      </c>
      <c r="G78">
        <v>50</v>
      </c>
      <c r="H78" t="s">
        <v>211</v>
      </c>
      <c r="I78" t="s">
        <v>211</v>
      </c>
      <c r="J78" t="s">
        <v>637</v>
      </c>
    </row>
    <row r="79" spans="1:10" x14ac:dyDescent="0.25">
      <c r="A79">
        <v>4</v>
      </c>
      <c r="B79">
        <v>0.32050000000000001</v>
      </c>
      <c r="C79" t="s">
        <v>163</v>
      </c>
      <c r="D79" t="s">
        <v>635</v>
      </c>
      <c r="E79" t="s">
        <v>37</v>
      </c>
      <c r="F79" t="s">
        <v>23</v>
      </c>
      <c r="G79">
        <v>51</v>
      </c>
      <c r="H79" t="s">
        <v>211</v>
      </c>
      <c r="I79" t="s">
        <v>211</v>
      </c>
      <c r="J79" t="s">
        <v>637</v>
      </c>
    </row>
    <row r="80" spans="1:10" x14ac:dyDescent="0.25">
      <c r="A80">
        <v>6</v>
      </c>
      <c r="B80">
        <v>0.2213</v>
      </c>
      <c r="C80" t="s">
        <v>163</v>
      </c>
      <c r="D80" t="s">
        <v>635</v>
      </c>
      <c r="E80" t="s">
        <v>37</v>
      </c>
      <c r="F80" t="s">
        <v>23</v>
      </c>
      <c r="G80">
        <v>52</v>
      </c>
      <c r="H80" t="s">
        <v>211</v>
      </c>
      <c r="I80" t="s">
        <v>211</v>
      </c>
      <c r="J80" t="s">
        <v>637</v>
      </c>
    </row>
    <row r="81" spans="1:10" x14ac:dyDescent="0.25">
      <c r="A81">
        <v>8</v>
      </c>
      <c r="B81">
        <v>0.182</v>
      </c>
      <c r="C81" t="s">
        <v>163</v>
      </c>
      <c r="D81" t="s">
        <v>635</v>
      </c>
      <c r="E81" t="s">
        <v>37</v>
      </c>
      <c r="F81" t="s">
        <v>23</v>
      </c>
      <c r="G81">
        <v>53</v>
      </c>
      <c r="H81" t="s">
        <v>211</v>
      </c>
      <c r="I81" t="s">
        <v>211</v>
      </c>
      <c r="J81" t="s">
        <v>637</v>
      </c>
    </row>
    <row r="82" spans="1:10" x14ac:dyDescent="0.25">
      <c r="A82">
        <v>11</v>
      </c>
      <c r="B82">
        <v>0.13919999999999999</v>
      </c>
      <c r="C82" t="s">
        <v>163</v>
      </c>
      <c r="D82" t="s">
        <v>635</v>
      </c>
      <c r="E82" t="s">
        <v>37</v>
      </c>
      <c r="F82" t="s">
        <v>23</v>
      </c>
      <c r="G82">
        <v>54</v>
      </c>
      <c r="H82" t="s">
        <v>211</v>
      </c>
      <c r="I82" t="s">
        <v>211</v>
      </c>
      <c r="J82" t="s">
        <v>637</v>
      </c>
    </row>
    <row r="83" spans="1:10" x14ac:dyDescent="0.25">
      <c r="A83">
        <v>24</v>
      </c>
      <c r="B83">
        <v>5.2499999999999998E-2</v>
      </c>
      <c r="C83" t="s">
        <v>163</v>
      </c>
      <c r="D83" t="s">
        <v>635</v>
      </c>
      <c r="E83" t="s">
        <v>37</v>
      </c>
      <c r="F83" t="s">
        <v>23</v>
      </c>
      <c r="G83">
        <v>55</v>
      </c>
      <c r="H83" t="s">
        <v>211</v>
      </c>
      <c r="I83" t="s">
        <v>211</v>
      </c>
      <c r="J83" t="s">
        <v>637</v>
      </c>
    </row>
  </sheetData>
  <phoneticPr fontId="7"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12" sqref="A12:B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32</v>
      </c>
      <c r="G2" t="s">
        <v>172</v>
      </c>
      <c r="H2" t="s">
        <v>266</v>
      </c>
      <c r="I2" t="s">
        <v>268</v>
      </c>
      <c r="K2" t="s">
        <v>2</v>
      </c>
      <c r="L2" t="s">
        <v>8</v>
      </c>
    </row>
    <row r="3" spans="1:14" x14ac:dyDescent="0.25">
      <c r="A3">
        <v>1</v>
      </c>
      <c r="B3">
        <v>9.0870999999999995</v>
      </c>
      <c r="C3" t="s">
        <v>22</v>
      </c>
      <c r="D3">
        <v>400</v>
      </c>
      <c r="E3" t="s">
        <v>36</v>
      </c>
      <c r="F3" t="s">
        <v>32</v>
      </c>
      <c r="G3" t="s">
        <v>172</v>
      </c>
      <c r="H3" t="s">
        <v>266</v>
      </c>
      <c r="I3" t="s">
        <v>268</v>
      </c>
      <c r="K3" t="s">
        <v>5</v>
      </c>
      <c r="L3" t="s">
        <v>6</v>
      </c>
    </row>
    <row r="4" spans="1:14" x14ac:dyDescent="0.25">
      <c r="A4">
        <v>2</v>
      </c>
      <c r="B4">
        <v>17.053899999999999</v>
      </c>
      <c r="C4" t="s">
        <v>22</v>
      </c>
      <c r="D4">
        <v>400</v>
      </c>
      <c r="E4" t="s">
        <v>36</v>
      </c>
      <c r="F4" t="s">
        <v>32</v>
      </c>
      <c r="G4" t="s">
        <v>172</v>
      </c>
      <c r="H4" t="s">
        <v>266</v>
      </c>
      <c r="I4" t="s">
        <v>268</v>
      </c>
      <c r="K4" t="s">
        <v>9</v>
      </c>
      <c r="L4">
        <v>10</v>
      </c>
    </row>
    <row r="5" spans="1:14" x14ac:dyDescent="0.25">
      <c r="A5">
        <v>3</v>
      </c>
      <c r="B5">
        <v>12.8216</v>
      </c>
      <c r="C5" t="s">
        <v>22</v>
      </c>
      <c r="D5">
        <v>400</v>
      </c>
      <c r="E5" t="s">
        <v>36</v>
      </c>
      <c r="F5" t="s">
        <v>32</v>
      </c>
      <c r="G5" t="s">
        <v>172</v>
      </c>
      <c r="H5" t="s">
        <v>266</v>
      </c>
      <c r="I5" t="s">
        <v>268</v>
      </c>
      <c r="K5" t="s">
        <v>15</v>
      </c>
      <c r="L5" t="s">
        <v>23</v>
      </c>
    </row>
    <row r="6" spans="1:14" x14ac:dyDescent="0.25">
      <c r="A6">
        <v>4</v>
      </c>
      <c r="B6">
        <v>10.9544</v>
      </c>
      <c r="C6" t="s">
        <v>22</v>
      </c>
      <c r="D6">
        <v>400</v>
      </c>
      <c r="E6" t="s">
        <v>36</v>
      </c>
      <c r="F6" t="s">
        <v>32</v>
      </c>
      <c r="G6" t="s">
        <v>172</v>
      </c>
      <c r="H6" t="s">
        <v>266</v>
      </c>
      <c r="I6" t="s">
        <v>268</v>
      </c>
      <c r="K6" t="s">
        <v>12</v>
      </c>
      <c r="L6" t="s">
        <v>13</v>
      </c>
    </row>
    <row r="7" spans="1:14" x14ac:dyDescent="0.25">
      <c r="A7">
        <v>5</v>
      </c>
      <c r="B7">
        <v>5.8506</v>
      </c>
      <c r="C7" t="s">
        <v>22</v>
      </c>
      <c r="D7">
        <v>400</v>
      </c>
      <c r="E7" t="s">
        <v>36</v>
      </c>
      <c r="F7" t="s">
        <v>32</v>
      </c>
      <c r="G7" t="s">
        <v>172</v>
      </c>
      <c r="H7" t="s">
        <v>266</v>
      </c>
      <c r="I7" t="s">
        <v>268</v>
      </c>
      <c r="K7" t="s">
        <v>10</v>
      </c>
      <c r="L7" t="s">
        <v>69</v>
      </c>
    </row>
    <row r="8" spans="1:14" x14ac:dyDescent="0.25">
      <c r="A8">
        <v>6</v>
      </c>
      <c r="B8">
        <v>2.9876</v>
      </c>
      <c r="C8" t="s">
        <v>22</v>
      </c>
      <c r="D8">
        <v>400</v>
      </c>
      <c r="E8" t="s">
        <v>36</v>
      </c>
      <c r="F8" t="s">
        <v>32</v>
      </c>
      <c r="G8" t="s">
        <v>172</v>
      </c>
      <c r="H8" t="s">
        <v>266</v>
      </c>
      <c r="I8" t="s">
        <v>268</v>
      </c>
      <c r="K8" t="s">
        <v>206</v>
      </c>
      <c r="L8" t="s">
        <v>267</v>
      </c>
      <c r="N8" t="s">
        <v>386</v>
      </c>
    </row>
    <row r="9" spans="1:14" x14ac:dyDescent="0.25">
      <c r="A9">
        <v>7</v>
      </c>
      <c r="B9">
        <v>0.87139999999999995</v>
      </c>
      <c r="C9" t="s">
        <v>22</v>
      </c>
      <c r="D9">
        <v>400</v>
      </c>
      <c r="E9" t="s">
        <v>36</v>
      </c>
      <c r="F9" t="s">
        <v>32</v>
      </c>
      <c r="G9" t="s">
        <v>172</v>
      </c>
      <c r="H9" t="s">
        <v>266</v>
      </c>
      <c r="I9" t="s">
        <v>268</v>
      </c>
      <c r="K9" t="s">
        <v>207</v>
      </c>
      <c r="L9" t="s">
        <v>266</v>
      </c>
    </row>
    <row r="10" spans="1:14" x14ac:dyDescent="0.25">
      <c r="A10">
        <v>8</v>
      </c>
      <c r="B10">
        <v>0.87139999999999995</v>
      </c>
      <c r="C10" t="s">
        <v>22</v>
      </c>
      <c r="D10">
        <v>400</v>
      </c>
      <c r="E10" t="s">
        <v>36</v>
      </c>
      <c r="F10" t="s">
        <v>32</v>
      </c>
      <c r="G10" t="s">
        <v>172</v>
      </c>
      <c r="H10" t="s">
        <v>266</v>
      </c>
      <c r="I10" t="s">
        <v>268</v>
      </c>
      <c r="K10" t="s">
        <v>219</v>
      </c>
      <c r="L10" t="s">
        <v>268</v>
      </c>
    </row>
    <row r="11" spans="1:14" x14ac:dyDescent="0.25">
      <c r="A11">
        <v>24</v>
      </c>
      <c r="B11" s="2">
        <v>0</v>
      </c>
      <c r="C11" t="s">
        <v>22</v>
      </c>
      <c r="D11">
        <v>400</v>
      </c>
      <c r="E11" t="s">
        <v>36</v>
      </c>
      <c r="F11" t="s">
        <v>32</v>
      </c>
      <c r="G11" t="s">
        <v>172</v>
      </c>
      <c r="H11" t="s">
        <v>266</v>
      </c>
      <c r="I11" t="s">
        <v>268</v>
      </c>
      <c r="K11" t="s">
        <v>322</v>
      </c>
      <c r="L11" t="s">
        <v>385</v>
      </c>
      <c r="N11" t="s">
        <v>387</v>
      </c>
    </row>
    <row r="12" spans="1:14" x14ac:dyDescent="0.25">
      <c r="A12">
        <v>0</v>
      </c>
      <c r="B12">
        <v>0</v>
      </c>
      <c r="C12" t="s">
        <v>24</v>
      </c>
      <c r="D12">
        <v>400</v>
      </c>
      <c r="E12" t="s">
        <v>36</v>
      </c>
      <c r="F12" t="s">
        <v>32</v>
      </c>
      <c r="G12" t="s">
        <v>172</v>
      </c>
      <c r="H12" t="s">
        <v>266</v>
      </c>
      <c r="I12" t="s">
        <v>268</v>
      </c>
    </row>
    <row r="13" spans="1:14" x14ac:dyDescent="0.25">
      <c r="A13">
        <v>1</v>
      </c>
      <c r="B13">
        <v>116.4199</v>
      </c>
      <c r="C13" t="s">
        <v>24</v>
      </c>
      <c r="D13">
        <v>400</v>
      </c>
      <c r="E13" t="s">
        <v>36</v>
      </c>
      <c r="F13" t="s">
        <v>32</v>
      </c>
      <c r="G13" t="s">
        <v>172</v>
      </c>
      <c r="H13" t="s">
        <v>266</v>
      </c>
      <c r="I13" t="s">
        <v>268</v>
      </c>
    </row>
    <row r="14" spans="1:14" x14ac:dyDescent="0.25">
      <c r="A14">
        <v>2</v>
      </c>
      <c r="B14">
        <v>247.77760000000001</v>
      </c>
      <c r="C14" t="s">
        <v>24</v>
      </c>
      <c r="D14">
        <v>400</v>
      </c>
      <c r="E14" t="s">
        <v>36</v>
      </c>
      <c r="F14" t="s">
        <v>32</v>
      </c>
      <c r="G14" t="s">
        <v>172</v>
      </c>
      <c r="H14" t="s">
        <v>266</v>
      </c>
      <c r="I14" t="s">
        <v>268</v>
      </c>
    </row>
    <row r="15" spans="1:14" x14ac:dyDescent="0.25">
      <c r="A15">
        <v>3</v>
      </c>
      <c r="B15">
        <v>323.61779999999999</v>
      </c>
      <c r="C15" t="s">
        <v>24</v>
      </c>
      <c r="D15">
        <v>400</v>
      </c>
      <c r="E15" t="s">
        <v>36</v>
      </c>
      <c r="F15" t="s">
        <v>32</v>
      </c>
      <c r="G15" t="s">
        <v>172</v>
      </c>
      <c r="H15" t="s">
        <v>266</v>
      </c>
      <c r="I15" t="s">
        <v>268</v>
      </c>
    </row>
    <row r="16" spans="1:14" x14ac:dyDescent="0.25">
      <c r="A16">
        <v>4</v>
      </c>
      <c r="B16">
        <v>339.67520000000002</v>
      </c>
      <c r="C16" t="s">
        <v>24</v>
      </c>
      <c r="D16">
        <v>400</v>
      </c>
      <c r="E16" t="s">
        <v>36</v>
      </c>
      <c r="F16" t="s">
        <v>32</v>
      </c>
      <c r="G16" t="s">
        <v>172</v>
      </c>
      <c r="H16" t="s">
        <v>266</v>
      </c>
      <c r="I16" t="s">
        <v>268</v>
      </c>
    </row>
    <row r="17" spans="1:9" x14ac:dyDescent="0.25">
      <c r="A17">
        <v>5</v>
      </c>
      <c r="B17">
        <v>291.67160000000001</v>
      </c>
      <c r="C17" t="s">
        <v>24</v>
      </c>
      <c r="D17">
        <v>400</v>
      </c>
      <c r="E17" t="s">
        <v>36</v>
      </c>
      <c r="F17" t="s">
        <v>32</v>
      </c>
      <c r="G17" t="s">
        <v>172</v>
      </c>
      <c r="H17" t="s">
        <v>266</v>
      </c>
      <c r="I17" t="s">
        <v>268</v>
      </c>
    </row>
    <row r="18" spans="1:9" x14ac:dyDescent="0.25">
      <c r="A18">
        <v>6</v>
      </c>
      <c r="B18">
        <v>272.49880000000002</v>
      </c>
      <c r="C18" t="s">
        <v>24</v>
      </c>
      <c r="D18">
        <v>400</v>
      </c>
      <c r="E18" t="s">
        <v>36</v>
      </c>
      <c r="F18" t="s">
        <v>32</v>
      </c>
      <c r="G18" t="s">
        <v>172</v>
      </c>
      <c r="H18" t="s">
        <v>266</v>
      </c>
      <c r="I18" t="s">
        <v>268</v>
      </c>
    </row>
    <row r="19" spans="1:9" x14ac:dyDescent="0.25">
      <c r="A19">
        <v>7</v>
      </c>
      <c r="B19">
        <v>228.7732</v>
      </c>
      <c r="C19" t="s">
        <v>24</v>
      </c>
      <c r="D19">
        <v>400</v>
      </c>
      <c r="E19" t="s">
        <v>36</v>
      </c>
      <c r="F19" t="s">
        <v>32</v>
      </c>
      <c r="G19" t="s">
        <v>172</v>
      </c>
      <c r="H19" t="s">
        <v>266</v>
      </c>
      <c r="I19" t="s">
        <v>268</v>
      </c>
    </row>
    <row r="20" spans="1:9" x14ac:dyDescent="0.25">
      <c r="A20">
        <v>8</v>
      </c>
      <c r="B20">
        <v>229.88399999999999</v>
      </c>
      <c r="C20" t="s">
        <v>24</v>
      </c>
      <c r="D20">
        <v>400</v>
      </c>
      <c r="E20" t="s">
        <v>36</v>
      </c>
      <c r="F20" t="s">
        <v>32</v>
      </c>
      <c r="G20" t="s">
        <v>172</v>
      </c>
      <c r="H20" t="s">
        <v>266</v>
      </c>
      <c r="I20" t="s">
        <v>268</v>
      </c>
    </row>
    <row r="21" spans="1:9" x14ac:dyDescent="0.25">
      <c r="A21">
        <v>24</v>
      </c>
      <c r="B21">
        <v>56.5426</v>
      </c>
      <c r="C21" t="s">
        <v>24</v>
      </c>
      <c r="D21">
        <v>400</v>
      </c>
      <c r="E21" t="s">
        <v>36</v>
      </c>
      <c r="F21" t="s">
        <v>32</v>
      </c>
      <c r="G21" t="s">
        <v>172</v>
      </c>
      <c r="H21" t="s">
        <v>266</v>
      </c>
      <c r="I21" t="s">
        <v>268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L44"/>
  <sheetViews>
    <sheetView workbookViewId="0">
      <selection activeCell="L12" sqref="L12"/>
    </sheetView>
  </sheetViews>
  <sheetFormatPr defaultRowHeight="15" x14ac:dyDescent="0.25"/>
  <cols>
    <col min="2" max="2" width="13.28515625" bestFit="1" customWidth="1"/>
    <col min="3" max="3"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203</v>
      </c>
      <c r="H2" t="s">
        <v>222</v>
      </c>
      <c r="I2" t="s">
        <v>211</v>
      </c>
      <c r="K2" t="s">
        <v>2</v>
      </c>
      <c r="L2" t="s">
        <v>8</v>
      </c>
    </row>
    <row r="3" spans="1:12" x14ac:dyDescent="0.25">
      <c r="A3">
        <v>0.66</v>
      </c>
      <c r="B3">
        <v>48.9101</v>
      </c>
      <c r="C3" t="s">
        <v>22</v>
      </c>
      <c r="D3">
        <v>400</v>
      </c>
      <c r="E3" t="s">
        <v>27</v>
      </c>
      <c r="F3" t="s">
        <v>25</v>
      </c>
      <c r="G3" t="s">
        <v>203</v>
      </c>
      <c r="H3" t="s">
        <v>222</v>
      </c>
      <c r="I3" t="s">
        <v>211</v>
      </c>
      <c r="K3" t="s">
        <v>5</v>
      </c>
      <c r="L3" t="s">
        <v>6</v>
      </c>
    </row>
    <row r="4" spans="1:12" x14ac:dyDescent="0.25">
      <c r="A4">
        <v>1</v>
      </c>
      <c r="B4">
        <v>49.517000000000003</v>
      </c>
      <c r="C4" t="s">
        <v>22</v>
      </c>
      <c r="D4">
        <v>400</v>
      </c>
      <c r="E4" t="s">
        <v>27</v>
      </c>
      <c r="F4" t="s">
        <v>25</v>
      </c>
      <c r="G4" t="s">
        <v>203</v>
      </c>
      <c r="H4" t="s">
        <v>222</v>
      </c>
      <c r="I4" t="s">
        <v>211</v>
      </c>
      <c r="K4" t="s">
        <v>9</v>
      </c>
      <c r="L4">
        <v>14</v>
      </c>
    </row>
    <row r="5" spans="1:12" x14ac:dyDescent="0.25">
      <c r="A5">
        <v>1.5</v>
      </c>
      <c r="B5">
        <v>58.523400000000002</v>
      </c>
      <c r="C5" t="s">
        <v>22</v>
      </c>
      <c r="D5">
        <v>400</v>
      </c>
      <c r="E5" t="s">
        <v>27</v>
      </c>
      <c r="F5" t="s">
        <v>25</v>
      </c>
      <c r="G5" t="s">
        <v>203</v>
      </c>
      <c r="H5" t="s">
        <v>222</v>
      </c>
      <c r="I5" t="s">
        <v>211</v>
      </c>
      <c r="K5" t="s">
        <v>15</v>
      </c>
      <c r="L5" t="s">
        <v>70</v>
      </c>
    </row>
    <row r="6" spans="1:12" x14ac:dyDescent="0.25">
      <c r="A6">
        <v>2</v>
      </c>
      <c r="B6">
        <v>91.700299999999999</v>
      </c>
      <c r="C6" t="s">
        <v>22</v>
      </c>
      <c r="D6">
        <v>400</v>
      </c>
      <c r="E6" t="s">
        <v>27</v>
      </c>
      <c r="F6" t="s">
        <v>25</v>
      </c>
      <c r="G6" t="s">
        <v>203</v>
      </c>
      <c r="H6" t="s">
        <v>222</v>
      </c>
      <c r="I6" t="s">
        <v>211</v>
      </c>
      <c r="K6" t="s">
        <v>12</v>
      </c>
      <c r="L6" t="s">
        <v>13</v>
      </c>
    </row>
    <row r="7" spans="1:12" x14ac:dyDescent="0.25">
      <c r="A7">
        <v>3</v>
      </c>
      <c r="B7">
        <v>52.727899999999998</v>
      </c>
      <c r="C7" t="s">
        <v>22</v>
      </c>
      <c r="D7">
        <v>400</v>
      </c>
      <c r="E7" t="s">
        <v>27</v>
      </c>
      <c r="F7" t="s">
        <v>25</v>
      </c>
      <c r="G7" t="s">
        <v>203</v>
      </c>
      <c r="H7" t="s">
        <v>222</v>
      </c>
      <c r="I7" t="s">
        <v>211</v>
      </c>
      <c r="K7" t="s">
        <v>10</v>
      </c>
      <c r="L7" t="s">
        <v>71</v>
      </c>
    </row>
    <row r="8" spans="1:12" x14ac:dyDescent="0.25">
      <c r="A8">
        <v>4</v>
      </c>
      <c r="B8">
        <v>31.457599999999999</v>
      </c>
      <c r="C8" t="s">
        <v>22</v>
      </c>
      <c r="D8">
        <v>400</v>
      </c>
      <c r="E8" t="s">
        <v>27</v>
      </c>
      <c r="F8" t="s">
        <v>25</v>
      </c>
      <c r="G8" t="s">
        <v>203</v>
      </c>
      <c r="H8" t="s">
        <v>222</v>
      </c>
      <c r="I8" t="s">
        <v>211</v>
      </c>
      <c r="K8" t="s">
        <v>206</v>
      </c>
      <c r="L8" t="s">
        <v>640</v>
      </c>
    </row>
    <row r="9" spans="1:12" x14ac:dyDescent="0.25">
      <c r="A9">
        <v>6</v>
      </c>
      <c r="B9">
        <v>25.175599999999999</v>
      </c>
      <c r="C9" t="s">
        <v>22</v>
      </c>
      <c r="D9">
        <v>400</v>
      </c>
      <c r="E9" t="s">
        <v>27</v>
      </c>
      <c r="F9" t="s">
        <v>25</v>
      </c>
      <c r="G9" t="s">
        <v>203</v>
      </c>
      <c r="H9" t="s">
        <v>222</v>
      </c>
      <c r="I9" t="s">
        <v>211</v>
      </c>
      <c r="K9" t="s">
        <v>207</v>
      </c>
      <c r="L9" t="s">
        <v>222</v>
      </c>
    </row>
    <row r="10" spans="1:12" x14ac:dyDescent="0.25">
      <c r="A10">
        <v>0</v>
      </c>
      <c r="B10">
        <v>0</v>
      </c>
      <c r="C10" t="s">
        <v>24</v>
      </c>
      <c r="D10">
        <v>400</v>
      </c>
      <c r="E10" t="s">
        <v>27</v>
      </c>
      <c r="F10" t="s">
        <v>25</v>
      </c>
      <c r="G10" t="s">
        <v>203</v>
      </c>
      <c r="H10" t="s">
        <v>222</v>
      </c>
      <c r="I10" t="s">
        <v>211</v>
      </c>
      <c r="K10" t="s">
        <v>219</v>
      </c>
      <c r="L10" t="s">
        <v>270</v>
      </c>
    </row>
    <row r="11" spans="1:12" x14ac:dyDescent="0.25">
      <c r="A11">
        <v>0.33</v>
      </c>
      <c r="B11">
        <v>55.1282</v>
      </c>
      <c r="C11" t="s">
        <v>24</v>
      </c>
      <c r="D11">
        <v>400</v>
      </c>
      <c r="E11" t="s">
        <v>27</v>
      </c>
      <c r="F11" t="s">
        <v>25</v>
      </c>
      <c r="G11" t="s">
        <v>203</v>
      </c>
      <c r="H11" t="s">
        <v>222</v>
      </c>
      <c r="I11" t="s">
        <v>211</v>
      </c>
      <c r="K11" t="s">
        <v>322</v>
      </c>
      <c r="L11" t="s">
        <v>641</v>
      </c>
    </row>
    <row r="12" spans="1:12" x14ac:dyDescent="0.25">
      <c r="A12">
        <v>0.67</v>
      </c>
      <c r="B12">
        <v>59.497700000000002</v>
      </c>
      <c r="C12" t="s">
        <v>24</v>
      </c>
      <c r="D12">
        <v>400</v>
      </c>
      <c r="E12" t="s">
        <v>27</v>
      </c>
      <c r="F12" t="s">
        <v>25</v>
      </c>
      <c r="G12" t="s">
        <v>203</v>
      </c>
      <c r="H12" t="s">
        <v>222</v>
      </c>
      <c r="I12" t="s">
        <v>211</v>
      </c>
    </row>
    <row r="13" spans="1:12" x14ac:dyDescent="0.25">
      <c r="A13">
        <v>1</v>
      </c>
      <c r="B13">
        <v>144.36869999999999</v>
      </c>
      <c r="C13" t="s">
        <v>24</v>
      </c>
      <c r="D13">
        <v>400</v>
      </c>
      <c r="E13" t="s">
        <v>27</v>
      </c>
      <c r="F13" t="s">
        <v>25</v>
      </c>
      <c r="G13" t="s">
        <v>203</v>
      </c>
      <c r="H13" t="s">
        <v>222</v>
      </c>
      <c r="I13" t="s">
        <v>211</v>
      </c>
    </row>
    <row r="14" spans="1:12" x14ac:dyDescent="0.25">
      <c r="A14">
        <v>1.5</v>
      </c>
      <c r="B14">
        <v>276.67140000000001</v>
      </c>
      <c r="C14" t="s">
        <v>24</v>
      </c>
      <c r="D14">
        <v>400</v>
      </c>
      <c r="E14" t="s">
        <v>27</v>
      </c>
      <c r="F14" t="s">
        <v>25</v>
      </c>
      <c r="G14" t="s">
        <v>203</v>
      </c>
      <c r="H14" t="s">
        <v>222</v>
      </c>
      <c r="I14" t="s">
        <v>211</v>
      </c>
    </row>
    <row r="15" spans="1:12" x14ac:dyDescent="0.25">
      <c r="A15">
        <v>2</v>
      </c>
      <c r="B15">
        <v>434.32940000000002</v>
      </c>
      <c r="C15" t="s">
        <v>24</v>
      </c>
      <c r="D15">
        <v>400</v>
      </c>
      <c r="E15" t="s">
        <v>27</v>
      </c>
      <c r="F15" t="s">
        <v>25</v>
      </c>
      <c r="G15" t="s">
        <v>203</v>
      </c>
      <c r="H15" t="s">
        <v>222</v>
      </c>
      <c r="I15" t="s">
        <v>211</v>
      </c>
    </row>
    <row r="16" spans="1:12" x14ac:dyDescent="0.25">
      <c r="A16">
        <v>3</v>
      </c>
      <c r="B16">
        <v>561.06330000000003</v>
      </c>
      <c r="C16" t="s">
        <v>24</v>
      </c>
      <c r="D16">
        <v>400</v>
      </c>
      <c r="E16" t="s">
        <v>27</v>
      </c>
      <c r="F16" t="s">
        <v>25</v>
      </c>
      <c r="G16" t="s">
        <v>203</v>
      </c>
      <c r="H16" t="s">
        <v>222</v>
      </c>
      <c r="I16" t="s">
        <v>211</v>
      </c>
    </row>
    <row r="17" spans="1:9" x14ac:dyDescent="0.25">
      <c r="A17">
        <v>4</v>
      </c>
      <c r="B17">
        <v>533.36969999999997</v>
      </c>
      <c r="C17" t="s">
        <v>24</v>
      </c>
      <c r="D17">
        <v>400</v>
      </c>
      <c r="E17" t="s">
        <v>27</v>
      </c>
      <c r="F17" t="s">
        <v>25</v>
      </c>
      <c r="G17" t="s">
        <v>203</v>
      </c>
      <c r="H17" t="s">
        <v>222</v>
      </c>
      <c r="I17" t="s">
        <v>211</v>
      </c>
    </row>
    <row r="18" spans="1:9" x14ac:dyDescent="0.25">
      <c r="A18">
        <v>6</v>
      </c>
      <c r="B18">
        <v>411.83120000000002</v>
      </c>
      <c r="C18" t="s">
        <v>24</v>
      </c>
      <c r="D18">
        <v>400</v>
      </c>
      <c r="E18" t="s">
        <v>27</v>
      </c>
      <c r="F18" t="s">
        <v>25</v>
      </c>
      <c r="G18" t="s">
        <v>203</v>
      </c>
      <c r="H18" t="s">
        <v>222</v>
      </c>
      <c r="I18" t="s">
        <v>211</v>
      </c>
    </row>
    <row r="19" spans="1:9" x14ac:dyDescent="0.25">
      <c r="A19">
        <v>8</v>
      </c>
      <c r="B19">
        <v>323.37439999999998</v>
      </c>
      <c r="C19" t="s">
        <v>24</v>
      </c>
      <c r="D19">
        <v>400</v>
      </c>
      <c r="E19" t="s">
        <v>27</v>
      </c>
      <c r="F19" t="s">
        <v>25</v>
      </c>
      <c r="G19" t="s">
        <v>203</v>
      </c>
      <c r="H19" t="s">
        <v>222</v>
      </c>
      <c r="I19" t="s">
        <v>211</v>
      </c>
    </row>
    <row r="20" spans="1:9" x14ac:dyDescent="0.25">
      <c r="A20">
        <v>12</v>
      </c>
      <c r="B20">
        <v>241.31219999999999</v>
      </c>
      <c r="C20" t="s">
        <v>24</v>
      </c>
      <c r="D20">
        <v>400</v>
      </c>
      <c r="E20" t="s">
        <v>27</v>
      </c>
      <c r="F20" t="s">
        <v>25</v>
      </c>
      <c r="G20" t="s">
        <v>203</v>
      </c>
      <c r="H20" t="s">
        <v>222</v>
      </c>
      <c r="I20" t="s">
        <v>211</v>
      </c>
    </row>
    <row r="21" spans="1:9" x14ac:dyDescent="0.25">
      <c r="A21">
        <v>24</v>
      </c>
      <c r="B21">
        <v>138.5179</v>
      </c>
      <c r="C21" t="s">
        <v>24</v>
      </c>
      <c r="D21">
        <v>400</v>
      </c>
      <c r="E21" t="s">
        <v>27</v>
      </c>
      <c r="F21" t="s">
        <v>25</v>
      </c>
      <c r="G21" t="s">
        <v>203</v>
      </c>
      <c r="H21" t="s">
        <v>222</v>
      </c>
      <c r="I21" t="s">
        <v>211</v>
      </c>
    </row>
    <row r="22" spans="1:9" x14ac:dyDescent="0.25">
      <c r="A22">
        <v>36</v>
      </c>
      <c r="B22">
        <v>57.7761</v>
      </c>
      <c r="C22" t="s">
        <v>24</v>
      </c>
      <c r="D22">
        <v>400</v>
      </c>
      <c r="E22" t="s">
        <v>27</v>
      </c>
      <c r="F22" t="s">
        <v>25</v>
      </c>
      <c r="G22" t="s">
        <v>203</v>
      </c>
      <c r="H22" t="s">
        <v>222</v>
      </c>
      <c r="I22" t="s">
        <v>211</v>
      </c>
    </row>
    <row r="23" spans="1:9" x14ac:dyDescent="0.25">
      <c r="A23">
        <v>0</v>
      </c>
      <c r="B23">
        <v>0</v>
      </c>
      <c r="C23" t="s">
        <v>22</v>
      </c>
      <c r="D23">
        <v>400</v>
      </c>
      <c r="E23" t="s">
        <v>27</v>
      </c>
      <c r="F23" t="s">
        <v>25</v>
      </c>
      <c r="G23" t="s">
        <v>203</v>
      </c>
      <c r="H23" t="s">
        <v>222</v>
      </c>
      <c r="I23" t="s">
        <v>269</v>
      </c>
    </row>
    <row r="24" spans="1:9" x14ac:dyDescent="0.25">
      <c r="A24">
        <v>1</v>
      </c>
      <c r="B24">
        <v>57.542700000000004</v>
      </c>
      <c r="C24" t="s">
        <v>22</v>
      </c>
      <c r="D24">
        <v>400</v>
      </c>
      <c r="E24" t="s">
        <v>27</v>
      </c>
      <c r="F24" t="s">
        <v>25</v>
      </c>
      <c r="G24" t="s">
        <v>203</v>
      </c>
      <c r="H24" t="s">
        <v>222</v>
      </c>
      <c r="I24" t="s">
        <v>269</v>
      </c>
    </row>
    <row r="25" spans="1:9" x14ac:dyDescent="0.25">
      <c r="A25">
        <v>1.5</v>
      </c>
      <c r="B25">
        <v>26.854199999999999</v>
      </c>
      <c r="C25" t="s">
        <v>22</v>
      </c>
      <c r="D25">
        <v>400</v>
      </c>
      <c r="E25" t="s">
        <v>27</v>
      </c>
      <c r="F25" t="s">
        <v>25</v>
      </c>
      <c r="G25" t="s">
        <v>203</v>
      </c>
      <c r="H25" t="s">
        <v>222</v>
      </c>
      <c r="I25" t="s">
        <v>269</v>
      </c>
    </row>
    <row r="26" spans="1:9" x14ac:dyDescent="0.25">
      <c r="A26">
        <v>2</v>
      </c>
      <c r="B26">
        <v>48.398400000000002</v>
      </c>
      <c r="C26" t="s">
        <v>22</v>
      </c>
      <c r="D26">
        <v>400</v>
      </c>
      <c r="E26" t="s">
        <v>27</v>
      </c>
      <c r="F26" t="s">
        <v>25</v>
      </c>
      <c r="G26" t="s">
        <v>203</v>
      </c>
      <c r="H26" t="s">
        <v>222</v>
      </c>
      <c r="I26" t="s">
        <v>269</v>
      </c>
    </row>
    <row r="27" spans="1:9" x14ac:dyDescent="0.25">
      <c r="A27">
        <v>3</v>
      </c>
      <c r="B27">
        <v>43.569200000000002</v>
      </c>
      <c r="C27" t="s">
        <v>22</v>
      </c>
      <c r="D27">
        <v>400</v>
      </c>
      <c r="E27" t="s">
        <v>27</v>
      </c>
      <c r="F27" t="s">
        <v>25</v>
      </c>
      <c r="G27" t="s">
        <v>203</v>
      </c>
      <c r="H27" t="s">
        <v>222</v>
      </c>
      <c r="I27" t="s">
        <v>269</v>
      </c>
    </row>
    <row r="28" spans="1:9" x14ac:dyDescent="0.25">
      <c r="A28">
        <v>4</v>
      </c>
      <c r="B28">
        <v>60.317999999999998</v>
      </c>
      <c r="C28" t="s">
        <v>22</v>
      </c>
      <c r="D28">
        <v>400</v>
      </c>
      <c r="E28" t="s">
        <v>27</v>
      </c>
      <c r="F28" t="s">
        <v>25</v>
      </c>
      <c r="G28" t="s">
        <v>203</v>
      </c>
      <c r="H28" t="s">
        <v>222</v>
      </c>
      <c r="I28" t="s">
        <v>269</v>
      </c>
    </row>
    <row r="29" spans="1:9" x14ac:dyDescent="0.25">
      <c r="A29">
        <v>6</v>
      </c>
      <c r="B29">
        <v>35.554600000000001</v>
      </c>
      <c r="C29" t="s">
        <v>22</v>
      </c>
      <c r="D29">
        <v>400</v>
      </c>
      <c r="E29" t="s">
        <v>27</v>
      </c>
      <c r="F29" t="s">
        <v>25</v>
      </c>
      <c r="G29" t="s">
        <v>203</v>
      </c>
      <c r="H29" t="s">
        <v>222</v>
      </c>
      <c r="I29" t="s">
        <v>269</v>
      </c>
    </row>
    <row r="30" spans="1:9" x14ac:dyDescent="0.25">
      <c r="A30">
        <v>8</v>
      </c>
      <c r="B30">
        <v>26.3292</v>
      </c>
      <c r="C30" t="s">
        <v>22</v>
      </c>
      <c r="D30">
        <v>400</v>
      </c>
      <c r="E30" t="s">
        <v>27</v>
      </c>
      <c r="F30" t="s">
        <v>25</v>
      </c>
      <c r="G30" t="s">
        <v>203</v>
      </c>
      <c r="H30" t="s">
        <v>222</v>
      </c>
      <c r="I30" t="s">
        <v>269</v>
      </c>
    </row>
    <row r="31" spans="1:9" x14ac:dyDescent="0.25">
      <c r="A31">
        <v>0</v>
      </c>
      <c r="B31">
        <v>0</v>
      </c>
      <c r="C31" t="s">
        <v>24</v>
      </c>
      <c r="D31">
        <v>400</v>
      </c>
      <c r="E31" t="s">
        <v>27</v>
      </c>
      <c r="F31" t="s">
        <v>25</v>
      </c>
      <c r="G31" t="s">
        <v>203</v>
      </c>
      <c r="H31" t="s">
        <v>222</v>
      </c>
      <c r="I31" t="s">
        <v>269</v>
      </c>
    </row>
    <row r="32" spans="1:9" x14ac:dyDescent="0.25">
      <c r="A32">
        <v>0.33</v>
      </c>
      <c r="B32">
        <v>40.974800000000002</v>
      </c>
      <c r="C32" t="s">
        <v>24</v>
      </c>
      <c r="D32">
        <v>400</v>
      </c>
      <c r="E32" t="s">
        <v>27</v>
      </c>
      <c r="F32" t="s">
        <v>25</v>
      </c>
      <c r="G32" t="s">
        <v>203</v>
      </c>
      <c r="H32" t="s">
        <v>222</v>
      </c>
      <c r="I32" t="s">
        <v>269</v>
      </c>
    </row>
    <row r="33" spans="1:9" x14ac:dyDescent="0.25">
      <c r="A33">
        <v>0.67</v>
      </c>
      <c r="B33">
        <v>94.265199999999993</v>
      </c>
      <c r="C33" t="s">
        <v>24</v>
      </c>
      <c r="D33">
        <v>400</v>
      </c>
      <c r="E33" t="s">
        <v>27</v>
      </c>
      <c r="F33" t="s">
        <v>25</v>
      </c>
      <c r="G33" t="s">
        <v>203</v>
      </c>
      <c r="H33" t="s">
        <v>222</v>
      </c>
      <c r="I33" t="s">
        <v>269</v>
      </c>
    </row>
    <row r="34" spans="1:9" x14ac:dyDescent="0.25">
      <c r="A34">
        <v>1</v>
      </c>
      <c r="B34">
        <v>145.5044</v>
      </c>
      <c r="C34" t="s">
        <v>24</v>
      </c>
      <c r="D34">
        <v>400</v>
      </c>
      <c r="E34" t="s">
        <v>27</v>
      </c>
      <c r="F34" t="s">
        <v>25</v>
      </c>
      <c r="G34" t="s">
        <v>203</v>
      </c>
      <c r="H34" t="s">
        <v>222</v>
      </c>
      <c r="I34" t="s">
        <v>269</v>
      </c>
    </row>
    <row r="35" spans="1:9" x14ac:dyDescent="0.25">
      <c r="A35">
        <v>1.5</v>
      </c>
      <c r="B35">
        <v>211.0607</v>
      </c>
      <c r="C35" t="s">
        <v>24</v>
      </c>
      <c r="D35">
        <v>400</v>
      </c>
      <c r="E35" t="s">
        <v>27</v>
      </c>
      <c r="F35" t="s">
        <v>25</v>
      </c>
      <c r="G35" t="s">
        <v>203</v>
      </c>
      <c r="H35" t="s">
        <v>222</v>
      </c>
      <c r="I35" t="s">
        <v>269</v>
      </c>
    </row>
    <row r="36" spans="1:9" x14ac:dyDescent="0.25">
      <c r="A36">
        <v>2</v>
      </c>
      <c r="B36">
        <v>299.20530000000002</v>
      </c>
      <c r="C36" t="s">
        <v>24</v>
      </c>
      <c r="D36">
        <v>400</v>
      </c>
      <c r="E36" t="s">
        <v>27</v>
      </c>
      <c r="F36" t="s">
        <v>25</v>
      </c>
      <c r="G36" t="s">
        <v>203</v>
      </c>
      <c r="H36" t="s">
        <v>222</v>
      </c>
      <c r="I36" t="s">
        <v>269</v>
      </c>
    </row>
    <row r="37" spans="1:9" x14ac:dyDescent="0.25">
      <c r="A37">
        <v>3</v>
      </c>
      <c r="B37">
        <v>488.78620000000001</v>
      </c>
      <c r="C37" t="s">
        <v>24</v>
      </c>
      <c r="D37">
        <v>400</v>
      </c>
      <c r="E37" t="s">
        <v>27</v>
      </c>
      <c r="F37" t="s">
        <v>25</v>
      </c>
      <c r="G37" t="s">
        <v>203</v>
      </c>
      <c r="H37" t="s">
        <v>222</v>
      </c>
      <c r="I37" t="s">
        <v>269</v>
      </c>
    </row>
    <row r="38" spans="1:9" x14ac:dyDescent="0.25">
      <c r="A38">
        <v>4</v>
      </c>
      <c r="B38">
        <v>573.76279999999997</v>
      </c>
      <c r="C38" t="s">
        <v>24</v>
      </c>
      <c r="D38">
        <v>400</v>
      </c>
      <c r="E38" t="s">
        <v>27</v>
      </c>
      <c r="F38" t="s">
        <v>25</v>
      </c>
      <c r="G38" t="s">
        <v>203</v>
      </c>
      <c r="H38" t="s">
        <v>222</v>
      </c>
      <c r="I38" t="s">
        <v>269</v>
      </c>
    </row>
    <row r="39" spans="1:9" x14ac:dyDescent="0.25">
      <c r="A39">
        <v>6</v>
      </c>
      <c r="B39">
        <v>509.88459999999998</v>
      </c>
      <c r="C39" t="s">
        <v>24</v>
      </c>
      <c r="D39">
        <v>400</v>
      </c>
      <c r="E39" t="s">
        <v>27</v>
      </c>
      <c r="F39" t="s">
        <v>25</v>
      </c>
      <c r="G39" t="s">
        <v>203</v>
      </c>
      <c r="H39" t="s">
        <v>222</v>
      </c>
      <c r="I39" t="s">
        <v>269</v>
      </c>
    </row>
    <row r="40" spans="1:9" x14ac:dyDescent="0.25">
      <c r="A40">
        <v>8</v>
      </c>
      <c r="B40">
        <v>400.89609999999999</v>
      </c>
      <c r="C40" t="s">
        <v>24</v>
      </c>
      <c r="D40">
        <v>400</v>
      </c>
      <c r="E40" t="s">
        <v>27</v>
      </c>
      <c r="F40" t="s">
        <v>25</v>
      </c>
      <c r="G40" t="s">
        <v>203</v>
      </c>
      <c r="H40" t="s">
        <v>222</v>
      </c>
      <c r="I40" t="s">
        <v>269</v>
      </c>
    </row>
    <row r="41" spans="1:9" x14ac:dyDescent="0.25">
      <c r="A41">
        <v>12</v>
      </c>
      <c r="B41">
        <v>292.61810000000003</v>
      </c>
      <c r="C41" t="s">
        <v>24</v>
      </c>
      <c r="D41">
        <v>400</v>
      </c>
      <c r="E41" t="s">
        <v>27</v>
      </c>
      <c r="F41" t="s">
        <v>25</v>
      </c>
      <c r="G41" t="s">
        <v>203</v>
      </c>
      <c r="H41" t="s">
        <v>222</v>
      </c>
      <c r="I41" t="s">
        <v>269</v>
      </c>
    </row>
    <row r="42" spans="1:9" x14ac:dyDescent="0.25">
      <c r="A42">
        <v>24</v>
      </c>
      <c r="B42">
        <v>125.77849999999999</v>
      </c>
      <c r="C42" t="s">
        <v>24</v>
      </c>
      <c r="D42">
        <v>400</v>
      </c>
      <c r="E42" t="s">
        <v>27</v>
      </c>
      <c r="F42" t="s">
        <v>25</v>
      </c>
      <c r="G42" t="s">
        <v>203</v>
      </c>
      <c r="H42" t="s">
        <v>222</v>
      </c>
      <c r="I42" t="s">
        <v>269</v>
      </c>
    </row>
    <row r="43" spans="1:9" x14ac:dyDescent="0.25">
      <c r="A43">
        <v>36</v>
      </c>
      <c r="B43">
        <v>63.542999999999999</v>
      </c>
      <c r="C43" t="s">
        <v>24</v>
      </c>
      <c r="D43">
        <v>400</v>
      </c>
      <c r="E43" t="s">
        <v>27</v>
      </c>
      <c r="F43" t="s">
        <v>25</v>
      </c>
      <c r="G43" t="s">
        <v>203</v>
      </c>
      <c r="H43" t="s">
        <v>222</v>
      </c>
      <c r="I43" t="s">
        <v>269</v>
      </c>
    </row>
    <row r="44" spans="1:9" x14ac:dyDescent="0.25">
      <c r="A44">
        <v>48</v>
      </c>
      <c r="B44">
        <v>28.9907</v>
      </c>
      <c r="C44" t="s">
        <v>24</v>
      </c>
      <c r="D44">
        <v>400</v>
      </c>
      <c r="E44" t="s">
        <v>27</v>
      </c>
      <c r="F44" t="s">
        <v>25</v>
      </c>
      <c r="G44" t="s">
        <v>203</v>
      </c>
      <c r="H44" t="s">
        <v>222</v>
      </c>
      <c r="I44" t="s">
        <v>269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J21" sqref="J20:J21"/>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213</v>
      </c>
      <c r="H1" t="s">
        <v>208</v>
      </c>
      <c r="I1" t="s">
        <v>210</v>
      </c>
      <c r="L1" t="s">
        <v>1</v>
      </c>
      <c r="M1" t="s">
        <v>163</v>
      </c>
    </row>
    <row r="2" spans="1:18" x14ac:dyDescent="0.25">
      <c r="A2">
        <v>0</v>
      </c>
      <c r="B2">
        <v>0</v>
      </c>
      <c r="C2" t="s">
        <v>163</v>
      </c>
      <c r="D2">
        <v>400</v>
      </c>
      <c r="E2" t="s">
        <v>54</v>
      </c>
      <c r="F2" t="s">
        <v>25</v>
      </c>
      <c r="G2" t="s">
        <v>203</v>
      </c>
      <c r="H2" t="s">
        <v>272</v>
      </c>
      <c r="I2" t="s">
        <v>273</v>
      </c>
      <c r="J2" t="s">
        <v>188</v>
      </c>
      <c r="L2" t="s">
        <v>2</v>
      </c>
      <c r="M2" t="s">
        <v>8</v>
      </c>
    </row>
    <row r="3" spans="1:18" x14ac:dyDescent="0.25">
      <c r="A3">
        <v>1</v>
      </c>
      <c r="B3">
        <v>38.731499999999997</v>
      </c>
      <c r="C3" t="s">
        <v>163</v>
      </c>
      <c r="D3">
        <v>400</v>
      </c>
      <c r="E3" t="s">
        <v>54</v>
      </c>
      <c r="F3" t="s">
        <v>25</v>
      </c>
      <c r="G3" t="s">
        <v>203</v>
      </c>
      <c r="H3" t="s">
        <v>272</v>
      </c>
      <c r="I3" t="s">
        <v>273</v>
      </c>
      <c r="L3" t="s">
        <v>5</v>
      </c>
      <c r="M3">
        <v>400</v>
      </c>
    </row>
    <row r="4" spans="1:18" x14ac:dyDescent="0.25">
      <c r="A4">
        <v>2</v>
      </c>
      <c r="B4">
        <v>93.398099999999999</v>
      </c>
      <c r="C4" t="s">
        <v>163</v>
      </c>
      <c r="D4">
        <v>400</v>
      </c>
      <c r="E4" t="s">
        <v>54</v>
      </c>
      <c r="F4" t="s">
        <v>25</v>
      </c>
      <c r="G4" t="s">
        <v>203</v>
      </c>
      <c r="H4" t="s">
        <v>272</v>
      </c>
      <c r="I4" t="s">
        <v>273</v>
      </c>
      <c r="L4" t="s">
        <v>9</v>
      </c>
      <c r="M4">
        <v>12</v>
      </c>
    </row>
    <row r="5" spans="1:18" x14ac:dyDescent="0.25">
      <c r="A5">
        <v>3</v>
      </c>
      <c r="B5">
        <v>110.1516</v>
      </c>
      <c r="C5" t="s">
        <v>163</v>
      </c>
      <c r="D5">
        <v>400</v>
      </c>
      <c r="E5" t="s">
        <v>54</v>
      </c>
      <c r="F5" t="s">
        <v>25</v>
      </c>
      <c r="G5" t="s">
        <v>203</v>
      </c>
      <c r="H5" t="s">
        <v>272</v>
      </c>
      <c r="I5" t="s">
        <v>273</v>
      </c>
      <c r="L5" t="s">
        <v>15</v>
      </c>
      <c r="M5" t="s">
        <v>25</v>
      </c>
      <c r="N5" t="s">
        <v>312</v>
      </c>
    </row>
    <row r="6" spans="1:18" x14ac:dyDescent="0.25">
      <c r="A6">
        <v>4</v>
      </c>
      <c r="B6">
        <v>131.2998</v>
      </c>
      <c r="C6" t="s">
        <v>163</v>
      </c>
      <c r="D6">
        <v>400</v>
      </c>
      <c r="E6" t="s">
        <v>54</v>
      </c>
      <c r="F6" t="s">
        <v>25</v>
      </c>
      <c r="G6" t="s">
        <v>203</v>
      </c>
      <c r="H6" t="s">
        <v>272</v>
      </c>
      <c r="I6" t="s">
        <v>273</v>
      </c>
      <c r="L6" t="s">
        <v>12</v>
      </c>
      <c r="M6" t="s">
        <v>13</v>
      </c>
    </row>
    <row r="7" spans="1:18" x14ac:dyDescent="0.25">
      <c r="A7">
        <v>6</v>
      </c>
      <c r="B7">
        <v>143.37979999999999</v>
      </c>
      <c r="C7" t="s">
        <v>163</v>
      </c>
      <c r="D7">
        <v>400</v>
      </c>
      <c r="E7" t="s">
        <v>54</v>
      </c>
      <c r="F7" t="s">
        <v>25</v>
      </c>
      <c r="G7" t="s">
        <v>203</v>
      </c>
      <c r="H7" t="s">
        <v>272</v>
      </c>
      <c r="I7" t="s">
        <v>273</v>
      </c>
      <c r="L7" t="s">
        <v>10</v>
      </c>
      <c r="M7" t="s">
        <v>195</v>
      </c>
      <c r="Q7" t="s">
        <v>191</v>
      </c>
    </row>
    <row r="8" spans="1:18" x14ac:dyDescent="0.25">
      <c r="A8">
        <v>8</v>
      </c>
      <c r="B8">
        <v>121.3927</v>
      </c>
      <c r="C8" t="s">
        <v>163</v>
      </c>
      <c r="D8">
        <v>400</v>
      </c>
      <c r="E8" t="s">
        <v>54</v>
      </c>
      <c r="F8" t="s">
        <v>25</v>
      </c>
      <c r="G8" t="s">
        <v>203</v>
      </c>
      <c r="H8" t="s">
        <v>272</v>
      </c>
      <c r="I8" t="s">
        <v>273</v>
      </c>
      <c r="M8" t="s">
        <v>194</v>
      </c>
    </row>
    <row r="9" spans="1:18" x14ac:dyDescent="0.25">
      <c r="A9">
        <v>12</v>
      </c>
      <c r="B9">
        <v>89.779300000000006</v>
      </c>
      <c r="C9" t="s">
        <v>163</v>
      </c>
      <c r="D9">
        <v>400</v>
      </c>
      <c r="E9" t="s">
        <v>54</v>
      </c>
      <c r="F9" t="s">
        <v>25</v>
      </c>
      <c r="G9" t="s">
        <v>203</v>
      </c>
      <c r="H9" t="s">
        <v>272</v>
      </c>
      <c r="I9" t="s">
        <v>273</v>
      </c>
      <c r="L9" t="s">
        <v>206</v>
      </c>
      <c r="M9" t="s">
        <v>388</v>
      </c>
      <c r="R9" t="s">
        <v>389</v>
      </c>
    </row>
    <row r="10" spans="1:18" x14ac:dyDescent="0.25">
      <c r="A10">
        <v>24</v>
      </c>
      <c r="B10">
        <v>43.022599999999997</v>
      </c>
      <c r="C10" t="s">
        <v>163</v>
      </c>
      <c r="D10">
        <v>400</v>
      </c>
      <c r="E10" t="s">
        <v>54</v>
      </c>
      <c r="F10" t="s">
        <v>25</v>
      </c>
      <c r="G10" t="s">
        <v>203</v>
      </c>
      <c r="H10" t="s">
        <v>272</v>
      </c>
      <c r="I10" t="s">
        <v>273</v>
      </c>
      <c r="L10" t="s">
        <v>207</v>
      </c>
      <c r="M10" t="s">
        <v>192</v>
      </c>
    </row>
    <row r="11" spans="1:18" x14ac:dyDescent="0.25">
      <c r="A11">
        <v>36</v>
      </c>
      <c r="B11">
        <v>13.0221</v>
      </c>
      <c r="C11" t="s">
        <v>163</v>
      </c>
      <c r="D11">
        <v>400</v>
      </c>
      <c r="E11" t="s">
        <v>54</v>
      </c>
      <c r="F11" t="s">
        <v>25</v>
      </c>
      <c r="G11" t="s">
        <v>203</v>
      </c>
      <c r="H11" t="s">
        <v>272</v>
      </c>
      <c r="I11" t="s">
        <v>273</v>
      </c>
      <c r="L11" t="s">
        <v>219</v>
      </c>
      <c r="M11" t="s">
        <v>193</v>
      </c>
    </row>
    <row r="12" spans="1:18" x14ac:dyDescent="0.25">
      <c r="A12">
        <v>48</v>
      </c>
      <c r="B12">
        <v>12.141999999999999</v>
      </c>
      <c r="C12" t="s">
        <v>163</v>
      </c>
      <c r="D12">
        <v>400</v>
      </c>
      <c r="E12" t="s">
        <v>54</v>
      </c>
      <c r="F12" t="s">
        <v>25</v>
      </c>
      <c r="G12" t="s">
        <v>203</v>
      </c>
      <c r="H12" t="s">
        <v>272</v>
      </c>
      <c r="I12" t="s">
        <v>273</v>
      </c>
      <c r="L12" t="s">
        <v>318</v>
      </c>
      <c r="M12" t="s">
        <v>390</v>
      </c>
    </row>
    <row r="13" spans="1:18" x14ac:dyDescent="0.25">
      <c r="A13">
        <v>72</v>
      </c>
      <c r="B13">
        <v>4.3390000000000004</v>
      </c>
      <c r="C13" t="s">
        <v>163</v>
      </c>
      <c r="D13">
        <v>400</v>
      </c>
      <c r="E13" t="s">
        <v>54</v>
      </c>
      <c r="F13" t="s">
        <v>25</v>
      </c>
      <c r="G13" t="s">
        <v>203</v>
      </c>
      <c r="H13" t="s">
        <v>272</v>
      </c>
      <c r="I13" t="s">
        <v>273</v>
      </c>
    </row>
    <row r="14" spans="1:18" x14ac:dyDescent="0.25">
      <c r="A14">
        <v>0</v>
      </c>
      <c r="B14">
        <v>0</v>
      </c>
      <c r="C14" t="s">
        <v>163</v>
      </c>
      <c r="D14">
        <v>400</v>
      </c>
      <c r="E14" t="s">
        <v>54</v>
      </c>
      <c r="F14" t="s">
        <v>25</v>
      </c>
      <c r="G14" t="s">
        <v>203</v>
      </c>
      <c r="H14" t="s">
        <v>272</v>
      </c>
      <c r="I14" t="s">
        <v>274</v>
      </c>
      <c r="J14" t="s">
        <v>189</v>
      </c>
    </row>
    <row r="15" spans="1:18" x14ac:dyDescent="0.25">
      <c r="A15">
        <v>1</v>
      </c>
      <c r="B15">
        <v>39.281599999999997</v>
      </c>
      <c r="C15" t="s">
        <v>163</v>
      </c>
      <c r="D15">
        <v>400</v>
      </c>
      <c r="E15" t="s">
        <v>54</v>
      </c>
      <c r="F15" t="s">
        <v>25</v>
      </c>
      <c r="G15" t="s">
        <v>203</v>
      </c>
      <c r="H15" t="s">
        <v>272</v>
      </c>
      <c r="I15" t="s">
        <v>274</v>
      </c>
    </row>
    <row r="16" spans="1:18" x14ac:dyDescent="0.25">
      <c r="A16">
        <v>2</v>
      </c>
      <c r="B16">
        <v>92.572800000000001</v>
      </c>
      <c r="C16" t="s">
        <v>163</v>
      </c>
      <c r="D16">
        <v>400</v>
      </c>
      <c r="E16" t="s">
        <v>54</v>
      </c>
      <c r="F16" t="s">
        <v>25</v>
      </c>
      <c r="G16" t="s">
        <v>203</v>
      </c>
      <c r="H16" t="s">
        <v>272</v>
      </c>
      <c r="I16" t="s">
        <v>274</v>
      </c>
    </row>
    <row r="17" spans="1:13" x14ac:dyDescent="0.25">
      <c r="A17">
        <v>3</v>
      </c>
      <c r="B17">
        <v>124.437</v>
      </c>
      <c r="C17" t="s">
        <v>163</v>
      </c>
      <c r="D17">
        <v>400</v>
      </c>
      <c r="E17" t="s">
        <v>54</v>
      </c>
      <c r="F17" t="s">
        <v>25</v>
      </c>
      <c r="G17" t="s">
        <v>203</v>
      </c>
      <c r="H17" t="s">
        <v>272</v>
      </c>
      <c r="I17" t="s">
        <v>274</v>
      </c>
    </row>
    <row r="18" spans="1:13" x14ac:dyDescent="0.25">
      <c r="A18">
        <v>4</v>
      </c>
      <c r="B18">
        <v>135.9701</v>
      </c>
      <c r="C18" t="s">
        <v>163</v>
      </c>
      <c r="D18">
        <v>400</v>
      </c>
      <c r="E18" t="s">
        <v>54</v>
      </c>
      <c r="F18" t="s">
        <v>25</v>
      </c>
      <c r="G18" t="s">
        <v>203</v>
      </c>
      <c r="H18" t="s">
        <v>272</v>
      </c>
      <c r="I18" t="s">
        <v>274</v>
      </c>
    </row>
    <row r="19" spans="1:13" x14ac:dyDescent="0.25">
      <c r="A19">
        <v>6</v>
      </c>
      <c r="B19">
        <v>145.8519</v>
      </c>
      <c r="C19" t="s">
        <v>163</v>
      </c>
      <c r="D19">
        <v>400</v>
      </c>
      <c r="E19" t="s">
        <v>54</v>
      </c>
      <c r="F19" t="s">
        <v>25</v>
      </c>
      <c r="G19" t="s">
        <v>203</v>
      </c>
      <c r="H19" t="s">
        <v>272</v>
      </c>
      <c r="I19" t="s">
        <v>274</v>
      </c>
    </row>
    <row r="20" spans="1:13" x14ac:dyDescent="0.25">
      <c r="A20">
        <v>8</v>
      </c>
      <c r="B20">
        <v>135.4032</v>
      </c>
      <c r="C20" t="s">
        <v>163</v>
      </c>
      <c r="D20">
        <v>400</v>
      </c>
      <c r="E20" t="s">
        <v>54</v>
      </c>
      <c r="F20" t="s">
        <v>25</v>
      </c>
      <c r="G20" t="s">
        <v>203</v>
      </c>
      <c r="H20" t="s">
        <v>272</v>
      </c>
      <c r="I20" t="s">
        <v>274</v>
      </c>
    </row>
    <row r="21" spans="1:13" x14ac:dyDescent="0.25">
      <c r="A21">
        <v>12</v>
      </c>
      <c r="B21">
        <v>106.5381</v>
      </c>
      <c r="C21" t="s">
        <v>163</v>
      </c>
      <c r="D21">
        <v>400</v>
      </c>
      <c r="E21" t="s">
        <v>54</v>
      </c>
      <c r="F21" t="s">
        <v>25</v>
      </c>
      <c r="G21" t="s">
        <v>203</v>
      </c>
      <c r="H21" t="s">
        <v>272</v>
      </c>
      <c r="I21" t="s">
        <v>274</v>
      </c>
    </row>
    <row r="22" spans="1:13" x14ac:dyDescent="0.25">
      <c r="A22">
        <v>24</v>
      </c>
      <c r="B22">
        <v>63.900700000000001</v>
      </c>
      <c r="C22" t="s">
        <v>163</v>
      </c>
      <c r="D22">
        <v>400</v>
      </c>
      <c r="E22" t="s">
        <v>54</v>
      </c>
      <c r="F22" t="s">
        <v>25</v>
      </c>
      <c r="G22" t="s">
        <v>203</v>
      </c>
      <c r="H22" t="s">
        <v>272</v>
      </c>
      <c r="I22" t="s">
        <v>274</v>
      </c>
    </row>
    <row r="23" spans="1:13" x14ac:dyDescent="0.25">
      <c r="A23">
        <v>36</v>
      </c>
      <c r="B23">
        <v>27.581600000000002</v>
      </c>
      <c r="C23" t="s">
        <v>163</v>
      </c>
      <c r="D23">
        <v>400</v>
      </c>
      <c r="E23" t="s">
        <v>54</v>
      </c>
      <c r="F23" t="s">
        <v>25</v>
      </c>
      <c r="G23" t="s">
        <v>203</v>
      </c>
      <c r="H23" t="s">
        <v>272</v>
      </c>
      <c r="I23" t="s">
        <v>274</v>
      </c>
    </row>
    <row r="24" spans="1:13" x14ac:dyDescent="0.25">
      <c r="A24">
        <v>48</v>
      </c>
      <c r="B24">
        <v>25.878</v>
      </c>
      <c r="C24" t="s">
        <v>163</v>
      </c>
      <c r="D24">
        <v>400</v>
      </c>
      <c r="E24" t="s">
        <v>54</v>
      </c>
      <c r="F24" t="s">
        <v>25</v>
      </c>
      <c r="G24" t="s">
        <v>203</v>
      </c>
      <c r="H24" t="s">
        <v>272</v>
      </c>
      <c r="I24" t="s">
        <v>274</v>
      </c>
    </row>
    <row r="25" spans="1:13" x14ac:dyDescent="0.25">
      <c r="A25">
        <v>72</v>
      </c>
      <c r="B25">
        <v>17.525300000000001</v>
      </c>
      <c r="C25" t="s">
        <v>163</v>
      </c>
      <c r="D25">
        <v>400</v>
      </c>
      <c r="E25" t="s">
        <v>54</v>
      </c>
      <c r="F25" t="s">
        <v>25</v>
      </c>
      <c r="G25" t="s">
        <v>203</v>
      </c>
      <c r="H25" t="s">
        <v>272</v>
      </c>
      <c r="I25" t="s">
        <v>274</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B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12.5*66.4</f>
        <v>830.00000000000011</v>
      </c>
      <c r="E2" t="s">
        <v>27</v>
      </c>
      <c r="F2" t="s">
        <v>23</v>
      </c>
      <c r="G2" t="s">
        <v>203</v>
      </c>
      <c r="H2" t="s">
        <v>232</v>
      </c>
      <c r="I2" t="s">
        <v>211</v>
      </c>
      <c r="K2" t="s">
        <v>2</v>
      </c>
      <c r="L2" t="s">
        <v>81</v>
      </c>
    </row>
    <row r="3" spans="1:13" x14ac:dyDescent="0.25">
      <c r="A3">
        <v>1</v>
      </c>
      <c r="B3">
        <v>0.5171</v>
      </c>
      <c r="C3" t="s">
        <v>24</v>
      </c>
      <c r="D3">
        <f t="shared" ref="D3:D14" si="0">12.5*66.4</f>
        <v>830.00000000000011</v>
      </c>
      <c r="E3" t="s">
        <v>27</v>
      </c>
      <c r="F3" t="s">
        <v>23</v>
      </c>
      <c r="G3" t="s">
        <v>203</v>
      </c>
      <c r="H3" t="s">
        <v>232</v>
      </c>
      <c r="I3" t="s">
        <v>211</v>
      </c>
      <c r="K3" t="s">
        <v>5</v>
      </c>
      <c r="L3">
        <f>12.5*66.4</f>
        <v>830.00000000000011</v>
      </c>
      <c r="M3" t="s">
        <v>80</v>
      </c>
    </row>
    <row r="4" spans="1:13" x14ac:dyDescent="0.25">
      <c r="A4">
        <v>3</v>
      </c>
      <c r="B4">
        <v>1.0407</v>
      </c>
      <c r="C4" t="s">
        <v>24</v>
      </c>
      <c r="D4">
        <f t="shared" si="0"/>
        <v>830.00000000000011</v>
      </c>
      <c r="E4" t="s">
        <v>27</v>
      </c>
      <c r="F4" t="s">
        <v>23</v>
      </c>
      <c r="G4" t="s">
        <v>203</v>
      </c>
      <c r="H4" t="s">
        <v>232</v>
      </c>
      <c r="I4" t="s">
        <v>211</v>
      </c>
      <c r="K4" t="s">
        <v>9</v>
      </c>
      <c r="L4">
        <v>7</v>
      </c>
    </row>
    <row r="5" spans="1:13" x14ac:dyDescent="0.25">
      <c r="A5">
        <v>5</v>
      </c>
      <c r="B5">
        <v>0.91620000000000001</v>
      </c>
      <c r="C5" t="s">
        <v>24</v>
      </c>
      <c r="D5">
        <f t="shared" si="0"/>
        <v>830.00000000000011</v>
      </c>
      <c r="E5" t="s">
        <v>27</v>
      </c>
      <c r="F5" t="s">
        <v>23</v>
      </c>
      <c r="G5" t="s">
        <v>203</v>
      </c>
      <c r="H5" t="s">
        <v>232</v>
      </c>
      <c r="I5" t="s">
        <v>211</v>
      </c>
      <c r="K5" t="s">
        <v>15</v>
      </c>
      <c r="L5" t="s">
        <v>23</v>
      </c>
    </row>
    <row r="6" spans="1:13" x14ac:dyDescent="0.25">
      <c r="A6">
        <v>6</v>
      </c>
      <c r="B6">
        <v>0.71699999999999997</v>
      </c>
      <c r="C6" t="s">
        <v>24</v>
      </c>
      <c r="D6">
        <f t="shared" si="0"/>
        <v>830.00000000000011</v>
      </c>
      <c r="E6" t="s">
        <v>27</v>
      </c>
      <c r="F6" t="s">
        <v>23</v>
      </c>
      <c r="G6" t="s">
        <v>203</v>
      </c>
      <c r="H6" t="s">
        <v>232</v>
      </c>
      <c r="I6" t="s">
        <v>211</v>
      </c>
      <c r="K6" t="s">
        <v>12</v>
      </c>
      <c r="L6" t="s">
        <v>13</v>
      </c>
    </row>
    <row r="7" spans="1:13" x14ac:dyDescent="0.25">
      <c r="A7">
        <v>8</v>
      </c>
      <c r="B7">
        <v>0.59870000000000001</v>
      </c>
      <c r="C7" t="s">
        <v>24</v>
      </c>
      <c r="D7">
        <f t="shared" si="0"/>
        <v>830.00000000000011</v>
      </c>
      <c r="E7" t="s">
        <v>27</v>
      </c>
      <c r="F7" t="s">
        <v>23</v>
      </c>
      <c r="G7" t="s">
        <v>203</v>
      </c>
      <c r="H7" t="s">
        <v>232</v>
      </c>
      <c r="I7" t="s">
        <v>211</v>
      </c>
      <c r="K7" t="s">
        <v>10</v>
      </c>
      <c r="L7" t="s">
        <v>79</v>
      </c>
    </row>
    <row r="8" spans="1:13" x14ac:dyDescent="0.25">
      <c r="A8">
        <v>9</v>
      </c>
      <c r="B8">
        <v>0.59560000000000002</v>
      </c>
      <c r="C8" t="s">
        <v>24</v>
      </c>
      <c r="D8">
        <f t="shared" si="0"/>
        <v>830.00000000000011</v>
      </c>
      <c r="E8" t="s">
        <v>27</v>
      </c>
      <c r="F8" t="s">
        <v>23</v>
      </c>
      <c r="G8" t="s">
        <v>203</v>
      </c>
      <c r="H8" t="s">
        <v>232</v>
      </c>
      <c r="I8" t="s">
        <v>211</v>
      </c>
      <c r="K8" t="s">
        <v>206</v>
      </c>
      <c r="L8" t="s">
        <v>394</v>
      </c>
      <c r="M8" t="s">
        <v>395</v>
      </c>
    </row>
    <row r="9" spans="1:13" x14ac:dyDescent="0.25">
      <c r="A9">
        <v>11</v>
      </c>
      <c r="B9">
        <v>0.44</v>
      </c>
      <c r="C9" t="s">
        <v>24</v>
      </c>
      <c r="D9">
        <f t="shared" si="0"/>
        <v>830.00000000000011</v>
      </c>
      <c r="E9" t="s">
        <v>27</v>
      </c>
      <c r="F9" t="s">
        <v>23</v>
      </c>
      <c r="G9" t="s">
        <v>203</v>
      </c>
      <c r="H9" t="s">
        <v>232</v>
      </c>
      <c r="I9" t="s">
        <v>211</v>
      </c>
      <c r="K9" t="s">
        <v>207</v>
      </c>
      <c r="L9" t="s">
        <v>232</v>
      </c>
    </row>
    <row r="10" spans="1:13" x14ac:dyDescent="0.25">
      <c r="A10">
        <v>14</v>
      </c>
      <c r="B10">
        <v>0.3</v>
      </c>
      <c r="C10" t="s">
        <v>24</v>
      </c>
      <c r="D10">
        <f t="shared" si="0"/>
        <v>830.00000000000011</v>
      </c>
      <c r="E10" t="s">
        <v>27</v>
      </c>
      <c r="F10" t="s">
        <v>23</v>
      </c>
      <c r="G10" t="s">
        <v>203</v>
      </c>
      <c r="H10" t="s">
        <v>232</v>
      </c>
      <c r="I10" t="s">
        <v>211</v>
      </c>
      <c r="K10" t="s">
        <v>219</v>
      </c>
      <c r="L10" t="s">
        <v>211</v>
      </c>
    </row>
    <row r="11" spans="1:13" x14ac:dyDescent="0.25">
      <c r="A11">
        <v>18</v>
      </c>
      <c r="B11">
        <v>0.20369999999999999</v>
      </c>
      <c r="C11" t="s">
        <v>24</v>
      </c>
      <c r="D11">
        <f t="shared" si="0"/>
        <v>830.00000000000011</v>
      </c>
      <c r="E11" t="s">
        <v>27</v>
      </c>
      <c r="F11" t="s">
        <v>23</v>
      </c>
      <c r="G11" t="s">
        <v>203</v>
      </c>
      <c r="H11" t="s">
        <v>232</v>
      </c>
      <c r="I11" t="s">
        <v>211</v>
      </c>
      <c r="K11" t="s">
        <v>322</v>
      </c>
      <c r="L11" t="s">
        <v>396</v>
      </c>
      <c r="M11" t="s">
        <v>644</v>
      </c>
    </row>
    <row r="12" spans="1:13" x14ac:dyDescent="0.25">
      <c r="A12">
        <v>24</v>
      </c>
      <c r="B12">
        <v>0.12620000000000001</v>
      </c>
      <c r="C12" t="s">
        <v>24</v>
      </c>
      <c r="D12">
        <f t="shared" si="0"/>
        <v>830.00000000000011</v>
      </c>
      <c r="E12" t="s">
        <v>27</v>
      </c>
      <c r="F12" t="s">
        <v>23</v>
      </c>
      <c r="G12" t="s">
        <v>203</v>
      </c>
      <c r="H12" t="s">
        <v>232</v>
      </c>
      <c r="I12" t="s">
        <v>211</v>
      </c>
    </row>
    <row r="13" spans="1:13" x14ac:dyDescent="0.25">
      <c r="A13">
        <v>36</v>
      </c>
      <c r="B13">
        <v>8.9599999999999999E-2</v>
      </c>
      <c r="C13" t="s">
        <v>24</v>
      </c>
      <c r="D13">
        <f t="shared" si="0"/>
        <v>830.00000000000011</v>
      </c>
      <c r="E13" t="s">
        <v>27</v>
      </c>
      <c r="F13" t="s">
        <v>23</v>
      </c>
      <c r="G13" t="s">
        <v>203</v>
      </c>
      <c r="H13" t="s">
        <v>232</v>
      </c>
      <c r="I13" t="s">
        <v>211</v>
      </c>
    </row>
    <row r="14" spans="1:13" x14ac:dyDescent="0.25">
      <c r="A14">
        <v>48</v>
      </c>
      <c r="B14">
        <v>7.7899999999999997E-2</v>
      </c>
      <c r="C14" t="s">
        <v>24</v>
      </c>
      <c r="D14">
        <f t="shared" si="0"/>
        <v>830.00000000000011</v>
      </c>
      <c r="E14" t="s">
        <v>27</v>
      </c>
      <c r="F14" t="s">
        <v>23</v>
      </c>
      <c r="G14" t="s">
        <v>203</v>
      </c>
      <c r="H14" t="s">
        <v>232</v>
      </c>
      <c r="I14" t="s">
        <v>211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L11"/>
  <sheetViews>
    <sheetView workbookViewId="0">
      <selection activeCell="M8" sqref="M8"/>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600</v>
      </c>
      <c r="E2" t="s">
        <v>36</v>
      </c>
      <c r="F2" t="s">
        <v>25</v>
      </c>
      <c r="G2" t="s">
        <v>203</v>
      </c>
      <c r="H2" t="s">
        <v>211</v>
      </c>
      <c r="I2" t="s">
        <v>211</v>
      </c>
      <c r="K2" t="s">
        <v>2</v>
      </c>
      <c r="L2" t="s">
        <v>8</v>
      </c>
    </row>
    <row r="3" spans="1:12" x14ac:dyDescent="0.25">
      <c r="A3">
        <v>1</v>
      </c>
      <c r="B3">
        <v>192.3374</v>
      </c>
      <c r="C3" t="s">
        <v>24</v>
      </c>
      <c r="D3">
        <v>600</v>
      </c>
      <c r="E3" t="s">
        <v>36</v>
      </c>
      <c r="F3" t="s">
        <v>25</v>
      </c>
      <c r="G3" t="s">
        <v>203</v>
      </c>
      <c r="H3" t="s">
        <v>211</v>
      </c>
      <c r="I3" t="s">
        <v>211</v>
      </c>
      <c r="K3" t="s">
        <v>5</v>
      </c>
      <c r="L3">
        <v>600</v>
      </c>
    </row>
    <row r="4" spans="1:12" x14ac:dyDescent="0.25">
      <c r="A4">
        <v>2</v>
      </c>
      <c r="B4">
        <v>336.87509999999997</v>
      </c>
      <c r="C4" t="s">
        <v>24</v>
      </c>
      <c r="D4">
        <v>600</v>
      </c>
      <c r="E4" t="s">
        <v>36</v>
      </c>
      <c r="F4" t="s">
        <v>25</v>
      </c>
      <c r="G4" t="s">
        <v>203</v>
      </c>
      <c r="H4" t="s">
        <v>211</v>
      </c>
      <c r="I4" t="s">
        <v>211</v>
      </c>
      <c r="K4" t="s">
        <v>9</v>
      </c>
      <c r="L4">
        <v>10</v>
      </c>
    </row>
    <row r="5" spans="1:12" x14ac:dyDescent="0.25">
      <c r="A5">
        <v>4</v>
      </c>
      <c r="B5">
        <v>361.68920000000003</v>
      </c>
      <c r="C5" t="s">
        <v>24</v>
      </c>
      <c r="D5">
        <v>600</v>
      </c>
      <c r="E5" t="s">
        <v>36</v>
      </c>
      <c r="F5" t="s">
        <v>25</v>
      </c>
      <c r="G5" t="s">
        <v>203</v>
      </c>
      <c r="H5" t="s">
        <v>211</v>
      </c>
      <c r="I5" t="s">
        <v>211</v>
      </c>
      <c r="K5" t="s">
        <v>15</v>
      </c>
      <c r="L5" t="s">
        <v>313</v>
      </c>
    </row>
    <row r="6" spans="1:12" x14ac:dyDescent="0.25">
      <c r="A6">
        <v>8</v>
      </c>
      <c r="B6">
        <v>255.708</v>
      </c>
      <c r="C6" t="s">
        <v>24</v>
      </c>
      <c r="D6">
        <v>600</v>
      </c>
      <c r="E6" t="s">
        <v>36</v>
      </c>
      <c r="F6" t="s">
        <v>25</v>
      </c>
      <c r="G6" t="s">
        <v>203</v>
      </c>
      <c r="H6" t="s">
        <v>211</v>
      </c>
      <c r="I6" t="s">
        <v>211</v>
      </c>
      <c r="K6" t="s">
        <v>12</v>
      </c>
      <c r="L6" t="s">
        <v>13</v>
      </c>
    </row>
    <row r="7" spans="1:12" x14ac:dyDescent="0.25">
      <c r="A7">
        <v>24</v>
      </c>
      <c r="B7">
        <v>167.02850000000001</v>
      </c>
      <c r="C7" t="s">
        <v>24</v>
      </c>
      <c r="D7">
        <v>600</v>
      </c>
      <c r="E7" t="s">
        <v>36</v>
      </c>
      <c r="F7" t="s">
        <v>25</v>
      </c>
      <c r="G7" t="s">
        <v>203</v>
      </c>
      <c r="H7" t="s">
        <v>211</v>
      </c>
      <c r="I7" t="s">
        <v>211</v>
      </c>
      <c r="K7" t="s">
        <v>10</v>
      </c>
      <c r="L7" t="s">
        <v>82</v>
      </c>
    </row>
    <row r="8" spans="1:12" x14ac:dyDescent="0.25">
      <c r="A8">
        <v>48</v>
      </c>
      <c r="B8">
        <v>72.810500000000005</v>
      </c>
      <c r="C8" t="s">
        <v>24</v>
      </c>
      <c r="D8">
        <v>600</v>
      </c>
      <c r="E8" t="s">
        <v>36</v>
      </c>
      <c r="F8" t="s">
        <v>25</v>
      </c>
      <c r="G8" t="s">
        <v>203</v>
      </c>
      <c r="H8" t="s">
        <v>211</v>
      </c>
      <c r="I8" t="s">
        <v>211</v>
      </c>
      <c r="K8" t="s">
        <v>206</v>
      </c>
      <c r="L8" t="s">
        <v>276</v>
      </c>
    </row>
    <row r="9" spans="1:12" x14ac:dyDescent="0.25">
      <c r="A9">
        <v>72</v>
      </c>
      <c r="B9">
        <v>43.645699999999998</v>
      </c>
      <c r="C9" t="s">
        <v>24</v>
      </c>
      <c r="D9">
        <v>600</v>
      </c>
      <c r="E9" t="s">
        <v>36</v>
      </c>
      <c r="F9" t="s">
        <v>25</v>
      </c>
      <c r="G9" t="s">
        <v>203</v>
      </c>
      <c r="H9" t="s">
        <v>211</v>
      </c>
      <c r="I9" t="s">
        <v>211</v>
      </c>
      <c r="K9" t="s">
        <v>207</v>
      </c>
      <c r="L9" t="s">
        <v>211</v>
      </c>
    </row>
    <row r="10" spans="1:12" x14ac:dyDescent="0.25">
      <c r="K10" t="s">
        <v>219</v>
      </c>
      <c r="L10" t="s">
        <v>211</v>
      </c>
    </row>
    <row r="11" spans="1:12" x14ac:dyDescent="0.25">
      <c r="K11" t="s">
        <v>322</v>
      </c>
      <c r="L11" t="s">
        <v>397</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A16" sqref="A16:B29"/>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800</v>
      </c>
      <c r="E2" t="s">
        <v>36</v>
      </c>
      <c r="F2" t="s">
        <v>25</v>
      </c>
      <c r="G2" t="s">
        <v>203</v>
      </c>
      <c r="H2" t="s">
        <v>222</v>
      </c>
      <c r="I2" t="s">
        <v>211</v>
      </c>
      <c r="K2" t="s">
        <v>2</v>
      </c>
      <c r="L2" t="s">
        <v>8</v>
      </c>
    </row>
    <row r="3" spans="1:13" x14ac:dyDescent="0.25">
      <c r="A3">
        <v>0.5</v>
      </c>
      <c r="B3">
        <v>77.25</v>
      </c>
      <c r="C3" t="s">
        <v>24</v>
      </c>
      <c r="D3">
        <v>800</v>
      </c>
      <c r="E3" t="s">
        <v>36</v>
      </c>
      <c r="F3" t="s">
        <v>25</v>
      </c>
      <c r="G3" t="s">
        <v>203</v>
      </c>
      <c r="H3" t="s">
        <v>222</v>
      </c>
      <c r="I3" t="s">
        <v>211</v>
      </c>
      <c r="K3" t="s">
        <v>5</v>
      </c>
      <c r="L3">
        <v>800</v>
      </c>
    </row>
    <row r="4" spans="1:13" x14ac:dyDescent="0.25">
      <c r="A4">
        <v>0.75</v>
      </c>
      <c r="B4">
        <v>131.1</v>
      </c>
      <c r="C4" t="s">
        <v>24</v>
      </c>
      <c r="D4">
        <v>800</v>
      </c>
      <c r="E4" t="s">
        <v>36</v>
      </c>
      <c r="F4" t="s">
        <v>25</v>
      </c>
      <c r="G4" t="s">
        <v>203</v>
      </c>
      <c r="H4" t="s">
        <v>222</v>
      </c>
      <c r="I4" t="s">
        <v>211</v>
      </c>
      <c r="K4" t="s">
        <v>9</v>
      </c>
      <c r="L4">
        <v>16</v>
      </c>
    </row>
    <row r="5" spans="1:13" x14ac:dyDescent="0.25">
      <c r="A5">
        <v>1</v>
      </c>
      <c r="B5">
        <v>184.95999999999998</v>
      </c>
      <c r="C5" t="s">
        <v>24</v>
      </c>
      <c r="D5">
        <v>800</v>
      </c>
      <c r="E5" t="s">
        <v>36</v>
      </c>
      <c r="F5" t="s">
        <v>25</v>
      </c>
      <c r="G5" t="s">
        <v>203</v>
      </c>
      <c r="H5" t="s">
        <v>222</v>
      </c>
      <c r="I5" t="s">
        <v>211</v>
      </c>
      <c r="K5" t="s">
        <v>15</v>
      </c>
      <c r="L5" t="s">
        <v>84</v>
      </c>
    </row>
    <row r="6" spans="1:13" x14ac:dyDescent="0.25">
      <c r="A6">
        <v>1.5</v>
      </c>
      <c r="B6">
        <v>372.33</v>
      </c>
      <c r="C6" t="s">
        <v>24</v>
      </c>
      <c r="D6">
        <v>800</v>
      </c>
      <c r="E6" t="s">
        <v>36</v>
      </c>
      <c r="F6" t="s">
        <v>25</v>
      </c>
      <c r="G6" t="s">
        <v>203</v>
      </c>
      <c r="H6" t="s">
        <v>222</v>
      </c>
      <c r="I6" t="s">
        <v>211</v>
      </c>
      <c r="K6" t="s">
        <v>12</v>
      </c>
      <c r="L6" t="s">
        <v>13</v>
      </c>
    </row>
    <row r="7" spans="1:13" x14ac:dyDescent="0.25">
      <c r="A7">
        <v>2</v>
      </c>
      <c r="B7">
        <v>696.75</v>
      </c>
      <c r="C7" t="s">
        <v>24</v>
      </c>
      <c r="D7">
        <v>800</v>
      </c>
      <c r="E7" t="s">
        <v>36</v>
      </c>
      <c r="F7" t="s">
        <v>25</v>
      </c>
      <c r="G7" t="s">
        <v>203</v>
      </c>
      <c r="H7" t="s">
        <v>222</v>
      </c>
      <c r="I7" t="s">
        <v>211</v>
      </c>
      <c r="K7" t="s">
        <v>10</v>
      </c>
      <c r="L7" t="s">
        <v>83</v>
      </c>
    </row>
    <row r="8" spans="1:13" x14ac:dyDescent="0.25">
      <c r="A8">
        <v>2.5</v>
      </c>
      <c r="B8">
        <v>950.91</v>
      </c>
      <c r="C8" t="s">
        <v>24</v>
      </c>
      <c r="D8">
        <v>800</v>
      </c>
      <c r="E8" t="s">
        <v>36</v>
      </c>
      <c r="F8" t="s">
        <v>25</v>
      </c>
      <c r="G8" t="s">
        <v>203</v>
      </c>
      <c r="H8" t="s">
        <v>222</v>
      </c>
      <c r="I8" t="s">
        <v>211</v>
      </c>
      <c r="K8" t="s">
        <v>206</v>
      </c>
      <c r="L8" t="s">
        <v>277</v>
      </c>
      <c r="M8" t="s">
        <v>398</v>
      </c>
    </row>
    <row r="9" spans="1:13" x14ac:dyDescent="0.25">
      <c r="A9">
        <v>3</v>
      </c>
      <c r="B9">
        <v>1206.22</v>
      </c>
      <c r="C9" t="s">
        <v>24</v>
      </c>
      <c r="D9">
        <v>800</v>
      </c>
      <c r="E9" t="s">
        <v>36</v>
      </c>
      <c r="F9" t="s">
        <v>25</v>
      </c>
      <c r="G9" t="s">
        <v>203</v>
      </c>
      <c r="H9" t="s">
        <v>222</v>
      </c>
      <c r="I9" t="s">
        <v>211</v>
      </c>
      <c r="K9" t="s">
        <v>207</v>
      </c>
      <c r="L9" t="s">
        <v>211</v>
      </c>
    </row>
    <row r="10" spans="1:13" x14ac:dyDescent="0.25">
      <c r="A10">
        <v>4</v>
      </c>
      <c r="B10">
        <v>1562.23</v>
      </c>
      <c r="C10" t="s">
        <v>24</v>
      </c>
      <c r="D10">
        <v>800</v>
      </c>
      <c r="E10" t="s">
        <v>36</v>
      </c>
      <c r="F10" t="s">
        <v>25</v>
      </c>
      <c r="G10" t="s">
        <v>203</v>
      </c>
      <c r="H10" t="s">
        <v>222</v>
      </c>
      <c r="I10" t="s">
        <v>211</v>
      </c>
      <c r="K10" t="s">
        <v>219</v>
      </c>
      <c r="L10" t="s">
        <v>211</v>
      </c>
    </row>
    <row r="11" spans="1:13" x14ac:dyDescent="0.25">
      <c r="A11">
        <v>6</v>
      </c>
      <c r="B11">
        <v>1701.3400000000001</v>
      </c>
      <c r="C11" t="s">
        <v>24</v>
      </c>
      <c r="D11">
        <v>800</v>
      </c>
      <c r="E11" t="s">
        <v>36</v>
      </c>
      <c r="F11" t="s">
        <v>25</v>
      </c>
      <c r="G11" t="s">
        <v>203</v>
      </c>
      <c r="H11" t="s">
        <v>222</v>
      </c>
      <c r="I11" t="s">
        <v>211</v>
      </c>
      <c r="K11" t="s">
        <v>318</v>
      </c>
      <c r="L11" t="s">
        <v>399</v>
      </c>
      <c r="M11" t="s">
        <v>400</v>
      </c>
    </row>
    <row r="12" spans="1:13" x14ac:dyDescent="0.25">
      <c r="A12">
        <v>8</v>
      </c>
      <c r="B12">
        <v>1438.6599999999999</v>
      </c>
      <c r="C12" t="s">
        <v>24</v>
      </c>
      <c r="D12">
        <v>800</v>
      </c>
      <c r="E12" t="s">
        <v>36</v>
      </c>
      <c r="F12" t="s">
        <v>25</v>
      </c>
      <c r="G12" t="s">
        <v>203</v>
      </c>
      <c r="H12" t="s">
        <v>222</v>
      </c>
      <c r="I12" t="s">
        <v>211</v>
      </c>
    </row>
    <row r="13" spans="1:13" x14ac:dyDescent="0.25">
      <c r="A13">
        <v>12</v>
      </c>
      <c r="B13">
        <v>892.16</v>
      </c>
      <c r="C13" t="s">
        <v>24</v>
      </c>
      <c r="D13">
        <v>800</v>
      </c>
      <c r="E13" t="s">
        <v>36</v>
      </c>
      <c r="F13" t="s">
        <v>25</v>
      </c>
      <c r="G13" t="s">
        <v>203</v>
      </c>
      <c r="H13" t="s">
        <v>222</v>
      </c>
      <c r="I13" t="s">
        <v>211</v>
      </c>
    </row>
    <row r="14" spans="1:13" x14ac:dyDescent="0.25">
      <c r="A14">
        <v>24</v>
      </c>
      <c r="B14">
        <v>445.31</v>
      </c>
      <c r="C14" t="s">
        <v>24</v>
      </c>
      <c r="D14">
        <v>800</v>
      </c>
      <c r="E14" t="s">
        <v>36</v>
      </c>
      <c r="F14" t="s">
        <v>25</v>
      </c>
      <c r="G14" t="s">
        <v>203</v>
      </c>
      <c r="H14" t="s">
        <v>222</v>
      </c>
      <c r="I14" t="s">
        <v>211</v>
      </c>
    </row>
    <row r="15" spans="1:13" x14ac:dyDescent="0.25">
      <c r="A15">
        <v>48</v>
      </c>
      <c r="B15">
        <v>94</v>
      </c>
      <c r="C15" t="s">
        <v>24</v>
      </c>
      <c r="D15">
        <v>800</v>
      </c>
      <c r="E15" t="s">
        <v>36</v>
      </c>
      <c r="F15" t="s">
        <v>25</v>
      </c>
      <c r="G15" t="s">
        <v>203</v>
      </c>
      <c r="H15" t="s">
        <v>222</v>
      </c>
      <c r="I15" t="s">
        <v>211</v>
      </c>
    </row>
    <row r="16" spans="1:13" x14ac:dyDescent="0.25">
      <c r="A16">
        <v>0</v>
      </c>
      <c r="B16">
        <v>0</v>
      </c>
      <c r="C16" t="s">
        <v>24</v>
      </c>
      <c r="D16">
        <v>800</v>
      </c>
      <c r="E16" t="s">
        <v>37</v>
      </c>
      <c r="F16" t="s">
        <v>25</v>
      </c>
      <c r="G16" t="s">
        <v>203</v>
      </c>
      <c r="H16" t="s">
        <v>222</v>
      </c>
      <c r="I16" t="s">
        <v>211</v>
      </c>
    </row>
    <row r="17" spans="1:9" x14ac:dyDescent="0.25">
      <c r="A17">
        <v>0.5</v>
      </c>
      <c r="B17">
        <v>59.67</v>
      </c>
      <c r="C17" t="s">
        <v>24</v>
      </c>
      <c r="D17">
        <v>800</v>
      </c>
      <c r="E17" t="s">
        <v>37</v>
      </c>
      <c r="F17" t="s">
        <v>25</v>
      </c>
      <c r="G17" t="s">
        <v>203</v>
      </c>
      <c r="H17" t="s">
        <v>222</v>
      </c>
      <c r="I17" t="s">
        <v>211</v>
      </c>
    </row>
    <row r="18" spans="1:9" x14ac:dyDescent="0.25">
      <c r="A18">
        <v>0.75</v>
      </c>
      <c r="B18">
        <v>107.66</v>
      </c>
      <c r="C18" t="s">
        <v>24</v>
      </c>
      <c r="D18">
        <v>800</v>
      </c>
      <c r="E18" t="s">
        <v>37</v>
      </c>
      <c r="F18" t="s">
        <v>25</v>
      </c>
      <c r="G18" t="s">
        <v>203</v>
      </c>
      <c r="H18" t="s">
        <v>222</v>
      </c>
      <c r="I18" t="s">
        <v>211</v>
      </c>
    </row>
    <row r="19" spans="1:9" x14ac:dyDescent="0.25">
      <c r="A19">
        <v>1</v>
      </c>
      <c r="B19">
        <v>136.93</v>
      </c>
      <c r="C19" t="s">
        <v>24</v>
      </c>
      <c r="D19">
        <v>800</v>
      </c>
      <c r="E19" t="s">
        <v>37</v>
      </c>
      <c r="F19" t="s">
        <v>25</v>
      </c>
      <c r="G19" t="s">
        <v>203</v>
      </c>
      <c r="H19" t="s">
        <v>222</v>
      </c>
      <c r="I19" t="s">
        <v>211</v>
      </c>
    </row>
    <row r="20" spans="1:9" x14ac:dyDescent="0.25">
      <c r="A20">
        <v>1.5</v>
      </c>
      <c r="B20">
        <v>179.03</v>
      </c>
      <c r="C20" t="s">
        <v>24</v>
      </c>
      <c r="D20">
        <v>800</v>
      </c>
      <c r="E20" t="s">
        <v>37</v>
      </c>
      <c r="F20" t="s">
        <v>25</v>
      </c>
      <c r="G20" t="s">
        <v>203</v>
      </c>
      <c r="H20" t="s">
        <v>222</v>
      </c>
      <c r="I20" t="s">
        <v>211</v>
      </c>
    </row>
    <row r="21" spans="1:9" x14ac:dyDescent="0.25">
      <c r="A21">
        <v>2</v>
      </c>
      <c r="B21">
        <v>208.23000000000002</v>
      </c>
      <c r="C21" t="s">
        <v>24</v>
      </c>
      <c r="D21">
        <v>800</v>
      </c>
      <c r="E21" t="s">
        <v>37</v>
      </c>
      <c r="F21" t="s">
        <v>25</v>
      </c>
      <c r="G21" t="s">
        <v>203</v>
      </c>
      <c r="H21" t="s">
        <v>222</v>
      </c>
      <c r="I21" t="s">
        <v>211</v>
      </c>
    </row>
    <row r="22" spans="1:9" x14ac:dyDescent="0.25">
      <c r="A22">
        <v>2.5</v>
      </c>
      <c r="B22">
        <v>233.93</v>
      </c>
      <c r="C22" t="s">
        <v>24</v>
      </c>
      <c r="D22">
        <v>800</v>
      </c>
      <c r="E22" t="s">
        <v>37</v>
      </c>
      <c r="F22" t="s">
        <v>25</v>
      </c>
      <c r="G22" t="s">
        <v>203</v>
      </c>
      <c r="H22" t="s">
        <v>222</v>
      </c>
      <c r="I22" t="s">
        <v>211</v>
      </c>
    </row>
    <row r="23" spans="1:9" x14ac:dyDescent="0.25">
      <c r="A23">
        <v>3</v>
      </c>
      <c r="B23">
        <v>237.38000000000002</v>
      </c>
      <c r="C23" t="s">
        <v>24</v>
      </c>
      <c r="D23">
        <v>800</v>
      </c>
      <c r="E23" t="s">
        <v>37</v>
      </c>
      <c r="F23" t="s">
        <v>25</v>
      </c>
      <c r="G23" t="s">
        <v>203</v>
      </c>
      <c r="H23" t="s">
        <v>222</v>
      </c>
      <c r="I23" t="s">
        <v>211</v>
      </c>
    </row>
    <row r="24" spans="1:9" x14ac:dyDescent="0.25">
      <c r="A24">
        <v>4</v>
      </c>
      <c r="B24">
        <v>238.41000000000003</v>
      </c>
      <c r="C24" t="s">
        <v>24</v>
      </c>
      <c r="D24">
        <v>800</v>
      </c>
      <c r="E24" t="s">
        <v>37</v>
      </c>
      <c r="F24" t="s">
        <v>25</v>
      </c>
      <c r="G24" t="s">
        <v>203</v>
      </c>
      <c r="H24" t="s">
        <v>222</v>
      </c>
      <c r="I24" t="s">
        <v>211</v>
      </c>
    </row>
    <row r="25" spans="1:9" x14ac:dyDescent="0.25">
      <c r="A25">
        <v>6</v>
      </c>
      <c r="B25">
        <v>183.07</v>
      </c>
      <c r="C25" t="s">
        <v>24</v>
      </c>
      <c r="D25">
        <v>800</v>
      </c>
      <c r="E25" t="s">
        <v>37</v>
      </c>
      <c r="F25" t="s">
        <v>25</v>
      </c>
      <c r="G25" t="s">
        <v>203</v>
      </c>
      <c r="H25" t="s">
        <v>222</v>
      </c>
      <c r="I25" t="s">
        <v>211</v>
      </c>
    </row>
    <row r="26" spans="1:9" x14ac:dyDescent="0.25">
      <c r="A26">
        <v>8</v>
      </c>
      <c r="B26">
        <v>148.82</v>
      </c>
      <c r="C26" t="s">
        <v>24</v>
      </c>
      <c r="D26">
        <v>800</v>
      </c>
      <c r="E26" t="s">
        <v>37</v>
      </c>
      <c r="F26" t="s">
        <v>25</v>
      </c>
      <c r="G26" t="s">
        <v>203</v>
      </c>
      <c r="H26" t="s">
        <v>222</v>
      </c>
      <c r="I26" t="s">
        <v>211</v>
      </c>
    </row>
    <row r="27" spans="1:9" x14ac:dyDescent="0.25">
      <c r="A27">
        <v>12</v>
      </c>
      <c r="B27">
        <v>128.33000000000001</v>
      </c>
      <c r="C27" t="s">
        <v>24</v>
      </c>
      <c r="D27">
        <v>800</v>
      </c>
      <c r="E27" t="s">
        <v>37</v>
      </c>
      <c r="F27" t="s">
        <v>25</v>
      </c>
      <c r="G27" t="s">
        <v>203</v>
      </c>
      <c r="H27" t="s">
        <v>222</v>
      </c>
      <c r="I27" t="s">
        <v>211</v>
      </c>
    </row>
    <row r="28" spans="1:9" x14ac:dyDescent="0.25">
      <c r="A28">
        <v>24</v>
      </c>
      <c r="B28">
        <v>99.71</v>
      </c>
      <c r="C28" t="s">
        <v>24</v>
      </c>
      <c r="D28">
        <v>800</v>
      </c>
      <c r="E28" t="s">
        <v>37</v>
      </c>
      <c r="F28" t="s">
        <v>25</v>
      </c>
      <c r="G28" t="s">
        <v>203</v>
      </c>
      <c r="H28" t="s">
        <v>222</v>
      </c>
      <c r="I28" t="s">
        <v>211</v>
      </c>
    </row>
    <row r="29" spans="1:9" x14ac:dyDescent="0.25">
      <c r="A29">
        <v>48</v>
      </c>
      <c r="B29">
        <v>52.99</v>
      </c>
      <c r="C29" t="s">
        <v>24</v>
      </c>
      <c r="D29">
        <v>800</v>
      </c>
      <c r="E29" t="s">
        <v>37</v>
      </c>
      <c r="F29" t="s">
        <v>25</v>
      </c>
      <c r="G29" t="s">
        <v>203</v>
      </c>
      <c r="H29" t="s">
        <v>222</v>
      </c>
      <c r="I29" t="s">
        <v>211</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N17" sqref="N17"/>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166</v>
      </c>
    </row>
    <row r="2" spans="1:13" x14ac:dyDescent="0.25">
      <c r="A2">
        <v>0</v>
      </c>
      <c r="B2">
        <v>0</v>
      </c>
      <c r="C2" t="s">
        <v>22</v>
      </c>
      <c r="D2">
        <v>400</v>
      </c>
      <c r="E2" t="s">
        <v>37</v>
      </c>
      <c r="F2" t="s">
        <v>27</v>
      </c>
      <c r="G2" t="s">
        <v>203</v>
      </c>
      <c r="H2" t="s">
        <v>211</v>
      </c>
      <c r="I2" t="s">
        <v>211</v>
      </c>
      <c r="K2" t="s">
        <v>2</v>
      </c>
      <c r="L2" t="s">
        <v>8</v>
      </c>
    </row>
    <row r="3" spans="1:13" x14ac:dyDescent="0.25">
      <c r="A3">
        <v>0.5</v>
      </c>
      <c r="B3">
        <v>4.0162000000000004</v>
      </c>
      <c r="C3" t="s">
        <v>22</v>
      </c>
      <c r="D3">
        <v>400</v>
      </c>
      <c r="E3" t="s">
        <v>37</v>
      </c>
      <c r="F3" t="s">
        <v>27</v>
      </c>
      <c r="G3" t="s">
        <v>203</v>
      </c>
      <c r="H3" t="s">
        <v>211</v>
      </c>
      <c r="I3" t="s">
        <v>211</v>
      </c>
      <c r="K3" t="s">
        <v>5</v>
      </c>
      <c r="L3">
        <v>400</v>
      </c>
    </row>
    <row r="4" spans="1:13" x14ac:dyDescent="0.25">
      <c r="A4">
        <v>1</v>
      </c>
      <c r="B4">
        <v>8.7388999999999992</v>
      </c>
      <c r="C4" t="s">
        <v>22</v>
      </c>
      <c r="D4">
        <v>400</v>
      </c>
      <c r="E4" t="s">
        <v>37</v>
      </c>
      <c r="F4" t="s">
        <v>27</v>
      </c>
      <c r="G4" t="s">
        <v>203</v>
      </c>
      <c r="H4" t="s">
        <v>211</v>
      </c>
      <c r="I4" t="s">
        <v>211</v>
      </c>
      <c r="K4" t="s">
        <v>9</v>
      </c>
      <c r="L4">
        <v>51</v>
      </c>
    </row>
    <row r="5" spans="1:13" x14ac:dyDescent="0.25">
      <c r="A5">
        <v>1.5</v>
      </c>
      <c r="B5">
        <v>9.5486000000000004</v>
      </c>
      <c r="C5" t="s">
        <v>22</v>
      </c>
      <c r="D5">
        <v>400</v>
      </c>
      <c r="E5" t="s">
        <v>37</v>
      </c>
      <c r="F5" t="s">
        <v>27</v>
      </c>
      <c r="G5" t="s">
        <v>203</v>
      </c>
      <c r="H5" t="s">
        <v>211</v>
      </c>
      <c r="I5" t="s">
        <v>211</v>
      </c>
      <c r="K5" t="s">
        <v>15</v>
      </c>
      <c r="L5" t="s">
        <v>165</v>
      </c>
    </row>
    <row r="6" spans="1:13" x14ac:dyDescent="0.25">
      <c r="A6">
        <v>2</v>
      </c>
      <c r="B6">
        <v>9.0546000000000006</v>
      </c>
      <c r="C6" t="s">
        <v>22</v>
      </c>
      <c r="D6">
        <v>400</v>
      </c>
      <c r="E6" t="s">
        <v>37</v>
      </c>
      <c r="F6" t="s">
        <v>27</v>
      </c>
      <c r="G6" t="s">
        <v>203</v>
      </c>
      <c r="H6" t="s">
        <v>211</v>
      </c>
      <c r="I6" t="s">
        <v>211</v>
      </c>
      <c r="K6" t="s">
        <v>12</v>
      </c>
      <c r="L6" t="s">
        <v>13</v>
      </c>
    </row>
    <row r="7" spans="1:13" x14ac:dyDescent="0.25">
      <c r="A7">
        <v>2.33</v>
      </c>
      <c r="B7">
        <v>9.0502000000000002</v>
      </c>
      <c r="C7" t="s">
        <v>22</v>
      </c>
      <c r="D7">
        <v>400</v>
      </c>
      <c r="E7" t="s">
        <v>37</v>
      </c>
      <c r="F7" t="s">
        <v>27</v>
      </c>
      <c r="G7" t="s">
        <v>203</v>
      </c>
      <c r="H7" t="s">
        <v>211</v>
      </c>
      <c r="I7" t="s">
        <v>211</v>
      </c>
      <c r="K7" t="s">
        <v>10</v>
      </c>
      <c r="L7" t="s">
        <v>37</v>
      </c>
    </row>
    <row r="8" spans="1:13" x14ac:dyDescent="0.25">
      <c r="A8">
        <v>2.66</v>
      </c>
      <c r="B8">
        <v>8.8835999999999995</v>
      </c>
      <c r="C8" t="s">
        <v>22</v>
      </c>
      <c r="D8">
        <v>400</v>
      </c>
      <c r="E8" t="s">
        <v>37</v>
      </c>
      <c r="F8" t="s">
        <v>27</v>
      </c>
      <c r="G8" t="s">
        <v>203</v>
      </c>
      <c r="H8" t="s">
        <v>211</v>
      </c>
      <c r="I8" t="s">
        <v>211</v>
      </c>
      <c r="K8" t="s">
        <v>206</v>
      </c>
      <c r="L8" t="s">
        <v>203</v>
      </c>
      <c r="M8" t="s">
        <v>401</v>
      </c>
    </row>
    <row r="9" spans="1:13" x14ac:dyDescent="0.25">
      <c r="A9">
        <v>3</v>
      </c>
      <c r="B9">
        <v>8.1732999999999993</v>
      </c>
      <c r="C9" t="s">
        <v>22</v>
      </c>
      <c r="D9">
        <v>400</v>
      </c>
      <c r="E9" t="s">
        <v>37</v>
      </c>
      <c r="F9" t="s">
        <v>27</v>
      </c>
      <c r="G9" t="s">
        <v>203</v>
      </c>
      <c r="H9" t="s">
        <v>211</v>
      </c>
      <c r="I9" t="s">
        <v>211</v>
      </c>
      <c r="K9" t="s">
        <v>207</v>
      </c>
      <c r="L9" t="s">
        <v>222</v>
      </c>
    </row>
    <row r="10" spans="1:13" x14ac:dyDescent="0.25">
      <c r="A10">
        <v>3.33</v>
      </c>
      <c r="B10">
        <v>7.6811999999999996</v>
      </c>
      <c r="C10" t="s">
        <v>22</v>
      </c>
      <c r="D10">
        <v>400</v>
      </c>
      <c r="E10" t="s">
        <v>37</v>
      </c>
      <c r="F10" t="s">
        <v>27</v>
      </c>
      <c r="G10" t="s">
        <v>203</v>
      </c>
      <c r="H10" t="s">
        <v>211</v>
      </c>
      <c r="I10" t="s">
        <v>211</v>
      </c>
      <c r="K10" t="s">
        <v>219</v>
      </c>
      <c r="L10" t="s">
        <v>211</v>
      </c>
    </row>
    <row r="11" spans="1:13" x14ac:dyDescent="0.25">
      <c r="A11">
        <v>3.66</v>
      </c>
      <c r="B11">
        <v>6.8621999999999996</v>
      </c>
      <c r="C11" t="s">
        <v>22</v>
      </c>
      <c r="D11">
        <v>400</v>
      </c>
      <c r="E11" t="s">
        <v>37</v>
      </c>
      <c r="F11" t="s">
        <v>27</v>
      </c>
      <c r="G11" t="s">
        <v>203</v>
      </c>
      <c r="H11" t="s">
        <v>211</v>
      </c>
      <c r="I11" t="s">
        <v>211</v>
      </c>
      <c r="K11" t="s">
        <v>318</v>
      </c>
      <c r="L11" t="s">
        <v>27</v>
      </c>
    </row>
    <row r="12" spans="1:13" x14ac:dyDescent="0.25">
      <c r="A12">
        <v>4</v>
      </c>
      <c r="B12">
        <v>5.4457000000000004</v>
      </c>
      <c r="C12" t="s">
        <v>22</v>
      </c>
      <c r="D12">
        <v>400</v>
      </c>
      <c r="E12" t="s">
        <v>37</v>
      </c>
      <c r="F12" t="s">
        <v>27</v>
      </c>
      <c r="G12" t="s">
        <v>203</v>
      </c>
      <c r="H12" t="s">
        <v>211</v>
      </c>
      <c r="I12" t="s">
        <v>211</v>
      </c>
    </row>
    <row r="13" spans="1:13" x14ac:dyDescent="0.25">
      <c r="A13">
        <v>4.33</v>
      </c>
      <c r="B13">
        <v>4.8438999999999997</v>
      </c>
      <c r="C13" t="s">
        <v>22</v>
      </c>
      <c r="D13">
        <v>400</v>
      </c>
      <c r="E13" t="s">
        <v>37</v>
      </c>
      <c r="F13" t="s">
        <v>27</v>
      </c>
      <c r="G13" t="s">
        <v>203</v>
      </c>
      <c r="H13" t="s">
        <v>211</v>
      </c>
      <c r="I13" t="s">
        <v>211</v>
      </c>
    </row>
    <row r="14" spans="1:13" x14ac:dyDescent="0.25">
      <c r="A14">
        <v>4.66</v>
      </c>
      <c r="B14">
        <v>4.2968000000000002</v>
      </c>
      <c r="C14" t="s">
        <v>22</v>
      </c>
      <c r="D14">
        <v>400</v>
      </c>
      <c r="E14" t="s">
        <v>37</v>
      </c>
      <c r="F14" t="s">
        <v>27</v>
      </c>
      <c r="G14" t="s">
        <v>203</v>
      </c>
      <c r="H14" t="s">
        <v>211</v>
      </c>
      <c r="I14" t="s">
        <v>211</v>
      </c>
    </row>
    <row r="15" spans="1:13" x14ac:dyDescent="0.25">
      <c r="A15">
        <v>5</v>
      </c>
      <c r="B15">
        <v>3.9127000000000001</v>
      </c>
      <c r="C15" t="s">
        <v>22</v>
      </c>
      <c r="D15">
        <v>400</v>
      </c>
      <c r="E15" t="s">
        <v>37</v>
      </c>
      <c r="F15" t="s">
        <v>27</v>
      </c>
      <c r="G15" t="s">
        <v>203</v>
      </c>
      <c r="H15" t="s">
        <v>211</v>
      </c>
      <c r="I15" t="s">
        <v>211</v>
      </c>
    </row>
    <row r="16" spans="1:13" x14ac:dyDescent="0.25">
      <c r="A16">
        <v>5.5</v>
      </c>
      <c r="B16">
        <v>3.5270999999999999</v>
      </c>
      <c r="C16" t="s">
        <v>22</v>
      </c>
      <c r="D16">
        <v>400</v>
      </c>
      <c r="E16" t="s">
        <v>37</v>
      </c>
      <c r="F16" t="s">
        <v>27</v>
      </c>
      <c r="G16" t="s">
        <v>203</v>
      </c>
      <c r="H16" t="s">
        <v>211</v>
      </c>
      <c r="I16" t="s">
        <v>211</v>
      </c>
    </row>
    <row r="17" spans="1:9" x14ac:dyDescent="0.25">
      <c r="A17">
        <v>6</v>
      </c>
      <c r="B17">
        <v>2.8691</v>
      </c>
      <c r="C17" t="s">
        <v>22</v>
      </c>
      <c r="D17">
        <v>400</v>
      </c>
      <c r="E17" t="s">
        <v>37</v>
      </c>
      <c r="F17" t="s">
        <v>27</v>
      </c>
      <c r="G17" t="s">
        <v>203</v>
      </c>
      <c r="H17" t="s">
        <v>211</v>
      </c>
      <c r="I17" t="s">
        <v>211</v>
      </c>
    </row>
    <row r="18" spans="1:9" x14ac:dyDescent="0.25">
      <c r="A18">
        <v>8</v>
      </c>
      <c r="B18">
        <v>2.0322</v>
      </c>
      <c r="C18" t="s">
        <v>22</v>
      </c>
      <c r="D18">
        <v>400</v>
      </c>
      <c r="E18" t="s">
        <v>37</v>
      </c>
      <c r="F18" t="s">
        <v>27</v>
      </c>
      <c r="G18" t="s">
        <v>203</v>
      </c>
      <c r="H18" t="s">
        <v>211</v>
      </c>
      <c r="I18" t="s">
        <v>211</v>
      </c>
    </row>
    <row r="19" spans="1:9" x14ac:dyDescent="0.25">
      <c r="A19">
        <v>10</v>
      </c>
      <c r="B19">
        <v>1.4674</v>
      </c>
      <c r="C19" t="s">
        <v>22</v>
      </c>
      <c r="D19">
        <v>400</v>
      </c>
      <c r="E19" t="s">
        <v>37</v>
      </c>
      <c r="F19" t="s">
        <v>27</v>
      </c>
      <c r="G19" t="s">
        <v>203</v>
      </c>
      <c r="H19" t="s">
        <v>211</v>
      </c>
      <c r="I19" t="s">
        <v>211</v>
      </c>
    </row>
    <row r="20" spans="1:9" x14ac:dyDescent="0.25">
      <c r="A20">
        <v>12</v>
      </c>
      <c r="B20">
        <v>1.2666999999999999</v>
      </c>
      <c r="C20" t="s">
        <v>22</v>
      </c>
      <c r="D20">
        <v>400</v>
      </c>
      <c r="E20" t="s">
        <v>37</v>
      </c>
      <c r="F20" t="s">
        <v>27</v>
      </c>
      <c r="G20" t="s">
        <v>203</v>
      </c>
      <c r="H20" t="s">
        <v>211</v>
      </c>
      <c r="I20" t="s">
        <v>211</v>
      </c>
    </row>
    <row r="21" spans="1:9" x14ac:dyDescent="0.25">
      <c r="A21">
        <v>16</v>
      </c>
      <c r="B21">
        <v>1.0105999999999999</v>
      </c>
      <c r="C21" t="s">
        <v>22</v>
      </c>
      <c r="D21">
        <v>400</v>
      </c>
      <c r="E21" t="s">
        <v>37</v>
      </c>
      <c r="F21" t="s">
        <v>27</v>
      </c>
      <c r="G21" t="s">
        <v>203</v>
      </c>
      <c r="H21" t="s">
        <v>211</v>
      </c>
      <c r="I21" t="s">
        <v>211</v>
      </c>
    </row>
    <row r="22" spans="1:9" x14ac:dyDescent="0.25">
      <c r="A22">
        <v>24</v>
      </c>
      <c r="B22">
        <v>0.63849999999999996</v>
      </c>
      <c r="C22" t="s">
        <v>22</v>
      </c>
      <c r="D22">
        <v>400</v>
      </c>
      <c r="E22" t="s">
        <v>37</v>
      </c>
      <c r="F22" t="s">
        <v>27</v>
      </c>
      <c r="G22" t="s">
        <v>203</v>
      </c>
      <c r="H22" t="s">
        <v>211</v>
      </c>
      <c r="I22" t="s">
        <v>211</v>
      </c>
    </row>
    <row r="23" spans="1:9" x14ac:dyDescent="0.25">
      <c r="A23">
        <v>48</v>
      </c>
      <c r="B23">
        <v>0.3649</v>
      </c>
      <c r="C23" t="s">
        <v>22</v>
      </c>
      <c r="D23">
        <v>400</v>
      </c>
      <c r="E23" t="s">
        <v>37</v>
      </c>
      <c r="F23" t="s">
        <v>27</v>
      </c>
      <c r="G23" t="s">
        <v>203</v>
      </c>
      <c r="H23" t="s">
        <v>211</v>
      </c>
      <c r="I23" t="s">
        <v>211</v>
      </c>
    </row>
    <row r="24" spans="1:9" x14ac:dyDescent="0.25">
      <c r="A24">
        <v>72</v>
      </c>
      <c r="B24">
        <v>0.41870000000000002</v>
      </c>
      <c r="C24" t="s">
        <v>22</v>
      </c>
      <c r="D24">
        <v>400</v>
      </c>
      <c r="E24" t="s">
        <v>37</v>
      </c>
      <c r="F24" t="s">
        <v>27</v>
      </c>
      <c r="G24" t="s">
        <v>203</v>
      </c>
      <c r="H24" t="s">
        <v>211</v>
      </c>
      <c r="I24" t="s">
        <v>211</v>
      </c>
    </row>
    <row r="25" spans="1:9" x14ac:dyDescent="0.25">
      <c r="A25">
        <v>0</v>
      </c>
      <c r="B25">
        <v>0</v>
      </c>
      <c r="C25" t="s">
        <v>163</v>
      </c>
      <c r="D25">
        <v>400</v>
      </c>
      <c r="E25" t="s">
        <v>37</v>
      </c>
      <c r="F25" t="s">
        <v>27</v>
      </c>
      <c r="G25" t="s">
        <v>203</v>
      </c>
      <c r="H25" t="s">
        <v>211</v>
      </c>
      <c r="I25" t="s">
        <v>211</v>
      </c>
    </row>
    <row r="26" spans="1:9" x14ac:dyDescent="0.25">
      <c r="A26">
        <v>0.5</v>
      </c>
      <c r="B26">
        <v>36.783200000000001</v>
      </c>
      <c r="C26" t="s">
        <v>163</v>
      </c>
      <c r="D26">
        <v>400</v>
      </c>
      <c r="E26" t="s">
        <v>37</v>
      </c>
      <c r="F26" t="s">
        <v>27</v>
      </c>
      <c r="G26" t="s">
        <v>203</v>
      </c>
      <c r="H26" t="s">
        <v>211</v>
      </c>
      <c r="I26" t="s">
        <v>211</v>
      </c>
    </row>
    <row r="27" spans="1:9" x14ac:dyDescent="0.25">
      <c r="A27">
        <v>1</v>
      </c>
      <c r="B27">
        <v>94.228800000000007</v>
      </c>
      <c r="C27" t="s">
        <v>163</v>
      </c>
      <c r="D27">
        <v>400</v>
      </c>
      <c r="E27" t="s">
        <v>37</v>
      </c>
      <c r="F27" t="s">
        <v>27</v>
      </c>
      <c r="G27" t="s">
        <v>203</v>
      </c>
      <c r="H27" t="s">
        <v>211</v>
      </c>
      <c r="I27" t="s">
        <v>211</v>
      </c>
    </row>
    <row r="28" spans="1:9" x14ac:dyDescent="0.25">
      <c r="A28">
        <v>1.5</v>
      </c>
      <c r="B28">
        <v>128.31270000000001</v>
      </c>
      <c r="C28" t="s">
        <v>163</v>
      </c>
      <c r="D28">
        <v>400</v>
      </c>
      <c r="E28" t="s">
        <v>37</v>
      </c>
      <c r="F28" t="s">
        <v>27</v>
      </c>
      <c r="G28" t="s">
        <v>203</v>
      </c>
      <c r="H28" t="s">
        <v>211</v>
      </c>
      <c r="I28" t="s">
        <v>211</v>
      </c>
    </row>
    <row r="29" spans="1:9" x14ac:dyDescent="0.25">
      <c r="A29">
        <v>2</v>
      </c>
      <c r="B29">
        <v>151.61179999999999</v>
      </c>
      <c r="C29" t="s">
        <v>163</v>
      </c>
      <c r="D29">
        <v>400</v>
      </c>
      <c r="E29" t="s">
        <v>37</v>
      </c>
      <c r="F29" t="s">
        <v>27</v>
      </c>
      <c r="G29" t="s">
        <v>203</v>
      </c>
      <c r="H29" t="s">
        <v>211</v>
      </c>
      <c r="I29" t="s">
        <v>211</v>
      </c>
    </row>
    <row r="30" spans="1:9" x14ac:dyDescent="0.25">
      <c r="A30">
        <v>2.33</v>
      </c>
      <c r="B30">
        <v>165.93709999999999</v>
      </c>
      <c r="C30" t="s">
        <v>163</v>
      </c>
      <c r="D30">
        <v>400</v>
      </c>
      <c r="E30" t="s">
        <v>37</v>
      </c>
      <c r="F30" t="s">
        <v>27</v>
      </c>
      <c r="G30" t="s">
        <v>203</v>
      </c>
      <c r="H30" t="s">
        <v>211</v>
      </c>
      <c r="I30" t="s">
        <v>211</v>
      </c>
    </row>
    <row r="31" spans="1:9" x14ac:dyDescent="0.25">
      <c r="A31">
        <v>2.66</v>
      </c>
      <c r="B31">
        <v>176.67179999999999</v>
      </c>
      <c r="C31" t="s">
        <v>163</v>
      </c>
      <c r="D31">
        <v>400</v>
      </c>
      <c r="E31" t="s">
        <v>37</v>
      </c>
      <c r="F31" t="s">
        <v>27</v>
      </c>
      <c r="G31" t="s">
        <v>203</v>
      </c>
      <c r="H31" t="s">
        <v>211</v>
      </c>
      <c r="I31" t="s">
        <v>211</v>
      </c>
    </row>
    <row r="32" spans="1:9" x14ac:dyDescent="0.25">
      <c r="A32">
        <v>3</v>
      </c>
      <c r="B32">
        <v>180.19980000000001</v>
      </c>
      <c r="C32" t="s">
        <v>163</v>
      </c>
      <c r="D32">
        <v>400</v>
      </c>
      <c r="E32" t="s">
        <v>37</v>
      </c>
      <c r="F32" t="s">
        <v>27</v>
      </c>
      <c r="G32" t="s">
        <v>203</v>
      </c>
      <c r="H32" t="s">
        <v>211</v>
      </c>
      <c r="I32" t="s">
        <v>211</v>
      </c>
    </row>
    <row r="33" spans="1:9" x14ac:dyDescent="0.25">
      <c r="A33">
        <v>3.33</v>
      </c>
      <c r="B33">
        <v>180.1309</v>
      </c>
      <c r="C33" t="s">
        <v>163</v>
      </c>
      <c r="D33">
        <v>400</v>
      </c>
      <c r="E33" t="s">
        <v>37</v>
      </c>
      <c r="F33" t="s">
        <v>27</v>
      </c>
      <c r="G33" t="s">
        <v>203</v>
      </c>
      <c r="H33" t="s">
        <v>211</v>
      </c>
      <c r="I33" t="s">
        <v>211</v>
      </c>
    </row>
    <row r="34" spans="1:9" x14ac:dyDescent="0.25">
      <c r="A34">
        <v>3.66</v>
      </c>
      <c r="B34">
        <v>174.66650000000001</v>
      </c>
      <c r="C34" t="s">
        <v>163</v>
      </c>
      <c r="D34">
        <v>400</v>
      </c>
      <c r="E34" t="s">
        <v>37</v>
      </c>
      <c r="F34" t="s">
        <v>27</v>
      </c>
      <c r="G34" t="s">
        <v>203</v>
      </c>
      <c r="H34" t="s">
        <v>211</v>
      </c>
      <c r="I34" t="s">
        <v>211</v>
      </c>
    </row>
    <row r="35" spans="1:9" x14ac:dyDescent="0.25">
      <c r="A35">
        <v>4</v>
      </c>
      <c r="B35">
        <v>171.0256</v>
      </c>
      <c r="C35" t="s">
        <v>163</v>
      </c>
      <c r="D35">
        <v>400</v>
      </c>
      <c r="E35" t="s">
        <v>37</v>
      </c>
      <c r="F35" t="s">
        <v>27</v>
      </c>
      <c r="G35" t="s">
        <v>203</v>
      </c>
      <c r="H35" t="s">
        <v>211</v>
      </c>
      <c r="I35" t="s">
        <v>211</v>
      </c>
    </row>
    <row r="36" spans="1:9" x14ac:dyDescent="0.25">
      <c r="A36">
        <v>4.33</v>
      </c>
      <c r="B36">
        <v>165.56739999999999</v>
      </c>
      <c r="C36" t="s">
        <v>163</v>
      </c>
      <c r="D36">
        <v>400</v>
      </c>
      <c r="E36" t="s">
        <v>37</v>
      </c>
      <c r="F36" t="s">
        <v>27</v>
      </c>
      <c r="G36" t="s">
        <v>203</v>
      </c>
      <c r="H36" t="s">
        <v>211</v>
      </c>
      <c r="I36" t="s">
        <v>211</v>
      </c>
    </row>
    <row r="37" spans="1:9" x14ac:dyDescent="0.25">
      <c r="A37">
        <v>4.66</v>
      </c>
      <c r="B37">
        <v>151.12299999999999</v>
      </c>
      <c r="C37" t="s">
        <v>163</v>
      </c>
      <c r="D37">
        <v>400</v>
      </c>
      <c r="E37" t="s">
        <v>37</v>
      </c>
      <c r="F37" t="s">
        <v>27</v>
      </c>
      <c r="G37" t="s">
        <v>203</v>
      </c>
      <c r="H37" t="s">
        <v>211</v>
      </c>
      <c r="I37" t="s">
        <v>211</v>
      </c>
    </row>
    <row r="38" spans="1:9" x14ac:dyDescent="0.25">
      <c r="A38">
        <v>5</v>
      </c>
      <c r="B38">
        <v>138.46449999999999</v>
      </c>
      <c r="C38" t="s">
        <v>163</v>
      </c>
      <c r="D38">
        <v>400</v>
      </c>
      <c r="E38" t="s">
        <v>37</v>
      </c>
      <c r="F38" t="s">
        <v>27</v>
      </c>
      <c r="G38" t="s">
        <v>203</v>
      </c>
      <c r="H38" t="s">
        <v>211</v>
      </c>
      <c r="I38" t="s">
        <v>211</v>
      </c>
    </row>
    <row r="39" spans="1:9" x14ac:dyDescent="0.25">
      <c r="A39">
        <v>5.5</v>
      </c>
      <c r="B39">
        <v>131.1764</v>
      </c>
      <c r="C39" t="s">
        <v>163</v>
      </c>
      <c r="D39">
        <v>400</v>
      </c>
      <c r="E39" t="s">
        <v>37</v>
      </c>
      <c r="F39" t="s">
        <v>27</v>
      </c>
      <c r="G39" t="s">
        <v>203</v>
      </c>
      <c r="H39" t="s">
        <v>211</v>
      </c>
      <c r="I39" t="s">
        <v>211</v>
      </c>
    </row>
    <row r="40" spans="1:9" x14ac:dyDescent="0.25">
      <c r="A40">
        <v>6</v>
      </c>
      <c r="B40">
        <v>120.3103</v>
      </c>
      <c r="C40" t="s">
        <v>163</v>
      </c>
      <c r="D40">
        <v>400</v>
      </c>
      <c r="E40" t="s">
        <v>37</v>
      </c>
      <c r="F40" t="s">
        <v>27</v>
      </c>
      <c r="G40" t="s">
        <v>203</v>
      </c>
      <c r="H40" t="s">
        <v>211</v>
      </c>
      <c r="I40" t="s">
        <v>211</v>
      </c>
    </row>
    <row r="41" spans="1:9" x14ac:dyDescent="0.25">
      <c r="A41">
        <v>8</v>
      </c>
      <c r="B41">
        <v>103.74769999999999</v>
      </c>
      <c r="C41" t="s">
        <v>163</v>
      </c>
      <c r="D41">
        <v>400</v>
      </c>
      <c r="E41" t="s">
        <v>37</v>
      </c>
      <c r="F41" t="s">
        <v>27</v>
      </c>
      <c r="G41" t="s">
        <v>203</v>
      </c>
      <c r="H41" t="s">
        <v>211</v>
      </c>
      <c r="I41" t="s">
        <v>211</v>
      </c>
    </row>
    <row r="42" spans="1:9" x14ac:dyDescent="0.25">
      <c r="A42">
        <v>10</v>
      </c>
      <c r="B42">
        <v>89.002499999999998</v>
      </c>
      <c r="C42" t="s">
        <v>163</v>
      </c>
      <c r="D42">
        <v>400</v>
      </c>
      <c r="E42" t="s">
        <v>37</v>
      </c>
      <c r="F42" t="s">
        <v>27</v>
      </c>
      <c r="G42" t="s">
        <v>203</v>
      </c>
      <c r="H42" t="s">
        <v>211</v>
      </c>
      <c r="I42" t="s">
        <v>211</v>
      </c>
    </row>
    <row r="43" spans="1:9" x14ac:dyDescent="0.25">
      <c r="A43">
        <v>12</v>
      </c>
      <c r="B43">
        <v>87.209800000000001</v>
      </c>
      <c r="C43" t="s">
        <v>163</v>
      </c>
      <c r="D43">
        <v>400</v>
      </c>
      <c r="E43" t="s">
        <v>37</v>
      </c>
      <c r="F43" t="s">
        <v>27</v>
      </c>
      <c r="G43" t="s">
        <v>203</v>
      </c>
      <c r="H43" t="s">
        <v>211</v>
      </c>
      <c r="I43" t="s">
        <v>211</v>
      </c>
    </row>
    <row r="44" spans="1:9" x14ac:dyDescent="0.25">
      <c r="A44">
        <v>16</v>
      </c>
      <c r="B44">
        <v>67.855199999999996</v>
      </c>
      <c r="C44" t="s">
        <v>163</v>
      </c>
      <c r="D44">
        <v>400</v>
      </c>
      <c r="E44" t="s">
        <v>37</v>
      </c>
      <c r="F44" t="s">
        <v>27</v>
      </c>
      <c r="G44" t="s">
        <v>203</v>
      </c>
      <c r="H44" t="s">
        <v>211</v>
      </c>
      <c r="I44" t="s">
        <v>211</v>
      </c>
    </row>
    <row r="45" spans="1:9" x14ac:dyDescent="0.25">
      <c r="A45">
        <v>24</v>
      </c>
      <c r="B45">
        <v>54.242600000000003</v>
      </c>
      <c r="C45" t="s">
        <v>163</v>
      </c>
      <c r="D45">
        <v>400</v>
      </c>
      <c r="E45" t="s">
        <v>37</v>
      </c>
      <c r="F45" t="s">
        <v>27</v>
      </c>
      <c r="G45" t="s">
        <v>203</v>
      </c>
      <c r="H45" t="s">
        <v>211</v>
      </c>
      <c r="I45" t="s">
        <v>211</v>
      </c>
    </row>
    <row r="46" spans="1:9" x14ac:dyDescent="0.25">
      <c r="A46">
        <v>48</v>
      </c>
      <c r="B46">
        <v>18.243500000000001</v>
      </c>
      <c r="C46" t="s">
        <v>163</v>
      </c>
      <c r="D46">
        <v>400</v>
      </c>
      <c r="E46" t="s">
        <v>37</v>
      </c>
      <c r="F46" t="s">
        <v>27</v>
      </c>
      <c r="G46" t="s">
        <v>203</v>
      </c>
      <c r="H46" t="s">
        <v>211</v>
      </c>
      <c r="I46" t="s">
        <v>211</v>
      </c>
    </row>
    <row r="47" spans="1:9" x14ac:dyDescent="0.25">
      <c r="A47">
        <v>72</v>
      </c>
      <c r="B47">
        <v>10.2285</v>
      </c>
      <c r="C47" t="s">
        <v>163</v>
      </c>
      <c r="D47">
        <v>400</v>
      </c>
      <c r="E47" t="s">
        <v>37</v>
      </c>
      <c r="F47" t="s">
        <v>27</v>
      </c>
      <c r="G47" t="s">
        <v>203</v>
      </c>
      <c r="H47" t="s">
        <v>211</v>
      </c>
      <c r="I47" t="s">
        <v>211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B11"/>
    </sheetView>
  </sheetViews>
  <sheetFormatPr defaultRowHeight="15" x14ac:dyDescent="0.25"/>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725</v>
      </c>
      <c r="E2" t="s">
        <v>27</v>
      </c>
      <c r="F2" t="s">
        <v>23</v>
      </c>
      <c r="G2" t="s">
        <v>203</v>
      </c>
      <c r="H2" t="s">
        <v>222</v>
      </c>
      <c r="I2" t="s">
        <v>211</v>
      </c>
      <c r="K2" t="s">
        <v>2</v>
      </c>
      <c r="L2" t="s">
        <v>19</v>
      </c>
    </row>
    <row r="3" spans="1:15" x14ac:dyDescent="0.25">
      <c r="A3">
        <v>0.5</v>
      </c>
      <c r="B3">
        <v>6.0499999999999998E-2</v>
      </c>
      <c r="C3" t="s">
        <v>163</v>
      </c>
      <c r="D3">
        <v>725</v>
      </c>
      <c r="E3" t="s">
        <v>27</v>
      </c>
      <c r="F3" t="s">
        <v>23</v>
      </c>
      <c r="G3" t="s">
        <v>203</v>
      </c>
      <c r="H3" t="s">
        <v>222</v>
      </c>
      <c r="I3" t="s">
        <v>211</v>
      </c>
      <c r="K3" t="s">
        <v>5</v>
      </c>
      <c r="L3">
        <v>725</v>
      </c>
      <c r="M3" t="s">
        <v>169</v>
      </c>
    </row>
    <row r="4" spans="1:15" x14ac:dyDescent="0.25">
      <c r="A4">
        <v>1</v>
      </c>
      <c r="B4">
        <v>0.1721</v>
      </c>
      <c r="C4" t="s">
        <v>163</v>
      </c>
      <c r="D4">
        <v>725</v>
      </c>
      <c r="E4" t="s">
        <v>27</v>
      </c>
      <c r="F4" t="s">
        <v>23</v>
      </c>
      <c r="G4" t="s">
        <v>203</v>
      </c>
      <c r="H4" t="s">
        <v>222</v>
      </c>
      <c r="I4" t="s">
        <v>211</v>
      </c>
      <c r="K4" t="s">
        <v>9</v>
      </c>
      <c r="L4">
        <v>4</v>
      </c>
    </row>
    <row r="5" spans="1:15" x14ac:dyDescent="0.25">
      <c r="A5">
        <v>2</v>
      </c>
      <c r="B5">
        <v>0.35759999999999997</v>
      </c>
      <c r="C5" t="s">
        <v>163</v>
      </c>
      <c r="D5">
        <v>725</v>
      </c>
      <c r="E5" t="s">
        <v>27</v>
      </c>
      <c r="F5" t="s">
        <v>23</v>
      </c>
      <c r="G5" t="s">
        <v>203</v>
      </c>
      <c r="H5" t="s">
        <v>222</v>
      </c>
      <c r="I5" t="s">
        <v>211</v>
      </c>
      <c r="K5" t="s">
        <v>15</v>
      </c>
      <c r="L5" t="s">
        <v>23</v>
      </c>
    </row>
    <row r="6" spans="1:15" x14ac:dyDescent="0.25">
      <c r="A6">
        <v>3</v>
      </c>
      <c r="B6">
        <v>0.46820000000000001</v>
      </c>
      <c r="C6" t="s">
        <v>163</v>
      </c>
      <c r="D6">
        <v>725</v>
      </c>
      <c r="E6" t="s">
        <v>27</v>
      </c>
      <c r="F6" t="s">
        <v>23</v>
      </c>
      <c r="G6" t="s">
        <v>203</v>
      </c>
      <c r="H6" t="s">
        <v>222</v>
      </c>
      <c r="I6" t="s">
        <v>211</v>
      </c>
      <c r="K6" t="s">
        <v>12</v>
      </c>
      <c r="L6" t="s">
        <v>13</v>
      </c>
    </row>
    <row r="7" spans="1:15" x14ac:dyDescent="0.25">
      <c r="A7">
        <v>4</v>
      </c>
      <c r="B7">
        <v>0.53939999999999999</v>
      </c>
      <c r="C7" t="s">
        <v>163</v>
      </c>
      <c r="D7">
        <v>725</v>
      </c>
      <c r="E7" t="s">
        <v>27</v>
      </c>
      <c r="F7" t="s">
        <v>23</v>
      </c>
      <c r="G7" t="s">
        <v>203</v>
      </c>
      <c r="H7" t="s">
        <v>222</v>
      </c>
      <c r="I7" t="s">
        <v>211</v>
      </c>
      <c r="K7" t="s">
        <v>10</v>
      </c>
      <c r="L7" t="s">
        <v>167</v>
      </c>
    </row>
    <row r="8" spans="1:15" x14ac:dyDescent="0.25">
      <c r="A8">
        <v>6</v>
      </c>
      <c r="B8">
        <v>0.3906</v>
      </c>
      <c r="C8" t="s">
        <v>163</v>
      </c>
      <c r="D8">
        <v>725</v>
      </c>
      <c r="E8" t="s">
        <v>27</v>
      </c>
      <c r="F8" t="s">
        <v>23</v>
      </c>
      <c r="G8" t="s">
        <v>203</v>
      </c>
      <c r="H8" t="s">
        <v>222</v>
      </c>
      <c r="I8" t="s">
        <v>211</v>
      </c>
      <c r="K8" t="s">
        <v>206</v>
      </c>
      <c r="L8" t="s">
        <v>280</v>
      </c>
      <c r="O8" t="s">
        <v>404</v>
      </c>
    </row>
    <row r="9" spans="1:15" x14ac:dyDescent="0.25">
      <c r="A9">
        <v>8</v>
      </c>
      <c r="B9">
        <v>0.28520000000000001</v>
      </c>
      <c r="C9" t="s">
        <v>163</v>
      </c>
      <c r="D9">
        <v>725</v>
      </c>
      <c r="E9" t="s">
        <v>27</v>
      </c>
      <c r="F9" t="s">
        <v>23</v>
      </c>
      <c r="G9" t="s">
        <v>203</v>
      </c>
      <c r="H9" t="s">
        <v>222</v>
      </c>
      <c r="I9" t="s">
        <v>211</v>
      </c>
      <c r="K9" t="s">
        <v>207</v>
      </c>
      <c r="L9" t="s">
        <v>211</v>
      </c>
    </row>
    <row r="10" spans="1:15" x14ac:dyDescent="0.25">
      <c r="A10">
        <v>10</v>
      </c>
      <c r="B10">
        <v>0.12920000000000001</v>
      </c>
      <c r="C10" t="s">
        <v>163</v>
      </c>
      <c r="D10">
        <v>725</v>
      </c>
      <c r="E10" t="s">
        <v>27</v>
      </c>
      <c r="F10" t="s">
        <v>23</v>
      </c>
      <c r="G10" t="s">
        <v>203</v>
      </c>
      <c r="H10" t="s">
        <v>222</v>
      </c>
      <c r="I10" t="s">
        <v>211</v>
      </c>
      <c r="K10" t="s">
        <v>219</v>
      </c>
      <c r="L10" t="s">
        <v>211</v>
      </c>
    </row>
    <row r="11" spans="1:15" x14ac:dyDescent="0.25">
      <c r="A11">
        <v>12</v>
      </c>
      <c r="B11">
        <v>9.7699999999999995E-2</v>
      </c>
      <c r="C11" t="s">
        <v>163</v>
      </c>
      <c r="D11">
        <v>725</v>
      </c>
      <c r="E11" t="s">
        <v>27</v>
      </c>
      <c r="F11" t="s">
        <v>23</v>
      </c>
      <c r="G11" t="s">
        <v>203</v>
      </c>
      <c r="H11" t="s">
        <v>222</v>
      </c>
      <c r="I11" t="s">
        <v>211</v>
      </c>
      <c r="K11" t="s">
        <v>318</v>
      </c>
      <c r="L11" t="s">
        <v>402</v>
      </c>
      <c r="M11" t="s">
        <v>403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H14" sqref="H14"/>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163</v>
      </c>
      <c r="D2">
        <v>400</v>
      </c>
      <c r="E2" t="s">
        <v>27</v>
      </c>
      <c r="F2" t="s">
        <v>25</v>
      </c>
      <c r="G2" t="s">
        <v>203</v>
      </c>
      <c r="H2" t="s">
        <v>272</v>
      </c>
      <c r="I2" t="s">
        <v>279</v>
      </c>
      <c r="K2" t="s">
        <v>2</v>
      </c>
      <c r="L2" t="s">
        <v>8</v>
      </c>
    </row>
    <row r="3" spans="1:16" x14ac:dyDescent="0.25">
      <c r="A3">
        <v>1</v>
      </c>
      <c r="B3">
        <v>55.503</v>
      </c>
      <c r="C3" t="s">
        <v>163</v>
      </c>
      <c r="D3">
        <v>400</v>
      </c>
      <c r="E3" t="s">
        <v>27</v>
      </c>
      <c r="F3" t="s">
        <v>25</v>
      </c>
      <c r="G3" t="s">
        <v>203</v>
      </c>
      <c r="H3" t="s">
        <v>272</v>
      </c>
      <c r="I3" t="s">
        <v>279</v>
      </c>
      <c r="K3" t="s">
        <v>5</v>
      </c>
      <c r="L3">
        <v>400</v>
      </c>
    </row>
    <row r="4" spans="1:16" x14ac:dyDescent="0.25">
      <c r="A4">
        <v>2</v>
      </c>
      <c r="B4">
        <v>217.25</v>
      </c>
      <c r="C4" t="s">
        <v>163</v>
      </c>
      <c r="D4">
        <v>400</v>
      </c>
      <c r="E4" t="s">
        <v>27</v>
      </c>
      <c r="F4" t="s">
        <v>25</v>
      </c>
      <c r="G4" t="s">
        <v>203</v>
      </c>
      <c r="H4" t="s">
        <v>272</v>
      </c>
      <c r="I4" t="s">
        <v>279</v>
      </c>
      <c r="K4" t="s">
        <v>9</v>
      </c>
      <c r="L4" t="s">
        <v>197</v>
      </c>
      <c r="P4" t="s">
        <v>315</v>
      </c>
    </row>
    <row r="5" spans="1:16" x14ac:dyDescent="0.25">
      <c r="A5">
        <v>3</v>
      </c>
      <c r="B5">
        <v>383.64350000000002</v>
      </c>
      <c r="C5" t="s">
        <v>163</v>
      </c>
      <c r="D5">
        <v>400</v>
      </c>
      <c r="E5" t="s">
        <v>27</v>
      </c>
      <c r="F5" t="s">
        <v>25</v>
      </c>
      <c r="G5" t="s">
        <v>203</v>
      </c>
      <c r="H5" t="s">
        <v>272</v>
      </c>
      <c r="I5" t="s">
        <v>279</v>
      </c>
      <c r="K5" t="s">
        <v>15</v>
      </c>
      <c r="L5" t="s">
        <v>25</v>
      </c>
    </row>
    <row r="6" spans="1:16" x14ac:dyDescent="0.25">
      <c r="A6">
        <v>4</v>
      </c>
      <c r="B6">
        <v>514.00350000000003</v>
      </c>
      <c r="C6" t="s">
        <v>163</v>
      </c>
      <c r="D6">
        <v>400</v>
      </c>
      <c r="E6" t="s">
        <v>27</v>
      </c>
      <c r="F6" t="s">
        <v>25</v>
      </c>
      <c r="G6" t="s">
        <v>203</v>
      </c>
      <c r="H6" t="s">
        <v>272</v>
      </c>
      <c r="I6" t="s">
        <v>279</v>
      </c>
      <c r="K6" t="s">
        <v>12</v>
      </c>
      <c r="L6" t="s">
        <v>13</v>
      </c>
    </row>
    <row r="7" spans="1:16" x14ac:dyDescent="0.25">
      <c r="A7">
        <v>6</v>
      </c>
      <c r="B7">
        <v>505.83839999999998</v>
      </c>
      <c r="C7" t="s">
        <v>163</v>
      </c>
      <c r="D7">
        <v>400</v>
      </c>
      <c r="E7" t="s">
        <v>27</v>
      </c>
      <c r="F7" t="s">
        <v>25</v>
      </c>
      <c r="G7" t="s">
        <v>203</v>
      </c>
      <c r="H7" t="s">
        <v>272</v>
      </c>
      <c r="I7" t="s">
        <v>279</v>
      </c>
      <c r="K7" t="s">
        <v>10</v>
      </c>
      <c r="L7" t="s">
        <v>198</v>
      </c>
    </row>
    <row r="8" spans="1:16" x14ac:dyDescent="0.25">
      <c r="A8">
        <v>8</v>
      </c>
      <c r="B8">
        <v>365.61040000000003</v>
      </c>
      <c r="C8" t="s">
        <v>163</v>
      </c>
      <c r="D8">
        <v>400</v>
      </c>
      <c r="E8" t="s">
        <v>27</v>
      </c>
      <c r="F8" t="s">
        <v>25</v>
      </c>
      <c r="G8" t="s">
        <v>203</v>
      </c>
      <c r="H8" t="s">
        <v>272</v>
      </c>
      <c r="I8" t="s">
        <v>279</v>
      </c>
      <c r="K8" t="s">
        <v>206</v>
      </c>
      <c r="L8" t="s">
        <v>203</v>
      </c>
      <c r="M8" t="s">
        <v>405</v>
      </c>
    </row>
    <row r="9" spans="1:16" x14ac:dyDescent="0.25">
      <c r="A9">
        <v>12</v>
      </c>
      <c r="B9">
        <v>270.8383</v>
      </c>
      <c r="C9" t="s">
        <v>163</v>
      </c>
      <c r="D9">
        <v>400</v>
      </c>
      <c r="E9" t="s">
        <v>27</v>
      </c>
      <c r="F9" t="s">
        <v>25</v>
      </c>
      <c r="G9" t="s">
        <v>203</v>
      </c>
      <c r="H9" t="s">
        <v>272</v>
      </c>
      <c r="I9" t="s">
        <v>279</v>
      </c>
      <c r="K9" t="s">
        <v>207</v>
      </c>
      <c r="L9" t="s">
        <v>249</v>
      </c>
    </row>
    <row r="10" spans="1:16" x14ac:dyDescent="0.25">
      <c r="A10">
        <v>24</v>
      </c>
      <c r="B10">
        <v>102.33499999999999</v>
      </c>
      <c r="C10" t="s">
        <v>163</v>
      </c>
      <c r="D10">
        <v>400</v>
      </c>
      <c r="E10" t="s">
        <v>27</v>
      </c>
      <c r="F10" t="s">
        <v>25</v>
      </c>
      <c r="G10" t="s">
        <v>203</v>
      </c>
      <c r="H10" t="s">
        <v>272</v>
      </c>
      <c r="I10" t="s">
        <v>279</v>
      </c>
      <c r="K10" t="s">
        <v>219</v>
      </c>
      <c r="L10" t="s">
        <v>278</v>
      </c>
    </row>
    <row r="11" spans="1:16" x14ac:dyDescent="0.25">
      <c r="A11">
        <v>36</v>
      </c>
      <c r="B11">
        <v>38.355699999999999</v>
      </c>
      <c r="C11" t="s">
        <v>163</v>
      </c>
      <c r="D11">
        <v>400</v>
      </c>
      <c r="E11" t="s">
        <v>27</v>
      </c>
      <c r="F11" t="s">
        <v>25</v>
      </c>
      <c r="G11" t="s">
        <v>203</v>
      </c>
      <c r="H11" t="s">
        <v>272</v>
      </c>
      <c r="I11" t="s">
        <v>279</v>
      </c>
      <c r="K11" t="s">
        <v>318</v>
      </c>
      <c r="L11" t="s">
        <v>406</v>
      </c>
    </row>
    <row r="12" spans="1:16" x14ac:dyDescent="0.25">
      <c r="A12">
        <v>48</v>
      </c>
      <c r="B12">
        <v>20.5505</v>
      </c>
      <c r="C12" t="s">
        <v>163</v>
      </c>
      <c r="D12">
        <v>400</v>
      </c>
      <c r="E12" t="s">
        <v>27</v>
      </c>
      <c r="F12" t="s">
        <v>25</v>
      </c>
      <c r="G12" t="s">
        <v>203</v>
      </c>
      <c r="H12" t="s">
        <v>272</v>
      </c>
      <c r="I12" t="s">
        <v>279</v>
      </c>
    </row>
    <row r="13" spans="1:16" x14ac:dyDescent="0.25">
      <c r="A13">
        <v>72</v>
      </c>
      <c r="B13">
        <v>4.5492999999999997</v>
      </c>
      <c r="C13" t="s">
        <v>163</v>
      </c>
      <c r="D13">
        <v>400</v>
      </c>
      <c r="E13" t="s">
        <v>27</v>
      </c>
      <c r="F13" t="s">
        <v>25</v>
      </c>
      <c r="G13" t="s">
        <v>203</v>
      </c>
      <c r="H13" t="s">
        <v>272</v>
      </c>
      <c r="I13" t="s">
        <v>279</v>
      </c>
    </row>
    <row r="14" spans="1:16" x14ac:dyDescent="0.25">
      <c r="A14">
        <v>0</v>
      </c>
      <c r="B14">
        <v>0</v>
      </c>
      <c r="C14" t="s">
        <v>163</v>
      </c>
      <c r="D14">
        <v>400</v>
      </c>
      <c r="E14" t="s">
        <v>27</v>
      </c>
      <c r="F14" t="s">
        <v>25</v>
      </c>
      <c r="G14" t="s">
        <v>203</v>
      </c>
      <c r="H14" t="s">
        <v>211</v>
      </c>
      <c r="I14" t="s">
        <v>279</v>
      </c>
    </row>
    <row r="15" spans="1:16" x14ac:dyDescent="0.25">
      <c r="A15">
        <v>1</v>
      </c>
      <c r="B15">
        <v>38.825200000000002</v>
      </c>
      <c r="C15" t="s">
        <v>163</v>
      </c>
      <c r="D15">
        <v>400</v>
      </c>
      <c r="E15" t="s">
        <v>27</v>
      </c>
      <c r="F15" t="s">
        <v>25</v>
      </c>
      <c r="G15" t="s">
        <v>203</v>
      </c>
      <c r="H15" t="s">
        <v>211</v>
      </c>
      <c r="I15" t="s">
        <v>279</v>
      </c>
    </row>
    <row r="16" spans="1:16" x14ac:dyDescent="0.25">
      <c r="A16">
        <v>2</v>
      </c>
      <c r="B16">
        <v>134.54150000000001</v>
      </c>
      <c r="C16" t="s">
        <v>163</v>
      </c>
      <c r="D16">
        <v>400</v>
      </c>
      <c r="E16" t="s">
        <v>27</v>
      </c>
      <c r="F16" t="s">
        <v>25</v>
      </c>
      <c r="G16" t="s">
        <v>203</v>
      </c>
      <c r="H16" t="s">
        <v>211</v>
      </c>
      <c r="I16" t="s">
        <v>279</v>
      </c>
    </row>
    <row r="17" spans="1:9" x14ac:dyDescent="0.25">
      <c r="A17">
        <v>3</v>
      </c>
      <c r="B17">
        <v>226.2784</v>
      </c>
      <c r="C17" t="s">
        <v>163</v>
      </c>
      <c r="D17">
        <v>400</v>
      </c>
      <c r="E17" t="s">
        <v>27</v>
      </c>
      <c r="F17" t="s">
        <v>25</v>
      </c>
      <c r="G17" t="s">
        <v>203</v>
      </c>
      <c r="H17" t="s">
        <v>211</v>
      </c>
      <c r="I17" t="s">
        <v>279</v>
      </c>
    </row>
    <row r="18" spans="1:9" x14ac:dyDescent="0.25">
      <c r="A18">
        <v>4</v>
      </c>
      <c r="B18">
        <v>356.6404</v>
      </c>
      <c r="C18" t="s">
        <v>163</v>
      </c>
      <c r="D18">
        <v>400</v>
      </c>
      <c r="E18" t="s">
        <v>27</v>
      </c>
      <c r="F18" t="s">
        <v>25</v>
      </c>
      <c r="G18" t="s">
        <v>203</v>
      </c>
      <c r="H18" t="s">
        <v>211</v>
      </c>
      <c r="I18" t="s">
        <v>279</v>
      </c>
    </row>
    <row r="19" spans="1:9" x14ac:dyDescent="0.25">
      <c r="A19">
        <v>6</v>
      </c>
      <c r="B19">
        <v>433.49340000000001</v>
      </c>
      <c r="C19" t="s">
        <v>163</v>
      </c>
      <c r="D19">
        <v>400</v>
      </c>
      <c r="E19" t="s">
        <v>27</v>
      </c>
      <c r="F19" t="s">
        <v>25</v>
      </c>
      <c r="G19" t="s">
        <v>203</v>
      </c>
      <c r="H19" t="s">
        <v>211</v>
      </c>
      <c r="I19" t="s">
        <v>279</v>
      </c>
    </row>
    <row r="20" spans="1:9" x14ac:dyDescent="0.25">
      <c r="A20">
        <v>8</v>
      </c>
      <c r="B20">
        <v>331.65609999999998</v>
      </c>
      <c r="C20" t="s">
        <v>163</v>
      </c>
      <c r="D20">
        <v>400</v>
      </c>
      <c r="E20" t="s">
        <v>27</v>
      </c>
      <c r="F20" t="s">
        <v>25</v>
      </c>
      <c r="G20" t="s">
        <v>203</v>
      </c>
      <c r="H20" t="s">
        <v>211</v>
      </c>
      <c r="I20" t="s">
        <v>279</v>
      </c>
    </row>
    <row r="21" spans="1:9" x14ac:dyDescent="0.25">
      <c r="A21">
        <v>12</v>
      </c>
      <c r="B21">
        <v>221.06829999999999</v>
      </c>
      <c r="C21" t="s">
        <v>163</v>
      </c>
      <c r="D21">
        <v>400</v>
      </c>
      <c r="E21" t="s">
        <v>27</v>
      </c>
      <c r="F21" t="s">
        <v>25</v>
      </c>
      <c r="G21" t="s">
        <v>203</v>
      </c>
      <c r="H21" t="s">
        <v>211</v>
      </c>
      <c r="I21" t="s">
        <v>279</v>
      </c>
    </row>
    <row r="22" spans="1:9" x14ac:dyDescent="0.25">
      <c r="A22">
        <v>24</v>
      </c>
      <c r="B22">
        <v>81.520300000000006</v>
      </c>
      <c r="C22" t="s">
        <v>163</v>
      </c>
      <c r="D22">
        <v>400</v>
      </c>
      <c r="E22" t="s">
        <v>27</v>
      </c>
      <c r="F22" t="s">
        <v>25</v>
      </c>
      <c r="G22" t="s">
        <v>203</v>
      </c>
      <c r="H22" t="s">
        <v>211</v>
      </c>
      <c r="I22" t="s">
        <v>279</v>
      </c>
    </row>
    <row r="23" spans="1:9" x14ac:dyDescent="0.25">
      <c r="A23">
        <v>36</v>
      </c>
      <c r="B23">
        <v>30.305900000000001</v>
      </c>
      <c r="C23" t="s">
        <v>163</v>
      </c>
      <c r="D23">
        <v>400</v>
      </c>
      <c r="E23" t="s">
        <v>27</v>
      </c>
      <c r="F23" t="s">
        <v>25</v>
      </c>
      <c r="G23" t="s">
        <v>203</v>
      </c>
      <c r="H23" t="s">
        <v>211</v>
      </c>
      <c r="I23" t="s">
        <v>279</v>
      </c>
    </row>
    <row r="24" spans="1:9" x14ac:dyDescent="0.25">
      <c r="A24">
        <v>48</v>
      </c>
      <c r="B24">
        <v>14.143800000000001</v>
      </c>
      <c r="C24" t="s">
        <v>163</v>
      </c>
      <c r="D24">
        <v>400</v>
      </c>
      <c r="E24" t="s">
        <v>27</v>
      </c>
      <c r="F24" t="s">
        <v>25</v>
      </c>
      <c r="G24" t="s">
        <v>203</v>
      </c>
      <c r="H24" t="s">
        <v>211</v>
      </c>
      <c r="I24" t="s">
        <v>279</v>
      </c>
    </row>
    <row r="25" spans="1:9" x14ac:dyDescent="0.25">
      <c r="A25">
        <v>72</v>
      </c>
      <c r="B25">
        <v>3.2082999999999999</v>
      </c>
      <c r="C25" t="s">
        <v>163</v>
      </c>
      <c r="D25">
        <v>400</v>
      </c>
      <c r="E25" t="s">
        <v>27</v>
      </c>
      <c r="F25" t="s">
        <v>25</v>
      </c>
      <c r="G25" t="s">
        <v>203</v>
      </c>
      <c r="H25" t="s">
        <v>211</v>
      </c>
      <c r="I25" t="s">
        <v>279</v>
      </c>
    </row>
    <row r="26" spans="1:9" x14ac:dyDescent="0.25">
      <c r="A26">
        <v>0</v>
      </c>
      <c r="B26">
        <v>0</v>
      </c>
      <c r="C26" t="s">
        <v>22</v>
      </c>
      <c r="D26">
        <v>400</v>
      </c>
      <c r="E26" t="s">
        <v>27</v>
      </c>
      <c r="F26" t="s">
        <v>25</v>
      </c>
      <c r="G26" t="s">
        <v>203</v>
      </c>
      <c r="H26" t="s">
        <v>272</v>
      </c>
      <c r="I26" t="s">
        <v>279</v>
      </c>
    </row>
    <row r="27" spans="1:9" x14ac:dyDescent="0.25">
      <c r="A27">
        <v>1</v>
      </c>
      <c r="B27">
        <v>12.865</v>
      </c>
      <c r="C27" t="s">
        <v>22</v>
      </c>
      <c r="D27">
        <v>400</v>
      </c>
      <c r="E27" t="s">
        <v>27</v>
      </c>
      <c r="F27" t="s">
        <v>25</v>
      </c>
      <c r="G27" t="s">
        <v>203</v>
      </c>
      <c r="H27" t="s">
        <v>272</v>
      </c>
      <c r="I27" t="s">
        <v>279</v>
      </c>
    </row>
    <row r="28" spans="1:9" x14ac:dyDescent="0.25">
      <c r="A28">
        <v>2</v>
      </c>
      <c r="B28">
        <v>53.269199999999998</v>
      </c>
      <c r="C28" t="s">
        <v>22</v>
      </c>
      <c r="D28">
        <v>400</v>
      </c>
      <c r="E28" t="s">
        <v>27</v>
      </c>
      <c r="F28" t="s">
        <v>25</v>
      </c>
      <c r="G28" t="s">
        <v>203</v>
      </c>
      <c r="H28" t="s">
        <v>272</v>
      </c>
      <c r="I28" t="s">
        <v>279</v>
      </c>
    </row>
    <row r="29" spans="1:9" x14ac:dyDescent="0.25">
      <c r="A29">
        <v>3</v>
      </c>
      <c r="B29">
        <v>66.490099999999998</v>
      </c>
      <c r="C29" t="s">
        <v>22</v>
      </c>
      <c r="D29">
        <v>400</v>
      </c>
      <c r="E29" t="s">
        <v>27</v>
      </c>
      <c r="F29" t="s">
        <v>25</v>
      </c>
      <c r="G29" t="s">
        <v>203</v>
      </c>
      <c r="H29" t="s">
        <v>272</v>
      </c>
      <c r="I29" t="s">
        <v>279</v>
      </c>
    </row>
    <row r="30" spans="1:9" x14ac:dyDescent="0.25">
      <c r="A30">
        <v>4</v>
      </c>
      <c r="B30">
        <v>62.589100000000002</v>
      </c>
      <c r="C30" t="s">
        <v>22</v>
      </c>
      <c r="D30">
        <v>400</v>
      </c>
      <c r="E30" t="s">
        <v>27</v>
      </c>
      <c r="F30" t="s">
        <v>25</v>
      </c>
      <c r="G30" t="s">
        <v>203</v>
      </c>
      <c r="H30" t="s">
        <v>272</v>
      </c>
      <c r="I30" t="s">
        <v>279</v>
      </c>
    </row>
    <row r="31" spans="1:9" x14ac:dyDescent="0.25">
      <c r="A31">
        <v>6</v>
      </c>
      <c r="B31">
        <v>26.046800000000001</v>
      </c>
      <c r="C31" t="s">
        <v>22</v>
      </c>
      <c r="D31">
        <v>400</v>
      </c>
      <c r="E31" t="s">
        <v>27</v>
      </c>
      <c r="F31" t="s">
        <v>25</v>
      </c>
      <c r="G31" t="s">
        <v>203</v>
      </c>
      <c r="H31" t="s">
        <v>272</v>
      </c>
      <c r="I31" t="s">
        <v>279</v>
      </c>
    </row>
    <row r="32" spans="1:9" x14ac:dyDescent="0.25">
      <c r="A32">
        <v>8</v>
      </c>
      <c r="B32">
        <v>10.949299999999999</v>
      </c>
      <c r="C32" t="s">
        <v>22</v>
      </c>
      <c r="D32">
        <v>400</v>
      </c>
      <c r="E32" t="s">
        <v>27</v>
      </c>
      <c r="F32" t="s">
        <v>25</v>
      </c>
      <c r="G32" t="s">
        <v>203</v>
      </c>
      <c r="H32" t="s">
        <v>272</v>
      </c>
      <c r="I32" t="s">
        <v>279</v>
      </c>
    </row>
    <row r="33" spans="1:9" x14ac:dyDescent="0.25">
      <c r="A33">
        <v>12</v>
      </c>
      <c r="B33">
        <v>3.9174000000000002</v>
      </c>
      <c r="C33" t="s">
        <v>22</v>
      </c>
      <c r="D33">
        <v>400</v>
      </c>
      <c r="E33" t="s">
        <v>27</v>
      </c>
      <c r="F33" t="s">
        <v>25</v>
      </c>
      <c r="G33" t="s">
        <v>203</v>
      </c>
      <c r="H33" t="s">
        <v>272</v>
      </c>
      <c r="I33" t="s">
        <v>279</v>
      </c>
    </row>
    <row r="34" spans="1:9" x14ac:dyDescent="0.25">
      <c r="A34">
        <v>24</v>
      </c>
      <c r="B34">
        <v>0.96530000000000005</v>
      </c>
      <c r="C34" t="s">
        <v>22</v>
      </c>
      <c r="D34">
        <v>400</v>
      </c>
      <c r="E34" t="s">
        <v>27</v>
      </c>
      <c r="F34" t="s">
        <v>25</v>
      </c>
      <c r="G34" t="s">
        <v>203</v>
      </c>
      <c r="H34" t="s">
        <v>272</v>
      </c>
      <c r="I34" t="s">
        <v>279</v>
      </c>
    </row>
    <row r="35" spans="1:9" x14ac:dyDescent="0.25">
      <c r="A35">
        <v>36</v>
      </c>
      <c r="B35">
        <v>0.44869999999999999</v>
      </c>
      <c r="C35" t="s">
        <v>22</v>
      </c>
      <c r="D35">
        <v>400</v>
      </c>
      <c r="E35" t="s">
        <v>27</v>
      </c>
      <c r="F35" t="s">
        <v>25</v>
      </c>
      <c r="G35" t="s">
        <v>203</v>
      </c>
      <c r="H35" t="s">
        <v>272</v>
      </c>
      <c r="I35" t="s">
        <v>279</v>
      </c>
    </row>
    <row r="36" spans="1:9" x14ac:dyDescent="0.25">
      <c r="A36">
        <v>48</v>
      </c>
      <c r="B36">
        <v>0.38590000000000002</v>
      </c>
      <c r="C36" t="s">
        <v>22</v>
      </c>
      <c r="D36">
        <v>400</v>
      </c>
      <c r="E36" t="s">
        <v>27</v>
      </c>
      <c r="F36" t="s">
        <v>25</v>
      </c>
      <c r="G36" t="s">
        <v>203</v>
      </c>
      <c r="H36" t="s">
        <v>272</v>
      </c>
      <c r="I36" t="s">
        <v>279</v>
      </c>
    </row>
    <row r="37" spans="1:9" x14ac:dyDescent="0.25">
      <c r="A37">
        <v>0</v>
      </c>
      <c r="B37">
        <v>0</v>
      </c>
      <c r="C37" t="s">
        <v>22</v>
      </c>
      <c r="D37">
        <v>400</v>
      </c>
      <c r="E37" t="s">
        <v>27</v>
      </c>
      <c r="F37" t="s">
        <v>25</v>
      </c>
      <c r="G37" t="s">
        <v>203</v>
      </c>
      <c r="H37" t="s">
        <v>211</v>
      </c>
      <c r="I37" t="s">
        <v>279</v>
      </c>
    </row>
    <row r="38" spans="1:9" x14ac:dyDescent="0.25">
      <c r="A38">
        <v>1</v>
      </c>
      <c r="B38">
        <v>7.1710000000000003</v>
      </c>
      <c r="C38" t="s">
        <v>22</v>
      </c>
      <c r="D38">
        <v>400</v>
      </c>
      <c r="E38" t="s">
        <v>27</v>
      </c>
      <c r="F38" t="s">
        <v>25</v>
      </c>
      <c r="G38" t="s">
        <v>203</v>
      </c>
      <c r="H38" t="s">
        <v>211</v>
      </c>
      <c r="I38" t="s">
        <v>279</v>
      </c>
    </row>
    <row r="39" spans="1:9" x14ac:dyDescent="0.25">
      <c r="A39">
        <v>2</v>
      </c>
      <c r="B39">
        <v>20.6585</v>
      </c>
      <c r="C39" t="s">
        <v>22</v>
      </c>
      <c r="D39">
        <v>400</v>
      </c>
      <c r="E39" t="s">
        <v>27</v>
      </c>
      <c r="F39" t="s">
        <v>25</v>
      </c>
      <c r="G39" t="s">
        <v>203</v>
      </c>
      <c r="H39" t="s">
        <v>211</v>
      </c>
      <c r="I39" t="s">
        <v>279</v>
      </c>
    </row>
    <row r="40" spans="1:9" x14ac:dyDescent="0.25">
      <c r="A40">
        <v>3</v>
      </c>
      <c r="B40">
        <v>25.785599999999999</v>
      </c>
      <c r="C40" t="s">
        <v>22</v>
      </c>
      <c r="D40">
        <v>400</v>
      </c>
      <c r="E40" t="s">
        <v>27</v>
      </c>
      <c r="F40" t="s">
        <v>25</v>
      </c>
      <c r="G40" t="s">
        <v>203</v>
      </c>
      <c r="H40" t="s">
        <v>211</v>
      </c>
      <c r="I40" t="s">
        <v>279</v>
      </c>
    </row>
    <row r="41" spans="1:9" x14ac:dyDescent="0.25">
      <c r="A41">
        <v>4</v>
      </c>
      <c r="B41">
        <v>34.887500000000003</v>
      </c>
      <c r="C41" t="s">
        <v>22</v>
      </c>
      <c r="D41">
        <v>400</v>
      </c>
      <c r="E41" t="s">
        <v>27</v>
      </c>
      <c r="F41" t="s">
        <v>25</v>
      </c>
      <c r="G41" t="s">
        <v>203</v>
      </c>
      <c r="H41" t="s">
        <v>211</v>
      </c>
      <c r="I41" t="s">
        <v>279</v>
      </c>
    </row>
    <row r="42" spans="1:9" x14ac:dyDescent="0.25">
      <c r="A42">
        <v>6</v>
      </c>
      <c r="B42">
        <v>21.0791</v>
      </c>
      <c r="C42" t="s">
        <v>22</v>
      </c>
      <c r="D42">
        <v>400</v>
      </c>
      <c r="E42" t="s">
        <v>27</v>
      </c>
      <c r="F42" t="s">
        <v>25</v>
      </c>
      <c r="G42" t="s">
        <v>203</v>
      </c>
      <c r="H42" t="s">
        <v>211</v>
      </c>
      <c r="I42" t="s">
        <v>279</v>
      </c>
    </row>
    <row r="43" spans="1:9" x14ac:dyDescent="0.25">
      <c r="A43">
        <v>8</v>
      </c>
      <c r="B43">
        <v>9.0413999999999994</v>
      </c>
      <c r="C43" t="s">
        <v>22</v>
      </c>
      <c r="D43">
        <v>400</v>
      </c>
      <c r="E43" t="s">
        <v>27</v>
      </c>
      <c r="F43" t="s">
        <v>25</v>
      </c>
      <c r="G43" t="s">
        <v>203</v>
      </c>
      <c r="H43" t="s">
        <v>211</v>
      </c>
      <c r="I43" t="s">
        <v>279</v>
      </c>
    </row>
    <row r="44" spans="1:9" x14ac:dyDescent="0.25">
      <c r="A44">
        <v>12</v>
      </c>
      <c r="B44">
        <v>3.1070000000000002</v>
      </c>
      <c r="C44" t="s">
        <v>22</v>
      </c>
      <c r="D44">
        <v>400</v>
      </c>
      <c r="E44" t="s">
        <v>27</v>
      </c>
      <c r="F44" t="s">
        <v>25</v>
      </c>
      <c r="G44" t="s">
        <v>203</v>
      </c>
      <c r="H44" t="s">
        <v>211</v>
      </c>
      <c r="I44" t="s">
        <v>279</v>
      </c>
    </row>
    <row r="45" spans="1:9" x14ac:dyDescent="0.25">
      <c r="A45">
        <v>24</v>
      </c>
      <c r="B45">
        <v>0.80520000000000003</v>
      </c>
      <c r="C45" t="s">
        <v>22</v>
      </c>
      <c r="D45">
        <v>400</v>
      </c>
      <c r="E45" t="s">
        <v>27</v>
      </c>
      <c r="F45" t="s">
        <v>25</v>
      </c>
      <c r="G45" t="s">
        <v>203</v>
      </c>
      <c r="H45" t="s">
        <v>211</v>
      </c>
      <c r="I45" t="s">
        <v>279</v>
      </c>
    </row>
    <row r="46" spans="1:9" x14ac:dyDescent="0.25">
      <c r="A46">
        <v>36</v>
      </c>
      <c r="B46">
        <v>0.34539999999999998</v>
      </c>
      <c r="C46" t="s">
        <v>22</v>
      </c>
      <c r="D46">
        <v>400</v>
      </c>
      <c r="E46" t="s">
        <v>27</v>
      </c>
      <c r="F46" t="s">
        <v>25</v>
      </c>
      <c r="G46" t="s">
        <v>203</v>
      </c>
      <c r="H46" t="s">
        <v>211</v>
      </c>
      <c r="I46" t="s">
        <v>279</v>
      </c>
    </row>
    <row r="47" spans="1:9" x14ac:dyDescent="0.25">
      <c r="A47">
        <v>48</v>
      </c>
      <c r="B47">
        <v>0.31859999999999999</v>
      </c>
      <c r="C47" t="s">
        <v>22</v>
      </c>
      <c r="D47">
        <v>400</v>
      </c>
      <c r="E47" t="s">
        <v>27</v>
      </c>
      <c r="F47" t="s">
        <v>25</v>
      </c>
      <c r="G47" t="s">
        <v>203</v>
      </c>
      <c r="H47" t="s">
        <v>211</v>
      </c>
      <c r="I47" t="s">
        <v>279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BC91C-9039-4156-AAC3-348F0976780B}">
  <dimension ref="A1:G81"/>
  <sheetViews>
    <sheetView workbookViewId="0">
      <selection sqref="A1:G1"/>
    </sheetView>
  </sheetViews>
  <sheetFormatPr defaultRowHeight="15" x14ac:dyDescent="0.25"/>
  <sheetData>
    <row r="1" spans="1:7" x14ac:dyDescent="0.25">
      <c r="A1" t="s">
        <v>0</v>
      </c>
      <c r="B1" t="s">
        <v>7</v>
      </c>
      <c r="C1" t="s">
        <v>16</v>
      </c>
      <c r="D1" t="s">
        <v>210</v>
      </c>
      <c r="E1" t="s">
        <v>42</v>
      </c>
      <c r="F1" t="s">
        <v>777</v>
      </c>
    </row>
    <row r="2" spans="1:7" x14ac:dyDescent="0.25">
      <c r="A2">
        <v>0</v>
      </c>
      <c r="B2">
        <v>0</v>
      </c>
      <c r="C2" t="s">
        <v>22</v>
      </c>
      <c r="D2" t="s">
        <v>211</v>
      </c>
      <c r="E2">
        <v>400</v>
      </c>
      <c r="F2" t="s">
        <v>8</v>
      </c>
      <c r="G2" t="s">
        <v>27</v>
      </c>
    </row>
    <row r="3" spans="1:7" x14ac:dyDescent="0.25">
      <c r="A3">
        <v>0.5</v>
      </c>
      <c r="B3">
        <v>10.975</v>
      </c>
      <c r="C3" t="s">
        <v>22</v>
      </c>
      <c r="D3" t="s">
        <v>211</v>
      </c>
      <c r="E3">
        <v>400</v>
      </c>
      <c r="F3" t="s">
        <v>8</v>
      </c>
      <c r="G3" t="s">
        <v>27</v>
      </c>
    </row>
    <row r="4" spans="1:7" x14ac:dyDescent="0.25">
      <c r="A4">
        <v>1</v>
      </c>
      <c r="B4">
        <v>24.523199999999999</v>
      </c>
      <c r="C4" t="s">
        <v>22</v>
      </c>
      <c r="D4" t="s">
        <v>211</v>
      </c>
      <c r="E4">
        <v>400</v>
      </c>
      <c r="F4" t="s">
        <v>8</v>
      </c>
      <c r="G4" t="s">
        <v>27</v>
      </c>
    </row>
    <row r="5" spans="1:7" x14ac:dyDescent="0.25">
      <c r="A5">
        <v>1.5</v>
      </c>
      <c r="B5">
        <v>40.987000000000002</v>
      </c>
      <c r="C5" t="s">
        <v>22</v>
      </c>
      <c r="D5" t="s">
        <v>211</v>
      </c>
      <c r="E5">
        <v>400</v>
      </c>
      <c r="F5" t="s">
        <v>8</v>
      </c>
      <c r="G5" t="s">
        <v>27</v>
      </c>
    </row>
    <row r="6" spans="1:7" x14ac:dyDescent="0.25">
      <c r="A6">
        <v>2</v>
      </c>
      <c r="B6">
        <v>37.039099999999998</v>
      </c>
      <c r="C6" t="s">
        <v>22</v>
      </c>
      <c r="D6" t="s">
        <v>211</v>
      </c>
      <c r="E6">
        <v>400</v>
      </c>
      <c r="F6" t="s">
        <v>8</v>
      </c>
      <c r="G6" t="s">
        <v>27</v>
      </c>
    </row>
    <row r="7" spans="1:7" x14ac:dyDescent="0.25">
      <c r="A7">
        <v>2.5</v>
      </c>
      <c r="B7">
        <v>40.466999999999999</v>
      </c>
      <c r="C7" t="s">
        <v>22</v>
      </c>
      <c r="D7" t="s">
        <v>211</v>
      </c>
      <c r="E7">
        <v>400</v>
      </c>
      <c r="F7" t="s">
        <v>8</v>
      </c>
      <c r="G7" t="s">
        <v>27</v>
      </c>
    </row>
    <row r="8" spans="1:7" x14ac:dyDescent="0.25">
      <c r="A8">
        <v>3</v>
      </c>
      <c r="B8">
        <v>31.7163</v>
      </c>
      <c r="C8" t="s">
        <v>22</v>
      </c>
      <c r="D8" t="s">
        <v>211</v>
      </c>
      <c r="E8">
        <v>400</v>
      </c>
      <c r="F8" t="s">
        <v>8</v>
      </c>
      <c r="G8" t="s">
        <v>27</v>
      </c>
    </row>
    <row r="9" spans="1:7" x14ac:dyDescent="0.25">
      <c r="A9">
        <v>3.5</v>
      </c>
      <c r="B9">
        <v>32.228099999999998</v>
      </c>
      <c r="C9" t="s">
        <v>22</v>
      </c>
      <c r="D9" t="s">
        <v>211</v>
      </c>
      <c r="E9">
        <v>400</v>
      </c>
      <c r="F9" t="s">
        <v>8</v>
      </c>
      <c r="G9" t="s">
        <v>27</v>
      </c>
    </row>
    <row r="10" spans="1:7" x14ac:dyDescent="0.25">
      <c r="A10">
        <v>4</v>
      </c>
      <c r="B10">
        <v>25.3645</v>
      </c>
      <c r="C10" t="s">
        <v>22</v>
      </c>
      <c r="D10" t="s">
        <v>211</v>
      </c>
      <c r="E10">
        <v>400</v>
      </c>
      <c r="F10" t="s">
        <v>8</v>
      </c>
      <c r="G10" t="s">
        <v>27</v>
      </c>
    </row>
    <row r="11" spans="1:7" x14ac:dyDescent="0.25">
      <c r="A11">
        <v>4.5</v>
      </c>
      <c r="B11">
        <v>17.814800000000002</v>
      </c>
      <c r="C11" t="s">
        <v>22</v>
      </c>
      <c r="D11" t="s">
        <v>211</v>
      </c>
      <c r="E11">
        <v>400</v>
      </c>
      <c r="F11" t="s">
        <v>8</v>
      </c>
      <c r="G11" t="s">
        <v>27</v>
      </c>
    </row>
    <row r="12" spans="1:7" x14ac:dyDescent="0.25">
      <c r="A12">
        <v>5</v>
      </c>
      <c r="B12">
        <v>10.4367</v>
      </c>
      <c r="C12" t="s">
        <v>22</v>
      </c>
      <c r="D12" t="s">
        <v>211</v>
      </c>
      <c r="E12">
        <v>400</v>
      </c>
      <c r="F12" t="s">
        <v>8</v>
      </c>
      <c r="G12" t="s">
        <v>27</v>
      </c>
    </row>
    <row r="13" spans="1:7" x14ac:dyDescent="0.25">
      <c r="A13">
        <v>5.5</v>
      </c>
      <c r="B13">
        <v>9.5760000000000005</v>
      </c>
      <c r="C13" t="s">
        <v>22</v>
      </c>
      <c r="D13" t="s">
        <v>211</v>
      </c>
      <c r="E13">
        <v>400</v>
      </c>
      <c r="F13" t="s">
        <v>8</v>
      </c>
      <c r="G13" t="s">
        <v>27</v>
      </c>
    </row>
    <row r="14" spans="1:7" x14ac:dyDescent="0.25">
      <c r="A14">
        <v>6</v>
      </c>
      <c r="B14">
        <v>8.0297000000000001</v>
      </c>
      <c r="C14" t="s">
        <v>22</v>
      </c>
      <c r="D14" t="s">
        <v>211</v>
      </c>
      <c r="E14">
        <v>400</v>
      </c>
      <c r="F14" t="s">
        <v>8</v>
      </c>
      <c r="G14" t="s">
        <v>27</v>
      </c>
    </row>
    <row r="15" spans="1:7" x14ac:dyDescent="0.25">
      <c r="A15">
        <v>7</v>
      </c>
      <c r="B15">
        <v>5.9659000000000004</v>
      </c>
      <c r="C15" t="s">
        <v>22</v>
      </c>
      <c r="D15" t="s">
        <v>211</v>
      </c>
      <c r="E15">
        <v>400</v>
      </c>
      <c r="F15" t="s">
        <v>8</v>
      </c>
      <c r="G15" t="s">
        <v>27</v>
      </c>
    </row>
    <row r="16" spans="1:7" x14ac:dyDescent="0.25">
      <c r="A16">
        <v>8</v>
      </c>
      <c r="B16">
        <v>4.7602000000000002</v>
      </c>
      <c r="C16" t="s">
        <v>22</v>
      </c>
      <c r="D16" t="s">
        <v>211</v>
      </c>
      <c r="E16">
        <v>400</v>
      </c>
      <c r="F16" t="s">
        <v>8</v>
      </c>
      <c r="G16" t="s">
        <v>27</v>
      </c>
    </row>
    <row r="17" spans="1:7" x14ac:dyDescent="0.25">
      <c r="A17">
        <v>11</v>
      </c>
      <c r="B17">
        <v>1.8275999999999999</v>
      </c>
      <c r="C17" t="s">
        <v>22</v>
      </c>
      <c r="D17" t="s">
        <v>211</v>
      </c>
      <c r="E17">
        <v>400</v>
      </c>
      <c r="F17" t="s">
        <v>8</v>
      </c>
      <c r="G17" t="s">
        <v>27</v>
      </c>
    </row>
    <row r="18" spans="1:7" x14ac:dyDescent="0.25">
      <c r="A18">
        <v>15</v>
      </c>
      <c r="B18">
        <v>0.60589999999999999</v>
      </c>
      <c r="C18" t="s">
        <v>22</v>
      </c>
      <c r="D18" t="s">
        <v>211</v>
      </c>
      <c r="E18">
        <v>400</v>
      </c>
      <c r="F18" t="s">
        <v>8</v>
      </c>
      <c r="G18" t="s">
        <v>27</v>
      </c>
    </row>
    <row r="19" spans="1:7" x14ac:dyDescent="0.25">
      <c r="A19">
        <v>19</v>
      </c>
      <c r="B19">
        <v>0.75600000000000001</v>
      </c>
      <c r="C19" t="s">
        <v>22</v>
      </c>
      <c r="D19" t="s">
        <v>211</v>
      </c>
      <c r="E19">
        <v>400</v>
      </c>
      <c r="F19" t="s">
        <v>8</v>
      </c>
      <c r="G19" t="s">
        <v>27</v>
      </c>
    </row>
    <row r="20" spans="1:7" x14ac:dyDescent="0.25">
      <c r="A20">
        <v>24</v>
      </c>
      <c r="B20">
        <v>0.21440000000000001</v>
      </c>
      <c r="C20" t="s">
        <v>22</v>
      </c>
      <c r="D20" t="s">
        <v>211</v>
      </c>
      <c r="E20">
        <v>400</v>
      </c>
      <c r="F20" t="s">
        <v>8</v>
      </c>
      <c r="G20" t="s">
        <v>27</v>
      </c>
    </row>
    <row r="21" spans="1:7" x14ac:dyDescent="0.25">
      <c r="A21">
        <v>32</v>
      </c>
      <c r="B21">
        <v>0</v>
      </c>
      <c r="C21" t="s">
        <v>22</v>
      </c>
      <c r="D21" t="s">
        <v>211</v>
      </c>
      <c r="E21">
        <v>400</v>
      </c>
      <c r="F21" t="s">
        <v>8</v>
      </c>
      <c r="G21" t="s">
        <v>27</v>
      </c>
    </row>
    <row r="22" spans="1:7" x14ac:dyDescent="0.25">
      <c r="A22">
        <v>0</v>
      </c>
      <c r="B22">
        <v>0</v>
      </c>
      <c r="C22" t="s">
        <v>163</v>
      </c>
      <c r="D22" t="s">
        <v>211</v>
      </c>
      <c r="E22">
        <v>400</v>
      </c>
      <c r="F22" t="s">
        <v>8</v>
      </c>
      <c r="G22" t="s">
        <v>27</v>
      </c>
    </row>
    <row r="23" spans="1:7" x14ac:dyDescent="0.25">
      <c r="A23">
        <v>0.5</v>
      </c>
      <c r="B23">
        <v>57.9604</v>
      </c>
      <c r="C23" t="s">
        <v>163</v>
      </c>
      <c r="D23" t="s">
        <v>211</v>
      </c>
      <c r="E23">
        <v>400</v>
      </c>
      <c r="F23" t="s">
        <v>8</v>
      </c>
      <c r="G23" t="s">
        <v>27</v>
      </c>
    </row>
    <row r="24" spans="1:7" x14ac:dyDescent="0.25">
      <c r="A24">
        <v>1</v>
      </c>
      <c r="B24">
        <v>201.1979</v>
      </c>
      <c r="C24" t="s">
        <v>163</v>
      </c>
      <c r="D24" t="s">
        <v>211</v>
      </c>
      <c r="E24">
        <v>400</v>
      </c>
      <c r="F24" t="s">
        <v>8</v>
      </c>
      <c r="G24" t="s">
        <v>27</v>
      </c>
    </row>
    <row r="25" spans="1:7" x14ac:dyDescent="0.25">
      <c r="A25">
        <v>1.5</v>
      </c>
      <c r="B25">
        <v>405.06610000000001</v>
      </c>
      <c r="C25" t="s">
        <v>163</v>
      </c>
      <c r="D25" t="s">
        <v>211</v>
      </c>
      <c r="E25">
        <v>400</v>
      </c>
      <c r="F25" t="s">
        <v>8</v>
      </c>
      <c r="G25" t="s">
        <v>27</v>
      </c>
    </row>
    <row r="26" spans="1:7" x14ac:dyDescent="0.25">
      <c r="A26">
        <v>2</v>
      </c>
      <c r="B26">
        <v>559.37739999999997</v>
      </c>
      <c r="C26" t="s">
        <v>163</v>
      </c>
      <c r="D26" t="s">
        <v>211</v>
      </c>
      <c r="E26">
        <v>400</v>
      </c>
      <c r="F26" t="s">
        <v>8</v>
      </c>
      <c r="G26" t="s">
        <v>27</v>
      </c>
    </row>
    <row r="27" spans="1:7" x14ac:dyDescent="0.25">
      <c r="A27">
        <v>2.5</v>
      </c>
      <c r="B27">
        <v>614.54480000000001</v>
      </c>
      <c r="C27" t="s">
        <v>163</v>
      </c>
      <c r="D27" t="s">
        <v>211</v>
      </c>
      <c r="E27">
        <v>400</v>
      </c>
      <c r="F27" t="s">
        <v>8</v>
      </c>
      <c r="G27" t="s">
        <v>27</v>
      </c>
    </row>
    <row r="28" spans="1:7" x14ac:dyDescent="0.25">
      <c r="A28">
        <v>3</v>
      </c>
      <c r="B28">
        <v>642.16070000000002</v>
      </c>
      <c r="C28" t="s">
        <v>163</v>
      </c>
      <c r="D28" t="s">
        <v>211</v>
      </c>
      <c r="E28">
        <v>400</v>
      </c>
      <c r="F28" t="s">
        <v>8</v>
      </c>
      <c r="G28" t="s">
        <v>27</v>
      </c>
    </row>
    <row r="29" spans="1:7" x14ac:dyDescent="0.25">
      <c r="A29">
        <v>3.5</v>
      </c>
      <c r="B29">
        <v>702.83590000000004</v>
      </c>
      <c r="C29" t="s">
        <v>163</v>
      </c>
      <c r="D29" t="s">
        <v>211</v>
      </c>
      <c r="E29">
        <v>400</v>
      </c>
      <c r="F29" t="s">
        <v>8</v>
      </c>
      <c r="G29" t="s">
        <v>27</v>
      </c>
    </row>
    <row r="30" spans="1:7" x14ac:dyDescent="0.25">
      <c r="A30">
        <v>4</v>
      </c>
      <c r="B30">
        <v>722.20299999999997</v>
      </c>
      <c r="C30" t="s">
        <v>163</v>
      </c>
      <c r="D30" t="s">
        <v>211</v>
      </c>
      <c r="E30">
        <v>400</v>
      </c>
      <c r="F30" t="s">
        <v>8</v>
      </c>
      <c r="G30" t="s">
        <v>27</v>
      </c>
    </row>
    <row r="31" spans="1:7" x14ac:dyDescent="0.25">
      <c r="A31">
        <v>4.5</v>
      </c>
      <c r="B31">
        <v>703.01149999999996</v>
      </c>
      <c r="C31" t="s">
        <v>163</v>
      </c>
      <c r="D31" t="s">
        <v>211</v>
      </c>
      <c r="E31">
        <v>400</v>
      </c>
      <c r="F31" t="s">
        <v>8</v>
      </c>
      <c r="G31" t="s">
        <v>27</v>
      </c>
    </row>
    <row r="32" spans="1:7" x14ac:dyDescent="0.25">
      <c r="A32">
        <v>5</v>
      </c>
      <c r="B32">
        <v>557.13319999999999</v>
      </c>
      <c r="C32" t="s">
        <v>163</v>
      </c>
      <c r="D32" t="s">
        <v>211</v>
      </c>
      <c r="E32">
        <v>400</v>
      </c>
      <c r="F32" t="s">
        <v>8</v>
      </c>
      <c r="G32" t="s">
        <v>27</v>
      </c>
    </row>
    <row r="33" spans="1:7" x14ac:dyDescent="0.25">
      <c r="A33">
        <v>5.5</v>
      </c>
      <c r="B33">
        <v>620.55799999999999</v>
      </c>
      <c r="C33" t="s">
        <v>163</v>
      </c>
      <c r="D33" t="s">
        <v>211</v>
      </c>
      <c r="E33">
        <v>400</v>
      </c>
      <c r="F33" t="s">
        <v>8</v>
      </c>
      <c r="G33" t="s">
        <v>27</v>
      </c>
    </row>
    <row r="34" spans="1:7" x14ac:dyDescent="0.25">
      <c r="A34">
        <v>6</v>
      </c>
      <c r="B34">
        <v>502.22699999999998</v>
      </c>
      <c r="C34" t="s">
        <v>163</v>
      </c>
      <c r="D34" t="s">
        <v>211</v>
      </c>
      <c r="E34">
        <v>400</v>
      </c>
      <c r="F34" t="s">
        <v>8</v>
      </c>
      <c r="G34" t="s">
        <v>27</v>
      </c>
    </row>
    <row r="35" spans="1:7" x14ac:dyDescent="0.25">
      <c r="A35">
        <v>7</v>
      </c>
      <c r="B35">
        <v>411.52890000000002</v>
      </c>
      <c r="C35" t="s">
        <v>163</v>
      </c>
      <c r="D35" t="s">
        <v>211</v>
      </c>
      <c r="E35">
        <v>400</v>
      </c>
      <c r="F35" t="s">
        <v>8</v>
      </c>
      <c r="G35" t="s">
        <v>27</v>
      </c>
    </row>
    <row r="36" spans="1:7" x14ac:dyDescent="0.25">
      <c r="A36">
        <v>8</v>
      </c>
      <c r="B36">
        <v>378.64510000000001</v>
      </c>
      <c r="C36" t="s">
        <v>163</v>
      </c>
      <c r="D36" t="s">
        <v>211</v>
      </c>
      <c r="E36">
        <v>400</v>
      </c>
      <c r="F36" t="s">
        <v>8</v>
      </c>
      <c r="G36" t="s">
        <v>27</v>
      </c>
    </row>
    <row r="37" spans="1:7" x14ac:dyDescent="0.25">
      <c r="A37">
        <v>11</v>
      </c>
      <c r="B37">
        <v>282.79050000000001</v>
      </c>
      <c r="C37" t="s">
        <v>163</v>
      </c>
      <c r="D37" t="s">
        <v>211</v>
      </c>
      <c r="E37">
        <v>400</v>
      </c>
      <c r="F37" t="s">
        <v>8</v>
      </c>
      <c r="G37" t="s">
        <v>27</v>
      </c>
    </row>
    <row r="38" spans="1:7" x14ac:dyDescent="0.25">
      <c r="A38">
        <v>15</v>
      </c>
      <c r="B38">
        <v>189.83539999999999</v>
      </c>
      <c r="C38" t="s">
        <v>163</v>
      </c>
      <c r="D38" t="s">
        <v>211</v>
      </c>
      <c r="E38">
        <v>400</v>
      </c>
      <c r="F38" t="s">
        <v>8</v>
      </c>
      <c r="G38" t="s">
        <v>27</v>
      </c>
    </row>
    <row r="39" spans="1:7" x14ac:dyDescent="0.25">
      <c r="A39">
        <v>19</v>
      </c>
      <c r="B39">
        <v>165.74440000000001</v>
      </c>
      <c r="C39" t="s">
        <v>163</v>
      </c>
      <c r="D39" t="s">
        <v>211</v>
      </c>
      <c r="E39">
        <v>400</v>
      </c>
      <c r="F39" t="s">
        <v>8</v>
      </c>
      <c r="G39" t="s">
        <v>27</v>
      </c>
    </row>
    <row r="40" spans="1:7" x14ac:dyDescent="0.25">
      <c r="A40">
        <v>24</v>
      </c>
      <c r="B40">
        <v>136.2997</v>
      </c>
      <c r="C40" t="s">
        <v>163</v>
      </c>
      <c r="D40" t="s">
        <v>211</v>
      </c>
      <c r="E40">
        <v>400</v>
      </c>
      <c r="F40" t="s">
        <v>8</v>
      </c>
      <c r="G40" t="s">
        <v>27</v>
      </c>
    </row>
    <row r="41" spans="1:7" x14ac:dyDescent="0.25">
      <c r="A41">
        <v>32</v>
      </c>
      <c r="B41">
        <v>88.117599999999996</v>
      </c>
      <c r="C41" t="s">
        <v>163</v>
      </c>
      <c r="D41" t="s">
        <v>211</v>
      </c>
      <c r="E41">
        <v>400</v>
      </c>
      <c r="F41" t="s">
        <v>8</v>
      </c>
      <c r="G41" t="s">
        <v>27</v>
      </c>
    </row>
    <row r="42" spans="1:7" x14ac:dyDescent="0.25">
      <c r="A42">
        <v>0</v>
      </c>
      <c r="B42">
        <v>0</v>
      </c>
      <c r="C42" t="s">
        <v>22</v>
      </c>
      <c r="D42" t="s">
        <v>211</v>
      </c>
      <c r="E42">
        <v>400</v>
      </c>
      <c r="F42" t="s">
        <v>8</v>
      </c>
      <c r="G42" t="s">
        <v>54</v>
      </c>
    </row>
    <row r="43" spans="1:7" x14ac:dyDescent="0.25">
      <c r="A43">
        <v>0.5</v>
      </c>
      <c r="B43">
        <v>9.6029</v>
      </c>
      <c r="C43" t="s">
        <v>22</v>
      </c>
      <c r="D43" t="s">
        <v>211</v>
      </c>
      <c r="E43">
        <v>400</v>
      </c>
      <c r="F43" t="s">
        <v>8</v>
      </c>
      <c r="G43" t="s">
        <v>54</v>
      </c>
    </row>
    <row r="44" spans="1:7" x14ac:dyDescent="0.25">
      <c r="A44">
        <v>1</v>
      </c>
      <c r="B44">
        <v>41.161499999999997</v>
      </c>
      <c r="C44" t="s">
        <v>22</v>
      </c>
      <c r="D44" t="s">
        <v>211</v>
      </c>
      <c r="E44">
        <v>400</v>
      </c>
      <c r="F44" t="s">
        <v>8</v>
      </c>
      <c r="G44" t="s">
        <v>54</v>
      </c>
    </row>
    <row r="45" spans="1:7" x14ac:dyDescent="0.25">
      <c r="A45">
        <v>1.5</v>
      </c>
      <c r="B45">
        <v>83.353999999999999</v>
      </c>
      <c r="C45" t="s">
        <v>22</v>
      </c>
      <c r="D45" t="s">
        <v>211</v>
      </c>
      <c r="E45">
        <v>400</v>
      </c>
      <c r="F45" t="s">
        <v>8</v>
      </c>
      <c r="G45" t="s">
        <v>54</v>
      </c>
    </row>
    <row r="46" spans="1:7" x14ac:dyDescent="0.25">
      <c r="A46">
        <v>2</v>
      </c>
      <c r="B46">
        <v>98.102599999999995</v>
      </c>
      <c r="C46" t="s">
        <v>22</v>
      </c>
      <c r="D46" t="s">
        <v>211</v>
      </c>
      <c r="E46">
        <v>400</v>
      </c>
      <c r="F46" t="s">
        <v>8</v>
      </c>
      <c r="G46" t="s">
        <v>54</v>
      </c>
    </row>
    <row r="47" spans="1:7" x14ac:dyDescent="0.25">
      <c r="A47">
        <v>2.5</v>
      </c>
      <c r="B47">
        <v>95.87</v>
      </c>
      <c r="C47" t="s">
        <v>22</v>
      </c>
      <c r="D47" t="s">
        <v>211</v>
      </c>
      <c r="E47">
        <v>400</v>
      </c>
      <c r="F47" t="s">
        <v>8</v>
      </c>
      <c r="G47" t="s">
        <v>54</v>
      </c>
    </row>
    <row r="48" spans="1:7" x14ac:dyDescent="0.25">
      <c r="A48">
        <v>3</v>
      </c>
      <c r="B48">
        <v>83.688999999999993</v>
      </c>
      <c r="C48" t="s">
        <v>22</v>
      </c>
      <c r="D48" t="s">
        <v>211</v>
      </c>
      <c r="E48">
        <v>400</v>
      </c>
      <c r="F48" t="s">
        <v>8</v>
      </c>
      <c r="G48" t="s">
        <v>54</v>
      </c>
    </row>
    <row r="49" spans="1:7" x14ac:dyDescent="0.25">
      <c r="A49">
        <v>3.5</v>
      </c>
      <c r="B49">
        <v>72.879900000000006</v>
      </c>
      <c r="C49" t="s">
        <v>22</v>
      </c>
      <c r="D49" t="s">
        <v>211</v>
      </c>
      <c r="E49">
        <v>400</v>
      </c>
      <c r="F49" t="s">
        <v>8</v>
      </c>
      <c r="G49" t="s">
        <v>54</v>
      </c>
    </row>
    <row r="50" spans="1:7" x14ac:dyDescent="0.25">
      <c r="A50">
        <v>4</v>
      </c>
      <c r="B50">
        <v>79.2239</v>
      </c>
      <c r="C50" t="s">
        <v>22</v>
      </c>
      <c r="D50" t="s">
        <v>211</v>
      </c>
      <c r="E50">
        <v>400</v>
      </c>
      <c r="F50" t="s">
        <v>8</v>
      </c>
      <c r="G50" t="s">
        <v>54</v>
      </c>
    </row>
    <row r="51" spans="1:7" x14ac:dyDescent="0.25">
      <c r="A51">
        <v>4.5</v>
      </c>
      <c r="B51">
        <v>62.7547</v>
      </c>
      <c r="C51" t="s">
        <v>22</v>
      </c>
      <c r="D51" t="s">
        <v>211</v>
      </c>
      <c r="E51">
        <v>400</v>
      </c>
      <c r="F51" t="s">
        <v>8</v>
      </c>
      <c r="G51" t="s">
        <v>54</v>
      </c>
    </row>
    <row r="52" spans="1:7" x14ac:dyDescent="0.25">
      <c r="A52">
        <v>5</v>
      </c>
      <c r="B52">
        <v>63.6098</v>
      </c>
      <c r="C52" t="s">
        <v>22</v>
      </c>
      <c r="D52" t="s">
        <v>211</v>
      </c>
      <c r="E52">
        <v>400</v>
      </c>
      <c r="F52" t="s">
        <v>8</v>
      </c>
      <c r="G52" t="s">
        <v>54</v>
      </c>
    </row>
    <row r="53" spans="1:7" x14ac:dyDescent="0.25">
      <c r="A53">
        <v>5.5</v>
      </c>
      <c r="B53">
        <v>61.2057</v>
      </c>
      <c r="C53" t="s">
        <v>22</v>
      </c>
      <c r="D53" t="s">
        <v>211</v>
      </c>
      <c r="E53">
        <v>400</v>
      </c>
      <c r="F53" t="s">
        <v>8</v>
      </c>
      <c r="G53" t="s">
        <v>54</v>
      </c>
    </row>
    <row r="54" spans="1:7" x14ac:dyDescent="0.25">
      <c r="A54">
        <v>6</v>
      </c>
      <c r="B54">
        <v>40.7911</v>
      </c>
      <c r="C54" t="s">
        <v>22</v>
      </c>
      <c r="D54" t="s">
        <v>211</v>
      </c>
      <c r="E54">
        <v>400</v>
      </c>
      <c r="F54" t="s">
        <v>8</v>
      </c>
      <c r="G54" t="s">
        <v>54</v>
      </c>
    </row>
    <row r="55" spans="1:7" x14ac:dyDescent="0.25">
      <c r="A55">
        <v>7</v>
      </c>
      <c r="B55">
        <v>27.578299999999999</v>
      </c>
      <c r="C55" t="s">
        <v>22</v>
      </c>
      <c r="D55" t="s">
        <v>211</v>
      </c>
      <c r="E55">
        <v>400</v>
      </c>
      <c r="F55" t="s">
        <v>8</v>
      </c>
      <c r="G55" t="s">
        <v>54</v>
      </c>
    </row>
    <row r="56" spans="1:7" x14ac:dyDescent="0.25">
      <c r="A56">
        <v>8</v>
      </c>
      <c r="B56">
        <v>20.3688</v>
      </c>
      <c r="C56" t="s">
        <v>22</v>
      </c>
      <c r="D56" t="s">
        <v>211</v>
      </c>
      <c r="E56">
        <v>400</v>
      </c>
      <c r="F56" t="s">
        <v>8</v>
      </c>
      <c r="G56" t="s">
        <v>54</v>
      </c>
    </row>
    <row r="57" spans="1:7" x14ac:dyDescent="0.25">
      <c r="A57">
        <v>11</v>
      </c>
      <c r="B57">
        <v>9.8895</v>
      </c>
      <c r="C57" t="s">
        <v>22</v>
      </c>
      <c r="D57" t="s">
        <v>211</v>
      </c>
      <c r="E57">
        <v>400</v>
      </c>
      <c r="F57" t="s">
        <v>8</v>
      </c>
      <c r="G57" t="s">
        <v>54</v>
      </c>
    </row>
    <row r="58" spans="1:7" x14ac:dyDescent="0.25">
      <c r="A58">
        <v>15</v>
      </c>
      <c r="B58">
        <v>5.4081000000000001</v>
      </c>
      <c r="C58" t="s">
        <v>22</v>
      </c>
      <c r="D58" t="s">
        <v>211</v>
      </c>
      <c r="E58">
        <v>400</v>
      </c>
      <c r="F58" t="s">
        <v>8</v>
      </c>
      <c r="G58" t="s">
        <v>54</v>
      </c>
    </row>
    <row r="59" spans="1:7" x14ac:dyDescent="0.25">
      <c r="A59">
        <v>19</v>
      </c>
      <c r="B59">
        <v>3.6718000000000002</v>
      </c>
      <c r="C59" t="s">
        <v>22</v>
      </c>
      <c r="D59" t="s">
        <v>211</v>
      </c>
      <c r="E59">
        <v>400</v>
      </c>
      <c r="F59" t="s">
        <v>8</v>
      </c>
      <c r="G59" t="s">
        <v>54</v>
      </c>
    </row>
    <row r="60" spans="1:7" x14ac:dyDescent="0.25">
      <c r="A60">
        <v>24</v>
      </c>
      <c r="B60">
        <v>1.9294</v>
      </c>
      <c r="C60" t="s">
        <v>22</v>
      </c>
      <c r="D60" t="s">
        <v>211</v>
      </c>
      <c r="E60">
        <v>400</v>
      </c>
      <c r="F60" t="s">
        <v>8</v>
      </c>
      <c r="G60" t="s">
        <v>54</v>
      </c>
    </row>
    <row r="61" spans="1:7" x14ac:dyDescent="0.25">
      <c r="A61">
        <v>32</v>
      </c>
      <c r="B61">
        <v>1.3718999999999999</v>
      </c>
      <c r="C61" t="s">
        <v>22</v>
      </c>
      <c r="D61" t="s">
        <v>211</v>
      </c>
      <c r="E61">
        <v>400</v>
      </c>
      <c r="F61" t="s">
        <v>8</v>
      </c>
      <c r="G61" t="s">
        <v>54</v>
      </c>
    </row>
    <row r="62" spans="1:7" x14ac:dyDescent="0.25">
      <c r="A62">
        <v>0</v>
      </c>
      <c r="B62">
        <v>0</v>
      </c>
      <c r="C62" t="s">
        <v>163</v>
      </c>
      <c r="D62" t="s">
        <v>211</v>
      </c>
      <c r="E62">
        <v>400</v>
      </c>
      <c r="F62" t="s">
        <v>8</v>
      </c>
      <c r="G62" t="s">
        <v>54</v>
      </c>
    </row>
    <row r="63" spans="1:7" x14ac:dyDescent="0.25">
      <c r="A63">
        <v>0.5</v>
      </c>
      <c r="B63">
        <v>55.156799999999997</v>
      </c>
      <c r="C63" t="s">
        <v>163</v>
      </c>
      <c r="D63" t="s">
        <v>211</v>
      </c>
      <c r="E63">
        <v>400</v>
      </c>
      <c r="F63" t="s">
        <v>8</v>
      </c>
      <c r="G63" t="s">
        <v>54</v>
      </c>
    </row>
    <row r="64" spans="1:7" x14ac:dyDescent="0.25">
      <c r="A64">
        <v>1</v>
      </c>
      <c r="B64">
        <v>261.79169999999999</v>
      </c>
      <c r="C64" t="s">
        <v>163</v>
      </c>
      <c r="D64" t="s">
        <v>211</v>
      </c>
      <c r="E64">
        <v>400</v>
      </c>
      <c r="F64" t="s">
        <v>8</v>
      </c>
      <c r="G64" t="s">
        <v>54</v>
      </c>
    </row>
    <row r="65" spans="1:7" x14ac:dyDescent="0.25">
      <c r="A65">
        <v>1.5</v>
      </c>
      <c r="B65">
        <v>545.52229999999997</v>
      </c>
      <c r="C65" t="s">
        <v>163</v>
      </c>
      <c r="D65" t="s">
        <v>211</v>
      </c>
      <c r="E65">
        <v>400</v>
      </c>
      <c r="F65" t="s">
        <v>8</v>
      </c>
      <c r="G65" t="s">
        <v>54</v>
      </c>
    </row>
    <row r="66" spans="1:7" x14ac:dyDescent="0.25">
      <c r="A66">
        <v>2</v>
      </c>
      <c r="B66">
        <v>815.47929999999997</v>
      </c>
      <c r="C66" t="s">
        <v>163</v>
      </c>
      <c r="D66" t="s">
        <v>211</v>
      </c>
      <c r="E66">
        <v>400</v>
      </c>
      <c r="F66" t="s">
        <v>8</v>
      </c>
      <c r="G66" t="s">
        <v>54</v>
      </c>
    </row>
    <row r="67" spans="1:7" x14ac:dyDescent="0.25">
      <c r="A67">
        <v>2.5</v>
      </c>
      <c r="B67">
        <v>1008.3363000000001</v>
      </c>
      <c r="C67" t="s">
        <v>163</v>
      </c>
      <c r="D67" t="s">
        <v>211</v>
      </c>
      <c r="E67">
        <v>400</v>
      </c>
      <c r="F67" t="s">
        <v>8</v>
      </c>
      <c r="G67" t="s">
        <v>54</v>
      </c>
    </row>
    <row r="68" spans="1:7" x14ac:dyDescent="0.25">
      <c r="A68">
        <v>3</v>
      </c>
      <c r="B68">
        <v>1165.3972000000001</v>
      </c>
      <c r="C68" t="s">
        <v>163</v>
      </c>
      <c r="D68" t="s">
        <v>211</v>
      </c>
      <c r="E68">
        <v>400</v>
      </c>
      <c r="F68" t="s">
        <v>8</v>
      </c>
      <c r="G68" t="s">
        <v>54</v>
      </c>
    </row>
    <row r="69" spans="1:7" x14ac:dyDescent="0.25">
      <c r="A69">
        <v>3.5</v>
      </c>
      <c r="B69">
        <v>1215.0526</v>
      </c>
      <c r="C69" t="s">
        <v>163</v>
      </c>
      <c r="D69" t="s">
        <v>211</v>
      </c>
      <c r="E69">
        <v>400</v>
      </c>
      <c r="F69" t="s">
        <v>8</v>
      </c>
      <c r="G69" t="s">
        <v>54</v>
      </c>
    </row>
    <row r="70" spans="1:7" x14ac:dyDescent="0.25">
      <c r="A70">
        <v>4</v>
      </c>
      <c r="B70">
        <v>1432.6986999999999</v>
      </c>
      <c r="C70" t="s">
        <v>163</v>
      </c>
      <c r="D70" t="s">
        <v>211</v>
      </c>
      <c r="E70">
        <v>400</v>
      </c>
      <c r="F70" t="s">
        <v>8</v>
      </c>
      <c r="G70" t="s">
        <v>54</v>
      </c>
    </row>
    <row r="71" spans="1:7" x14ac:dyDescent="0.25">
      <c r="A71">
        <v>4.5</v>
      </c>
      <c r="B71">
        <v>1396.9840999999999</v>
      </c>
      <c r="C71" t="s">
        <v>163</v>
      </c>
      <c r="D71" t="s">
        <v>211</v>
      </c>
      <c r="E71">
        <v>400</v>
      </c>
      <c r="F71" t="s">
        <v>8</v>
      </c>
      <c r="G71" t="s">
        <v>54</v>
      </c>
    </row>
    <row r="72" spans="1:7" x14ac:dyDescent="0.25">
      <c r="A72">
        <v>5</v>
      </c>
      <c r="B72">
        <v>1369.5309999999999</v>
      </c>
      <c r="C72" t="s">
        <v>163</v>
      </c>
      <c r="D72" t="s">
        <v>211</v>
      </c>
      <c r="E72">
        <v>400</v>
      </c>
      <c r="F72" t="s">
        <v>8</v>
      </c>
      <c r="G72" t="s">
        <v>54</v>
      </c>
    </row>
    <row r="73" spans="1:7" x14ac:dyDescent="0.25">
      <c r="A73">
        <v>5.5</v>
      </c>
      <c r="B73">
        <v>1339.3282999999999</v>
      </c>
      <c r="C73" t="s">
        <v>163</v>
      </c>
      <c r="D73" t="s">
        <v>211</v>
      </c>
      <c r="E73">
        <v>400</v>
      </c>
      <c r="F73" t="s">
        <v>8</v>
      </c>
      <c r="G73" t="s">
        <v>54</v>
      </c>
    </row>
    <row r="74" spans="1:7" x14ac:dyDescent="0.25">
      <c r="A74">
        <v>6</v>
      </c>
      <c r="B74">
        <v>1171.4275</v>
      </c>
      <c r="C74" t="s">
        <v>163</v>
      </c>
      <c r="D74" t="s">
        <v>211</v>
      </c>
      <c r="E74">
        <v>400</v>
      </c>
      <c r="F74" t="s">
        <v>8</v>
      </c>
      <c r="G74" t="s">
        <v>54</v>
      </c>
    </row>
    <row r="75" spans="1:7" x14ac:dyDescent="0.25">
      <c r="A75">
        <v>7</v>
      </c>
      <c r="B75">
        <v>992.60109999999997</v>
      </c>
      <c r="C75" t="s">
        <v>163</v>
      </c>
      <c r="D75" t="s">
        <v>211</v>
      </c>
      <c r="E75">
        <v>400</v>
      </c>
      <c r="F75" t="s">
        <v>8</v>
      </c>
      <c r="G75" t="s">
        <v>54</v>
      </c>
    </row>
    <row r="76" spans="1:7" x14ac:dyDescent="0.25">
      <c r="A76">
        <v>8</v>
      </c>
      <c r="B76">
        <v>899.13630000000001</v>
      </c>
      <c r="C76" t="s">
        <v>163</v>
      </c>
      <c r="D76" t="s">
        <v>211</v>
      </c>
      <c r="E76">
        <v>400</v>
      </c>
      <c r="F76" t="s">
        <v>8</v>
      </c>
      <c r="G76" t="s">
        <v>54</v>
      </c>
    </row>
    <row r="77" spans="1:7" x14ac:dyDescent="0.25">
      <c r="A77">
        <v>11</v>
      </c>
      <c r="B77">
        <v>704.12929999999994</v>
      </c>
      <c r="C77" t="s">
        <v>163</v>
      </c>
      <c r="D77" t="s">
        <v>211</v>
      </c>
      <c r="E77">
        <v>400</v>
      </c>
      <c r="F77" t="s">
        <v>8</v>
      </c>
      <c r="G77" t="s">
        <v>54</v>
      </c>
    </row>
    <row r="78" spans="1:7" x14ac:dyDescent="0.25">
      <c r="A78">
        <v>15</v>
      </c>
      <c r="B78">
        <v>473.4889</v>
      </c>
      <c r="C78" t="s">
        <v>163</v>
      </c>
      <c r="D78" t="s">
        <v>211</v>
      </c>
      <c r="E78">
        <v>400</v>
      </c>
      <c r="F78" t="s">
        <v>8</v>
      </c>
      <c r="G78" t="s">
        <v>54</v>
      </c>
    </row>
    <row r="79" spans="1:7" x14ac:dyDescent="0.25">
      <c r="A79">
        <v>19</v>
      </c>
      <c r="B79">
        <v>353.00799999999998</v>
      </c>
      <c r="C79" t="s">
        <v>163</v>
      </c>
      <c r="D79" t="s">
        <v>211</v>
      </c>
      <c r="E79">
        <v>400</v>
      </c>
      <c r="F79" t="s">
        <v>8</v>
      </c>
      <c r="G79" t="s">
        <v>54</v>
      </c>
    </row>
    <row r="80" spans="1:7" x14ac:dyDescent="0.25">
      <c r="A80">
        <v>24</v>
      </c>
      <c r="B80">
        <v>262.99090000000001</v>
      </c>
      <c r="C80" t="s">
        <v>163</v>
      </c>
      <c r="D80" t="s">
        <v>211</v>
      </c>
      <c r="E80">
        <v>400</v>
      </c>
      <c r="F80" t="s">
        <v>8</v>
      </c>
      <c r="G80" t="s">
        <v>54</v>
      </c>
    </row>
    <row r="81" spans="1:7" x14ac:dyDescent="0.25">
      <c r="A81">
        <v>32</v>
      </c>
      <c r="B81">
        <v>162.47659999999999</v>
      </c>
      <c r="C81" t="s">
        <v>163</v>
      </c>
      <c r="D81" t="s">
        <v>211</v>
      </c>
      <c r="E81">
        <v>400</v>
      </c>
      <c r="F81" t="s">
        <v>8</v>
      </c>
      <c r="G81" t="s">
        <v>54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topLeftCell="A25" workbookViewId="0">
      <selection activeCell="C41" sqref="C41:C53"/>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213</v>
      </c>
      <c r="I1" t="s">
        <v>208</v>
      </c>
      <c r="J1" t="s">
        <v>210</v>
      </c>
      <c r="L1" t="s">
        <v>1</v>
      </c>
      <c r="M1" t="s">
        <v>3</v>
      </c>
    </row>
    <row r="2" spans="1:14" x14ac:dyDescent="0.25">
      <c r="A2">
        <v>48</v>
      </c>
      <c r="B2" s="54">
        <v>0</v>
      </c>
      <c r="C2" s="54">
        <v>76.459100000000007</v>
      </c>
      <c r="D2" s="54" t="s">
        <v>24</v>
      </c>
      <c r="E2" s="54">
        <v>800</v>
      </c>
      <c r="F2" s="54" t="s">
        <v>36</v>
      </c>
      <c r="G2" s="54" t="s">
        <v>23</v>
      </c>
      <c r="H2" s="54" t="s">
        <v>214</v>
      </c>
      <c r="I2" s="54" t="s">
        <v>209</v>
      </c>
      <c r="J2" s="54"/>
      <c r="L2" t="s">
        <v>2</v>
      </c>
      <c r="M2" t="s">
        <v>4</v>
      </c>
    </row>
    <row r="3" spans="1:14" x14ac:dyDescent="0.25">
      <c r="A3">
        <v>49</v>
      </c>
      <c r="B3" s="54">
        <v>1</v>
      </c>
      <c r="C3" s="54">
        <v>1489.5420999999999</v>
      </c>
      <c r="D3" s="54" t="s">
        <v>24</v>
      </c>
      <c r="E3" s="54">
        <v>800</v>
      </c>
      <c r="F3" s="54" t="s">
        <v>36</v>
      </c>
      <c r="G3" s="54" t="s">
        <v>23</v>
      </c>
      <c r="H3" s="54" t="s">
        <v>214</v>
      </c>
      <c r="I3" s="54" t="s">
        <v>209</v>
      </c>
      <c r="J3" s="54"/>
      <c r="L3" t="s">
        <v>5</v>
      </c>
      <c r="M3" t="s">
        <v>31</v>
      </c>
    </row>
    <row r="4" spans="1:14" x14ac:dyDescent="0.25">
      <c r="A4">
        <v>50</v>
      </c>
      <c r="B4" s="54">
        <v>2</v>
      </c>
      <c r="C4" s="54">
        <v>1221.4694</v>
      </c>
      <c r="D4" s="54" t="s">
        <v>24</v>
      </c>
      <c r="E4" s="54">
        <v>800</v>
      </c>
      <c r="F4" s="54" t="s">
        <v>36</v>
      </c>
      <c r="G4" s="54" t="s">
        <v>23</v>
      </c>
      <c r="H4" s="54" t="s">
        <v>214</v>
      </c>
      <c r="I4" s="54" t="s">
        <v>209</v>
      </c>
      <c r="J4" s="54"/>
      <c r="L4" t="s">
        <v>9</v>
      </c>
      <c r="M4" t="s">
        <v>463</v>
      </c>
    </row>
    <row r="5" spans="1:14" x14ac:dyDescent="0.25">
      <c r="A5">
        <v>51</v>
      </c>
      <c r="B5" s="54">
        <v>3</v>
      </c>
      <c r="C5" s="54">
        <v>1434.7799</v>
      </c>
      <c r="D5" s="54" t="s">
        <v>24</v>
      </c>
      <c r="E5" s="54">
        <v>800</v>
      </c>
      <c r="F5" s="54" t="s">
        <v>36</v>
      </c>
      <c r="G5" s="54" t="s">
        <v>23</v>
      </c>
      <c r="H5" s="54" t="s">
        <v>214</v>
      </c>
      <c r="I5" s="54" t="s">
        <v>209</v>
      </c>
      <c r="J5" s="54"/>
      <c r="L5" t="s">
        <v>15</v>
      </c>
      <c r="M5" t="s">
        <v>32</v>
      </c>
    </row>
    <row r="6" spans="1:14" x14ac:dyDescent="0.25">
      <c r="A6">
        <v>52</v>
      </c>
      <c r="B6" s="54">
        <v>4</v>
      </c>
      <c r="C6" s="54">
        <v>1388.2671</v>
      </c>
      <c r="D6" s="54" t="s">
        <v>24</v>
      </c>
      <c r="E6" s="54">
        <v>800</v>
      </c>
      <c r="F6" s="54" t="s">
        <v>36</v>
      </c>
      <c r="G6" s="54" t="s">
        <v>23</v>
      </c>
      <c r="H6" s="54" t="s">
        <v>214</v>
      </c>
      <c r="I6" s="54" t="s">
        <v>209</v>
      </c>
      <c r="J6" s="54"/>
      <c r="L6" t="s">
        <v>12</v>
      </c>
      <c r="M6" t="s">
        <v>13</v>
      </c>
    </row>
    <row r="7" spans="1:14" x14ac:dyDescent="0.25">
      <c r="A7">
        <v>54</v>
      </c>
      <c r="B7" s="54">
        <v>6</v>
      </c>
      <c r="C7" s="54">
        <v>730.44590000000005</v>
      </c>
      <c r="D7" s="54" t="s">
        <v>24</v>
      </c>
      <c r="E7" s="54">
        <v>800</v>
      </c>
      <c r="F7" s="54" t="s">
        <v>36</v>
      </c>
      <c r="G7" s="54" t="s">
        <v>23</v>
      </c>
      <c r="H7" s="54" t="s">
        <v>214</v>
      </c>
      <c r="I7" s="54" t="s">
        <v>209</v>
      </c>
      <c r="J7" s="54"/>
      <c r="L7" t="s">
        <v>10</v>
      </c>
    </row>
    <row r="8" spans="1:14" x14ac:dyDescent="0.25">
      <c r="A8">
        <v>56</v>
      </c>
      <c r="B8" s="54">
        <v>8</v>
      </c>
      <c r="C8" s="54">
        <v>462.34620000000001</v>
      </c>
      <c r="D8" s="54" t="s">
        <v>24</v>
      </c>
      <c r="E8" s="54">
        <v>800</v>
      </c>
      <c r="F8" s="54" t="s">
        <v>36</v>
      </c>
      <c r="G8" s="54" t="s">
        <v>23</v>
      </c>
      <c r="H8" s="54" t="s">
        <v>214</v>
      </c>
      <c r="I8" s="54" t="s">
        <v>209</v>
      </c>
      <c r="J8" s="54"/>
      <c r="L8" t="s">
        <v>206</v>
      </c>
      <c r="M8" t="s">
        <v>220</v>
      </c>
      <c r="N8" t="s">
        <v>464</v>
      </c>
    </row>
    <row r="9" spans="1:14" x14ac:dyDescent="0.25">
      <c r="A9">
        <v>60</v>
      </c>
      <c r="B9" s="54">
        <v>12</v>
      </c>
      <c r="C9" s="54">
        <v>156.01009999999999</v>
      </c>
      <c r="D9" s="54" t="s">
        <v>24</v>
      </c>
      <c r="E9" s="54">
        <v>800</v>
      </c>
      <c r="F9" s="54" t="s">
        <v>36</v>
      </c>
      <c r="G9" s="54" t="s">
        <v>23</v>
      </c>
      <c r="H9" s="54" t="s">
        <v>214</v>
      </c>
      <c r="I9" s="54" t="s">
        <v>209</v>
      </c>
      <c r="J9" s="54"/>
      <c r="L9" t="s">
        <v>207</v>
      </c>
      <c r="M9" t="s">
        <v>209</v>
      </c>
    </row>
    <row r="10" spans="1:14" x14ac:dyDescent="0.25">
      <c r="A10">
        <v>72</v>
      </c>
      <c r="B10" s="54">
        <v>24</v>
      </c>
      <c r="C10" s="54">
        <v>155.38900000000001</v>
      </c>
      <c r="D10" s="54" t="s">
        <v>24</v>
      </c>
      <c r="E10" s="54">
        <v>800</v>
      </c>
      <c r="F10" s="54" t="s">
        <v>36</v>
      </c>
      <c r="G10" s="54" t="s">
        <v>23</v>
      </c>
      <c r="H10" s="54" t="s">
        <v>214</v>
      </c>
      <c r="I10" s="54" t="s">
        <v>209</v>
      </c>
      <c r="J10" s="54"/>
      <c r="L10" t="s">
        <v>219</v>
      </c>
      <c r="M10" t="s">
        <v>465</v>
      </c>
    </row>
    <row r="11" spans="1:14" x14ac:dyDescent="0.25">
      <c r="A11">
        <v>84</v>
      </c>
      <c r="B11" s="54">
        <v>36</v>
      </c>
      <c r="C11" s="54">
        <v>63.038600000000002</v>
      </c>
      <c r="D11" s="54" t="s">
        <v>24</v>
      </c>
      <c r="E11" s="54">
        <v>800</v>
      </c>
      <c r="F11" s="54" t="s">
        <v>36</v>
      </c>
      <c r="G11" s="54" t="s">
        <v>23</v>
      </c>
      <c r="H11" s="54" t="s">
        <v>214</v>
      </c>
      <c r="I11" s="54" t="s">
        <v>209</v>
      </c>
      <c r="J11" s="54"/>
      <c r="M11" t="s">
        <v>466</v>
      </c>
    </row>
    <row r="12" spans="1:14" x14ac:dyDescent="0.25">
      <c r="A12">
        <v>96</v>
      </c>
      <c r="B12" s="54">
        <v>48</v>
      </c>
      <c r="C12" s="54">
        <v>169.40360000000001</v>
      </c>
      <c r="D12" s="54" t="s">
        <v>24</v>
      </c>
      <c r="E12" s="54">
        <v>800</v>
      </c>
      <c r="F12" s="54" t="s">
        <v>36</v>
      </c>
      <c r="G12" s="54" t="s">
        <v>23</v>
      </c>
      <c r="H12" s="54" t="s">
        <v>214</v>
      </c>
      <c r="I12" s="54" t="s">
        <v>209</v>
      </c>
      <c r="J12" s="54"/>
      <c r="M12" t="s">
        <v>467</v>
      </c>
    </row>
    <row r="13" spans="1:14" x14ac:dyDescent="0.25">
      <c r="A13">
        <v>120</v>
      </c>
      <c r="B13" s="54">
        <v>72</v>
      </c>
      <c r="C13" s="54">
        <v>84.708600000000004</v>
      </c>
      <c r="D13" s="54" t="s">
        <v>24</v>
      </c>
      <c r="E13" s="54">
        <v>800</v>
      </c>
      <c r="F13" s="54" t="s">
        <v>36</v>
      </c>
      <c r="G13" s="54" t="s">
        <v>23</v>
      </c>
      <c r="H13" s="54" t="s">
        <v>214</v>
      </c>
      <c r="I13" s="54" t="s">
        <v>209</v>
      </c>
      <c r="J13" s="54"/>
      <c r="M13" t="s">
        <v>468</v>
      </c>
    </row>
    <row r="14" spans="1:14" x14ac:dyDescent="0.25">
      <c r="A14">
        <v>144</v>
      </c>
      <c r="B14" s="54">
        <v>96</v>
      </c>
      <c r="C14" s="54">
        <v>84.087500000000006</v>
      </c>
      <c r="D14" s="54" t="s">
        <v>24</v>
      </c>
      <c r="E14" s="54">
        <v>800</v>
      </c>
      <c r="F14" s="54" t="s">
        <v>36</v>
      </c>
      <c r="G14" s="54" t="s">
        <v>23</v>
      </c>
      <c r="H14" s="54" t="s">
        <v>214</v>
      </c>
      <c r="I14" s="54" t="s">
        <v>209</v>
      </c>
      <c r="J14" s="54"/>
    </row>
    <row r="15" spans="1:14" x14ac:dyDescent="0.25">
      <c r="A15">
        <v>48</v>
      </c>
      <c r="B15" s="54">
        <v>0</v>
      </c>
      <c r="C15" s="54">
        <v>244.58</v>
      </c>
      <c r="D15" s="54" t="s">
        <v>24</v>
      </c>
      <c r="E15" s="54">
        <v>800</v>
      </c>
      <c r="F15" s="54" t="s">
        <v>36</v>
      </c>
      <c r="G15" s="54" t="s">
        <v>23</v>
      </c>
      <c r="H15" s="54" t="s">
        <v>214</v>
      </c>
      <c r="I15" s="54" t="s">
        <v>209</v>
      </c>
      <c r="J15" s="54" t="s">
        <v>204</v>
      </c>
    </row>
    <row r="16" spans="1:14" x14ac:dyDescent="0.25">
      <c r="A16">
        <v>49</v>
      </c>
      <c r="B16" s="54">
        <v>1</v>
      </c>
      <c r="C16" s="54">
        <v>1734.0952</v>
      </c>
      <c r="D16" s="54" t="s">
        <v>24</v>
      </c>
      <c r="E16" s="54">
        <v>800</v>
      </c>
      <c r="F16" s="54" t="s">
        <v>36</v>
      </c>
      <c r="G16" s="54" t="s">
        <v>23</v>
      </c>
      <c r="H16" s="54" t="s">
        <v>214</v>
      </c>
      <c r="I16" s="54" t="s">
        <v>209</v>
      </c>
      <c r="J16" s="54" t="s">
        <v>204</v>
      </c>
    </row>
    <row r="17" spans="1:10" x14ac:dyDescent="0.25">
      <c r="A17">
        <v>50</v>
      </c>
      <c r="B17" s="54">
        <v>2</v>
      </c>
      <c r="C17" s="54">
        <v>1779.2982999999999</v>
      </c>
      <c r="D17" s="54" t="s">
        <v>24</v>
      </c>
      <c r="E17" s="54">
        <v>800</v>
      </c>
      <c r="F17" s="54" t="s">
        <v>36</v>
      </c>
      <c r="G17" s="54" t="s">
        <v>23</v>
      </c>
      <c r="H17" s="54" t="s">
        <v>214</v>
      </c>
      <c r="I17" s="54" t="s">
        <v>209</v>
      </c>
      <c r="J17" s="54" t="s">
        <v>204</v>
      </c>
    </row>
    <row r="18" spans="1:10" x14ac:dyDescent="0.25">
      <c r="A18">
        <v>51</v>
      </c>
      <c r="B18" s="54">
        <v>3</v>
      </c>
      <c r="C18" s="54">
        <v>3169.4962</v>
      </c>
      <c r="D18" s="54" t="s">
        <v>24</v>
      </c>
      <c r="E18" s="54">
        <v>800</v>
      </c>
      <c r="F18" s="54" t="s">
        <v>36</v>
      </c>
      <c r="G18" s="54" t="s">
        <v>23</v>
      </c>
      <c r="H18" s="54" t="s">
        <v>214</v>
      </c>
      <c r="I18" s="54" t="s">
        <v>209</v>
      </c>
      <c r="J18" s="54" t="s">
        <v>204</v>
      </c>
    </row>
    <row r="19" spans="1:10" x14ac:dyDescent="0.25">
      <c r="A19">
        <v>52</v>
      </c>
      <c r="B19" s="54">
        <v>4</v>
      </c>
      <c r="C19" s="54">
        <v>1380.6522</v>
      </c>
      <c r="D19" s="54" t="s">
        <v>24</v>
      </c>
      <c r="E19" s="54">
        <v>800</v>
      </c>
      <c r="F19" s="54" t="s">
        <v>36</v>
      </c>
      <c r="G19" s="54" t="s">
        <v>23</v>
      </c>
      <c r="H19" s="54" t="s">
        <v>214</v>
      </c>
      <c r="I19" s="54" t="s">
        <v>209</v>
      </c>
      <c r="J19" s="54" t="s">
        <v>204</v>
      </c>
    </row>
    <row r="20" spans="1:10" x14ac:dyDescent="0.25">
      <c r="A20">
        <v>54</v>
      </c>
      <c r="B20" s="54">
        <v>6</v>
      </c>
      <c r="C20" s="54">
        <v>2633.2561999999998</v>
      </c>
      <c r="D20" s="54" t="s">
        <v>24</v>
      </c>
      <c r="E20" s="54">
        <v>800</v>
      </c>
      <c r="F20" s="54" t="s">
        <v>36</v>
      </c>
      <c r="G20" s="54" t="s">
        <v>23</v>
      </c>
      <c r="H20" s="54" t="s">
        <v>214</v>
      </c>
      <c r="I20" s="54" t="s">
        <v>209</v>
      </c>
      <c r="J20" s="54" t="s">
        <v>204</v>
      </c>
    </row>
    <row r="21" spans="1:10" x14ac:dyDescent="0.25">
      <c r="A21">
        <v>56</v>
      </c>
      <c r="B21" s="54">
        <v>8</v>
      </c>
      <c r="C21" s="54">
        <v>913.21609999999998</v>
      </c>
      <c r="D21" s="54" t="s">
        <v>24</v>
      </c>
      <c r="E21" s="54">
        <v>800</v>
      </c>
      <c r="F21" s="54" t="s">
        <v>36</v>
      </c>
      <c r="G21" s="54" t="s">
        <v>23</v>
      </c>
      <c r="H21" s="54" t="s">
        <v>214</v>
      </c>
      <c r="I21" s="54" t="s">
        <v>209</v>
      </c>
      <c r="J21" s="54" t="s">
        <v>204</v>
      </c>
    </row>
    <row r="22" spans="1:10" x14ac:dyDescent="0.25">
      <c r="A22">
        <v>60</v>
      </c>
      <c r="B22" s="54">
        <v>12</v>
      </c>
      <c r="C22" s="54">
        <v>476.98180000000002</v>
      </c>
      <c r="D22" s="54" t="s">
        <v>24</v>
      </c>
      <c r="E22" s="54">
        <v>800</v>
      </c>
      <c r="F22" s="54" t="s">
        <v>36</v>
      </c>
      <c r="G22" s="54" t="s">
        <v>23</v>
      </c>
      <c r="H22" s="54" t="s">
        <v>214</v>
      </c>
      <c r="I22" s="54" t="s">
        <v>209</v>
      </c>
      <c r="J22" s="54" t="s">
        <v>204</v>
      </c>
    </row>
    <row r="23" spans="1:10" x14ac:dyDescent="0.25">
      <c r="A23">
        <v>72</v>
      </c>
      <c r="B23" s="54">
        <v>24</v>
      </c>
      <c r="C23" s="54">
        <v>308.25330000000002</v>
      </c>
      <c r="D23" s="54" t="s">
        <v>24</v>
      </c>
      <c r="E23" s="54">
        <v>800</v>
      </c>
      <c r="F23" s="54" t="s">
        <v>36</v>
      </c>
      <c r="G23" s="54" t="s">
        <v>23</v>
      </c>
      <c r="H23" s="54" t="s">
        <v>214</v>
      </c>
      <c r="I23" s="54" t="s">
        <v>209</v>
      </c>
      <c r="J23" s="54" t="s">
        <v>204</v>
      </c>
    </row>
    <row r="24" spans="1:10" x14ac:dyDescent="0.25">
      <c r="A24">
        <v>84</v>
      </c>
      <c r="B24" s="54">
        <v>36</v>
      </c>
      <c r="C24" s="54">
        <v>147.12610000000001</v>
      </c>
      <c r="D24" s="54" t="s">
        <v>24</v>
      </c>
      <c r="E24" s="54">
        <v>800</v>
      </c>
      <c r="F24" s="54" t="s">
        <v>36</v>
      </c>
      <c r="G24" s="54" t="s">
        <v>23</v>
      </c>
      <c r="H24" s="54" t="s">
        <v>214</v>
      </c>
      <c r="I24" s="54" t="s">
        <v>209</v>
      </c>
      <c r="J24" s="54" t="s">
        <v>204</v>
      </c>
    </row>
    <row r="25" spans="1:10" x14ac:dyDescent="0.25">
      <c r="A25">
        <v>96</v>
      </c>
      <c r="B25" s="54">
        <v>48</v>
      </c>
      <c r="C25" s="54">
        <v>177.059</v>
      </c>
      <c r="D25" s="54" t="s">
        <v>24</v>
      </c>
      <c r="E25" s="54">
        <v>800</v>
      </c>
      <c r="F25" s="54" t="s">
        <v>36</v>
      </c>
      <c r="G25" s="54" t="s">
        <v>23</v>
      </c>
      <c r="H25" s="54" t="s">
        <v>214</v>
      </c>
      <c r="I25" s="54" t="s">
        <v>209</v>
      </c>
      <c r="J25" s="54" t="s">
        <v>204</v>
      </c>
    </row>
    <row r="26" spans="1:10" x14ac:dyDescent="0.25">
      <c r="A26">
        <v>120</v>
      </c>
      <c r="B26" s="54">
        <v>72</v>
      </c>
      <c r="C26" s="54">
        <v>38.843899999999998</v>
      </c>
      <c r="D26" s="54" t="s">
        <v>24</v>
      </c>
      <c r="E26" s="54">
        <v>800</v>
      </c>
      <c r="F26" s="54" t="s">
        <v>36</v>
      </c>
      <c r="G26" s="54" t="s">
        <v>23</v>
      </c>
      <c r="H26" s="54" t="s">
        <v>214</v>
      </c>
      <c r="I26" s="54" t="s">
        <v>209</v>
      </c>
      <c r="J26" s="54" t="s">
        <v>204</v>
      </c>
    </row>
    <row r="27" spans="1:10" x14ac:dyDescent="0.25">
      <c r="A27">
        <v>144</v>
      </c>
      <c r="B27" s="54">
        <v>96</v>
      </c>
      <c r="C27" s="54">
        <v>53.479500000000002</v>
      </c>
      <c r="D27" s="54" t="s">
        <v>24</v>
      </c>
      <c r="E27" s="54">
        <v>800</v>
      </c>
      <c r="F27" s="54" t="s">
        <v>36</v>
      </c>
      <c r="G27" s="54" t="s">
        <v>23</v>
      </c>
      <c r="H27" s="54" t="s">
        <v>214</v>
      </c>
      <c r="I27" s="54" t="s">
        <v>209</v>
      </c>
      <c r="J27" s="54" t="s">
        <v>204</v>
      </c>
    </row>
    <row r="28" spans="1:10" x14ac:dyDescent="0.25">
      <c r="A28">
        <v>48</v>
      </c>
      <c r="B28" s="54">
        <v>0</v>
      </c>
      <c r="C28" s="54">
        <v>175.80330000000001</v>
      </c>
      <c r="D28" s="54" t="s">
        <v>24</v>
      </c>
      <c r="E28" s="54">
        <v>800</v>
      </c>
      <c r="F28" s="54" t="s">
        <v>36</v>
      </c>
      <c r="G28" s="54" t="s">
        <v>23</v>
      </c>
      <c r="H28" s="54" t="s">
        <v>214</v>
      </c>
      <c r="I28" s="54" t="s">
        <v>209</v>
      </c>
      <c r="J28" s="54" t="s">
        <v>204</v>
      </c>
    </row>
    <row r="29" spans="1:10" x14ac:dyDescent="0.25">
      <c r="A29">
        <v>49</v>
      </c>
      <c r="B29" s="54">
        <v>1</v>
      </c>
      <c r="C29" s="54">
        <v>1046.3141000000001</v>
      </c>
      <c r="D29" s="54" t="s">
        <v>24</v>
      </c>
      <c r="E29" s="54">
        <v>800</v>
      </c>
      <c r="F29" s="54" t="s">
        <v>36</v>
      </c>
      <c r="G29" s="54" t="s">
        <v>23</v>
      </c>
      <c r="H29" s="54" t="s">
        <v>214</v>
      </c>
      <c r="I29" s="54" t="s">
        <v>209</v>
      </c>
      <c r="J29" s="54" t="s">
        <v>204</v>
      </c>
    </row>
    <row r="30" spans="1:10" x14ac:dyDescent="0.25">
      <c r="A30">
        <v>50</v>
      </c>
      <c r="B30" s="54">
        <v>2</v>
      </c>
      <c r="C30" s="54">
        <v>1206.1856</v>
      </c>
      <c r="D30" s="54" t="s">
        <v>24</v>
      </c>
      <c r="E30" s="54">
        <v>800</v>
      </c>
      <c r="F30" s="54" t="s">
        <v>36</v>
      </c>
      <c r="G30" s="54" t="s">
        <v>23</v>
      </c>
      <c r="H30" s="54" t="s">
        <v>214</v>
      </c>
      <c r="I30" s="54" t="s">
        <v>209</v>
      </c>
      <c r="J30" s="54" t="s">
        <v>204</v>
      </c>
    </row>
    <row r="31" spans="1:10" x14ac:dyDescent="0.25">
      <c r="A31">
        <v>51</v>
      </c>
      <c r="B31" s="54">
        <v>3</v>
      </c>
      <c r="C31" s="54">
        <v>747.01229999999998</v>
      </c>
      <c r="D31" s="54" t="s">
        <v>24</v>
      </c>
      <c r="E31" s="54">
        <v>800</v>
      </c>
      <c r="F31" s="54" t="s">
        <v>36</v>
      </c>
      <c r="G31" s="54" t="s">
        <v>23</v>
      </c>
      <c r="H31" s="54" t="s">
        <v>214</v>
      </c>
      <c r="I31" s="54" t="s">
        <v>209</v>
      </c>
      <c r="J31" s="54" t="s">
        <v>204</v>
      </c>
    </row>
    <row r="32" spans="1:10" x14ac:dyDescent="0.25">
      <c r="A32">
        <v>52</v>
      </c>
      <c r="B32" s="54">
        <v>4</v>
      </c>
      <c r="C32" s="54">
        <v>387.21019999999999</v>
      </c>
      <c r="D32" s="54" t="s">
        <v>24</v>
      </c>
      <c r="E32" s="54">
        <v>800</v>
      </c>
      <c r="F32" s="54" t="s">
        <v>36</v>
      </c>
      <c r="G32" s="54" t="s">
        <v>23</v>
      </c>
      <c r="H32" s="54" t="s">
        <v>214</v>
      </c>
      <c r="I32" s="54" t="s">
        <v>209</v>
      </c>
      <c r="J32" s="54" t="s">
        <v>204</v>
      </c>
    </row>
    <row r="33" spans="1:10" x14ac:dyDescent="0.25">
      <c r="A33">
        <v>54</v>
      </c>
      <c r="B33" s="54">
        <v>6</v>
      </c>
      <c r="C33" s="54">
        <v>485.90620000000001</v>
      </c>
      <c r="D33" s="54" t="s">
        <v>24</v>
      </c>
      <c r="E33" s="54">
        <v>800</v>
      </c>
      <c r="F33" s="54" t="s">
        <v>36</v>
      </c>
      <c r="G33" s="54" t="s">
        <v>23</v>
      </c>
      <c r="H33" s="54" t="s">
        <v>214</v>
      </c>
      <c r="I33" s="54" t="s">
        <v>209</v>
      </c>
      <c r="J33" s="54" t="s">
        <v>204</v>
      </c>
    </row>
    <row r="34" spans="1:10" x14ac:dyDescent="0.25">
      <c r="A34">
        <v>56</v>
      </c>
      <c r="B34" s="54">
        <v>8</v>
      </c>
      <c r="C34" s="54">
        <v>210.1782</v>
      </c>
      <c r="D34" s="54" t="s">
        <v>24</v>
      </c>
      <c r="E34" s="54">
        <v>800</v>
      </c>
      <c r="F34" s="54" t="s">
        <v>36</v>
      </c>
      <c r="G34" s="54" t="s">
        <v>23</v>
      </c>
      <c r="H34" s="54" t="s">
        <v>214</v>
      </c>
      <c r="I34" s="54" t="s">
        <v>209</v>
      </c>
      <c r="J34" s="54" t="s">
        <v>204</v>
      </c>
    </row>
    <row r="35" spans="1:10" x14ac:dyDescent="0.25">
      <c r="A35">
        <v>60</v>
      </c>
      <c r="B35" s="54">
        <v>12</v>
      </c>
      <c r="C35" s="54">
        <v>56.692799999999998</v>
      </c>
      <c r="D35" s="54" t="s">
        <v>24</v>
      </c>
      <c r="E35" s="54">
        <v>800</v>
      </c>
      <c r="F35" s="54" t="s">
        <v>36</v>
      </c>
      <c r="G35" s="54" t="s">
        <v>23</v>
      </c>
      <c r="H35" s="54" t="s">
        <v>214</v>
      </c>
      <c r="I35" s="54" t="s">
        <v>209</v>
      </c>
      <c r="J35" s="54" t="s">
        <v>204</v>
      </c>
    </row>
    <row r="36" spans="1:10" x14ac:dyDescent="0.25">
      <c r="A36">
        <v>72</v>
      </c>
      <c r="B36" s="54">
        <v>24</v>
      </c>
      <c r="C36" s="54">
        <v>193.61179999999999</v>
      </c>
      <c r="D36" s="54" t="s">
        <v>24</v>
      </c>
      <c r="E36" s="54">
        <v>800</v>
      </c>
      <c r="F36" s="54" t="s">
        <v>36</v>
      </c>
      <c r="G36" s="54" t="s">
        <v>23</v>
      </c>
      <c r="H36" s="54" t="s">
        <v>214</v>
      </c>
      <c r="I36" s="54" t="s">
        <v>209</v>
      </c>
      <c r="J36" s="54" t="s">
        <v>204</v>
      </c>
    </row>
    <row r="37" spans="1:10" x14ac:dyDescent="0.25">
      <c r="A37">
        <v>84</v>
      </c>
      <c r="B37" s="54">
        <v>36</v>
      </c>
      <c r="C37" s="54">
        <v>101.26139999999999</v>
      </c>
      <c r="D37" s="54" t="s">
        <v>24</v>
      </c>
      <c r="E37" s="54">
        <v>800</v>
      </c>
      <c r="F37" s="54" t="s">
        <v>36</v>
      </c>
      <c r="G37" s="54" t="s">
        <v>23</v>
      </c>
      <c r="H37" s="54" t="s">
        <v>214</v>
      </c>
      <c r="I37" s="54" t="s">
        <v>209</v>
      </c>
      <c r="J37" s="54" t="s">
        <v>204</v>
      </c>
    </row>
    <row r="38" spans="1:10" x14ac:dyDescent="0.25">
      <c r="A38">
        <v>96</v>
      </c>
      <c r="B38" s="54">
        <v>48</v>
      </c>
      <c r="C38" s="54">
        <v>70.086399999999998</v>
      </c>
      <c r="D38" s="54" t="s">
        <v>24</v>
      </c>
      <c r="E38" s="54">
        <v>800</v>
      </c>
      <c r="F38" s="54" t="s">
        <v>36</v>
      </c>
      <c r="G38" s="54" t="s">
        <v>23</v>
      </c>
      <c r="H38" s="54" t="s">
        <v>214</v>
      </c>
      <c r="I38" s="54" t="s">
        <v>209</v>
      </c>
      <c r="J38" s="54" t="s">
        <v>204</v>
      </c>
    </row>
    <row r="39" spans="1:10" x14ac:dyDescent="0.25">
      <c r="A39">
        <v>120</v>
      </c>
      <c r="B39" s="54">
        <v>72</v>
      </c>
      <c r="C39" s="54">
        <v>46.499200000000002</v>
      </c>
      <c r="D39" s="54" t="s">
        <v>24</v>
      </c>
      <c r="E39" s="54">
        <v>800</v>
      </c>
      <c r="F39" s="54" t="s">
        <v>36</v>
      </c>
      <c r="G39" s="54" t="s">
        <v>23</v>
      </c>
      <c r="H39" s="54" t="s">
        <v>214</v>
      </c>
      <c r="I39" s="54" t="s">
        <v>209</v>
      </c>
      <c r="J39" s="54" t="s">
        <v>204</v>
      </c>
    </row>
    <row r="40" spans="1:10" x14ac:dyDescent="0.25">
      <c r="A40">
        <v>144</v>
      </c>
      <c r="B40" s="54">
        <v>96</v>
      </c>
      <c r="C40" s="54">
        <v>45.8782</v>
      </c>
      <c r="D40" s="54" t="s">
        <v>24</v>
      </c>
      <c r="E40" s="54">
        <v>800</v>
      </c>
      <c r="F40" s="54" t="s">
        <v>36</v>
      </c>
      <c r="G40" s="54" t="s">
        <v>23</v>
      </c>
      <c r="H40" s="54" t="s">
        <v>214</v>
      </c>
      <c r="I40" s="54" t="s">
        <v>209</v>
      </c>
      <c r="J40" s="54" t="s">
        <v>204</v>
      </c>
    </row>
    <row r="41" spans="1:10" x14ac:dyDescent="0.25">
      <c r="A41">
        <v>48</v>
      </c>
      <c r="B41" s="54">
        <v>0</v>
      </c>
      <c r="C41" s="54">
        <v>145.22239999999999</v>
      </c>
      <c r="D41" s="54" t="s">
        <v>24</v>
      </c>
      <c r="E41" s="54">
        <v>800</v>
      </c>
      <c r="F41" s="54" t="s">
        <v>36</v>
      </c>
      <c r="G41" s="54" t="s">
        <v>23</v>
      </c>
      <c r="H41" s="54" t="s">
        <v>214</v>
      </c>
      <c r="I41" s="54" t="s">
        <v>209</v>
      </c>
      <c r="J41" s="54"/>
    </row>
    <row r="42" spans="1:10" x14ac:dyDescent="0.25">
      <c r="A42">
        <v>49</v>
      </c>
      <c r="B42" s="54">
        <v>1</v>
      </c>
      <c r="C42" s="54">
        <v>1718.798</v>
      </c>
      <c r="D42" s="54" t="s">
        <v>24</v>
      </c>
      <c r="E42" s="54">
        <v>800</v>
      </c>
      <c r="F42" s="54" t="s">
        <v>36</v>
      </c>
      <c r="G42" s="54" t="s">
        <v>23</v>
      </c>
      <c r="H42" s="54" t="s">
        <v>214</v>
      </c>
      <c r="I42" s="54" t="s">
        <v>209</v>
      </c>
      <c r="J42" s="54"/>
    </row>
    <row r="43" spans="1:10" x14ac:dyDescent="0.25">
      <c r="A43">
        <v>50</v>
      </c>
      <c r="B43" s="54">
        <v>2</v>
      </c>
      <c r="C43" s="54">
        <v>709.43759999999997</v>
      </c>
      <c r="D43" s="54" t="s">
        <v>24</v>
      </c>
      <c r="E43" s="54">
        <v>800</v>
      </c>
      <c r="F43" s="54" t="s">
        <v>36</v>
      </c>
      <c r="G43" s="54" t="s">
        <v>23</v>
      </c>
      <c r="H43" s="54" t="s">
        <v>214</v>
      </c>
      <c r="I43" s="54" t="s">
        <v>209</v>
      </c>
      <c r="J43" s="54"/>
    </row>
    <row r="44" spans="1:10" x14ac:dyDescent="0.25">
      <c r="A44">
        <v>51</v>
      </c>
      <c r="B44" s="54">
        <v>3</v>
      </c>
      <c r="C44" s="54">
        <v>1954.4131</v>
      </c>
      <c r="D44" s="54" t="s">
        <v>24</v>
      </c>
      <c r="E44" s="54">
        <v>800</v>
      </c>
      <c r="F44" s="54" t="s">
        <v>36</v>
      </c>
      <c r="G44" s="54" t="s">
        <v>23</v>
      </c>
      <c r="H44" s="54" t="s">
        <v>214</v>
      </c>
      <c r="I44" s="54" t="s">
        <v>209</v>
      </c>
      <c r="J44" s="54"/>
    </row>
    <row r="45" spans="1:10" x14ac:dyDescent="0.25">
      <c r="A45">
        <v>52</v>
      </c>
      <c r="B45" s="54">
        <v>4</v>
      </c>
      <c r="C45" s="54">
        <v>1770.3603000000001</v>
      </c>
      <c r="D45" s="54" t="s">
        <v>24</v>
      </c>
      <c r="E45" s="54">
        <v>800</v>
      </c>
      <c r="F45" s="54" t="s">
        <v>36</v>
      </c>
      <c r="G45" s="54" t="s">
        <v>23</v>
      </c>
      <c r="H45" s="54" t="s">
        <v>214</v>
      </c>
      <c r="I45" s="54" t="s">
        <v>209</v>
      </c>
      <c r="J45" s="54"/>
    </row>
    <row r="46" spans="1:10" x14ac:dyDescent="0.25">
      <c r="A46">
        <v>54</v>
      </c>
      <c r="B46" s="54">
        <v>6</v>
      </c>
      <c r="C46" s="54">
        <v>1769.7527</v>
      </c>
      <c r="D46" s="54" t="s">
        <v>24</v>
      </c>
      <c r="E46" s="54">
        <v>800</v>
      </c>
      <c r="F46" s="54" t="s">
        <v>36</v>
      </c>
      <c r="G46" s="54" t="s">
        <v>23</v>
      </c>
      <c r="H46" s="54" t="s">
        <v>214</v>
      </c>
      <c r="I46" s="54" t="s">
        <v>209</v>
      </c>
      <c r="J46" s="54"/>
    </row>
    <row r="47" spans="1:10" x14ac:dyDescent="0.25">
      <c r="A47">
        <v>56</v>
      </c>
      <c r="B47" s="54">
        <v>8</v>
      </c>
      <c r="C47" s="54">
        <v>340.06290000000001</v>
      </c>
      <c r="D47" s="54" t="s">
        <v>24</v>
      </c>
      <c r="E47" s="54">
        <v>800</v>
      </c>
      <c r="F47" s="54" t="s">
        <v>36</v>
      </c>
      <c r="G47" s="54" t="s">
        <v>23</v>
      </c>
      <c r="H47" s="54" t="s">
        <v>214</v>
      </c>
      <c r="I47" s="54" t="s">
        <v>209</v>
      </c>
      <c r="J47" s="54"/>
    </row>
    <row r="48" spans="1:10" x14ac:dyDescent="0.25">
      <c r="A48">
        <v>60</v>
      </c>
      <c r="B48" s="54">
        <v>12</v>
      </c>
      <c r="C48" s="54">
        <v>171.28030000000001</v>
      </c>
      <c r="D48" s="54" t="s">
        <v>24</v>
      </c>
      <c r="E48" s="54">
        <v>800</v>
      </c>
      <c r="F48" s="54" t="s">
        <v>36</v>
      </c>
      <c r="G48" s="54" t="s">
        <v>23</v>
      </c>
      <c r="H48" s="54" t="s">
        <v>214</v>
      </c>
      <c r="I48" s="54" t="s">
        <v>209</v>
      </c>
      <c r="J48" s="54"/>
    </row>
    <row r="49" spans="1:10" x14ac:dyDescent="0.25">
      <c r="A49">
        <v>72</v>
      </c>
      <c r="B49" s="54">
        <v>24</v>
      </c>
      <c r="C49" s="54">
        <v>163.0444</v>
      </c>
      <c r="D49" s="54" t="s">
        <v>24</v>
      </c>
      <c r="E49" s="54">
        <v>800</v>
      </c>
      <c r="F49" s="54" t="s">
        <v>36</v>
      </c>
      <c r="G49" s="54" t="s">
        <v>23</v>
      </c>
      <c r="H49" s="54" t="s">
        <v>214</v>
      </c>
      <c r="I49" s="54" t="s">
        <v>209</v>
      </c>
      <c r="J49" s="54"/>
    </row>
    <row r="50" spans="1:10" x14ac:dyDescent="0.25">
      <c r="A50">
        <v>84</v>
      </c>
      <c r="B50" s="54">
        <v>36</v>
      </c>
      <c r="C50" s="54">
        <v>63.038600000000002</v>
      </c>
      <c r="D50" s="54" t="s">
        <v>24</v>
      </c>
      <c r="E50" s="54">
        <v>800</v>
      </c>
      <c r="F50" s="54" t="s">
        <v>36</v>
      </c>
      <c r="G50" s="54" t="s">
        <v>23</v>
      </c>
      <c r="H50" s="54" t="s">
        <v>214</v>
      </c>
      <c r="I50" s="54" t="s">
        <v>209</v>
      </c>
      <c r="J50" s="54"/>
    </row>
    <row r="51" spans="1:10" x14ac:dyDescent="0.25">
      <c r="A51">
        <v>96</v>
      </c>
      <c r="B51" s="54">
        <v>48</v>
      </c>
      <c r="C51" s="54">
        <v>47.1203</v>
      </c>
      <c r="D51" s="54" t="s">
        <v>24</v>
      </c>
      <c r="E51" s="54">
        <v>800</v>
      </c>
      <c r="F51" s="54" t="s">
        <v>36</v>
      </c>
      <c r="G51" s="54" t="s">
        <v>23</v>
      </c>
      <c r="H51" s="54" t="s">
        <v>214</v>
      </c>
      <c r="I51" s="54" t="s">
        <v>209</v>
      </c>
      <c r="J51" s="54"/>
    </row>
    <row r="52" spans="1:10" x14ac:dyDescent="0.25">
      <c r="A52">
        <v>120</v>
      </c>
      <c r="B52" s="54">
        <v>72</v>
      </c>
      <c r="C52" s="54">
        <v>46.485700000000001</v>
      </c>
      <c r="D52" s="54" t="s">
        <v>24</v>
      </c>
      <c r="E52" s="54">
        <v>800</v>
      </c>
      <c r="F52" s="54" t="s">
        <v>36</v>
      </c>
      <c r="G52" s="54" t="s">
        <v>23</v>
      </c>
      <c r="H52" s="54" t="s">
        <v>214</v>
      </c>
      <c r="I52" s="54" t="s">
        <v>209</v>
      </c>
      <c r="J52" s="54"/>
    </row>
    <row r="53" spans="1:10" x14ac:dyDescent="0.25">
      <c r="A53">
        <v>144</v>
      </c>
      <c r="B53" s="54">
        <v>96</v>
      </c>
      <c r="C53" s="54">
        <v>53.506500000000003</v>
      </c>
      <c r="D53" s="54" t="s">
        <v>24</v>
      </c>
      <c r="E53" s="54">
        <v>800</v>
      </c>
      <c r="F53" s="54" t="s">
        <v>36</v>
      </c>
      <c r="G53" s="54" t="s">
        <v>23</v>
      </c>
      <c r="H53" s="54" t="s">
        <v>214</v>
      </c>
      <c r="I53" s="54" t="s">
        <v>209</v>
      </c>
      <c r="J53" s="54"/>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213</v>
      </c>
      <c r="H1" t="s">
        <v>208</v>
      </c>
      <c r="I1" t="s">
        <v>210</v>
      </c>
      <c r="K1" t="s">
        <v>1</v>
      </c>
      <c r="L1" t="s">
        <v>3</v>
      </c>
    </row>
    <row r="2" spans="1:22" x14ac:dyDescent="0.25">
      <c r="A2" s="54">
        <v>168</v>
      </c>
      <c r="B2" s="54">
        <v>1.6910134615384618</v>
      </c>
      <c r="C2" s="54" t="s">
        <v>24</v>
      </c>
      <c r="D2" s="54">
        <v>670</v>
      </c>
      <c r="E2" s="54" t="s">
        <v>27</v>
      </c>
      <c r="F2" s="54" t="s">
        <v>25</v>
      </c>
      <c r="G2" s="54" t="s">
        <v>214</v>
      </c>
      <c r="H2" s="54" t="s">
        <v>225</v>
      </c>
      <c r="I2" s="54" t="s">
        <v>211</v>
      </c>
      <c r="K2" t="s">
        <v>2</v>
      </c>
      <c r="L2" t="s">
        <v>19</v>
      </c>
    </row>
    <row r="3" spans="1:22" x14ac:dyDescent="0.25">
      <c r="A3" s="54">
        <v>170</v>
      </c>
      <c r="B3" s="54">
        <v>1.6235777777777773</v>
      </c>
      <c r="C3" s="54" t="s">
        <v>24</v>
      </c>
      <c r="D3" s="54">
        <v>670</v>
      </c>
      <c r="E3" s="54" t="s">
        <v>27</v>
      </c>
      <c r="F3" s="54" t="s">
        <v>25</v>
      </c>
      <c r="G3" s="54" t="s">
        <v>214</v>
      </c>
      <c r="H3" s="54" t="s">
        <v>225</v>
      </c>
      <c r="I3" s="54" t="s">
        <v>211</v>
      </c>
      <c r="K3" t="s">
        <v>5</v>
      </c>
      <c r="L3">
        <v>670</v>
      </c>
    </row>
    <row r="4" spans="1:22" x14ac:dyDescent="0.25">
      <c r="A4" s="54">
        <v>171</v>
      </c>
      <c r="B4" s="54">
        <v>1.7239437500000001</v>
      </c>
      <c r="C4" s="54" t="s">
        <v>24</v>
      </c>
      <c r="D4" s="54">
        <v>670</v>
      </c>
      <c r="E4" s="54" t="s">
        <v>27</v>
      </c>
      <c r="F4" s="54" t="s">
        <v>25</v>
      </c>
      <c r="G4" s="54" t="s">
        <v>214</v>
      </c>
      <c r="H4" s="54" t="s">
        <v>225</v>
      </c>
      <c r="I4" s="54" t="s">
        <v>211</v>
      </c>
      <c r="K4" t="s">
        <v>9</v>
      </c>
      <c r="L4">
        <v>90</v>
      </c>
    </row>
    <row r="5" spans="1:22" x14ac:dyDescent="0.25">
      <c r="A5" s="54">
        <v>172</v>
      </c>
      <c r="B5" s="54">
        <v>1.4847565217391308</v>
      </c>
      <c r="C5" s="54" t="s">
        <v>24</v>
      </c>
      <c r="D5" s="54">
        <v>670</v>
      </c>
      <c r="E5" s="54" t="s">
        <v>27</v>
      </c>
      <c r="F5" s="54" t="s">
        <v>25</v>
      </c>
      <c r="G5" s="54" t="s">
        <v>214</v>
      </c>
      <c r="H5" s="54" t="s">
        <v>225</v>
      </c>
      <c r="I5" s="54" t="s">
        <v>211</v>
      </c>
      <c r="K5" t="s">
        <v>15</v>
      </c>
      <c r="L5" t="s">
        <v>25</v>
      </c>
      <c r="M5" t="s">
        <v>469</v>
      </c>
    </row>
    <row r="6" spans="1:22" x14ac:dyDescent="0.25">
      <c r="A6" s="54">
        <v>173</v>
      </c>
      <c r="B6" s="54">
        <v>1.8335000000000001</v>
      </c>
      <c r="C6" s="54" t="s">
        <v>24</v>
      </c>
      <c r="D6" s="54">
        <v>670</v>
      </c>
      <c r="E6" s="54" t="s">
        <v>27</v>
      </c>
      <c r="F6" s="54" t="s">
        <v>25</v>
      </c>
      <c r="G6" s="54" t="s">
        <v>214</v>
      </c>
      <c r="H6" s="54" t="s">
        <v>225</v>
      </c>
      <c r="I6" s="54" t="s">
        <v>211</v>
      </c>
      <c r="K6" t="s">
        <v>12</v>
      </c>
      <c r="L6" t="s">
        <v>13</v>
      </c>
    </row>
    <row r="7" spans="1:22" x14ac:dyDescent="0.25">
      <c r="A7" s="54">
        <v>174</v>
      </c>
      <c r="B7" s="54">
        <v>1.4789789473684209</v>
      </c>
      <c r="C7" s="54" t="s">
        <v>24</v>
      </c>
      <c r="D7" s="54">
        <v>670</v>
      </c>
      <c r="E7" s="54" t="s">
        <v>27</v>
      </c>
      <c r="F7" s="54" t="s">
        <v>25</v>
      </c>
      <c r="G7" s="54" t="s">
        <v>214</v>
      </c>
      <c r="H7" s="54" t="s">
        <v>225</v>
      </c>
      <c r="I7" s="54" t="s">
        <v>211</v>
      </c>
      <c r="K7" t="s">
        <v>10</v>
      </c>
      <c r="L7" t="s">
        <v>27</v>
      </c>
      <c r="U7">
        <v>32.960900000000002</v>
      </c>
      <c r="V7">
        <v>5.7763</v>
      </c>
    </row>
    <row r="8" spans="1:22" x14ac:dyDescent="0.25">
      <c r="A8" s="54">
        <v>176</v>
      </c>
      <c r="B8" s="54">
        <v>1.2052933333333333</v>
      </c>
      <c r="C8" s="54" t="s">
        <v>24</v>
      </c>
      <c r="D8" s="54">
        <v>670</v>
      </c>
      <c r="E8" s="54" t="s">
        <v>27</v>
      </c>
      <c r="F8" s="54" t="s">
        <v>25</v>
      </c>
      <c r="G8" s="54" t="s">
        <v>214</v>
      </c>
      <c r="H8" s="54" t="s">
        <v>225</v>
      </c>
      <c r="I8" s="54" t="s">
        <v>211</v>
      </c>
      <c r="K8" t="s">
        <v>206</v>
      </c>
      <c r="L8" t="s">
        <v>470</v>
      </c>
      <c r="M8" t="s">
        <v>471</v>
      </c>
    </row>
    <row r="9" spans="1:22" x14ac:dyDescent="0.25">
      <c r="K9" t="s">
        <v>207</v>
      </c>
      <c r="L9" t="s">
        <v>225</v>
      </c>
      <c r="U9">
        <v>32.7532</v>
      </c>
      <c r="V9">
        <v>4.4554999999999998</v>
      </c>
    </row>
    <row r="10" spans="1:22" x14ac:dyDescent="0.25">
      <c r="K10" t="s">
        <v>219</v>
      </c>
      <c r="L10" t="s">
        <v>472</v>
      </c>
    </row>
    <row r="11" spans="1:22" x14ac:dyDescent="0.25">
      <c r="L11" t="s">
        <v>473</v>
      </c>
      <c r="U11">
        <v>32.651499999999999</v>
      </c>
      <c r="V11">
        <v>3.8075000000000001</v>
      </c>
    </row>
    <row r="12" spans="1:22" x14ac:dyDescent="0.25">
      <c r="L12" t="s">
        <v>474</v>
      </c>
    </row>
    <row r="13" spans="1:22" x14ac:dyDescent="0.25">
      <c r="L13">
        <f>30*67</f>
        <v>2010</v>
      </c>
      <c r="M13" t="s">
        <v>475</v>
      </c>
      <c r="U13">
        <v>32.394199999999998</v>
      </c>
      <c r="V13">
        <v>3.6707000000000001</v>
      </c>
    </row>
    <row r="14" spans="1:22" x14ac:dyDescent="0.25">
      <c r="L14">
        <f>L13/3</f>
        <v>670</v>
      </c>
    </row>
    <row r="15" spans="1:22" x14ac:dyDescent="0.25">
      <c r="U15">
        <v>32.366900000000001</v>
      </c>
      <c r="V15">
        <v>3.4963000000000002</v>
      </c>
    </row>
    <row r="16" spans="1:22" x14ac:dyDescent="0.25">
      <c r="L16" t="s">
        <v>476</v>
      </c>
    </row>
    <row r="17" spans="11:22" x14ac:dyDescent="0.25">
      <c r="L17" t="s">
        <v>477</v>
      </c>
      <c r="U17">
        <v>32.565399999999997</v>
      </c>
      <c r="V17">
        <v>3.2593999999999999</v>
      </c>
    </row>
    <row r="18" spans="11:22" x14ac:dyDescent="0.25">
      <c r="L18" t="s">
        <v>478</v>
      </c>
    </row>
    <row r="19" spans="11:22" x14ac:dyDescent="0.25">
      <c r="U19">
        <v>32.306199999999997</v>
      </c>
      <c r="V19">
        <v>3.1101000000000001</v>
      </c>
    </row>
    <row r="20" spans="11:22" x14ac:dyDescent="0.25">
      <c r="K20" t="s">
        <v>322</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479</v>
      </c>
      <c r="B1" t="s">
        <v>0</v>
      </c>
      <c r="C1" t="s">
        <v>7</v>
      </c>
      <c r="D1" t="s">
        <v>16</v>
      </c>
      <c r="E1" t="s">
        <v>42</v>
      </c>
      <c r="F1" t="s">
        <v>35</v>
      </c>
      <c r="G1" t="s">
        <v>38</v>
      </c>
      <c r="H1" t="s">
        <v>213</v>
      </c>
      <c r="I1" t="s">
        <v>208</v>
      </c>
      <c r="J1" t="s">
        <v>210</v>
      </c>
      <c r="L1" t="s">
        <v>1</v>
      </c>
      <c r="M1" t="s">
        <v>163</v>
      </c>
    </row>
    <row r="2" spans="1:32" x14ac:dyDescent="0.25">
      <c r="A2">
        <v>180</v>
      </c>
      <c r="B2" s="54">
        <v>0</v>
      </c>
      <c r="C2" s="54">
        <v>523.95249999999999</v>
      </c>
      <c r="D2" s="54" t="s">
        <v>163</v>
      </c>
      <c r="E2" s="54">
        <v>1155</v>
      </c>
      <c r="F2" s="54" t="s">
        <v>27</v>
      </c>
      <c r="G2" s="54" t="s">
        <v>25</v>
      </c>
      <c r="H2" s="54" t="s">
        <v>203</v>
      </c>
      <c r="I2" s="54" t="s">
        <v>225</v>
      </c>
      <c r="J2" s="54" t="s">
        <v>211</v>
      </c>
      <c r="L2" t="s">
        <v>2</v>
      </c>
      <c r="M2" t="s">
        <v>8</v>
      </c>
    </row>
    <row r="3" spans="1:32" x14ac:dyDescent="0.25">
      <c r="A3">
        <f>$A$2 +B3</f>
        <v>181</v>
      </c>
      <c r="B3" s="54">
        <v>1</v>
      </c>
      <c r="C3" s="54">
        <v>679.71620000000007</v>
      </c>
      <c r="D3" s="54" t="s">
        <v>163</v>
      </c>
      <c r="E3" s="54">
        <v>1155</v>
      </c>
      <c r="F3" s="54" t="s">
        <v>27</v>
      </c>
      <c r="G3" s="54" t="s">
        <v>25</v>
      </c>
      <c r="H3" s="54" t="s">
        <v>203</v>
      </c>
      <c r="I3" s="54" t="s">
        <v>225</v>
      </c>
      <c r="J3" s="54" t="s">
        <v>211</v>
      </c>
      <c r="L3" t="s">
        <v>5</v>
      </c>
      <c r="M3">
        <f>15*77</f>
        <v>1155</v>
      </c>
      <c r="N3" t="s">
        <v>480</v>
      </c>
    </row>
    <row r="4" spans="1:32" x14ac:dyDescent="0.25">
      <c r="A4">
        <f t="shared" ref="A4:A53" si="0">$A$2 +B4</f>
        <v>182</v>
      </c>
      <c r="B4" s="54">
        <v>2</v>
      </c>
      <c r="C4" s="54">
        <v>778.92230000000006</v>
      </c>
      <c r="D4" s="54" t="s">
        <v>163</v>
      </c>
      <c r="E4" s="54">
        <v>1155</v>
      </c>
      <c r="F4" s="54" t="s">
        <v>27</v>
      </c>
      <c r="G4" s="54" t="s">
        <v>25</v>
      </c>
      <c r="H4" s="54" t="s">
        <v>203</v>
      </c>
      <c r="I4" s="54" t="s">
        <v>225</v>
      </c>
      <c r="J4" s="54" t="s">
        <v>211</v>
      </c>
      <c r="L4" t="s">
        <v>9</v>
      </c>
      <c r="M4">
        <v>9</v>
      </c>
    </row>
    <row r="5" spans="1:32" x14ac:dyDescent="0.25">
      <c r="A5">
        <f t="shared" si="0"/>
        <v>183</v>
      </c>
      <c r="B5" s="54">
        <v>3</v>
      </c>
      <c r="C5" s="54">
        <v>816.74309999999991</v>
      </c>
      <c r="D5" s="54" t="s">
        <v>163</v>
      </c>
      <c r="E5" s="54">
        <v>1155</v>
      </c>
      <c r="F5" s="54" t="s">
        <v>27</v>
      </c>
      <c r="G5" s="54" t="s">
        <v>25</v>
      </c>
      <c r="H5" s="54" t="s">
        <v>203</v>
      </c>
      <c r="I5" s="54" t="s">
        <v>225</v>
      </c>
      <c r="J5" s="54" t="s">
        <v>211</v>
      </c>
      <c r="L5" t="s">
        <v>15</v>
      </c>
      <c r="M5" t="s">
        <v>25</v>
      </c>
      <c r="N5" t="s">
        <v>481</v>
      </c>
    </row>
    <row r="6" spans="1:32" x14ac:dyDescent="0.25">
      <c r="A6">
        <f t="shared" si="0"/>
        <v>184</v>
      </c>
      <c r="B6" s="54">
        <v>4</v>
      </c>
      <c r="C6" s="54">
        <v>854.49150000000009</v>
      </c>
      <c r="D6" s="54" t="s">
        <v>163</v>
      </c>
      <c r="E6" s="54">
        <v>1155</v>
      </c>
      <c r="F6" s="54" t="s">
        <v>27</v>
      </c>
      <c r="G6" s="54" t="s">
        <v>25</v>
      </c>
      <c r="H6" s="54" t="s">
        <v>203</v>
      </c>
      <c r="I6" s="54" t="s">
        <v>225</v>
      </c>
      <c r="J6" s="54" t="s">
        <v>211</v>
      </c>
      <c r="L6" t="s">
        <v>12</v>
      </c>
      <c r="M6" t="s">
        <v>13</v>
      </c>
    </row>
    <row r="7" spans="1:32" x14ac:dyDescent="0.25">
      <c r="A7">
        <f t="shared" si="0"/>
        <v>185</v>
      </c>
      <c r="B7" s="54">
        <v>5</v>
      </c>
      <c r="C7" s="54">
        <v>932.37360000000001</v>
      </c>
      <c r="D7" s="54" t="s">
        <v>163</v>
      </c>
      <c r="E7" s="54">
        <v>1155</v>
      </c>
      <c r="F7" s="54" t="s">
        <v>27</v>
      </c>
      <c r="G7" s="54" t="s">
        <v>25</v>
      </c>
      <c r="H7" s="54" t="s">
        <v>203</v>
      </c>
      <c r="I7" s="54" t="s">
        <v>225</v>
      </c>
      <c r="J7" s="54" t="s">
        <v>211</v>
      </c>
      <c r="L7" t="s">
        <v>10</v>
      </c>
      <c r="M7" t="s">
        <v>482</v>
      </c>
    </row>
    <row r="8" spans="1:32" x14ac:dyDescent="0.25">
      <c r="A8">
        <f t="shared" si="0"/>
        <v>186</v>
      </c>
      <c r="B8" s="54">
        <v>6</v>
      </c>
      <c r="C8" s="54">
        <v>824.0163</v>
      </c>
      <c r="D8" s="54" t="s">
        <v>163</v>
      </c>
      <c r="E8" s="54">
        <v>1155</v>
      </c>
      <c r="F8" s="54" t="s">
        <v>27</v>
      </c>
      <c r="G8" s="54" t="s">
        <v>25</v>
      </c>
      <c r="H8" s="54" t="s">
        <v>203</v>
      </c>
      <c r="I8" s="54" t="s">
        <v>225</v>
      </c>
      <c r="J8" s="54" t="s">
        <v>211</v>
      </c>
      <c r="L8" t="s">
        <v>206</v>
      </c>
      <c r="M8" t="s">
        <v>483</v>
      </c>
      <c r="P8" t="s">
        <v>484</v>
      </c>
    </row>
    <row r="9" spans="1:32" x14ac:dyDescent="0.25">
      <c r="A9">
        <f t="shared" si="0"/>
        <v>187</v>
      </c>
      <c r="B9" s="54">
        <v>7</v>
      </c>
      <c r="C9" s="54">
        <v>706.88639999999998</v>
      </c>
      <c r="D9" s="54" t="s">
        <v>163</v>
      </c>
      <c r="E9" s="54">
        <v>1155</v>
      </c>
      <c r="F9" s="54" t="s">
        <v>27</v>
      </c>
      <c r="G9" s="54" t="s">
        <v>25</v>
      </c>
      <c r="H9" s="54" t="s">
        <v>203</v>
      </c>
      <c r="I9" s="54" t="s">
        <v>225</v>
      </c>
      <c r="J9" s="54" t="s">
        <v>211</v>
      </c>
      <c r="L9" t="s">
        <v>207</v>
      </c>
      <c r="M9" t="s">
        <v>225</v>
      </c>
    </row>
    <row r="10" spans="1:32" x14ac:dyDescent="0.25">
      <c r="A10">
        <f t="shared" si="0"/>
        <v>188</v>
      </c>
      <c r="B10" s="54">
        <v>8</v>
      </c>
      <c r="C10" s="54">
        <v>697.41819999999996</v>
      </c>
      <c r="D10" s="54" t="s">
        <v>163</v>
      </c>
      <c r="E10" s="54">
        <v>1155</v>
      </c>
      <c r="F10" s="54" t="s">
        <v>27</v>
      </c>
      <c r="G10" s="54" t="s">
        <v>25</v>
      </c>
      <c r="H10" s="54" t="s">
        <v>203</v>
      </c>
      <c r="I10" s="54" t="s">
        <v>225</v>
      </c>
      <c r="J10" s="54" t="s">
        <v>211</v>
      </c>
      <c r="L10" t="s">
        <v>219</v>
      </c>
      <c r="M10" t="s">
        <v>211</v>
      </c>
    </row>
    <row r="11" spans="1:32" x14ac:dyDescent="0.25">
      <c r="A11">
        <f t="shared" si="0"/>
        <v>189</v>
      </c>
      <c r="B11" s="54">
        <v>9</v>
      </c>
      <c r="C11" s="54">
        <v>586.4067</v>
      </c>
      <c r="D11" s="54" t="s">
        <v>163</v>
      </c>
      <c r="E11" s="54">
        <v>1155</v>
      </c>
      <c r="F11" s="54" t="s">
        <v>27</v>
      </c>
      <c r="G11" s="54" t="s">
        <v>25</v>
      </c>
      <c r="H11" s="54" t="s">
        <v>203</v>
      </c>
      <c r="I11" s="54" t="s">
        <v>225</v>
      </c>
      <c r="J11" s="54" t="s">
        <v>211</v>
      </c>
      <c r="M11" t="s">
        <v>485</v>
      </c>
    </row>
    <row r="12" spans="1:32" x14ac:dyDescent="0.25">
      <c r="A12">
        <f t="shared" si="0"/>
        <v>190</v>
      </c>
      <c r="B12" s="54">
        <v>10</v>
      </c>
      <c r="C12" s="54">
        <v>577.74700000000007</v>
      </c>
      <c r="D12" s="54" t="s">
        <v>163</v>
      </c>
      <c r="E12" s="54">
        <v>1155</v>
      </c>
      <c r="F12" s="54" t="s">
        <v>27</v>
      </c>
      <c r="G12" s="54" t="s">
        <v>25</v>
      </c>
      <c r="H12" s="54" t="s">
        <v>203</v>
      </c>
      <c r="I12" s="54" t="s">
        <v>225</v>
      </c>
      <c r="J12" s="54" t="s">
        <v>211</v>
      </c>
      <c r="L12" s="54" t="s">
        <v>322</v>
      </c>
      <c r="M12" s="54" t="s">
        <v>440</v>
      </c>
    </row>
    <row r="13" spans="1:32" x14ac:dyDescent="0.25">
      <c r="A13">
        <f t="shared" si="0"/>
        <v>191</v>
      </c>
      <c r="B13" s="54">
        <v>11</v>
      </c>
      <c r="C13" s="54">
        <v>479.57030000000003</v>
      </c>
      <c r="D13" s="54" t="s">
        <v>163</v>
      </c>
      <c r="E13" s="54">
        <v>1155</v>
      </c>
      <c r="F13" s="54" t="s">
        <v>27</v>
      </c>
      <c r="G13" s="54" t="s">
        <v>25</v>
      </c>
      <c r="H13" s="54" t="s">
        <v>203</v>
      </c>
      <c r="I13" s="54" t="s">
        <v>225</v>
      </c>
      <c r="J13" s="54" t="s">
        <v>211</v>
      </c>
    </row>
    <row r="14" spans="1:32" x14ac:dyDescent="0.25">
      <c r="A14">
        <f t="shared" si="0"/>
        <v>192</v>
      </c>
      <c r="B14" s="54">
        <v>12</v>
      </c>
      <c r="C14" s="54">
        <v>430.03890000000001</v>
      </c>
      <c r="D14" s="54" t="s">
        <v>163</v>
      </c>
      <c r="E14" s="54">
        <v>1155</v>
      </c>
      <c r="F14" s="54" t="s">
        <v>27</v>
      </c>
      <c r="G14" s="54" t="s">
        <v>25</v>
      </c>
      <c r="H14" s="54" t="s">
        <v>203</v>
      </c>
      <c r="I14" s="54" t="s">
        <v>225</v>
      </c>
      <c r="J14" s="54" t="s">
        <v>211</v>
      </c>
      <c r="N14" t="s">
        <v>486</v>
      </c>
      <c r="O14" t="s">
        <v>487</v>
      </c>
      <c r="P14" t="s">
        <v>488</v>
      </c>
      <c r="Q14" t="s">
        <v>489</v>
      </c>
      <c r="S14" t="s">
        <v>490</v>
      </c>
      <c r="T14" t="s">
        <v>487</v>
      </c>
      <c r="U14" t="s">
        <v>488</v>
      </c>
      <c r="V14" t="s">
        <v>489</v>
      </c>
      <c r="X14" t="s">
        <v>491</v>
      </c>
      <c r="Y14" t="s">
        <v>487</v>
      </c>
      <c r="Z14" t="s">
        <v>488</v>
      </c>
      <c r="AA14" t="s">
        <v>489</v>
      </c>
      <c r="AC14" t="s">
        <v>492</v>
      </c>
      <c r="AD14" t="s">
        <v>487</v>
      </c>
      <c r="AE14" t="s">
        <v>488</v>
      </c>
      <c r="AF14" t="s">
        <v>489</v>
      </c>
    </row>
    <row r="15" spans="1:32" x14ac:dyDescent="0.25">
      <c r="A15">
        <f t="shared" si="0"/>
        <v>180</v>
      </c>
      <c r="B15" s="54">
        <v>0</v>
      </c>
      <c r="C15" s="54">
        <v>191.41849999999999</v>
      </c>
      <c r="D15" s="54" t="s">
        <v>163</v>
      </c>
      <c r="E15" s="54">
        <v>1155</v>
      </c>
      <c r="F15" s="54" t="s">
        <v>27</v>
      </c>
      <c r="G15" s="54" t="s">
        <v>25</v>
      </c>
      <c r="H15" s="54" t="s">
        <v>203</v>
      </c>
      <c r="I15" s="54" t="s">
        <v>225</v>
      </c>
      <c r="J15" s="54" t="s">
        <v>490</v>
      </c>
      <c r="N15" t="s">
        <v>493</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163</v>
      </c>
      <c r="E16" s="54">
        <v>1155</v>
      </c>
      <c r="F16" s="54" t="s">
        <v>27</v>
      </c>
      <c r="G16" s="54" t="s">
        <v>25</v>
      </c>
      <c r="H16" s="54" t="s">
        <v>203</v>
      </c>
      <c r="I16" s="54" t="s">
        <v>225</v>
      </c>
      <c r="J16" s="54" t="s">
        <v>490</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163</v>
      </c>
      <c r="E17" s="54">
        <v>1155</v>
      </c>
      <c r="F17" s="54" t="s">
        <v>27</v>
      </c>
      <c r="G17" s="54" t="s">
        <v>25</v>
      </c>
      <c r="H17" s="54" t="s">
        <v>203</v>
      </c>
      <c r="I17" s="54" t="s">
        <v>225</v>
      </c>
      <c r="J17" s="54" t="s">
        <v>490</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163</v>
      </c>
      <c r="E18" s="54">
        <v>1155</v>
      </c>
      <c r="F18" s="54" t="s">
        <v>27</v>
      </c>
      <c r="G18" s="54" t="s">
        <v>25</v>
      </c>
      <c r="H18" s="54" t="s">
        <v>203</v>
      </c>
      <c r="I18" s="54" t="s">
        <v>225</v>
      </c>
      <c r="J18" s="54" t="s">
        <v>490</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163</v>
      </c>
      <c r="E19" s="54">
        <v>1155</v>
      </c>
      <c r="F19" s="54" t="s">
        <v>27</v>
      </c>
      <c r="G19" s="54" t="s">
        <v>25</v>
      </c>
      <c r="H19" s="54" t="s">
        <v>203</v>
      </c>
      <c r="I19" s="54" t="s">
        <v>225</v>
      </c>
      <c r="J19" s="54" t="s">
        <v>490</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163</v>
      </c>
      <c r="E20" s="54">
        <v>1155</v>
      </c>
      <c r="F20" s="54" t="s">
        <v>27</v>
      </c>
      <c r="G20" s="54" t="s">
        <v>25</v>
      </c>
      <c r="H20" s="54" t="s">
        <v>203</v>
      </c>
      <c r="I20" s="54" t="s">
        <v>225</v>
      </c>
      <c r="J20" s="54" t="s">
        <v>490</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163</v>
      </c>
      <c r="E21" s="54">
        <v>1155</v>
      </c>
      <c r="F21" s="54" t="s">
        <v>27</v>
      </c>
      <c r="G21" s="54" t="s">
        <v>25</v>
      </c>
      <c r="H21" s="54" t="s">
        <v>203</v>
      </c>
      <c r="I21" s="54" t="s">
        <v>225</v>
      </c>
      <c r="J21" s="54" t="s">
        <v>490</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163</v>
      </c>
      <c r="E22" s="54">
        <v>1155</v>
      </c>
      <c r="F22" s="54" t="s">
        <v>27</v>
      </c>
      <c r="G22" s="54" t="s">
        <v>25</v>
      </c>
      <c r="H22" s="54" t="s">
        <v>203</v>
      </c>
      <c r="I22" s="54" t="s">
        <v>225</v>
      </c>
      <c r="J22" s="54" t="s">
        <v>490</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163</v>
      </c>
      <c r="E23" s="54">
        <v>1155</v>
      </c>
      <c r="F23" s="54" t="s">
        <v>27</v>
      </c>
      <c r="G23" s="54" t="s">
        <v>25</v>
      </c>
      <c r="H23" s="54" t="s">
        <v>203</v>
      </c>
      <c r="I23" s="54" t="s">
        <v>225</v>
      </c>
      <c r="J23" s="54" t="s">
        <v>490</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163</v>
      </c>
      <c r="E24" s="54">
        <v>1155</v>
      </c>
      <c r="F24" s="54" t="s">
        <v>27</v>
      </c>
      <c r="G24" s="54" t="s">
        <v>25</v>
      </c>
      <c r="H24" s="54" t="s">
        <v>203</v>
      </c>
      <c r="I24" s="54" t="s">
        <v>225</v>
      </c>
      <c r="J24" s="54" t="s">
        <v>490</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163</v>
      </c>
      <c r="E25" s="54">
        <v>1155</v>
      </c>
      <c r="F25" s="54" t="s">
        <v>27</v>
      </c>
      <c r="G25" s="54" t="s">
        <v>25</v>
      </c>
      <c r="H25" s="54" t="s">
        <v>203</v>
      </c>
      <c r="I25" s="54" t="s">
        <v>225</v>
      </c>
      <c r="J25" s="54" t="s">
        <v>490</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163</v>
      </c>
      <c r="E26" s="54">
        <v>1155</v>
      </c>
      <c r="F26" s="54" t="s">
        <v>27</v>
      </c>
      <c r="G26" s="54" t="s">
        <v>25</v>
      </c>
      <c r="H26" s="54" t="s">
        <v>203</v>
      </c>
      <c r="I26" s="54" t="s">
        <v>225</v>
      </c>
      <c r="J26" s="54" t="s">
        <v>490</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163</v>
      </c>
      <c r="E27" s="54">
        <v>1155</v>
      </c>
      <c r="F27" s="54" t="s">
        <v>27</v>
      </c>
      <c r="G27" s="54" t="s">
        <v>25</v>
      </c>
      <c r="H27" s="54" t="s">
        <v>203</v>
      </c>
      <c r="I27" s="54" t="s">
        <v>225</v>
      </c>
      <c r="J27" s="54" t="s">
        <v>490</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163</v>
      </c>
      <c r="E28" s="54">
        <v>1155</v>
      </c>
      <c r="F28" s="54" t="s">
        <v>27</v>
      </c>
      <c r="G28" s="54" t="s">
        <v>25</v>
      </c>
      <c r="H28" s="54" t="s">
        <v>203</v>
      </c>
      <c r="I28" s="54" t="s">
        <v>225</v>
      </c>
      <c r="J28" s="54" t="s">
        <v>491</v>
      </c>
    </row>
    <row r="29" spans="1:32" x14ac:dyDescent="0.25">
      <c r="A29">
        <f t="shared" si="0"/>
        <v>181</v>
      </c>
      <c r="B29" s="54">
        <v>1</v>
      </c>
      <c r="C29" s="54">
        <v>277.97129999999999</v>
      </c>
      <c r="D29" s="54" t="s">
        <v>163</v>
      </c>
      <c r="E29" s="54">
        <v>1155</v>
      </c>
      <c r="F29" s="54" t="s">
        <v>27</v>
      </c>
      <c r="G29" s="54" t="s">
        <v>25</v>
      </c>
      <c r="H29" s="54" t="s">
        <v>203</v>
      </c>
      <c r="I29" s="54" t="s">
        <v>225</v>
      </c>
      <c r="J29" s="54" t="s">
        <v>491</v>
      </c>
    </row>
    <row r="30" spans="1:32" x14ac:dyDescent="0.25">
      <c r="A30">
        <f t="shared" si="0"/>
        <v>182</v>
      </c>
      <c r="B30" s="54">
        <v>2</v>
      </c>
      <c r="C30" s="54">
        <v>368.09819999999996</v>
      </c>
      <c r="D30" s="54" t="s">
        <v>163</v>
      </c>
      <c r="E30" s="54">
        <v>1155</v>
      </c>
      <c r="F30" s="54" t="s">
        <v>27</v>
      </c>
      <c r="G30" s="54" t="s">
        <v>25</v>
      </c>
      <c r="H30" s="54" t="s">
        <v>203</v>
      </c>
      <c r="I30" s="54" t="s">
        <v>225</v>
      </c>
      <c r="J30" s="54" t="s">
        <v>491</v>
      </c>
      <c r="O30" t="s">
        <v>318</v>
      </c>
      <c r="P30" t="s">
        <v>494</v>
      </c>
      <c r="Q30" t="s">
        <v>495</v>
      </c>
    </row>
    <row r="31" spans="1:32" x14ac:dyDescent="0.25">
      <c r="A31">
        <f t="shared" si="0"/>
        <v>183</v>
      </c>
      <c r="B31" s="54">
        <v>3</v>
      </c>
      <c r="C31" s="54">
        <v>419.07190000000003</v>
      </c>
      <c r="D31" s="54" t="s">
        <v>163</v>
      </c>
      <c r="E31" s="54">
        <v>1155</v>
      </c>
      <c r="F31" s="54" t="s">
        <v>27</v>
      </c>
      <c r="G31" s="54" t="s">
        <v>25</v>
      </c>
      <c r="H31" s="54" t="s">
        <v>203</v>
      </c>
      <c r="I31" s="54" t="s">
        <v>225</v>
      </c>
      <c r="J31" s="54" t="s">
        <v>491</v>
      </c>
      <c r="N31" t="s">
        <v>486</v>
      </c>
      <c r="O31">
        <v>77</v>
      </c>
      <c r="P31">
        <f>O31*7.5</f>
        <v>577.5</v>
      </c>
      <c r="Q31">
        <f>P31 * 2</f>
        <v>1155</v>
      </c>
    </row>
    <row r="32" spans="1:32" x14ac:dyDescent="0.25">
      <c r="A32">
        <f t="shared" si="0"/>
        <v>184</v>
      </c>
      <c r="B32" s="54">
        <v>4</v>
      </c>
      <c r="C32" s="54">
        <v>442.10789999999997</v>
      </c>
      <c r="D32" s="54" t="s">
        <v>163</v>
      </c>
      <c r="E32" s="54">
        <v>1155</v>
      </c>
      <c r="F32" s="54" t="s">
        <v>27</v>
      </c>
      <c r="G32" s="54" t="s">
        <v>25</v>
      </c>
      <c r="H32" s="54" t="s">
        <v>203</v>
      </c>
      <c r="I32" s="54" t="s">
        <v>225</v>
      </c>
      <c r="J32" s="54" t="s">
        <v>491</v>
      </c>
      <c r="N32" t="s">
        <v>490</v>
      </c>
      <c r="O32">
        <v>65.3</v>
      </c>
      <c r="P32">
        <f t="shared" ref="P32:P34" si="2">O32*7.5</f>
        <v>489.75</v>
      </c>
      <c r="Q32">
        <f t="shared" ref="Q32:Q34" si="3">P32 * 2</f>
        <v>979.5</v>
      </c>
    </row>
    <row r="33" spans="1:17" x14ac:dyDescent="0.25">
      <c r="A33">
        <f t="shared" si="0"/>
        <v>185</v>
      </c>
      <c r="B33" s="54">
        <v>5</v>
      </c>
      <c r="C33" s="54">
        <v>392.39530000000002</v>
      </c>
      <c r="D33" s="54" t="s">
        <v>163</v>
      </c>
      <c r="E33" s="54">
        <v>1155</v>
      </c>
      <c r="F33" s="54" t="s">
        <v>27</v>
      </c>
      <c r="G33" s="54" t="s">
        <v>25</v>
      </c>
      <c r="H33" s="54" t="s">
        <v>203</v>
      </c>
      <c r="I33" s="54" t="s">
        <v>225</v>
      </c>
      <c r="J33" s="54" t="s">
        <v>491</v>
      </c>
      <c r="N33" t="s">
        <v>496</v>
      </c>
      <c r="O33">
        <v>59.3</v>
      </c>
      <c r="P33">
        <f t="shared" si="2"/>
        <v>444.75</v>
      </c>
      <c r="Q33">
        <f t="shared" si="3"/>
        <v>889.5</v>
      </c>
    </row>
    <row r="34" spans="1:17" x14ac:dyDescent="0.25">
      <c r="A34">
        <f t="shared" si="0"/>
        <v>186</v>
      </c>
      <c r="B34" s="54">
        <v>6</v>
      </c>
      <c r="C34" s="54">
        <v>370.81610000000001</v>
      </c>
      <c r="D34" s="54" t="s">
        <v>163</v>
      </c>
      <c r="E34" s="54">
        <v>1155</v>
      </c>
      <c r="F34" s="54" t="s">
        <v>27</v>
      </c>
      <c r="G34" s="54" t="s">
        <v>25</v>
      </c>
      <c r="H34" s="54" t="s">
        <v>203</v>
      </c>
      <c r="I34" s="54" t="s">
        <v>225</v>
      </c>
      <c r="J34" s="54" t="s">
        <v>491</v>
      </c>
      <c r="N34" t="s">
        <v>497</v>
      </c>
      <c r="O34">
        <v>71.400000000000006</v>
      </c>
      <c r="P34">
        <f t="shared" si="2"/>
        <v>535.5</v>
      </c>
      <c r="Q34">
        <f t="shared" si="3"/>
        <v>1071</v>
      </c>
    </row>
    <row r="35" spans="1:17" x14ac:dyDescent="0.25">
      <c r="A35">
        <f t="shared" si="0"/>
        <v>187</v>
      </c>
      <c r="B35" s="54">
        <v>7</v>
      </c>
      <c r="C35" s="54">
        <v>338.21950000000004</v>
      </c>
      <c r="D35" s="54" t="s">
        <v>163</v>
      </c>
      <c r="E35" s="54">
        <v>1155</v>
      </c>
      <c r="F35" s="54" t="s">
        <v>27</v>
      </c>
      <c r="G35" s="54" t="s">
        <v>25</v>
      </c>
      <c r="H35" s="54" t="s">
        <v>203</v>
      </c>
      <c r="I35" s="54" t="s">
        <v>225</v>
      </c>
      <c r="J35" s="54" t="s">
        <v>491</v>
      </c>
    </row>
    <row r="36" spans="1:17" x14ac:dyDescent="0.25">
      <c r="A36">
        <f t="shared" si="0"/>
        <v>188</v>
      </c>
      <c r="B36" s="54">
        <v>8</v>
      </c>
      <c r="C36" s="54">
        <v>259.85630000000003</v>
      </c>
      <c r="D36" s="54" t="s">
        <v>163</v>
      </c>
      <c r="E36" s="54">
        <v>1155</v>
      </c>
      <c r="F36" s="54" t="s">
        <v>27</v>
      </c>
      <c r="G36" s="54" t="s">
        <v>25</v>
      </c>
      <c r="H36" s="54" t="s">
        <v>203</v>
      </c>
      <c r="I36" s="54" t="s">
        <v>225</v>
      </c>
      <c r="J36" s="54" t="s">
        <v>491</v>
      </c>
    </row>
    <row r="37" spans="1:17" x14ac:dyDescent="0.25">
      <c r="A37">
        <f t="shared" si="0"/>
        <v>189</v>
      </c>
      <c r="B37" s="54">
        <v>9</v>
      </c>
      <c r="C37" s="54">
        <v>251.73569999999998</v>
      </c>
      <c r="D37" s="54" t="s">
        <v>163</v>
      </c>
      <c r="E37" s="54">
        <v>1155</v>
      </c>
      <c r="F37" s="54" t="s">
        <v>27</v>
      </c>
      <c r="G37" s="54" t="s">
        <v>25</v>
      </c>
      <c r="H37" s="54" t="s">
        <v>203</v>
      </c>
      <c r="I37" s="54" t="s">
        <v>225</v>
      </c>
      <c r="J37" s="54" t="s">
        <v>491</v>
      </c>
    </row>
    <row r="38" spans="1:17" x14ac:dyDescent="0.25">
      <c r="A38">
        <f t="shared" si="0"/>
        <v>190</v>
      </c>
      <c r="B38" s="54">
        <v>10</v>
      </c>
      <c r="C38" s="54">
        <v>218.80550000000002</v>
      </c>
      <c r="D38" s="54" t="s">
        <v>163</v>
      </c>
      <c r="E38" s="54">
        <v>1155</v>
      </c>
      <c r="F38" s="54" t="s">
        <v>27</v>
      </c>
      <c r="G38" s="54" t="s">
        <v>25</v>
      </c>
      <c r="H38" s="54" t="s">
        <v>203</v>
      </c>
      <c r="I38" s="54" t="s">
        <v>225</v>
      </c>
      <c r="J38" s="54" t="s">
        <v>491</v>
      </c>
    </row>
    <row r="39" spans="1:17" x14ac:dyDescent="0.25">
      <c r="A39">
        <f t="shared" si="0"/>
        <v>191</v>
      </c>
      <c r="B39" s="54">
        <v>11</v>
      </c>
      <c r="C39" s="54">
        <v>175.06310000000002</v>
      </c>
      <c r="D39" s="54" t="s">
        <v>163</v>
      </c>
      <c r="E39" s="54">
        <v>1155</v>
      </c>
      <c r="F39" s="54" t="s">
        <v>27</v>
      </c>
      <c r="G39" s="54" t="s">
        <v>25</v>
      </c>
      <c r="H39" s="54" t="s">
        <v>203</v>
      </c>
      <c r="I39" s="54" t="s">
        <v>225</v>
      </c>
      <c r="J39" s="54" t="s">
        <v>491</v>
      </c>
    </row>
    <row r="40" spans="1:17" x14ac:dyDescent="0.25">
      <c r="A40">
        <f t="shared" si="0"/>
        <v>192</v>
      </c>
      <c r="B40" s="54">
        <v>12</v>
      </c>
      <c r="C40" s="54">
        <v>137.10210000000001</v>
      </c>
      <c r="D40" s="54" t="s">
        <v>163</v>
      </c>
      <c r="E40" s="54">
        <v>1155</v>
      </c>
      <c r="F40" s="54" t="s">
        <v>27</v>
      </c>
      <c r="G40" s="54" t="s">
        <v>25</v>
      </c>
      <c r="H40" s="54" t="s">
        <v>203</v>
      </c>
      <c r="I40" s="54" t="s">
        <v>225</v>
      </c>
      <c r="J40" s="54" t="s">
        <v>491</v>
      </c>
    </row>
    <row r="41" spans="1:17" x14ac:dyDescent="0.25">
      <c r="A41">
        <f t="shared" si="0"/>
        <v>180</v>
      </c>
      <c r="B41" s="54">
        <v>0</v>
      </c>
      <c r="C41" s="54">
        <v>169.94890000000001</v>
      </c>
      <c r="D41" s="54" t="s">
        <v>163</v>
      </c>
      <c r="E41" s="54">
        <v>1155</v>
      </c>
      <c r="F41" s="54" t="s">
        <v>27</v>
      </c>
      <c r="G41" s="54" t="s">
        <v>25</v>
      </c>
      <c r="H41" s="54" t="s">
        <v>203</v>
      </c>
      <c r="I41" s="54" t="s">
        <v>225</v>
      </c>
      <c r="J41" s="54" t="s">
        <v>492</v>
      </c>
    </row>
    <row r="42" spans="1:17" x14ac:dyDescent="0.25">
      <c r="A42">
        <f t="shared" si="0"/>
        <v>181</v>
      </c>
      <c r="B42" s="54">
        <v>1</v>
      </c>
      <c r="C42" s="54">
        <v>273.33659999999998</v>
      </c>
      <c r="D42" s="54" t="s">
        <v>163</v>
      </c>
      <c r="E42" s="54">
        <v>1155</v>
      </c>
      <c r="F42" s="54" t="s">
        <v>27</v>
      </c>
      <c r="G42" s="54" t="s">
        <v>25</v>
      </c>
      <c r="H42" s="54" t="s">
        <v>203</v>
      </c>
      <c r="I42" s="54" t="s">
        <v>225</v>
      </c>
      <c r="J42" s="54" t="s">
        <v>492</v>
      </c>
    </row>
    <row r="43" spans="1:17" x14ac:dyDescent="0.25">
      <c r="A43">
        <f t="shared" si="0"/>
        <v>182</v>
      </c>
      <c r="B43" s="54">
        <v>2</v>
      </c>
      <c r="C43" s="54">
        <v>365.87620000000004</v>
      </c>
      <c r="D43" s="54" t="s">
        <v>163</v>
      </c>
      <c r="E43" s="54">
        <v>1155</v>
      </c>
      <c r="F43" s="54" t="s">
        <v>27</v>
      </c>
      <c r="G43" s="54" t="s">
        <v>25</v>
      </c>
      <c r="H43" s="54" t="s">
        <v>203</v>
      </c>
      <c r="I43" s="54" t="s">
        <v>225</v>
      </c>
      <c r="J43" s="54" t="s">
        <v>492</v>
      </c>
    </row>
    <row r="44" spans="1:17" x14ac:dyDescent="0.25">
      <c r="A44">
        <f t="shared" si="0"/>
        <v>183</v>
      </c>
      <c r="B44" s="54">
        <v>3</v>
      </c>
      <c r="C44" s="54">
        <v>384.78039999999999</v>
      </c>
      <c r="D44" s="54" t="s">
        <v>163</v>
      </c>
      <c r="E44" s="54">
        <v>1155</v>
      </c>
      <c r="F44" s="54" t="s">
        <v>27</v>
      </c>
      <c r="G44" s="54" t="s">
        <v>25</v>
      </c>
      <c r="H44" s="54" t="s">
        <v>203</v>
      </c>
      <c r="I44" s="54" t="s">
        <v>225</v>
      </c>
      <c r="J44" s="54" t="s">
        <v>492</v>
      </c>
    </row>
    <row r="45" spans="1:17" x14ac:dyDescent="0.25">
      <c r="A45">
        <f t="shared" si="0"/>
        <v>184</v>
      </c>
      <c r="B45" s="54">
        <v>4</v>
      </c>
      <c r="C45" s="54">
        <v>406.44309999999996</v>
      </c>
      <c r="D45" s="54" t="s">
        <v>163</v>
      </c>
      <c r="E45" s="54">
        <v>1155</v>
      </c>
      <c r="F45" s="54" t="s">
        <v>27</v>
      </c>
      <c r="G45" s="54" t="s">
        <v>25</v>
      </c>
      <c r="H45" s="54" t="s">
        <v>203</v>
      </c>
      <c r="I45" s="54" t="s">
        <v>225</v>
      </c>
      <c r="J45" s="54" t="s">
        <v>492</v>
      </c>
    </row>
    <row r="46" spans="1:17" x14ac:dyDescent="0.25">
      <c r="A46">
        <f t="shared" si="0"/>
        <v>185</v>
      </c>
      <c r="B46" s="54">
        <v>5</v>
      </c>
      <c r="C46" s="54">
        <v>324.11959999999999</v>
      </c>
      <c r="D46" s="54" t="s">
        <v>163</v>
      </c>
      <c r="E46" s="54">
        <v>1155</v>
      </c>
      <c r="F46" s="54" t="s">
        <v>27</v>
      </c>
      <c r="G46" s="54" t="s">
        <v>25</v>
      </c>
      <c r="H46" s="54" t="s">
        <v>203</v>
      </c>
      <c r="I46" s="54" t="s">
        <v>225</v>
      </c>
      <c r="J46" s="54" t="s">
        <v>492</v>
      </c>
    </row>
    <row r="47" spans="1:17" x14ac:dyDescent="0.25">
      <c r="A47">
        <f t="shared" si="0"/>
        <v>186</v>
      </c>
      <c r="B47" s="54">
        <v>6</v>
      </c>
      <c r="C47" s="54">
        <v>246.37139999999999</v>
      </c>
      <c r="D47" s="54" t="s">
        <v>163</v>
      </c>
      <c r="E47" s="54">
        <v>1155</v>
      </c>
      <c r="F47" s="54" t="s">
        <v>27</v>
      </c>
      <c r="G47" s="54" t="s">
        <v>25</v>
      </c>
      <c r="H47" s="54" t="s">
        <v>203</v>
      </c>
      <c r="I47" s="54" t="s">
        <v>225</v>
      </c>
      <c r="J47" s="54" t="s">
        <v>492</v>
      </c>
    </row>
    <row r="48" spans="1:17" x14ac:dyDescent="0.25">
      <c r="A48">
        <f t="shared" si="0"/>
        <v>187</v>
      </c>
      <c r="B48" s="54">
        <v>7</v>
      </c>
      <c r="C48" s="54">
        <v>212.8451</v>
      </c>
      <c r="D48" s="54" t="s">
        <v>163</v>
      </c>
      <c r="E48" s="54">
        <v>1155</v>
      </c>
      <c r="F48" s="54" t="s">
        <v>27</v>
      </c>
      <c r="G48" s="54" t="s">
        <v>25</v>
      </c>
      <c r="H48" s="54" t="s">
        <v>203</v>
      </c>
      <c r="I48" s="54" t="s">
        <v>225</v>
      </c>
      <c r="J48" s="54" t="s">
        <v>492</v>
      </c>
    </row>
    <row r="49" spans="1:10" x14ac:dyDescent="0.25">
      <c r="A49">
        <f t="shared" si="0"/>
        <v>188</v>
      </c>
      <c r="B49" s="54">
        <v>8</v>
      </c>
      <c r="C49" s="54">
        <v>190.87729999999999</v>
      </c>
      <c r="D49" s="54" t="s">
        <v>163</v>
      </c>
      <c r="E49" s="54">
        <v>1155</v>
      </c>
      <c r="F49" s="54" t="s">
        <v>27</v>
      </c>
      <c r="G49" s="54" t="s">
        <v>25</v>
      </c>
      <c r="H49" s="54" t="s">
        <v>203</v>
      </c>
      <c r="I49" s="54" t="s">
        <v>225</v>
      </c>
      <c r="J49" s="54" t="s">
        <v>492</v>
      </c>
    </row>
    <row r="50" spans="1:10" x14ac:dyDescent="0.25">
      <c r="A50">
        <f t="shared" si="0"/>
        <v>189</v>
      </c>
      <c r="B50" s="54">
        <v>9</v>
      </c>
      <c r="C50" s="54">
        <v>159.73509999999999</v>
      </c>
      <c r="D50" s="54" t="s">
        <v>163</v>
      </c>
      <c r="E50" s="54">
        <v>1155</v>
      </c>
      <c r="F50" s="54" t="s">
        <v>27</v>
      </c>
      <c r="G50" s="54" t="s">
        <v>25</v>
      </c>
      <c r="H50" s="54" t="s">
        <v>203</v>
      </c>
      <c r="I50" s="54" t="s">
        <v>225</v>
      </c>
      <c r="J50" s="54" t="s">
        <v>492</v>
      </c>
    </row>
    <row r="51" spans="1:10" x14ac:dyDescent="0.25">
      <c r="A51">
        <f t="shared" si="0"/>
        <v>190</v>
      </c>
      <c r="B51" s="54">
        <v>10</v>
      </c>
      <c r="C51" s="54">
        <v>105.0159</v>
      </c>
      <c r="D51" s="54" t="s">
        <v>163</v>
      </c>
      <c r="E51" s="54">
        <v>1155</v>
      </c>
      <c r="F51" s="54" t="s">
        <v>27</v>
      </c>
      <c r="G51" s="54" t="s">
        <v>25</v>
      </c>
      <c r="H51" s="54" t="s">
        <v>203</v>
      </c>
      <c r="I51" s="54" t="s">
        <v>225</v>
      </c>
      <c r="J51" s="54" t="s">
        <v>492</v>
      </c>
    </row>
    <row r="52" spans="1:10" x14ac:dyDescent="0.25">
      <c r="A52">
        <f t="shared" si="0"/>
        <v>191</v>
      </c>
      <c r="B52" s="54">
        <v>11</v>
      </c>
      <c r="C52" s="54">
        <v>97.295900000000003</v>
      </c>
      <c r="D52" s="54" t="s">
        <v>163</v>
      </c>
      <c r="E52" s="54">
        <v>1155</v>
      </c>
      <c r="F52" s="54" t="s">
        <v>27</v>
      </c>
      <c r="G52" s="54" t="s">
        <v>25</v>
      </c>
      <c r="H52" s="54" t="s">
        <v>203</v>
      </c>
      <c r="I52" s="54" t="s">
        <v>225</v>
      </c>
      <c r="J52" s="54" t="s">
        <v>492</v>
      </c>
    </row>
    <row r="53" spans="1:10" x14ac:dyDescent="0.25">
      <c r="A53">
        <f t="shared" si="0"/>
        <v>192</v>
      </c>
      <c r="B53" s="54">
        <v>12</v>
      </c>
      <c r="C53" s="54">
        <v>82.244600000000005</v>
      </c>
      <c r="D53" s="54" t="s">
        <v>163</v>
      </c>
      <c r="E53" s="54">
        <v>1155</v>
      </c>
      <c r="F53" s="54" t="s">
        <v>27</v>
      </c>
      <c r="G53" s="54" t="s">
        <v>25</v>
      </c>
      <c r="H53" s="54" t="s">
        <v>203</v>
      </c>
      <c r="I53" s="54" t="s">
        <v>225</v>
      </c>
      <c r="J53" s="54" t="s">
        <v>492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B2" sqref="B2:C14"/>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213</v>
      </c>
      <c r="I1" t="s">
        <v>208</v>
      </c>
      <c r="J1" t="s">
        <v>210</v>
      </c>
      <c r="L1" t="s">
        <v>1</v>
      </c>
      <c r="M1" t="s">
        <v>163</v>
      </c>
    </row>
    <row r="2" spans="1:16" x14ac:dyDescent="0.25">
      <c r="A2">
        <v>184</v>
      </c>
      <c r="B2" s="54">
        <v>0</v>
      </c>
      <c r="C2" s="54">
        <v>204.34980000000002</v>
      </c>
      <c r="D2" s="54" t="s">
        <v>163</v>
      </c>
      <c r="E2" s="54">
        <v>960</v>
      </c>
      <c r="F2" s="54" t="s">
        <v>27</v>
      </c>
      <c r="G2" s="54" t="s">
        <v>25</v>
      </c>
      <c r="H2" s="54" t="s">
        <v>25</v>
      </c>
      <c r="I2" s="54" t="s">
        <v>225</v>
      </c>
      <c r="J2" s="54" t="s">
        <v>431</v>
      </c>
      <c r="L2" t="s">
        <v>2</v>
      </c>
      <c r="M2" t="s">
        <v>8</v>
      </c>
    </row>
    <row r="3" spans="1:16" x14ac:dyDescent="0.25">
      <c r="A3">
        <f>184 +B3</f>
        <v>184.5</v>
      </c>
      <c r="B3" s="54">
        <v>0.5</v>
      </c>
      <c r="C3" s="54">
        <v>234.25389999999999</v>
      </c>
      <c r="D3" s="54" t="s">
        <v>163</v>
      </c>
      <c r="E3" s="54">
        <v>960</v>
      </c>
      <c r="F3" s="54" t="s">
        <v>27</v>
      </c>
      <c r="G3" s="54" t="s">
        <v>25</v>
      </c>
      <c r="H3" s="54" t="s">
        <v>25</v>
      </c>
      <c r="I3" s="54" t="s">
        <v>225</v>
      </c>
      <c r="J3" s="54" t="s">
        <v>431</v>
      </c>
      <c r="L3" t="s">
        <v>5</v>
      </c>
      <c r="M3">
        <f>15*64</f>
        <v>960</v>
      </c>
      <c r="N3" t="s">
        <v>498</v>
      </c>
    </row>
    <row r="4" spans="1:16" x14ac:dyDescent="0.25">
      <c r="A4">
        <f t="shared" ref="A4:A14" si="0">184 +B4</f>
        <v>185</v>
      </c>
      <c r="B4" s="54">
        <v>1</v>
      </c>
      <c r="C4" s="54">
        <v>273.83249999999998</v>
      </c>
      <c r="D4" s="54" t="s">
        <v>163</v>
      </c>
      <c r="E4" s="54">
        <v>960</v>
      </c>
      <c r="F4" s="54" t="s">
        <v>27</v>
      </c>
      <c r="G4" s="54" t="s">
        <v>25</v>
      </c>
      <c r="H4" s="54" t="s">
        <v>25</v>
      </c>
      <c r="I4" s="54" t="s">
        <v>225</v>
      </c>
      <c r="J4" s="54" t="s">
        <v>431</v>
      </c>
      <c r="L4" t="s">
        <v>9</v>
      </c>
      <c r="M4">
        <v>18</v>
      </c>
      <c r="N4" t="s">
        <v>499</v>
      </c>
    </row>
    <row r="5" spans="1:16" x14ac:dyDescent="0.25">
      <c r="A5">
        <f t="shared" si="0"/>
        <v>185.5</v>
      </c>
      <c r="B5" s="54">
        <v>1.5</v>
      </c>
      <c r="C5" s="54">
        <v>297.88530000000003</v>
      </c>
      <c r="D5" s="54" t="s">
        <v>163</v>
      </c>
      <c r="E5" s="54">
        <v>960</v>
      </c>
      <c r="F5" s="54" t="s">
        <v>27</v>
      </c>
      <c r="G5" s="54" t="s">
        <v>25</v>
      </c>
      <c r="H5" s="54" t="s">
        <v>25</v>
      </c>
      <c r="I5" s="54" t="s">
        <v>225</v>
      </c>
      <c r="J5" s="54" t="s">
        <v>431</v>
      </c>
      <c r="L5" t="s">
        <v>15</v>
      </c>
      <c r="M5" t="s">
        <v>25</v>
      </c>
    </row>
    <row r="6" spans="1:16" x14ac:dyDescent="0.25">
      <c r="A6">
        <f t="shared" si="0"/>
        <v>186</v>
      </c>
      <c r="B6" s="54">
        <v>2</v>
      </c>
      <c r="C6" s="54">
        <v>326.11469999999997</v>
      </c>
      <c r="D6" s="54" t="s">
        <v>163</v>
      </c>
      <c r="E6" s="54">
        <v>960</v>
      </c>
      <c r="F6" s="54" t="s">
        <v>27</v>
      </c>
      <c r="G6" s="54" t="s">
        <v>25</v>
      </c>
      <c r="H6" s="54" t="s">
        <v>25</v>
      </c>
      <c r="I6" s="54" t="s">
        <v>225</v>
      </c>
      <c r="J6" s="54" t="s">
        <v>431</v>
      </c>
      <c r="L6" t="s">
        <v>12</v>
      </c>
      <c r="M6" t="s">
        <v>13</v>
      </c>
    </row>
    <row r="7" spans="1:16" x14ac:dyDescent="0.25">
      <c r="A7">
        <f t="shared" si="0"/>
        <v>187</v>
      </c>
      <c r="B7" s="54">
        <v>3</v>
      </c>
      <c r="C7" s="54">
        <v>306.00760000000002</v>
      </c>
      <c r="D7" s="54" t="s">
        <v>163</v>
      </c>
      <c r="E7" s="54">
        <v>960</v>
      </c>
      <c r="F7" s="54" t="s">
        <v>27</v>
      </c>
      <c r="G7" s="54" t="s">
        <v>25</v>
      </c>
      <c r="H7" s="54" t="s">
        <v>25</v>
      </c>
      <c r="I7" s="54" t="s">
        <v>225</v>
      </c>
      <c r="J7" s="54" t="s">
        <v>431</v>
      </c>
      <c r="L7" t="s">
        <v>10</v>
      </c>
      <c r="M7" t="s">
        <v>500</v>
      </c>
    </row>
    <row r="8" spans="1:16" x14ac:dyDescent="0.25">
      <c r="A8">
        <f t="shared" si="0"/>
        <v>188</v>
      </c>
      <c r="B8" s="54">
        <v>4</v>
      </c>
      <c r="C8" s="54">
        <v>270.92959999999999</v>
      </c>
      <c r="D8" s="54" t="s">
        <v>163</v>
      </c>
      <c r="E8" s="54">
        <v>960</v>
      </c>
      <c r="F8" s="54" t="s">
        <v>27</v>
      </c>
      <c r="G8" s="54" t="s">
        <v>25</v>
      </c>
      <c r="H8" s="54" t="s">
        <v>25</v>
      </c>
      <c r="I8" s="54" t="s">
        <v>225</v>
      </c>
      <c r="J8" s="54" t="s">
        <v>431</v>
      </c>
      <c r="L8" t="s">
        <v>206</v>
      </c>
      <c r="M8" t="s">
        <v>501</v>
      </c>
      <c r="N8" t="s">
        <v>502</v>
      </c>
    </row>
    <row r="9" spans="1:16" x14ac:dyDescent="0.25">
      <c r="A9">
        <f t="shared" si="0"/>
        <v>189</v>
      </c>
      <c r="B9" s="54">
        <v>5</v>
      </c>
      <c r="C9" s="54">
        <v>235.06889999999999</v>
      </c>
      <c r="D9" s="54" t="s">
        <v>163</v>
      </c>
      <c r="E9" s="54">
        <v>960</v>
      </c>
      <c r="F9" s="54" t="s">
        <v>27</v>
      </c>
      <c r="G9" s="54" t="s">
        <v>25</v>
      </c>
      <c r="H9" s="54" t="s">
        <v>25</v>
      </c>
      <c r="I9" s="54" t="s">
        <v>225</v>
      </c>
      <c r="J9" s="54" t="s">
        <v>431</v>
      </c>
      <c r="L9" t="s">
        <v>207</v>
      </c>
      <c r="M9" t="s">
        <v>225</v>
      </c>
    </row>
    <row r="10" spans="1:16" x14ac:dyDescent="0.25">
      <c r="A10">
        <f t="shared" si="0"/>
        <v>190</v>
      </c>
      <c r="B10" s="54">
        <v>6</v>
      </c>
      <c r="C10" s="54">
        <v>205.18289999999999</v>
      </c>
      <c r="D10" s="54" t="s">
        <v>163</v>
      </c>
      <c r="E10" s="54">
        <v>960</v>
      </c>
      <c r="F10" s="54" t="s">
        <v>27</v>
      </c>
      <c r="G10" s="54" t="s">
        <v>25</v>
      </c>
      <c r="H10" s="54" t="s">
        <v>25</v>
      </c>
      <c r="I10" s="54" t="s">
        <v>225</v>
      </c>
      <c r="J10" s="54" t="s">
        <v>431</v>
      </c>
      <c r="L10" t="s">
        <v>219</v>
      </c>
      <c r="M10" s="54" t="s">
        <v>249</v>
      </c>
    </row>
    <row r="11" spans="1:16" x14ac:dyDescent="0.25">
      <c r="A11">
        <f t="shared" si="0"/>
        <v>191</v>
      </c>
      <c r="B11" s="54">
        <v>7</v>
      </c>
      <c r="C11" s="54">
        <v>174.1865</v>
      </c>
      <c r="D11" s="54" t="s">
        <v>163</v>
      </c>
      <c r="E11" s="54">
        <v>960</v>
      </c>
      <c r="F11" s="54" t="s">
        <v>27</v>
      </c>
      <c r="G11" s="54" t="s">
        <v>25</v>
      </c>
      <c r="H11" s="54" t="s">
        <v>25</v>
      </c>
      <c r="I11" s="54" t="s">
        <v>225</v>
      </c>
      <c r="J11" s="54" t="s">
        <v>431</v>
      </c>
      <c r="L11" s="54" t="s">
        <v>322</v>
      </c>
      <c r="M11">
        <v>64</v>
      </c>
      <c r="O11">
        <v>181.4179</v>
      </c>
      <c r="P11">
        <v>22.931899999999999</v>
      </c>
    </row>
    <row r="12" spans="1:16" x14ac:dyDescent="0.25">
      <c r="A12">
        <f t="shared" si="0"/>
        <v>192</v>
      </c>
      <c r="B12" s="54">
        <v>8</v>
      </c>
      <c r="C12" s="54">
        <v>158.83519999999999</v>
      </c>
      <c r="D12" s="54" t="s">
        <v>163</v>
      </c>
      <c r="E12" s="54">
        <v>960</v>
      </c>
      <c r="F12" s="54" t="s">
        <v>27</v>
      </c>
      <c r="G12" s="54" t="s">
        <v>25</v>
      </c>
      <c r="H12" s="54" t="s">
        <v>25</v>
      </c>
      <c r="I12" s="54" t="s">
        <v>225</v>
      </c>
      <c r="J12" s="54" t="s">
        <v>431</v>
      </c>
      <c r="O12">
        <v>207.09809999999999</v>
      </c>
      <c r="P12">
        <v>27.155799999999999</v>
      </c>
    </row>
    <row r="13" spans="1:16" x14ac:dyDescent="0.25">
      <c r="A13">
        <f t="shared" si="0"/>
        <v>194</v>
      </c>
      <c r="B13" s="54">
        <v>10</v>
      </c>
      <c r="C13" s="54">
        <v>121.51309999999999</v>
      </c>
      <c r="D13" s="54" t="s">
        <v>163</v>
      </c>
      <c r="E13" s="54">
        <v>960</v>
      </c>
      <c r="F13" s="54" t="s">
        <v>27</v>
      </c>
      <c r="G13" s="54" t="s">
        <v>25</v>
      </c>
      <c r="H13" s="54" t="s">
        <v>25</v>
      </c>
      <c r="I13" s="54" t="s">
        <v>225</v>
      </c>
      <c r="J13" s="54" t="s">
        <v>431</v>
      </c>
      <c r="O13">
        <v>237.31280000000001</v>
      </c>
      <c r="P13">
        <v>36.5197</v>
      </c>
    </row>
    <row r="14" spans="1:16" x14ac:dyDescent="0.25">
      <c r="A14">
        <f t="shared" si="0"/>
        <v>196</v>
      </c>
      <c r="B14" s="54">
        <v>12</v>
      </c>
      <c r="C14" s="54">
        <v>91.921000000000006</v>
      </c>
      <c r="D14" s="54" t="s">
        <v>163</v>
      </c>
      <c r="E14" s="54">
        <v>960</v>
      </c>
      <c r="F14" s="54" t="s">
        <v>27</v>
      </c>
      <c r="G14" s="54" t="s">
        <v>25</v>
      </c>
      <c r="H14" s="54" t="s">
        <v>25</v>
      </c>
      <c r="I14" s="54" t="s">
        <v>225</v>
      </c>
      <c r="J14" s="54" t="s">
        <v>431</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s="54">
        <v>0</v>
      </c>
      <c r="B2" s="54">
        <v>0</v>
      </c>
      <c r="C2" s="54" t="s">
        <v>24</v>
      </c>
      <c r="D2" s="54">
        <v>400</v>
      </c>
      <c r="E2" s="54" t="s">
        <v>27</v>
      </c>
      <c r="F2" s="54" t="s">
        <v>25</v>
      </c>
      <c r="G2" s="54" t="s">
        <v>27</v>
      </c>
      <c r="H2" s="54" t="s">
        <v>247</v>
      </c>
      <c r="I2" s="54" t="s">
        <v>211</v>
      </c>
      <c r="J2" s="54" t="s">
        <v>503</v>
      </c>
      <c r="K2" t="s">
        <v>2</v>
      </c>
      <c r="L2" t="s">
        <v>19</v>
      </c>
      <c r="S2" t="s">
        <v>56</v>
      </c>
      <c r="U2">
        <v>0</v>
      </c>
      <c r="V2">
        <v>0</v>
      </c>
    </row>
    <row r="3" spans="1:25" x14ac:dyDescent="0.25">
      <c r="A3" s="54">
        <v>1</v>
      </c>
      <c r="B3" s="54">
        <v>0.18240000000000001</v>
      </c>
      <c r="C3" s="54" t="s">
        <v>24</v>
      </c>
      <c r="D3" s="54">
        <v>400</v>
      </c>
      <c r="E3" s="54" t="s">
        <v>27</v>
      </c>
      <c r="F3" s="54" t="s">
        <v>25</v>
      </c>
      <c r="G3" s="54" t="s">
        <v>27</v>
      </c>
      <c r="H3" s="54" t="s">
        <v>247</v>
      </c>
      <c r="I3" s="54" t="s">
        <v>211</v>
      </c>
      <c r="J3" s="54" t="s">
        <v>503</v>
      </c>
      <c r="K3" t="s">
        <v>5</v>
      </c>
      <c r="L3">
        <v>400</v>
      </c>
      <c r="U3">
        <v>0</v>
      </c>
      <c r="V3">
        <v>0</v>
      </c>
      <c r="W3" s="1"/>
      <c r="Y3" s="1"/>
    </row>
    <row r="4" spans="1:25" x14ac:dyDescent="0.25">
      <c r="A4" s="54">
        <v>2</v>
      </c>
      <c r="B4" s="54">
        <v>0.45929999999999999</v>
      </c>
      <c r="C4" s="54" t="s">
        <v>24</v>
      </c>
      <c r="D4" s="54">
        <v>400</v>
      </c>
      <c r="E4" s="54" t="s">
        <v>27</v>
      </c>
      <c r="F4" s="54" t="s">
        <v>25</v>
      </c>
      <c r="G4" s="54" t="s">
        <v>27</v>
      </c>
      <c r="H4" s="54" t="s">
        <v>247</v>
      </c>
      <c r="I4" s="54" t="s">
        <v>211</v>
      </c>
      <c r="J4" s="54" t="s">
        <v>503</v>
      </c>
      <c r="K4" t="s">
        <v>9</v>
      </c>
      <c r="L4">
        <v>5</v>
      </c>
      <c r="M4" s="54" t="s">
        <v>504</v>
      </c>
      <c r="U4">
        <v>0</v>
      </c>
      <c r="V4">
        <v>0</v>
      </c>
      <c r="Y4" s="1"/>
    </row>
    <row r="5" spans="1:25" x14ac:dyDescent="0.25">
      <c r="A5" s="54">
        <v>4</v>
      </c>
      <c r="B5" s="54">
        <v>0.2545</v>
      </c>
      <c r="C5" s="54" t="s">
        <v>24</v>
      </c>
      <c r="D5" s="54">
        <v>400</v>
      </c>
      <c r="E5" s="54" t="s">
        <v>27</v>
      </c>
      <c r="F5" s="54" t="s">
        <v>25</v>
      </c>
      <c r="G5" s="54" t="s">
        <v>27</v>
      </c>
      <c r="H5" s="54" t="s">
        <v>247</v>
      </c>
      <c r="I5" s="54" t="s">
        <v>211</v>
      </c>
      <c r="J5" s="54" t="s">
        <v>503</v>
      </c>
      <c r="K5" t="s">
        <v>15</v>
      </c>
      <c r="L5" t="s">
        <v>53</v>
      </c>
      <c r="U5">
        <v>0</v>
      </c>
      <c r="V5">
        <v>0</v>
      </c>
      <c r="Y5" s="1"/>
    </row>
    <row r="6" spans="1:25" x14ac:dyDescent="0.25">
      <c r="A6" s="54">
        <v>8</v>
      </c>
      <c r="B6" s="54">
        <v>0.48880000000000001</v>
      </c>
      <c r="C6" s="54" t="s">
        <v>24</v>
      </c>
      <c r="D6" s="54">
        <v>400</v>
      </c>
      <c r="E6" s="54" t="s">
        <v>27</v>
      </c>
      <c r="F6" s="54" t="s">
        <v>25</v>
      </c>
      <c r="G6" s="54" t="s">
        <v>27</v>
      </c>
      <c r="H6" s="54" t="s">
        <v>247</v>
      </c>
      <c r="I6" s="54" t="s">
        <v>211</v>
      </c>
      <c r="J6" s="54" t="s">
        <v>503</v>
      </c>
      <c r="K6" t="s">
        <v>12</v>
      </c>
      <c r="L6" t="s">
        <v>13</v>
      </c>
      <c r="U6">
        <v>0</v>
      </c>
      <c r="V6">
        <v>0</v>
      </c>
      <c r="Y6" s="1"/>
    </row>
    <row r="7" spans="1:25" x14ac:dyDescent="0.25">
      <c r="A7" s="54">
        <v>12</v>
      </c>
      <c r="B7" s="54">
        <v>0.15670000000000001</v>
      </c>
      <c r="C7" s="54" t="s">
        <v>24</v>
      </c>
      <c r="D7" s="54">
        <v>400</v>
      </c>
      <c r="E7" s="54" t="s">
        <v>27</v>
      </c>
      <c r="F7" s="54" t="s">
        <v>25</v>
      </c>
      <c r="G7" s="54" t="s">
        <v>27</v>
      </c>
      <c r="H7" s="54" t="s">
        <v>247</v>
      </c>
      <c r="I7" s="54" t="s">
        <v>211</v>
      </c>
      <c r="J7" s="54" t="s">
        <v>503</v>
      </c>
      <c r="K7" t="s">
        <v>10</v>
      </c>
      <c r="U7">
        <v>0</v>
      </c>
      <c r="V7">
        <v>0</v>
      </c>
    </row>
    <row r="8" spans="1:25" x14ac:dyDescent="0.25">
      <c r="A8" s="54">
        <v>21</v>
      </c>
      <c r="B8" s="54">
        <v>6.2799999999999995E-2</v>
      </c>
      <c r="C8" s="54" t="s">
        <v>24</v>
      </c>
      <c r="D8" s="54">
        <v>400</v>
      </c>
      <c r="E8" s="54" t="s">
        <v>27</v>
      </c>
      <c r="F8" s="54" t="s">
        <v>25</v>
      </c>
      <c r="G8" s="54" t="s">
        <v>27</v>
      </c>
      <c r="H8" s="54" t="s">
        <v>247</v>
      </c>
      <c r="I8" s="54" t="s">
        <v>211</v>
      </c>
      <c r="J8" s="54" t="s">
        <v>503</v>
      </c>
      <c r="K8" t="s">
        <v>206</v>
      </c>
      <c r="L8" t="s">
        <v>203</v>
      </c>
      <c r="U8">
        <v>0</v>
      </c>
      <c r="V8">
        <v>0</v>
      </c>
    </row>
    <row r="9" spans="1:25" x14ac:dyDescent="0.25">
      <c r="A9" s="54">
        <v>24</v>
      </c>
      <c r="B9" s="54">
        <v>0.1113</v>
      </c>
      <c r="C9" s="54" t="s">
        <v>24</v>
      </c>
      <c r="D9" s="54">
        <v>400</v>
      </c>
      <c r="E9" s="54" t="s">
        <v>27</v>
      </c>
      <c r="F9" s="54" t="s">
        <v>25</v>
      </c>
      <c r="G9" s="54" t="s">
        <v>27</v>
      </c>
      <c r="H9" s="54" t="s">
        <v>247</v>
      </c>
      <c r="I9" s="54" t="s">
        <v>211</v>
      </c>
      <c r="J9" s="54" t="s">
        <v>503</v>
      </c>
      <c r="K9" t="s">
        <v>207</v>
      </c>
      <c r="L9" t="s">
        <v>245</v>
      </c>
      <c r="U9">
        <v>0</v>
      </c>
      <c r="V9">
        <v>0</v>
      </c>
    </row>
    <row r="10" spans="1:25" x14ac:dyDescent="0.25">
      <c r="A10" s="54">
        <v>0</v>
      </c>
      <c r="B10" s="54">
        <v>0</v>
      </c>
      <c r="C10" s="54" t="s">
        <v>24</v>
      </c>
      <c r="D10" s="54">
        <v>400</v>
      </c>
      <c r="E10" s="54" t="s">
        <v>27</v>
      </c>
      <c r="F10" s="54" t="s">
        <v>25</v>
      </c>
      <c r="G10" s="54" t="s">
        <v>27</v>
      </c>
      <c r="H10" s="54" t="s">
        <v>247</v>
      </c>
      <c r="I10" s="54" t="s">
        <v>211</v>
      </c>
      <c r="J10" s="54" t="s">
        <v>505</v>
      </c>
      <c r="K10" t="s">
        <v>219</v>
      </c>
      <c r="L10" t="s">
        <v>246</v>
      </c>
      <c r="U10">
        <v>0.5</v>
      </c>
      <c r="V10">
        <v>3.7199999999999997E-2</v>
      </c>
    </row>
    <row r="11" spans="1:25" x14ac:dyDescent="0.25">
      <c r="A11" s="54">
        <v>1</v>
      </c>
      <c r="B11" s="54">
        <v>0.1487</v>
      </c>
      <c r="C11" s="54" t="s">
        <v>24</v>
      </c>
      <c r="D11" s="54">
        <v>400</v>
      </c>
      <c r="E11" s="54" t="s">
        <v>27</v>
      </c>
      <c r="F11" s="54" t="s">
        <v>25</v>
      </c>
      <c r="G11" s="54" t="s">
        <v>27</v>
      </c>
      <c r="H11" s="54" t="s">
        <v>247</v>
      </c>
      <c r="I11" s="54" t="s">
        <v>211</v>
      </c>
      <c r="J11" s="54" t="s">
        <v>505</v>
      </c>
      <c r="K11" s="54" t="s">
        <v>322</v>
      </c>
      <c r="L11" s="54" t="s">
        <v>506</v>
      </c>
      <c r="U11">
        <v>0.5</v>
      </c>
      <c r="V11">
        <v>0</v>
      </c>
    </row>
    <row r="12" spans="1:25" x14ac:dyDescent="0.25">
      <c r="A12" s="54">
        <v>2</v>
      </c>
      <c r="B12" s="54">
        <v>0.25700000000000001</v>
      </c>
      <c r="C12" s="54" t="s">
        <v>24</v>
      </c>
      <c r="D12" s="54">
        <v>400</v>
      </c>
      <c r="E12" s="54" t="s">
        <v>27</v>
      </c>
      <c r="F12" s="54" t="s">
        <v>25</v>
      </c>
      <c r="G12" s="54" t="s">
        <v>27</v>
      </c>
      <c r="H12" s="54" t="s">
        <v>247</v>
      </c>
      <c r="I12" s="54" t="s">
        <v>211</v>
      </c>
      <c r="J12" s="54" t="s">
        <v>505</v>
      </c>
      <c r="U12">
        <v>0.5</v>
      </c>
      <c r="V12">
        <v>0</v>
      </c>
    </row>
    <row r="13" spans="1:25" x14ac:dyDescent="0.25">
      <c r="A13" s="54">
        <v>4</v>
      </c>
      <c r="B13" s="54">
        <v>0.5444</v>
      </c>
      <c r="C13" s="54" t="s">
        <v>24</v>
      </c>
      <c r="D13" s="54">
        <v>400</v>
      </c>
      <c r="E13" s="54" t="s">
        <v>27</v>
      </c>
      <c r="F13" s="54" t="s">
        <v>25</v>
      </c>
      <c r="G13" s="54" t="s">
        <v>27</v>
      </c>
      <c r="H13" s="54" t="s">
        <v>247</v>
      </c>
      <c r="I13" s="54" t="s">
        <v>211</v>
      </c>
      <c r="J13" s="54" t="s">
        <v>505</v>
      </c>
      <c r="L13" t="s">
        <v>507</v>
      </c>
      <c r="U13">
        <v>0.5</v>
      </c>
      <c r="V13">
        <v>4.5600000000000002E-2</v>
      </c>
      <c r="Y13" s="1"/>
    </row>
    <row r="14" spans="1:25" x14ac:dyDescent="0.25">
      <c r="A14" s="54">
        <v>8</v>
      </c>
      <c r="B14" s="54">
        <v>0.36070000000000002</v>
      </c>
      <c r="C14" s="54" t="s">
        <v>24</v>
      </c>
      <c r="D14" s="54">
        <v>400</v>
      </c>
      <c r="E14" s="54" t="s">
        <v>27</v>
      </c>
      <c r="F14" s="54" t="s">
        <v>25</v>
      </c>
      <c r="G14" s="54" t="s">
        <v>27</v>
      </c>
      <c r="H14" s="54" t="s">
        <v>247</v>
      </c>
      <c r="I14" s="54" t="s">
        <v>211</v>
      </c>
      <c r="J14" s="54" t="s">
        <v>505</v>
      </c>
      <c r="L14" t="s">
        <v>508</v>
      </c>
      <c r="U14">
        <v>0.5</v>
      </c>
      <c r="V14">
        <v>5.9299999999999999E-2</v>
      </c>
      <c r="Y14" s="1"/>
    </row>
    <row r="15" spans="1:25" x14ac:dyDescent="0.25">
      <c r="A15" s="54">
        <v>10</v>
      </c>
      <c r="B15" s="54">
        <v>0.39860000000000001</v>
      </c>
      <c r="C15" s="54" t="s">
        <v>24</v>
      </c>
      <c r="D15" s="54">
        <v>400</v>
      </c>
      <c r="E15" s="54" t="s">
        <v>27</v>
      </c>
      <c r="F15" s="54" t="s">
        <v>25</v>
      </c>
      <c r="G15" s="54" t="s">
        <v>27</v>
      </c>
      <c r="H15" s="54" t="s">
        <v>247</v>
      </c>
      <c r="I15" s="54" t="s">
        <v>211</v>
      </c>
      <c r="J15" s="54" t="s">
        <v>505</v>
      </c>
      <c r="L15" t="s">
        <v>509</v>
      </c>
      <c r="U15">
        <v>0.5</v>
      </c>
      <c r="V15">
        <v>6.9800000000000001E-2</v>
      </c>
      <c r="Y15" s="1"/>
    </row>
    <row r="16" spans="1:25" x14ac:dyDescent="0.25">
      <c r="A16" s="54">
        <v>12</v>
      </c>
      <c r="B16" s="54">
        <v>0.44330000000000003</v>
      </c>
      <c r="C16" s="54" t="s">
        <v>24</v>
      </c>
      <c r="D16" s="54">
        <v>400</v>
      </c>
      <c r="E16" s="54" t="s">
        <v>27</v>
      </c>
      <c r="F16" s="54" t="s">
        <v>25</v>
      </c>
      <c r="G16" s="54" t="s">
        <v>27</v>
      </c>
      <c r="H16" s="54" t="s">
        <v>247</v>
      </c>
      <c r="I16" s="54" t="s">
        <v>211</v>
      </c>
      <c r="J16" s="54" t="s">
        <v>505</v>
      </c>
      <c r="U16">
        <v>0.5</v>
      </c>
      <c r="V16">
        <v>7.1900000000000006E-2</v>
      </c>
    </row>
    <row r="17" spans="1:22" x14ac:dyDescent="0.25">
      <c r="A17" s="54">
        <v>14</v>
      </c>
      <c r="B17" s="54">
        <v>1.0508</v>
      </c>
      <c r="C17" s="54" t="s">
        <v>24</v>
      </c>
      <c r="D17" s="54">
        <v>400</v>
      </c>
      <c r="E17" s="54" t="s">
        <v>27</v>
      </c>
      <c r="F17" s="54" t="s">
        <v>25</v>
      </c>
      <c r="G17" s="54" t="s">
        <v>27</v>
      </c>
      <c r="H17" s="54" t="s">
        <v>247</v>
      </c>
      <c r="I17" s="54" t="s">
        <v>211</v>
      </c>
      <c r="J17" s="54" t="s">
        <v>505</v>
      </c>
      <c r="U17">
        <v>0.5</v>
      </c>
      <c r="V17">
        <f>AVERAGE(V10:V16)</f>
        <v>4.0542857142857144E-2</v>
      </c>
    </row>
    <row r="18" spans="1:22" x14ac:dyDescent="0.25">
      <c r="A18" s="54">
        <v>18</v>
      </c>
      <c r="B18" s="54">
        <v>0.68479999999999996</v>
      </c>
      <c r="C18" s="54" t="s">
        <v>24</v>
      </c>
      <c r="D18" s="54">
        <v>400</v>
      </c>
      <c r="E18" s="54" t="s">
        <v>27</v>
      </c>
      <c r="F18" s="54" t="s">
        <v>25</v>
      </c>
      <c r="G18" s="54" t="s">
        <v>27</v>
      </c>
      <c r="H18" s="54" t="s">
        <v>247</v>
      </c>
      <c r="I18" s="54" t="s">
        <v>211</v>
      </c>
      <c r="J18" s="54" t="s">
        <v>505</v>
      </c>
      <c r="U18">
        <v>1</v>
      </c>
      <c r="V18">
        <v>0.25009999999999999</v>
      </c>
    </row>
    <row r="19" spans="1:22" x14ac:dyDescent="0.25">
      <c r="A19" s="54">
        <v>21</v>
      </c>
      <c r="B19" s="54">
        <v>0.48749999999999999</v>
      </c>
      <c r="C19" s="54" t="s">
        <v>24</v>
      </c>
      <c r="D19" s="54">
        <v>400</v>
      </c>
      <c r="E19" s="54" t="s">
        <v>27</v>
      </c>
      <c r="F19" s="54" t="s">
        <v>25</v>
      </c>
      <c r="G19" s="54" t="s">
        <v>27</v>
      </c>
      <c r="H19" s="54" t="s">
        <v>247</v>
      </c>
      <c r="I19" s="54" t="s">
        <v>211</v>
      </c>
      <c r="J19" s="54" t="s">
        <v>505</v>
      </c>
      <c r="U19">
        <v>1</v>
      </c>
      <c r="V19">
        <v>7.1199999999999999E-2</v>
      </c>
    </row>
    <row r="20" spans="1:22" x14ac:dyDescent="0.25">
      <c r="A20" s="54">
        <v>0</v>
      </c>
      <c r="B20" s="54">
        <v>0</v>
      </c>
      <c r="C20" s="54" t="s">
        <v>24</v>
      </c>
      <c r="D20" s="54">
        <v>400</v>
      </c>
      <c r="E20" s="54" t="s">
        <v>27</v>
      </c>
      <c r="F20" s="54" t="s">
        <v>25</v>
      </c>
      <c r="G20" s="54" t="s">
        <v>27</v>
      </c>
      <c r="H20" s="54" t="s">
        <v>247</v>
      </c>
      <c r="I20" s="54" t="s">
        <v>211</v>
      </c>
      <c r="J20" s="54" t="s">
        <v>510</v>
      </c>
      <c r="U20">
        <v>1</v>
      </c>
      <c r="V20">
        <v>0</v>
      </c>
    </row>
    <row r="21" spans="1:22" x14ac:dyDescent="0.25">
      <c r="A21" s="54">
        <v>2</v>
      </c>
      <c r="B21" s="54">
        <v>0.19289999999999999</v>
      </c>
      <c r="C21" s="54" t="s">
        <v>24</v>
      </c>
      <c r="D21" s="54">
        <v>400</v>
      </c>
      <c r="E21" s="54" t="s">
        <v>27</v>
      </c>
      <c r="F21" s="54" t="s">
        <v>25</v>
      </c>
      <c r="G21" s="54" t="s">
        <v>27</v>
      </c>
      <c r="H21" s="54" t="s">
        <v>247</v>
      </c>
      <c r="I21" s="54" t="s">
        <v>211</v>
      </c>
      <c r="J21" s="54" t="s">
        <v>510</v>
      </c>
      <c r="U21">
        <v>1</v>
      </c>
      <c r="V21">
        <v>9.64E-2</v>
      </c>
    </row>
    <row r="22" spans="1:22" x14ac:dyDescent="0.25">
      <c r="A22" s="54">
        <v>4</v>
      </c>
      <c r="B22" s="54">
        <v>0.29160000000000003</v>
      </c>
      <c r="C22" s="54" t="s">
        <v>24</v>
      </c>
      <c r="D22" s="54">
        <v>400</v>
      </c>
      <c r="E22" s="54" t="s">
        <v>27</v>
      </c>
      <c r="F22" s="54" t="s">
        <v>25</v>
      </c>
      <c r="G22" s="54" t="s">
        <v>27</v>
      </c>
      <c r="H22" s="54" t="s">
        <v>247</v>
      </c>
      <c r="I22" s="54" t="s">
        <v>211</v>
      </c>
      <c r="J22" s="54" t="s">
        <v>510</v>
      </c>
      <c r="U22">
        <v>1</v>
      </c>
      <c r="V22">
        <v>7.8600000000000003E-2</v>
      </c>
    </row>
    <row r="23" spans="1:22" x14ac:dyDescent="0.25">
      <c r="A23" s="54">
        <v>6</v>
      </c>
      <c r="B23" s="54">
        <v>0.28899999999999998</v>
      </c>
      <c r="C23" s="54" t="s">
        <v>24</v>
      </c>
      <c r="D23" s="54">
        <v>400</v>
      </c>
      <c r="E23" s="54" t="s">
        <v>27</v>
      </c>
      <c r="F23" s="54" t="s">
        <v>25</v>
      </c>
      <c r="G23" s="54" t="s">
        <v>27</v>
      </c>
      <c r="H23" s="54" t="s">
        <v>247</v>
      </c>
      <c r="I23" s="54" t="s">
        <v>211</v>
      </c>
      <c r="J23" s="54" t="s">
        <v>510</v>
      </c>
      <c r="U23">
        <v>1</v>
      </c>
      <c r="V23">
        <v>0.1091</v>
      </c>
    </row>
    <row r="24" spans="1:22" x14ac:dyDescent="0.25">
      <c r="A24" s="54">
        <v>8</v>
      </c>
      <c r="B24" s="54">
        <v>1.0179</v>
      </c>
      <c r="C24" s="54" t="s">
        <v>24</v>
      </c>
      <c r="D24" s="54">
        <v>400</v>
      </c>
      <c r="E24" s="54" t="s">
        <v>27</v>
      </c>
      <c r="F24" s="54" t="s">
        <v>25</v>
      </c>
      <c r="G24" s="54" t="s">
        <v>27</v>
      </c>
      <c r="H24" s="54" t="s">
        <v>247</v>
      </c>
      <c r="I24" s="54" t="s">
        <v>211</v>
      </c>
      <c r="J24" s="54" t="s">
        <v>510</v>
      </c>
      <c r="U24">
        <v>1</v>
      </c>
      <c r="V24">
        <v>0.107</v>
      </c>
    </row>
    <row r="25" spans="1:22" x14ac:dyDescent="0.25">
      <c r="A25" s="54">
        <v>10</v>
      </c>
      <c r="B25" s="54">
        <v>1.0829</v>
      </c>
      <c r="C25" s="54" t="s">
        <v>24</v>
      </c>
      <c r="D25" s="54">
        <v>400</v>
      </c>
      <c r="E25" s="54" t="s">
        <v>27</v>
      </c>
      <c r="F25" s="54" t="s">
        <v>25</v>
      </c>
      <c r="G25" s="54" t="s">
        <v>27</v>
      </c>
      <c r="H25" s="54" t="s">
        <v>247</v>
      </c>
      <c r="I25" s="54" t="s">
        <v>211</v>
      </c>
      <c r="J25" s="54" t="s">
        <v>510</v>
      </c>
      <c r="U25">
        <v>1</v>
      </c>
      <c r="V25">
        <v>0.16700000000000001</v>
      </c>
    </row>
    <row r="26" spans="1:22" x14ac:dyDescent="0.25">
      <c r="A26" s="54">
        <v>12</v>
      </c>
      <c r="B26" s="54">
        <v>0.98929999999999996</v>
      </c>
      <c r="C26" s="54" t="s">
        <v>24</v>
      </c>
      <c r="D26" s="54">
        <v>400</v>
      </c>
      <c r="E26" s="54" t="s">
        <v>27</v>
      </c>
      <c r="F26" s="54" t="s">
        <v>25</v>
      </c>
      <c r="G26" s="54" t="s">
        <v>27</v>
      </c>
      <c r="H26" s="54" t="s">
        <v>247</v>
      </c>
      <c r="I26" s="54" t="s">
        <v>211</v>
      </c>
      <c r="J26" s="54" t="s">
        <v>510</v>
      </c>
      <c r="U26">
        <v>1.5</v>
      </c>
      <c r="V26">
        <v>0.28839999999999999</v>
      </c>
    </row>
    <row r="27" spans="1:22" x14ac:dyDescent="0.25">
      <c r="A27" s="54">
        <v>14</v>
      </c>
      <c r="B27" s="54">
        <v>1.3104</v>
      </c>
      <c r="C27" s="54" t="s">
        <v>24</v>
      </c>
      <c r="D27" s="54">
        <v>400</v>
      </c>
      <c r="E27" s="54" t="s">
        <v>27</v>
      </c>
      <c r="F27" s="54" t="s">
        <v>25</v>
      </c>
      <c r="G27" s="54" t="s">
        <v>27</v>
      </c>
      <c r="H27" s="54" t="s">
        <v>247</v>
      </c>
      <c r="I27" s="54" t="s">
        <v>211</v>
      </c>
      <c r="J27" s="54" t="s">
        <v>510</v>
      </c>
      <c r="U27">
        <v>1.5</v>
      </c>
      <c r="V27">
        <v>8.1000000000000003E-2</v>
      </c>
    </row>
    <row r="28" spans="1:22" x14ac:dyDescent="0.25">
      <c r="A28" s="54">
        <v>16</v>
      </c>
      <c r="B28" s="54">
        <v>1.2706999999999999</v>
      </c>
      <c r="C28" s="54" t="s">
        <v>24</v>
      </c>
      <c r="D28" s="54">
        <v>400</v>
      </c>
      <c r="E28" s="54" t="s">
        <v>27</v>
      </c>
      <c r="F28" s="54" t="s">
        <v>25</v>
      </c>
      <c r="G28" s="54" t="s">
        <v>27</v>
      </c>
      <c r="H28" s="54" t="s">
        <v>247</v>
      </c>
      <c r="I28" s="54" t="s">
        <v>211</v>
      </c>
      <c r="J28" s="54" t="s">
        <v>510</v>
      </c>
      <c r="U28">
        <v>1.5</v>
      </c>
      <c r="V28">
        <v>0</v>
      </c>
    </row>
    <row r="29" spans="1:22" x14ac:dyDescent="0.25">
      <c r="A29" s="54">
        <v>18</v>
      </c>
      <c r="B29" s="54">
        <v>1.1808000000000001</v>
      </c>
      <c r="C29" s="54" t="s">
        <v>24</v>
      </c>
      <c r="D29" s="54">
        <v>400</v>
      </c>
      <c r="E29" s="54" t="s">
        <v>27</v>
      </c>
      <c r="F29" s="54" t="s">
        <v>25</v>
      </c>
      <c r="G29" s="54" t="s">
        <v>27</v>
      </c>
      <c r="H29" s="54" t="s">
        <v>247</v>
      </c>
      <c r="I29" s="54" t="s">
        <v>211</v>
      </c>
      <c r="J29" s="54" t="s">
        <v>510</v>
      </c>
      <c r="U29">
        <v>1.5</v>
      </c>
      <c r="V29">
        <v>0.1231</v>
      </c>
    </row>
    <row r="30" spans="1:22" x14ac:dyDescent="0.25">
      <c r="A30" s="54">
        <v>22</v>
      </c>
      <c r="B30" s="54">
        <v>1.0003</v>
      </c>
      <c r="C30" s="54" t="s">
        <v>24</v>
      </c>
      <c r="D30" s="54">
        <v>400</v>
      </c>
      <c r="E30" s="54" t="s">
        <v>27</v>
      </c>
      <c r="F30" s="54" t="s">
        <v>25</v>
      </c>
      <c r="G30" s="54" t="s">
        <v>27</v>
      </c>
      <c r="H30" s="54" t="s">
        <v>247</v>
      </c>
      <c r="I30" s="54" t="s">
        <v>211</v>
      </c>
      <c r="J30" s="54" t="s">
        <v>510</v>
      </c>
      <c r="U30">
        <v>1.5</v>
      </c>
      <c r="V30">
        <v>0.1399</v>
      </c>
    </row>
    <row r="31" spans="1:22" x14ac:dyDescent="0.25">
      <c r="A31" s="54">
        <v>24</v>
      </c>
      <c r="B31" s="54">
        <v>0.93030000000000002</v>
      </c>
      <c r="C31" s="54" t="s">
        <v>24</v>
      </c>
      <c r="D31" s="54">
        <v>400</v>
      </c>
      <c r="E31" s="54" t="s">
        <v>27</v>
      </c>
      <c r="F31" s="54" t="s">
        <v>25</v>
      </c>
      <c r="G31" s="54" t="s">
        <v>27</v>
      </c>
      <c r="H31" s="54" t="s">
        <v>247</v>
      </c>
      <c r="I31" s="54" t="s">
        <v>211</v>
      </c>
      <c r="J31" s="54" t="s">
        <v>510</v>
      </c>
      <c r="U31">
        <v>1.5</v>
      </c>
      <c r="V31">
        <v>9.9900000000000003E-2</v>
      </c>
    </row>
    <row r="32" spans="1:22" x14ac:dyDescent="0.25">
      <c r="A32" s="54">
        <v>0</v>
      </c>
      <c r="B32" s="54">
        <v>0</v>
      </c>
      <c r="C32" s="54" t="s">
        <v>24</v>
      </c>
      <c r="D32" s="54">
        <v>400</v>
      </c>
      <c r="E32" s="54" t="s">
        <v>27</v>
      </c>
      <c r="F32" s="54" t="s">
        <v>25</v>
      </c>
      <c r="G32" s="54" t="s">
        <v>27</v>
      </c>
      <c r="H32" s="54" t="s">
        <v>247</v>
      </c>
      <c r="I32" s="54" t="s">
        <v>211</v>
      </c>
      <c r="J32" s="54" t="s">
        <v>510</v>
      </c>
      <c r="U32">
        <v>1.5</v>
      </c>
      <c r="V32">
        <v>0.12520000000000001</v>
      </c>
    </row>
    <row r="33" spans="1:22" x14ac:dyDescent="0.25">
      <c r="A33" s="54">
        <v>1</v>
      </c>
      <c r="B33" s="54">
        <v>5.7700000000000001E-2</v>
      </c>
      <c r="C33" s="54" t="s">
        <v>24</v>
      </c>
      <c r="D33" s="54">
        <v>400</v>
      </c>
      <c r="E33" s="54" t="s">
        <v>27</v>
      </c>
      <c r="F33" s="54" t="s">
        <v>25</v>
      </c>
      <c r="G33" s="54" t="s">
        <v>27</v>
      </c>
      <c r="H33" s="54" t="s">
        <v>247</v>
      </c>
      <c r="I33" s="54" t="s">
        <v>211</v>
      </c>
      <c r="J33" s="54" t="s">
        <v>510</v>
      </c>
      <c r="U33">
        <v>1.5</v>
      </c>
      <c r="V33">
        <v>0.19889999999999999</v>
      </c>
    </row>
    <row r="34" spans="1:22" x14ac:dyDescent="0.25">
      <c r="A34" s="54">
        <v>3</v>
      </c>
      <c r="B34" s="54">
        <v>0.12609999999999999</v>
      </c>
      <c r="C34" s="54" t="s">
        <v>24</v>
      </c>
      <c r="D34" s="54">
        <v>400</v>
      </c>
      <c r="E34" s="54" t="s">
        <v>27</v>
      </c>
      <c r="F34" s="54" t="s">
        <v>25</v>
      </c>
      <c r="G34" s="54" t="s">
        <v>27</v>
      </c>
      <c r="H34" s="54" t="s">
        <v>247</v>
      </c>
      <c r="I34" s="54" t="s">
        <v>211</v>
      </c>
      <c r="J34" s="54" t="s">
        <v>510</v>
      </c>
      <c r="U34">
        <v>2</v>
      </c>
      <c r="V34">
        <v>0.21179999999999999</v>
      </c>
    </row>
    <row r="35" spans="1:22" x14ac:dyDescent="0.25">
      <c r="A35" s="54">
        <v>5</v>
      </c>
      <c r="B35" s="54">
        <v>8.9800000000000005E-2</v>
      </c>
      <c r="C35" s="54" t="s">
        <v>24</v>
      </c>
      <c r="D35" s="54">
        <v>400</v>
      </c>
      <c r="E35" s="54" t="s">
        <v>27</v>
      </c>
      <c r="F35" s="54" t="s">
        <v>25</v>
      </c>
      <c r="G35" s="54" t="s">
        <v>27</v>
      </c>
      <c r="H35" s="54" t="s">
        <v>247</v>
      </c>
      <c r="I35" s="54" t="s">
        <v>211</v>
      </c>
      <c r="J35" s="54" t="s">
        <v>510</v>
      </c>
      <c r="U35">
        <v>2</v>
      </c>
      <c r="V35">
        <v>5.1799999999999999E-2</v>
      </c>
    </row>
    <row r="36" spans="1:22" x14ac:dyDescent="0.25">
      <c r="A36" s="54">
        <v>7</v>
      </c>
      <c r="B36" s="54">
        <v>0.20860000000000001</v>
      </c>
      <c r="C36" s="54" t="s">
        <v>24</v>
      </c>
      <c r="D36" s="54">
        <v>400</v>
      </c>
      <c r="E36" s="54" t="s">
        <v>27</v>
      </c>
      <c r="F36" s="54" t="s">
        <v>25</v>
      </c>
      <c r="G36" s="54" t="s">
        <v>27</v>
      </c>
      <c r="H36" s="54" t="s">
        <v>247</v>
      </c>
      <c r="I36" s="54" t="s">
        <v>211</v>
      </c>
      <c r="J36" s="54" t="s">
        <v>510</v>
      </c>
      <c r="U36">
        <v>2</v>
      </c>
      <c r="V36">
        <v>0.1203</v>
      </c>
    </row>
    <row r="37" spans="1:22" x14ac:dyDescent="0.25">
      <c r="A37" s="54">
        <v>12</v>
      </c>
      <c r="B37" s="54">
        <v>9.2700000000000005E-2</v>
      </c>
      <c r="C37" s="54" t="s">
        <v>24</v>
      </c>
      <c r="D37" s="54">
        <v>400</v>
      </c>
      <c r="E37" s="54" t="s">
        <v>27</v>
      </c>
      <c r="F37" s="54" t="s">
        <v>25</v>
      </c>
      <c r="G37" s="54" t="s">
        <v>27</v>
      </c>
      <c r="H37" s="54" t="s">
        <v>247</v>
      </c>
      <c r="I37" s="54" t="s">
        <v>211</v>
      </c>
      <c r="J37" s="54" t="s">
        <v>510</v>
      </c>
      <c r="U37">
        <v>2</v>
      </c>
      <c r="V37">
        <v>0.16869999999999999</v>
      </c>
    </row>
    <row r="38" spans="1:22" x14ac:dyDescent="0.25">
      <c r="A38" s="54">
        <v>16</v>
      </c>
      <c r="B38" s="54">
        <v>0.25619999999999998</v>
      </c>
      <c r="C38" s="54" t="s">
        <v>24</v>
      </c>
      <c r="D38" s="54">
        <v>400</v>
      </c>
      <c r="E38" s="54" t="s">
        <v>27</v>
      </c>
      <c r="F38" s="54" t="s">
        <v>25</v>
      </c>
      <c r="G38" s="54" t="s">
        <v>27</v>
      </c>
      <c r="H38" s="54" t="s">
        <v>247</v>
      </c>
      <c r="I38" s="54" t="s">
        <v>211</v>
      </c>
      <c r="J38" s="54" t="s">
        <v>510</v>
      </c>
      <c r="U38">
        <v>2</v>
      </c>
      <c r="V38">
        <v>0.33289999999999997</v>
      </c>
    </row>
    <row r="39" spans="1:22" x14ac:dyDescent="0.25">
      <c r="A39" s="54">
        <v>18</v>
      </c>
      <c r="B39" s="54">
        <v>0.14910000000000001</v>
      </c>
      <c r="C39" s="54" t="s">
        <v>24</v>
      </c>
      <c r="D39" s="54">
        <v>400</v>
      </c>
      <c r="E39" s="54" t="s">
        <v>27</v>
      </c>
      <c r="F39" s="54" t="s">
        <v>25</v>
      </c>
      <c r="G39" s="54" t="s">
        <v>27</v>
      </c>
      <c r="H39" s="54" t="s">
        <v>247</v>
      </c>
      <c r="I39" s="54" t="s">
        <v>211</v>
      </c>
      <c r="J39" s="54" t="s">
        <v>510</v>
      </c>
      <c r="U39">
        <v>2</v>
      </c>
      <c r="V39">
        <v>0.1118</v>
      </c>
    </row>
    <row r="40" spans="1:22" x14ac:dyDescent="0.25">
      <c r="A40" s="54">
        <v>0</v>
      </c>
      <c r="B40" s="54">
        <v>0</v>
      </c>
      <c r="C40" s="54" t="s">
        <v>24</v>
      </c>
      <c r="D40" s="54">
        <v>400</v>
      </c>
      <c r="E40" s="54" t="s">
        <v>27</v>
      </c>
      <c r="F40" s="54" t="s">
        <v>25</v>
      </c>
      <c r="G40" s="54" t="s">
        <v>27</v>
      </c>
      <c r="H40" s="54" t="s">
        <v>247</v>
      </c>
      <c r="I40" s="54" t="s">
        <v>211</v>
      </c>
      <c r="J40" s="54" t="s">
        <v>503</v>
      </c>
      <c r="U40">
        <v>2</v>
      </c>
      <c r="V40">
        <v>0.16550000000000001</v>
      </c>
    </row>
    <row r="41" spans="1:22" x14ac:dyDescent="0.25">
      <c r="A41" s="54">
        <v>1</v>
      </c>
      <c r="B41" s="54">
        <v>2.7400000000000001E-2</v>
      </c>
      <c r="C41" s="54" t="s">
        <v>24</v>
      </c>
      <c r="D41" s="54">
        <v>400</v>
      </c>
      <c r="E41" s="54" t="s">
        <v>27</v>
      </c>
      <c r="F41" s="54" t="s">
        <v>25</v>
      </c>
      <c r="G41" s="54" t="s">
        <v>27</v>
      </c>
      <c r="H41" s="54" t="s">
        <v>247</v>
      </c>
      <c r="I41" s="54" t="s">
        <v>211</v>
      </c>
      <c r="J41" s="54" t="s">
        <v>503</v>
      </c>
      <c r="U41">
        <v>2</v>
      </c>
      <c r="V41">
        <v>0.13919999999999999</v>
      </c>
    </row>
    <row r="42" spans="1:22" x14ac:dyDescent="0.25">
      <c r="A42" s="54">
        <v>4</v>
      </c>
      <c r="B42" s="54">
        <v>0.36570000000000003</v>
      </c>
      <c r="C42" s="54" t="s">
        <v>24</v>
      </c>
      <c r="D42" s="54">
        <v>400</v>
      </c>
      <c r="E42" s="54" t="s">
        <v>27</v>
      </c>
      <c r="F42" s="54" t="s">
        <v>25</v>
      </c>
      <c r="G42" s="54" t="s">
        <v>27</v>
      </c>
      <c r="H42" s="54" t="s">
        <v>247</v>
      </c>
      <c r="I42" s="54" t="s">
        <v>211</v>
      </c>
      <c r="J42" s="54" t="s">
        <v>503</v>
      </c>
      <c r="U42">
        <v>2.5</v>
      </c>
      <c r="V42">
        <v>0.2195</v>
      </c>
    </row>
    <row r="43" spans="1:22" x14ac:dyDescent="0.25">
      <c r="A43" s="54">
        <v>8</v>
      </c>
      <c r="B43" s="54">
        <v>0.89319999999999999</v>
      </c>
      <c r="C43" s="54" t="s">
        <v>24</v>
      </c>
      <c r="D43" s="54">
        <v>400</v>
      </c>
      <c r="E43" s="54" t="s">
        <v>27</v>
      </c>
      <c r="F43" s="54" t="s">
        <v>25</v>
      </c>
      <c r="G43" s="54" t="s">
        <v>27</v>
      </c>
      <c r="H43" s="54" t="s">
        <v>247</v>
      </c>
      <c r="I43" s="54" t="s">
        <v>211</v>
      </c>
      <c r="J43" s="54" t="s">
        <v>503</v>
      </c>
      <c r="U43">
        <v>2.5</v>
      </c>
      <c r="V43">
        <v>7.9500000000000001E-2</v>
      </c>
    </row>
    <row r="44" spans="1:22" x14ac:dyDescent="0.25">
      <c r="A44" s="54">
        <v>12</v>
      </c>
      <c r="B44" s="54">
        <v>0.29149999999999998</v>
      </c>
      <c r="C44" s="54" t="s">
        <v>24</v>
      </c>
      <c r="D44" s="54">
        <v>400</v>
      </c>
      <c r="E44" s="54" t="s">
        <v>27</v>
      </c>
      <c r="F44" s="54" t="s">
        <v>25</v>
      </c>
      <c r="G44" s="54" t="s">
        <v>27</v>
      </c>
      <c r="H44" s="54" t="s">
        <v>247</v>
      </c>
      <c r="I44" s="54" t="s">
        <v>211</v>
      </c>
      <c r="J44" s="54" t="s">
        <v>503</v>
      </c>
      <c r="U44">
        <v>2.5</v>
      </c>
      <c r="V44">
        <v>6.2700000000000006E-2</v>
      </c>
    </row>
    <row r="45" spans="1:22" x14ac:dyDescent="0.25">
      <c r="A45" s="54">
        <v>21</v>
      </c>
      <c r="B45" s="54">
        <v>3.2500000000000001E-2</v>
      </c>
      <c r="C45" s="54" t="s">
        <v>24</v>
      </c>
      <c r="D45" s="54">
        <v>400</v>
      </c>
      <c r="E45" s="54" t="s">
        <v>27</v>
      </c>
      <c r="F45" s="54" t="s">
        <v>25</v>
      </c>
      <c r="G45" s="54" t="s">
        <v>27</v>
      </c>
      <c r="H45" s="54" t="s">
        <v>247</v>
      </c>
      <c r="I45" s="54" t="s">
        <v>211</v>
      </c>
      <c r="J45" s="54" t="s">
        <v>503</v>
      </c>
      <c r="U45">
        <v>2.5</v>
      </c>
      <c r="V45">
        <v>0.16900000000000001</v>
      </c>
    </row>
    <row r="46" spans="1:22" x14ac:dyDescent="0.25">
      <c r="A46" s="54">
        <v>24</v>
      </c>
      <c r="B46" s="54">
        <v>4.3900000000000002E-2</v>
      </c>
      <c r="C46" s="54" t="s">
        <v>24</v>
      </c>
      <c r="D46" s="54">
        <v>400</v>
      </c>
      <c r="E46" s="54" t="s">
        <v>27</v>
      </c>
      <c r="F46" s="54" t="s">
        <v>25</v>
      </c>
      <c r="G46" s="54" t="s">
        <v>27</v>
      </c>
      <c r="H46" s="54" t="s">
        <v>247</v>
      </c>
      <c r="I46" s="54" t="s">
        <v>211</v>
      </c>
      <c r="J46" s="54" t="s">
        <v>503</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topLeftCell="B1" workbookViewId="0">
      <selection activeCell="A2" sqref="A2:A11"/>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s="54">
        <v>0</v>
      </c>
      <c r="B2" s="54">
        <v>0</v>
      </c>
      <c r="C2" s="54" t="s">
        <v>24</v>
      </c>
      <c r="D2" s="54">
        <v>800</v>
      </c>
      <c r="E2" s="54" t="s">
        <v>37</v>
      </c>
      <c r="F2" s="54" t="s">
        <v>25</v>
      </c>
      <c r="G2" s="54" t="s">
        <v>203</v>
      </c>
      <c r="H2" s="54" t="s">
        <v>211</v>
      </c>
      <c r="I2" s="54" t="s">
        <v>211</v>
      </c>
      <c r="J2" t="s">
        <v>511</v>
      </c>
      <c r="L2" t="s">
        <v>2</v>
      </c>
      <c r="M2" t="s">
        <v>8</v>
      </c>
    </row>
    <row r="3" spans="1:14" x14ac:dyDescent="0.25">
      <c r="A3" s="54">
        <v>1</v>
      </c>
      <c r="B3" s="54">
        <v>357.5659</v>
      </c>
      <c r="C3" s="54" t="s">
        <v>24</v>
      </c>
      <c r="D3" s="54">
        <v>800</v>
      </c>
      <c r="E3" s="54" t="s">
        <v>37</v>
      </c>
      <c r="F3" s="54" t="s">
        <v>25</v>
      </c>
      <c r="G3" s="54" t="s">
        <v>203</v>
      </c>
      <c r="H3" s="54" t="s">
        <v>211</v>
      </c>
      <c r="I3" s="54" t="s">
        <v>211</v>
      </c>
      <c r="L3" t="s">
        <v>5</v>
      </c>
      <c r="M3">
        <v>800</v>
      </c>
    </row>
    <row r="4" spans="1:14" x14ac:dyDescent="0.25">
      <c r="A4" s="54">
        <v>2</v>
      </c>
      <c r="B4" s="54">
        <v>561.91920000000005</v>
      </c>
      <c r="C4" s="54" t="s">
        <v>24</v>
      </c>
      <c r="D4" s="54">
        <v>800</v>
      </c>
      <c r="E4" s="54" t="s">
        <v>37</v>
      </c>
      <c r="F4" s="54" t="s">
        <v>25</v>
      </c>
      <c r="G4" s="54" t="s">
        <v>203</v>
      </c>
      <c r="H4" s="54" t="s">
        <v>211</v>
      </c>
      <c r="I4" s="54" t="s">
        <v>211</v>
      </c>
      <c r="L4" t="s">
        <v>9</v>
      </c>
      <c r="M4">
        <v>12</v>
      </c>
    </row>
    <row r="5" spans="1:14" x14ac:dyDescent="0.25">
      <c r="A5" s="54">
        <v>3</v>
      </c>
      <c r="B5" s="54">
        <v>183.06800000000001</v>
      </c>
      <c r="C5" s="54" t="s">
        <v>24</v>
      </c>
      <c r="D5" s="54">
        <v>800</v>
      </c>
      <c r="E5" s="54" t="s">
        <v>37</v>
      </c>
      <c r="F5" s="54" t="s">
        <v>25</v>
      </c>
      <c r="G5" s="54" t="s">
        <v>203</v>
      </c>
      <c r="H5" s="54" t="s">
        <v>211</v>
      </c>
      <c r="I5" s="54" t="s">
        <v>211</v>
      </c>
      <c r="L5" t="s">
        <v>15</v>
      </c>
      <c r="M5" t="s">
        <v>57</v>
      </c>
    </row>
    <row r="6" spans="1:14" x14ac:dyDescent="0.25">
      <c r="A6" s="54">
        <v>4</v>
      </c>
      <c r="B6" s="54">
        <v>173.25030000000001</v>
      </c>
      <c r="C6" s="54" t="s">
        <v>24</v>
      </c>
      <c r="D6" s="54">
        <v>800</v>
      </c>
      <c r="E6" s="54" t="s">
        <v>37</v>
      </c>
      <c r="F6" s="54" t="s">
        <v>25</v>
      </c>
      <c r="G6" s="54" t="s">
        <v>203</v>
      </c>
      <c r="H6" s="54" t="s">
        <v>211</v>
      </c>
      <c r="I6" s="54" t="s">
        <v>211</v>
      </c>
      <c r="L6" t="s">
        <v>12</v>
      </c>
      <c r="M6" t="s">
        <v>13</v>
      </c>
    </row>
    <row r="7" spans="1:14" x14ac:dyDescent="0.25">
      <c r="A7" s="54">
        <v>4.5</v>
      </c>
      <c r="B7" s="54">
        <v>196.34700000000001</v>
      </c>
      <c r="C7" s="54" t="s">
        <v>24</v>
      </c>
      <c r="D7" s="54">
        <v>800</v>
      </c>
      <c r="E7" s="54" t="s">
        <v>37</v>
      </c>
      <c r="F7" s="54" t="s">
        <v>25</v>
      </c>
      <c r="G7" s="54" t="s">
        <v>203</v>
      </c>
      <c r="H7" s="54" t="s">
        <v>211</v>
      </c>
      <c r="I7" s="54" t="s">
        <v>211</v>
      </c>
      <c r="L7" t="s">
        <v>10</v>
      </c>
      <c r="M7" t="s">
        <v>512</v>
      </c>
    </row>
    <row r="8" spans="1:14" x14ac:dyDescent="0.25">
      <c r="A8" s="54">
        <v>5</v>
      </c>
      <c r="B8" s="54">
        <v>160.13310000000001</v>
      </c>
      <c r="C8" s="54" t="s">
        <v>24</v>
      </c>
      <c r="D8" s="54">
        <v>800</v>
      </c>
      <c r="E8" s="54" t="s">
        <v>37</v>
      </c>
      <c r="F8" s="54" t="s">
        <v>25</v>
      </c>
      <c r="G8" s="54" t="s">
        <v>203</v>
      </c>
      <c r="H8" s="54" t="s">
        <v>211</v>
      </c>
      <c r="I8" s="54" t="s">
        <v>211</v>
      </c>
      <c r="L8" t="s">
        <v>206</v>
      </c>
      <c r="M8" t="s">
        <v>250</v>
      </c>
      <c r="N8" t="s">
        <v>513</v>
      </c>
    </row>
    <row r="9" spans="1:14" x14ac:dyDescent="0.25">
      <c r="A9" s="54">
        <v>5.5</v>
      </c>
      <c r="B9" s="54">
        <v>137.10339999999999</v>
      </c>
      <c r="C9" s="54" t="s">
        <v>24</v>
      </c>
      <c r="D9" s="54">
        <v>800</v>
      </c>
      <c r="E9" s="54" t="s">
        <v>37</v>
      </c>
      <c r="F9" s="54" t="s">
        <v>25</v>
      </c>
      <c r="G9" s="54" t="s">
        <v>203</v>
      </c>
      <c r="H9" s="54" t="s">
        <v>211</v>
      </c>
      <c r="I9" s="54" t="s">
        <v>211</v>
      </c>
      <c r="L9" t="s">
        <v>207</v>
      </c>
      <c r="M9" t="s">
        <v>211</v>
      </c>
    </row>
    <row r="10" spans="1:14" x14ac:dyDescent="0.25">
      <c r="A10" s="54">
        <v>6</v>
      </c>
      <c r="B10" s="54">
        <v>285.41090000000003</v>
      </c>
      <c r="C10" s="54" t="s">
        <v>24</v>
      </c>
      <c r="D10" s="54">
        <v>800</v>
      </c>
      <c r="E10" s="54" t="s">
        <v>37</v>
      </c>
      <c r="F10" s="54" t="s">
        <v>25</v>
      </c>
      <c r="G10" s="54" t="s">
        <v>203</v>
      </c>
      <c r="H10" s="54" t="s">
        <v>211</v>
      </c>
      <c r="I10" s="54" t="s">
        <v>211</v>
      </c>
      <c r="L10" t="s">
        <v>219</v>
      </c>
      <c r="M10" t="s">
        <v>211</v>
      </c>
    </row>
    <row r="11" spans="1:14" x14ac:dyDescent="0.25">
      <c r="A11" s="54">
        <v>8</v>
      </c>
      <c r="B11" s="54">
        <v>97.733199999999997</v>
      </c>
      <c r="C11" s="54" t="s">
        <v>24</v>
      </c>
      <c r="D11" s="54">
        <v>800</v>
      </c>
      <c r="E11" s="54" t="s">
        <v>37</v>
      </c>
      <c r="F11" s="54" t="s">
        <v>25</v>
      </c>
      <c r="G11" s="54" t="s">
        <v>203</v>
      </c>
      <c r="H11" s="54" t="s">
        <v>211</v>
      </c>
      <c r="I11" s="54" t="s">
        <v>211</v>
      </c>
      <c r="L11" s="54" t="s">
        <v>318</v>
      </c>
      <c r="M11" s="54" t="s">
        <v>359</v>
      </c>
      <c r="N11" t="s">
        <v>514</v>
      </c>
    </row>
    <row r="12" spans="1:14" x14ac:dyDescent="0.25">
      <c r="A12" s="54">
        <v>10</v>
      </c>
      <c r="B12" s="54">
        <v>91.272900000000007</v>
      </c>
      <c r="C12" s="54" t="s">
        <v>24</v>
      </c>
      <c r="D12" s="54">
        <v>800</v>
      </c>
      <c r="E12" s="54" t="s">
        <v>37</v>
      </c>
      <c r="F12" s="54" t="s">
        <v>25</v>
      </c>
      <c r="G12" s="54" t="s">
        <v>203</v>
      </c>
      <c r="H12" s="54" t="s">
        <v>211</v>
      </c>
      <c r="I12" s="54" t="s">
        <v>211</v>
      </c>
    </row>
    <row r="13" spans="1:14" x14ac:dyDescent="0.25">
      <c r="A13" s="54">
        <v>24</v>
      </c>
      <c r="B13" s="54">
        <v>39.476399999999998</v>
      </c>
      <c r="C13" s="54" t="s">
        <v>24</v>
      </c>
      <c r="D13" s="54">
        <v>800</v>
      </c>
      <c r="E13" s="54" t="s">
        <v>37</v>
      </c>
      <c r="F13" s="54" t="s">
        <v>25</v>
      </c>
      <c r="G13" s="54" t="s">
        <v>203</v>
      </c>
      <c r="H13" s="54" t="s">
        <v>211</v>
      </c>
      <c r="I13" s="54" t="s">
        <v>211</v>
      </c>
    </row>
    <row r="15" spans="1:14" x14ac:dyDescent="0.25">
      <c r="A15">
        <v>0</v>
      </c>
      <c r="B15">
        <v>0</v>
      </c>
      <c r="C15" t="s">
        <v>24</v>
      </c>
      <c r="D15">
        <v>800</v>
      </c>
      <c r="E15" t="s">
        <v>37</v>
      </c>
      <c r="F15" t="s">
        <v>25</v>
      </c>
      <c r="G15" t="s">
        <v>203</v>
      </c>
      <c r="H15" t="s">
        <v>211</v>
      </c>
      <c r="I15" t="s">
        <v>211</v>
      </c>
      <c r="J15" t="s">
        <v>515</v>
      </c>
    </row>
    <row r="16" spans="1:14" x14ac:dyDescent="0.25">
      <c r="A16">
        <v>1</v>
      </c>
      <c r="B16">
        <v>323.06630000000001</v>
      </c>
      <c r="C16" t="s">
        <v>24</v>
      </c>
      <c r="D16">
        <v>800</v>
      </c>
      <c r="E16" t="s">
        <v>37</v>
      </c>
      <c r="F16" t="s">
        <v>25</v>
      </c>
      <c r="G16" t="s">
        <v>203</v>
      </c>
      <c r="H16" t="s">
        <v>211</v>
      </c>
      <c r="I16" t="s">
        <v>211</v>
      </c>
    </row>
    <row r="17" spans="1:9" x14ac:dyDescent="0.25">
      <c r="A17">
        <v>2</v>
      </c>
      <c r="B17">
        <v>724.73680000000002</v>
      </c>
      <c r="C17" t="s">
        <v>24</v>
      </c>
      <c r="D17">
        <v>800</v>
      </c>
      <c r="E17" t="s">
        <v>37</v>
      </c>
      <c r="F17" t="s">
        <v>25</v>
      </c>
      <c r="G17" t="s">
        <v>203</v>
      </c>
      <c r="H17" t="s">
        <v>211</v>
      </c>
      <c r="I17" t="s">
        <v>211</v>
      </c>
    </row>
    <row r="18" spans="1:9" x14ac:dyDescent="0.25">
      <c r="A18">
        <v>3</v>
      </c>
      <c r="B18">
        <v>380.59480000000002</v>
      </c>
      <c r="C18" t="s">
        <v>24</v>
      </c>
      <c r="D18">
        <v>800</v>
      </c>
      <c r="E18" t="s">
        <v>37</v>
      </c>
      <c r="F18" t="s">
        <v>25</v>
      </c>
      <c r="G18" t="s">
        <v>203</v>
      </c>
      <c r="H18" t="s">
        <v>211</v>
      </c>
      <c r="I18" t="s">
        <v>211</v>
      </c>
    </row>
    <row r="19" spans="1:9" x14ac:dyDescent="0.25">
      <c r="A19">
        <v>4</v>
      </c>
      <c r="B19">
        <v>384.28030000000001</v>
      </c>
      <c r="C19" t="s">
        <v>24</v>
      </c>
      <c r="D19">
        <v>800</v>
      </c>
      <c r="E19" t="s">
        <v>37</v>
      </c>
      <c r="F19" t="s">
        <v>25</v>
      </c>
      <c r="G19" t="s">
        <v>203</v>
      </c>
      <c r="H19" t="s">
        <v>211</v>
      </c>
      <c r="I19" t="s">
        <v>211</v>
      </c>
    </row>
    <row r="20" spans="1:9" x14ac:dyDescent="0.25">
      <c r="A20">
        <v>4.5</v>
      </c>
      <c r="B20">
        <v>451.33710000000002</v>
      </c>
      <c r="C20" t="s">
        <v>24</v>
      </c>
      <c r="D20">
        <v>800</v>
      </c>
      <c r="E20" t="s">
        <v>37</v>
      </c>
      <c r="F20" t="s">
        <v>25</v>
      </c>
      <c r="G20" t="s">
        <v>203</v>
      </c>
      <c r="H20" t="s">
        <v>211</v>
      </c>
      <c r="I20" t="s">
        <v>211</v>
      </c>
    </row>
    <row r="21" spans="1:9" x14ac:dyDescent="0.25">
      <c r="A21">
        <v>5</v>
      </c>
      <c r="B21">
        <v>464.89190000000002</v>
      </c>
      <c r="C21" t="s">
        <v>24</v>
      </c>
      <c r="D21">
        <v>800</v>
      </c>
      <c r="E21" t="s">
        <v>37</v>
      </c>
      <c r="F21" t="s">
        <v>25</v>
      </c>
      <c r="G21" t="s">
        <v>203</v>
      </c>
      <c r="H21" t="s">
        <v>211</v>
      </c>
      <c r="I21" t="s">
        <v>211</v>
      </c>
    </row>
    <row r="22" spans="1:9" x14ac:dyDescent="0.25">
      <c r="A22">
        <v>5.5</v>
      </c>
      <c r="B22">
        <v>568.75109999999995</v>
      </c>
      <c r="C22" t="s">
        <v>24</v>
      </c>
      <c r="D22">
        <v>800</v>
      </c>
      <c r="E22" t="s">
        <v>37</v>
      </c>
      <c r="F22" t="s">
        <v>25</v>
      </c>
      <c r="G22" t="s">
        <v>203</v>
      </c>
      <c r="H22" t="s">
        <v>211</v>
      </c>
      <c r="I22" t="s">
        <v>211</v>
      </c>
    </row>
    <row r="23" spans="1:9" x14ac:dyDescent="0.25">
      <c r="A23">
        <v>6</v>
      </c>
      <c r="B23">
        <v>418.37299999999999</v>
      </c>
      <c r="C23" t="s">
        <v>24</v>
      </c>
      <c r="D23">
        <v>800</v>
      </c>
      <c r="E23" t="s">
        <v>37</v>
      </c>
      <c r="F23" t="s">
        <v>25</v>
      </c>
      <c r="G23" t="s">
        <v>203</v>
      </c>
      <c r="H23" t="s">
        <v>211</v>
      </c>
      <c r="I23" t="s">
        <v>211</v>
      </c>
    </row>
    <row r="24" spans="1:9" x14ac:dyDescent="0.25">
      <c r="A24">
        <v>8</v>
      </c>
      <c r="B24">
        <v>241.8141</v>
      </c>
      <c r="C24" t="s">
        <v>24</v>
      </c>
      <c r="D24">
        <v>800</v>
      </c>
      <c r="E24" t="s">
        <v>37</v>
      </c>
      <c r="F24" t="s">
        <v>25</v>
      </c>
      <c r="G24" t="s">
        <v>203</v>
      </c>
      <c r="H24" t="s">
        <v>211</v>
      </c>
      <c r="I24" t="s">
        <v>211</v>
      </c>
    </row>
    <row r="25" spans="1:9" x14ac:dyDescent="0.25">
      <c r="A25">
        <v>10</v>
      </c>
      <c r="B25">
        <v>219.04839999999999</v>
      </c>
      <c r="C25" t="s">
        <v>24</v>
      </c>
      <c r="D25">
        <v>800</v>
      </c>
      <c r="E25" t="s">
        <v>37</v>
      </c>
      <c r="F25" t="s">
        <v>25</v>
      </c>
      <c r="G25" t="s">
        <v>203</v>
      </c>
      <c r="H25" t="s">
        <v>211</v>
      </c>
      <c r="I25" t="s">
        <v>211</v>
      </c>
    </row>
    <row r="26" spans="1:9" x14ac:dyDescent="0.25">
      <c r="A26">
        <v>24</v>
      </c>
      <c r="B26">
        <v>126.7454</v>
      </c>
      <c r="C26" t="s">
        <v>24</v>
      </c>
      <c r="D26">
        <v>800</v>
      </c>
      <c r="E26" t="s">
        <v>37</v>
      </c>
      <c r="F26" t="s">
        <v>25</v>
      </c>
      <c r="G26" t="s">
        <v>203</v>
      </c>
      <c r="H26" t="s">
        <v>211</v>
      </c>
      <c r="I26" t="s">
        <v>211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M13" sqref="M13"/>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213</v>
      </c>
      <c r="H1" t="s">
        <v>208</v>
      </c>
      <c r="I1" t="s">
        <v>210</v>
      </c>
      <c r="K1" t="s">
        <v>1</v>
      </c>
      <c r="L1" t="s">
        <v>163</v>
      </c>
    </row>
    <row r="2" spans="1:14" x14ac:dyDescent="0.25">
      <c r="A2" s="54">
        <v>0</v>
      </c>
      <c r="B2" s="54">
        <v>330.5847</v>
      </c>
      <c r="C2" s="54" t="s">
        <v>163</v>
      </c>
      <c r="D2" s="54">
        <v>1447.5</v>
      </c>
      <c r="E2" s="54" t="s">
        <v>27</v>
      </c>
      <c r="F2" s="54" t="s">
        <v>25</v>
      </c>
      <c r="G2" s="54" t="s">
        <v>214</v>
      </c>
      <c r="H2" s="54" t="s">
        <v>225</v>
      </c>
      <c r="I2" s="54" t="s">
        <v>516</v>
      </c>
      <c r="K2" t="s">
        <v>2</v>
      </c>
      <c r="L2" t="s">
        <v>8</v>
      </c>
    </row>
    <row r="3" spans="1:14" x14ac:dyDescent="0.25">
      <c r="A3" s="54">
        <v>1</v>
      </c>
      <c r="B3" s="54">
        <v>382.49059999999997</v>
      </c>
      <c r="C3" s="54" t="s">
        <v>163</v>
      </c>
      <c r="D3" s="54">
        <v>1447.5</v>
      </c>
      <c r="E3" s="54" t="s">
        <v>27</v>
      </c>
      <c r="F3" s="54" t="s">
        <v>25</v>
      </c>
      <c r="G3" s="54" t="s">
        <v>214</v>
      </c>
      <c r="H3" s="54" t="s">
        <v>225</v>
      </c>
      <c r="I3" s="54" t="s">
        <v>516</v>
      </c>
      <c r="K3" t="s">
        <v>5</v>
      </c>
      <c r="L3">
        <f>96.5*7.5</f>
        <v>723.75</v>
      </c>
      <c r="M3" t="s">
        <v>517</v>
      </c>
      <c r="N3" t="s">
        <v>518</v>
      </c>
    </row>
    <row r="4" spans="1:14" x14ac:dyDescent="0.25">
      <c r="A4" s="54">
        <v>2</v>
      </c>
      <c r="B4" s="54">
        <v>503.96410000000003</v>
      </c>
      <c r="C4" s="54" t="s">
        <v>163</v>
      </c>
      <c r="D4" s="54">
        <v>1447.5</v>
      </c>
      <c r="E4" s="54" t="s">
        <v>27</v>
      </c>
      <c r="F4" s="54" t="s">
        <v>25</v>
      </c>
      <c r="G4" s="54" t="s">
        <v>214</v>
      </c>
      <c r="H4" s="54" t="s">
        <v>225</v>
      </c>
      <c r="I4" s="54" t="s">
        <v>516</v>
      </c>
      <c r="K4" t="s">
        <v>9</v>
      </c>
      <c r="L4">
        <v>12</v>
      </c>
      <c r="M4" t="s">
        <v>519</v>
      </c>
    </row>
    <row r="5" spans="1:14" x14ac:dyDescent="0.25">
      <c r="A5" s="54">
        <v>3</v>
      </c>
      <c r="B5" s="54">
        <v>469.54129999999998</v>
      </c>
      <c r="C5" s="54" t="s">
        <v>163</v>
      </c>
      <c r="D5" s="54">
        <v>1447.5</v>
      </c>
      <c r="E5" s="54" t="s">
        <v>27</v>
      </c>
      <c r="F5" s="54" t="s">
        <v>25</v>
      </c>
      <c r="G5" s="54" t="s">
        <v>214</v>
      </c>
      <c r="H5" s="54" t="s">
        <v>225</v>
      </c>
      <c r="I5" s="54" t="s">
        <v>516</v>
      </c>
      <c r="K5" t="s">
        <v>15</v>
      </c>
      <c r="L5" t="s">
        <v>25</v>
      </c>
    </row>
    <row r="6" spans="1:14" x14ac:dyDescent="0.25">
      <c r="A6" s="54">
        <v>4</v>
      </c>
      <c r="B6" s="54">
        <v>481.86709999999999</v>
      </c>
      <c r="C6" s="54" t="s">
        <v>163</v>
      </c>
      <c r="D6" s="54">
        <v>1447.5</v>
      </c>
      <c r="E6" s="54" t="s">
        <v>27</v>
      </c>
      <c r="F6" s="54" t="s">
        <v>25</v>
      </c>
      <c r="G6" s="54" t="s">
        <v>214</v>
      </c>
      <c r="H6" s="54" t="s">
        <v>225</v>
      </c>
      <c r="I6" s="54" t="s">
        <v>516</v>
      </c>
      <c r="K6" t="s">
        <v>12</v>
      </c>
      <c r="L6" t="s">
        <v>13</v>
      </c>
    </row>
    <row r="7" spans="1:14" x14ac:dyDescent="0.25">
      <c r="A7" s="54">
        <v>5</v>
      </c>
      <c r="B7" s="54">
        <v>555.6875</v>
      </c>
      <c r="C7" s="54" t="s">
        <v>163</v>
      </c>
      <c r="D7" s="54">
        <v>1447.5</v>
      </c>
      <c r="E7" s="54" t="s">
        <v>27</v>
      </c>
      <c r="F7" s="54" t="s">
        <v>25</v>
      </c>
      <c r="G7" s="54" t="s">
        <v>214</v>
      </c>
      <c r="H7" s="54" t="s">
        <v>225</v>
      </c>
      <c r="I7" s="54" t="s">
        <v>516</v>
      </c>
      <c r="K7" t="s">
        <v>10</v>
      </c>
      <c r="L7" t="s">
        <v>520</v>
      </c>
    </row>
    <row r="8" spans="1:14" x14ac:dyDescent="0.25">
      <c r="A8" s="54">
        <v>6</v>
      </c>
      <c r="B8" s="54">
        <v>371.08300000000003</v>
      </c>
      <c r="C8" s="54" t="s">
        <v>163</v>
      </c>
      <c r="D8" s="54">
        <v>1447.5</v>
      </c>
      <c r="E8" s="54" t="s">
        <v>27</v>
      </c>
      <c r="F8" s="54" t="s">
        <v>25</v>
      </c>
      <c r="G8" s="54" t="s">
        <v>214</v>
      </c>
      <c r="H8" s="54" t="s">
        <v>225</v>
      </c>
      <c r="I8" s="54" t="s">
        <v>516</v>
      </c>
      <c r="L8" t="s">
        <v>521</v>
      </c>
    </row>
    <row r="9" spans="1:14" x14ac:dyDescent="0.25">
      <c r="A9" s="54">
        <v>7</v>
      </c>
      <c r="B9" s="54">
        <v>389.1087</v>
      </c>
      <c r="C9" s="54" t="s">
        <v>163</v>
      </c>
      <c r="D9" s="54">
        <v>1447.5</v>
      </c>
      <c r="E9" s="54" t="s">
        <v>27</v>
      </c>
      <c r="F9" s="54" t="s">
        <v>25</v>
      </c>
      <c r="G9" s="54" t="s">
        <v>214</v>
      </c>
      <c r="H9" s="54" t="s">
        <v>225</v>
      </c>
      <c r="I9" s="54" t="s">
        <v>516</v>
      </c>
      <c r="L9" t="s">
        <v>522</v>
      </c>
    </row>
    <row r="10" spans="1:14" x14ac:dyDescent="0.25">
      <c r="A10" s="54">
        <v>8</v>
      </c>
      <c r="B10" s="54">
        <v>344.9391</v>
      </c>
      <c r="C10" s="54" t="s">
        <v>163</v>
      </c>
      <c r="D10" s="54">
        <v>1447.5</v>
      </c>
      <c r="E10" s="54" t="s">
        <v>27</v>
      </c>
      <c r="F10" s="54" t="s">
        <v>25</v>
      </c>
      <c r="G10" s="54" t="s">
        <v>214</v>
      </c>
      <c r="H10" s="54" t="s">
        <v>225</v>
      </c>
      <c r="I10" s="54" t="s">
        <v>516</v>
      </c>
      <c r="K10" t="s">
        <v>206</v>
      </c>
      <c r="L10" t="s">
        <v>523</v>
      </c>
    </row>
    <row r="11" spans="1:14" x14ac:dyDescent="0.25">
      <c r="A11" s="54">
        <v>9</v>
      </c>
      <c r="B11" s="54">
        <v>288.26030000000003</v>
      </c>
      <c r="C11" s="54" t="s">
        <v>163</v>
      </c>
      <c r="D11" s="54">
        <v>1447.5</v>
      </c>
      <c r="E11" s="54" t="s">
        <v>27</v>
      </c>
      <c r="F11" s="54" t="s">
        <v>25</v>
      </c>
      <c r="G11" s="54" t="s">
        <v>214</v>
      </c>
      <c r="H11" s="54" t="s">
        <v>225</v>
      </c>
      <c r="I11" s="54" t="s">
        <v>516</v>
      </c>
      <c r="K11" t="s">
        <v>207</v>
      </c>
      <c r="L11" t="s">
        <v>225</v>
      </c>
    </row>
    <row r="12" spans="1:14" x14ac:dyDescent="0.25">
      <c r="A12" s="54">
        <v>10</v>
      </c>
      <c r="B12" s="54">
        <v>242.71959999999999</v>
      </c>
      <c r="C12" s="54" t="s">
        <v>163</v>
      </c>
      <c r="D12" s="54">
        <v>1447.5</v>
      </c>
      <c r="E12" s="54" t="s">
        <v>27</v>
      </c>
      <c r="F12" s="54" t="s">
        <v>25</v>
      </c>
      <c r="G12" s="54" t="s">
        <v>214</v>
      </c>
      <c r="H12" s="54" t="s">
        <v>225</v>
      </c>
      <c r="I12" s="54" t="s">
        <v>516</v>
      </c>
      <c r="K12" t="s">
        <v>219</v>
      </c>
      <c r="L12" t="s">
        <v>524</v>
      </c>
    </row>
    <row r="13" spans="1:14" x14ac:dyDescent="0.25">
      <c r="A13" s="54">
        <v>11</v>
      </c>
      <c r="B13" s="54">
        <v>223.9691</v>
      </c>
      <c r="C13" s="54" t="s">
        <v>163</v>
      </c>
      <c r="D13" s="54">
        <v>1447.5</v>
      </c>
      <c r="E13" s="54" t="s">
        <v>27</v>
      </c>
      <c r="F13" s="54" t="s">
        <v>25</v>
      </c>
      <c r="G13" s="54" t="s">
        <v>214</v>
      </c>
      <c r="H13" s="54" t="s">
        <v>225</v>
      </c>
      <c r="I13" s="54" t="s">
        <v>516</v>
      </c>
      <c r="K13" s="54" t="s">
        <v>322</v>
      </c>
      <c r="L13" s="54" t="s">
        <v>525</v>
      </c>
      <c r="M13" s="54"/>
    </row>
    <row r="14" spans="1:14" x14ac:dyDescent="0.25">
      <c r="A14" s="54">
        <v>12</v>
      </c>
      <c r="B14" s="54">
        <v>204.55199999999999</v>
      </c>
      <c r="C14" s="54" t="s">
        <v>163</v>
      </c>
      <c r="D14" s="54">
        <v>1447.5</v>
      </c>
      <c r="E14" s="54" t="s">
        <v>27</v>
      </c>
      <c r="F14" s="54" t="s">
        <v>25</v>
      </c>
      <c r="G14" s="54" t="s">
        <v>214</v>
      </c>
      <c r="H14" s="54" t="s">
        <v>225</v>
      </c>
      <c r="I14" s="54" t="s">
        <v>516</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163</v>
      </c>
    </row>
    <row r="2" spans="1:13" x14ac:dyDescent="0.25">
      <c r="A2" s="54">
        <v>0</v>
      </c>
      <c r="B2" s="54">
        <v>0.31459999999999999</v>
      </c>
      <c r="C2" s="54" t="s">
        <v>17</v>
      </c>
      <c r="D2" s="54">
        <f>76*15</f>
        <v>1140</v>
      </c>
      <c r="E2" s="54" t="s">
        <v>27</v>
      </c>
      <c r="F2" s="54" t="s">
        <v>25</v>
      </c>
      <c r="G2" s="54" t="s">
        <v>203</v>
      </c>
      <c r="H2" s="54" t="s">
        <v>225</v>
      </c>
      <c r="I2" s="54" t="s">
        <v>211</v>
      </c>
      <c r="K2" t="s">
        <v>2</v>
      </c>
      <c r="L2" t="s">
        <v>19</v>
      </c>
    </row>
    <row r="3" spans="1:13" x14ac:dyDescent="0.25">
      <c r="A3" s="54">
        <v>1</v>
      </c>
      <c r="B3" s="54">
        <v>0.31469999999999998</v>
      </c>
      <c r="C3" s="54" t="s">
        <v>17</v>
      </c>
      <c r="D3" s="54">
        <v>1140</v>
      </c>
      <c r="E3" s="54" t="s">
        <v>27</v>
      </c>
      <c r="F3" s="54" t="s">
        <v>25</v>
      </c>
      <c r="G3" s="54" t="s">
        <v>203</v>
      </c>
      <c r="H3" s="54" t="s">
        <v>225</v>
      </c>
      <c r="I3" s="54" t="s">
        <v>211</v>
      </c>
      <c r="K3" t="s">
        <v>5</v>
      </c>
      <c r="L3">
        <f>76*15</f>
        <v>1140</v>
      </c>
      <c r="M3" t="s">
        <v>526</v>
      </c>
    </row>
    <row r="4" spans="1:13" x14ac:dyDescent="0.25">
      <c r="A4" s="54">
        <v>2</v>
      </c>
      <c r="B4" s="54">
        <v>0.37519999999999998</v>
      </c>
      <c r="C4" s="54" t="s">
        <v>17</v>
      </c>
      <c r="D4" s="54">
        <v>1140</v>
      </c>
      <c r="E4" s="54" t="s">
        <v>27</v>
      </c>
      <c r="F4" s="54" t="s">
        <v>25</v>
      </c>
      <c r="G4" s="54" t="s">
        <v>203</v>
      </c>
      <c r="H4" s="54" t="s">
        <v>225</v>
      </c>
      <c r="I4" s="54" t="s">
        <v>211</v>
      </c>
      <c r="K4" t="s">
        <v>9</v>
      </c>
      <c r="L4">
        <v>8</v>
      </c>
    </row>
    <row r="5" spans="1:13" x14ac:dyDescent="0.25">
      <c r="A5" s="54">
        <v>3</v>
      </c>
      <c r="B5" s="54">
        <v>0.33439999999999998</v>
      </c>
      <c r="C5" s="54" t="s">
        <v>17</v>
      </c>
      <c r="D5" s="54">
        <v>1140</v>
      </c>
      <c r="E5" s="54" t="s">
        <v>27</v>
      </c>
      <c r="F5" s="54" t="s">
        <v>25</v>
      </c>
      <c r="G5" s="54" t="s">
        <v>203</v>
      </c>
      <c r="H5" s="54" t="s">
        <v>225</v>
      </c>
      <c r="I5" s="54" t="s">
        <v>211</v>
      </c>
      <c r="K5" t="s">
        <v>15</v>
      </c>
      <c r="L5" t="s">
        <v>25</v>
      </c>
      <c r="M5" s="54" t="s">
        <v>527</v>
      </c>
    </row>
    <row r="6" spans="1:13" x14ac:dyDescent="0.25">
      <c r="A6" s="54">
        <v>4</v>
      </c>
      <c r="B6" s="54">
        <v>0.36180000000000001</v>
      </c>
      <c r="C6" s="54" t="s">
        <v>17</v>
      </c>
      <c r="D6" s="54">
        <v>1140</v>
      </c>
      <c r="E6" s="54" t="s">
        <v>27</v>
      </c>
      <c r="F6" s="54" t="s">
        <v>25</v>
      </c>
      <c r="G6" s="54" t="s">
        <v>203</v>
      </c>
      <c r="H6" s="54" t="s">
        <v>225</v>
      </c>
      <c r="I6" s="54" t="s">
        <v>211</v>
      </c>
      <c r="K6" t="s">
        <v>12</v>
      </c>
      <c r="L6" t="s">
        <v>13</v>
      </c>
    </row>
    <row r="7" spans="1:13" x14ac:dyDescent="0.25">
      <c r="A7" s="54">
        <v>5</v>
      </c>
      <c r="B7" s="54">
        <v>0.29570000000000002</v>
      </c>
      <c r="C7" s="54" t="s">
        <v>17</v>
      </c>
      <c r="D7" s="54">
        <v>1140</v>
      </c>
      <c r="E7" s="54" t="s">
        <v>27</v>
      </c>
      <c r="F7" s="54" t="s">
        <v>25</v>
      </c>
      <c r="G7" s="54" t="s">
        <v>203</v>
      </c>
      <c r="H7" s="54" t="s">
        <v>225</v>
      </c>
      <c r="I7" s="54" t="s">
        <v>211</v>
      </c>
      <c r="K7" t="s">
        <v>10</v>
      </c>
      <c r="L7" t="s">
        <v>528</v>
      </c>
    </row>
    <row r="8" spans="1:13" x14ac:dyDescent="0.25">
      <c r="A8" s="54">
        <v>6</v>
      </c>
      <c r="B8" s="54">
        <v>0.2646</v>
      </c>
      <c r="C8" s="54" t="s">
        <v>17</v>
      </c>
      <c r="D8" s="54">
        <v>1140</v>
      </c>
      <c r="E8" s="54" t="s">
        <v>27</v>
      </c>
      <c r="F8" s="54" t="s">
        <v>25</v>
      </c>
      <c r="G8" s="54" t="s">
        <v>203</v>
      </c>
      <c r="H8" s="54" t="s">
        <v>225</v>
      </c>
      <c r="I8" s="54" t="s">
        <v>211</v>
      </c>
      <c r="L8" t="s">
        <v>529</v>
      </c>
    </row>
    <row r="9" spans="1:13" x14ac:dyDescent="0.25">
      <c r="A9" s="54">
        <v>7</v>
      </c>
      <c r="B9" s="54">
        <v>0.1966</v>
      </c>
      <c r="C9" s="54" t="s">
        <v>17</v>
      </c>
      <c r="D9" s="54">
        <v>1140</v>
      </c>
      <c r="E9" s="54" t="s">
        <v>27</v>
      </c>
      <c r="F9" s="54" t="s">
        <v>25</v>
      </c>
      <c r="G9" s="54" t="s">
        <v>203</v>
      </c>
      <c r="H9" s="54" t="s">
        <v>225</v>
      </c>
      <c r="I9" s="54" t="s">
        <v>211</v>
      </c>
      <c r="K9" t="s">
        <v>206</v>
      </c>
      <c r="L9" t="s">
        <v>203</v>
      </c>
      <c r="M9" t="s">
        <v>530</v>
      </c>
    </row>
    <row r="10" spans="1:13" x14ac:dyDescent="0.25">
      <c r="A10" s="54">
        <v>8</v>
      </c>
      <c r="B10" s="54">
        <v>0.15970000000000001</v>
      </c>
      <c r="C10" s="54" t="s">
        <v>17</v>
      </c>
      <c r="D10" s="54">
        <v>1140</v>
      </c>
      <c r="E10" s="54" t="s">
        <v>27</v>
      </c>
      <c r="F10" s="54" t="s">
        <v>25</v>
      </c>
      <c r="G10" s="54" t="s">
        <v>203</v>
      </c>
      <c r="H10" s="54" t="s">
        <v>225</v>
      </c>
      <c r="I10" s="54" t="s">
        <v>211</v>
      </c>
      <c r="K10" t="s">
        <v>207</v>
      </c>
      <c r="L10" t="s">
        <v>225</v>
      </c>
    </row>
    <row r="11" spans="1:13" x14ac:dyDescent="0.25">
      <c r="A11" s="54">
        <v>0</v>
      </c>
      <c r="B11" s="54">
        <v>0.60070000000000001</v>
      </c>
      <c r="C11" s="54" t="s">
        <v>17</v>
      </c>
      <c r="D11" s="54">
        <f>64*15</f>
        <v>960</v>
      </c>
      <c r="E11" s="54" t="s">
        <v>27</v>
      </c>
      <c r="F11" s="54" t="s">
        <v>25</v>
      </c>
      <c r="G11" s="54" t="s">
        <v>203</v>
      </c>
      <c r="H11" s="54" t="s">
        <v>225</v>
      </c>
      <c r="I11" s="54" t="s">
        <v>531</v>
      </c>
      <c r="K11" t="s">
        <v>219</v>
      </c>
      <c r="L11" t="s">
        <v>532</v>
      </c>
    </row>
    <row r="12" spans="1:13" x14ac:dyDescent="0.25">
      <c r="A12" s="54">
        <v>1</v>
      </c>
      <c r="B12" s="54">
        <v>0.61850000000000005</v>
      </c>
      <c r="C12" s="54" t="s">
        <v>17</v>
      </c>
      <c r="D12" s="54">
        <f t="shared" ref="D12:D19" si="0">64*15</f>
        <v>960</v>
      </c>
      <c r="E12" s="54" t="s">
        <v>27</v>
      </c>
      <c r="F12" s="54" t="s">
        <v>25</v>
      </c>
      <c r="G12" s="54" t="s">
        <v>203</v>
      </c>
      <c r="H12" s="54" t="s">
        <v>225</v>
      </c>
      <c r="I12" s="54" t="s">
        <v>531</v>
      </c>
      <c r="K12" s="54" t="s">
        <v>339</v>
      </c>
      <c r="L12" s="54" t="s">
        <v>533</v>
      </c>
    </row>
    <row r="13" spans="1:13" x14ac:dyDescent="0.25">
      <c r="A13" s="54">
        <v>2</v>
      </c>
      <c r="B13" s="54">
        <v>0.71389999999999998</v>
      </c>
      <c r="C13" s="54" t="s">
        <v>17</v>
      </c>
      <c r="D13" s="54">
        <f t="shared" si="0"/>
        <v>960</v>
      </c>
      <c r="E13" s="54" t="s">
        <v>27</v>
      </c>
      <c r="F13" s="54" t="s">
        <v>25</v>
      </c>
      <c r="G13" s="54" t="s">
        <v>203</v>
      </c>
      <c r="H13" s="54" t="s">
        <v>225</v>
      </c>
      <c r="I13" s="54" t="s">
        <v>531</v>
      </c>
    </row>
    <row r="14" spans="1:13" x14ac:dyDescent="0.25">
      <c r="A14" s="54">
        <v>3</v>
      </c>
      <c r="B14" s="54">
        <v>0.84599999999999997</v>
      </c>
      <c r="C14" s="54" t="s">
        <v>17</v>
      </c>
      <c r="D14" s="54">
        <f t="shared" si="0"/>
        <v>960</v>
      </c>
      <c r="E14" s="54" t="s">
        <v>27</v>
      </c>
      <c r="F14" s="54" t="s">
        <v>25</v>
      </c>
      <c r="G14" s="54" t="s">
        <v>203</v>
      </c>
      <c r="H14" s="54" t="s">
        <v>225</v>
      </c>
      <c r="I14" s="54" t="s">
        <v>531</v>
      </c>
    </row>
    <row r="15" spans="1:13" x14ac:dyDescent="0.25">
      <c r="A15" s="54">
        <v>4</v>
      </c>
      <c r="B15" s="54">
        <v>0.74939999999999996</v>
      </c>
      <c r="C15" s="54" t="s">
        <v>17</v>
      </c>
      <c r="D15" s="54">
        <f t="shared" si="0"/>
        <v>960</v>
      </c>
      <c r="E15" s="54" t="s">
        <v>27</v>
      </c>
      <c r="F15" s="54" t="s">
        <v>25</v>
      </c>
      <c r="G15" s="54" t="s">
        <v>203</v>
      </c>
      <c r="H15" s="54" t="s">
        <v>225</v>
      </c>
      <c r="I15" s="54" t="s">
        <v>531</v>
      </c>
    </row>
    <row r="16" spans="1:13" x14ac:dyDescent="0.25">
      <c r="A16" s="54">
        <v>5</v>
      </c>
      <c r="B16" s="54">
        <v>0.74590000000000001</v>
      </c>
      <c r="C16" s="54" t="s">
        <v>17</v>
      </c>
      <c r="D16" s="54">
        <f t="shared" si="0"/>
        <v>960</v>
      </c>
      <c r="E16" s="54" t="s">
        <v>27</v>
      </c>
      <c r="F16" s="54" t="s">
        <v>25</v>
      </c>
      <c r="G16" s="54" t="s">
        <v>203</v>
      </c>
      <c r="H16" s="54" t="s">
        <v>225</v>
      </c>
      <c r="I16" s="54" t="s">
        <v>531</v>
      </c>
    </row>
    <row r="17" spans="1:9" x14ac:dyDescent="0.25">
      <c r="A17" s="54">
        <v>6</v>
      </c>
      <c r="B17" s="54">
        <v>0.62</v>
      </c>
      <c r="C17" s="54" t="s">
        <v>17</v>
      </c>
      <c r="D17" s="54">
        <f t="shared" si="0"/>
        <v>960</v>
      </c>
      <c r="E17" s="54" t="s">
        <v>27</v>
      </c>
      <c r="F17" s="54" t="s">
        <v>25</v>
      </c>
      <c r="G17" s="54" t="s">
        <v>203</v>
      </c>
      <c r="H17" s="54" t="s">
        <v>225</v>
      </c>
      <c r="I17" s="54" t="s">
        <v>531</v>
      </c>
    </row>
    <row r="18" spans="1:9" x14ac:dyDescent="0.25">
      <c r="A18" s="54">
        <v>7</v>
      </c>
      <c r="B18" s="54">
        <v>0.53510000000000002</v>
      </c>
      <c r="C18" s="54" t="s">
        <v>17</v>
      </c>
      <c r="D18" s="54">
        <f t="shared" si="0"/>
        <v>960</v>
      </c>
      <c r="E18" s="54" t="s">
        <v>27</v>
      </c>
      <c r="F18" s="54" t="s">
        <v>25</v>
      </c>
      <c r="G18" s="54" t="s">
        <v>203</v>
      </c>
      <c r="H18" s="54" t="s">
        <v>225</v>
      </c>
      <c r="I18" s="54" t="s">
        <v>531</v>
      </c>
    </row>
    <row r="19" spans="1:9" x14ac:dyDescent="0.25">
      <c r="A19" s="54">
        <v>8</v>
      </c>
      <c r="B19" s="54">
        <v>0.46750000000000003</v>
      </c>
      <c r="C19" s="54" t="s">
        <v>17</v>
      </c>
      <c r="D19" s="54">
        <f t="shared" si="0"/>
        <v>960</v>
      </c>
      <c r="E19" s="54" t="s">
        <v>27</v>
      </c>
      <c r="F19" s="54" t="s">
        <v>25</v>
      </c>
      <c r="G19" s="54" t="s">
        <v>203</v>
      </c>
      <c r="H19" s="54" t="s">
        <v>225</v>
      </c>
      <c r="I19" s="54" t="s">
        <v>531</v>
      </c>
    </row>
    <row r="20" spans="1:9" x14ac:dyDescent="0.25">
      <c r="A20" s="54">
        <v>0</v>
      </c>
      <c r="B20" s="54">
        <v>0.5544</v>
      </c>
      <c r="C20" s="54" t="s">
        <v>17</v>
      </c>
      <c r="D20" s="54">
        <f>70*15</f>
        <v>1050</v>
      </c>
      <c r="E20" s="54" t="s">
        <v>27</v>
      </c>
      <c r="F20" s="54" t="s">
        <v>25</v>
      </c>
      <c r="G20" s="54" t="s">
        <v>203</v>
      </c>
      <c r="H20" s="54" t="s">
        <v>225</v>
      </c>
      <c r="I20" s="54" t="s">
        <v>534</v>
      </c>
    </row>
    <row r="21" spans="1:9" x14ac:dyDescent="0.25">
      <c r="A21" s="54">
        <v>1</v>
      </c>
      <c r="B21" s="54">
        <v>0.67430000000000001</v>
      </c>
      <c r="C21" s="54" t="s">
        <v>17</v>
      </c>
      <c r="D21" s="54">
        <f t="shared" ref="D21:D28" si="1">70*15</f>
        <v>1050</v>
      </c>
      <c r="E21" s="54" t="s">
        <v>27</v>
      </c>
      <c r="F21" s="54" t="s">
        <v>25</v>
      </c>
      <c r="G21" s="54" t="s">
        <v>203</v>
      </c>
      <c r="H21" s="54" t="s">
        <v>225</v>
      </c>
      <c r="I21" s="54" t="s">
        <v>534</v>
      </c>
    </row>
    <row r="22" spans="1:9" x14ac:dyDescent="0.25">
      <c r="A22" s="54">
        <v>2</v>
      </c>
      <c r="B22" s="54">
        <v>0.89959999999999996</v>
      </c>
      <c r="C22" s="54" t="s">
        <v>17</v>
      </c>
      <c r="D22" s="54">
        <f t="shared" si="1"/>
        <v>1050</v>
      </c>
      <c r="E22" s="54" t="s">
        <v>27</v>
      </c>
      <c r="F22" s="54" t="s">
        <v>25</v>
      </c>
      <c r="G22" s="54" t="s">
        <v>203</v>
      </c>
      <c r="H22" s="54" t="s">
        <v>225</v>
      </c>
      <c r="I22" s="54" t="s">
        <v>534</v>
      </c>
    </row>
    <row r="23" spans="1:9" x14ac:dyDescent="0.25">
      <c r="A23" s="54">
        <v>3</v>
      </c>
      <c r="B23" s="54">
        <v>0.9667</v>
      </c>
      <c r="C23" s="54" t="s">
        <v>17</v>
      </c>
      <c r="D23" s="54">
        <f t="shared" si="1"/>
        <v>1050</v>
      </c>
      <c r="E23" s="54" t="s">
        <v>27</v>
      </c>
      <c r="F23" s="54" t="s">
        <v>25</v>
      </c>
      <c r="G23" s="54" t="s">
        <v>203</v>
      </c>
      <c r="H23" s="54" t="s">
        <v>225</v>
      </c>
      <c r="I23" s="54" t="s">
        <v>534</v>
      </c>
    </row>
    <row r="24" spans="1:9" x14ac:dyDescent="0.25">
      <c r="A24" s="54">
        <v>4</v>
      </c>
      <c r="B24" s="54">
        <v>0.80940000000000001</v>
      </c>
      <c r="C24" s="54" t="s">
        <v>17</v>
      </c>
      <c r="D24" s="54">
        <f t="shared" si="1"/>
        <v>1050</v>
      </c>
      <c r="E24" s="54" t="s">
        <v>27</v>
      </c>
      <c r="F24" s="54" t="s">
        <v>25</v>
      </c>
      <c r="G24" s="54" t="s">
        <v>203</v>
      </c>
      <c r="H24" s="54" t="s">
        <v>225</v>
      </c>
      <c r="I24" s="54" t="s">
        <v>534</v>
      </c>
    </row>
    <row r="25" spans="1:9" x14ac:dyDescent="0.25">
      <c r="A25" s="54">
        <v>5</v>
      </c>
      <c r="B25" s="54">
        <v>0.70860000000000001</v>
      </c>
      <c r="C25" s="54" t="s">
        <v>17</v>
      </c>
      <c r="D25" s="54">
        <f t="shared" si="1"/>
        <v>1050</v>
      </c>
      <c r="E25" s="54" t="s">
        <v>27</v>
      </c>
      <c r="F25" s="54" t="s">
        <v>25</v>
      </c>
      <c r="G25" s="54" t="s">
        <v>203</v>
      </c>
      <c r="H25" s="54" t="s">
        <v>225</v>
      </c>
      <c r="I25" s="54" t="s">
        <v>534</v>
      </c>
    </row>
    <row r="26" spans="1:9" x14ac:dyDescent="0.25">
      <c r="A26" s="54">
        <v>6</v>
      </c>
      <c r="B26" s="54">
        <v>0.62529999999999997</v>
      </c>
      <c r="C26" s="54" t="s">
        <v>17</v>
      </c>
      <c r="D26" s="54">
        <f t="shared" si="1"/>
        <v>1050</v>
      </c>
      <c r="E26" s="54" t="s">
        <v>27</v>
      </c>
      <c r="F26" s="54" t="s">
        <v>25</v>
      </c>
      <c r="G26" s="54" t="s">
        <v>203</v>
      </c>
      <c r="H26" s="54" t="s">
        <v>225</v>
      </c>
      <c r="I26" s="54" t="s">
        <v>534</v>
      </c>
    </row>
    <row r="27" spans="1:9" x14ac:dyDescent="0.25">
      <c r="A27" s="54">
        <v>7</v>
      </c>
      <c r="B27" s="54">
        <v>0.54800000000000004</v>
      </c>
      <c r="C27" s="54" t="s">
        <v>17</v>
      </c>
      <c r="D27" s="54">
        <f t="shared" si="1"/>
        <v>1050</v>
      </c>
      <c r="E27" s="54" t="s">
        <v>27</v>
      </c>
      <c r="F27" s="54" t="s">
        <v>25</v>
      </c>
      <c r="G27" s="54" t="s">
        <v>203</v>
      </c>
      <c r="H27" s="54" t="s">
        <v>225</v>
      </c>
      <c r="I27" s="54" t="s">
        <v>534</v>
      </c>
    </row>
    <row r="28" spans="1:9" x14ac:dyDescent="0.25">
      <c r="A28" s="54">
        <v>8</v>
      </c>
      <c r="B28" s="54">
        <v>0.50190000000000001</v>
      </c>
      <c r="C28" s="54" t="s">
        <v>17</v>
      </c>
      <c r="D28" s="54">
        <f t="shared" si="1"/>
        <v>1050</v>
      </c>
      <c r="E28" s="54" t="s">
        <v>27</v>
      </c>
      <c r="F28" s="54" t="s">
        <v>25</v>
      </c>
      <c r="G28" s="54" t="s">
        <v>203</v>
      </c>
      <c r="H28" s="54" t="s">
        <v>225</v>
      </c>
      <c r="I28" s="54" t="s">
        <v>534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N3" sqref="N3"/>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213</v>
      </c>
      <c r="H1" t="s">
        <v>208</v>
      </c>
      <c r="I1" t="s">
        <v>210</v>
      </c>
      <c r="M1" t="s">
        <v>1</v>
      </c>
      <c r="N1" t="s">
        <v>163</v>
      </c>
    </row>
    <row r="2" spans="1:17" x14ac:dyDescent="0.25">
      <c r="A2" s="54">
        <v>0</v>
      </c>
      <c r="B2" s="54">
        <v>48.868899999999996</v>
      </c>
      <c r="C2" s="54" t="s">
        <v>17</v>
      </c>
      <c r="D2" s="54">
        <v>324.5</v>
      </c>
      <c r="E2" s="54" t="s">
        <v>27</v>
      </c>
      <c r="F2" s="54" t="s">
        <v>23</v>
      </c>
      <c r="G2" s="54" t="s">
        <v>203</v>
      </c>
      <c r="H2" s="54" t="s">
        <v>225</v>
      </c>
      <c r="I2" s="54" t="s">
        <v>535</v>
      </c>
      <c r="J2" s="54"/>
      <c r="K2" s="54"/>
      <c r="M2" t="s">
        <v>2</v>
      </c>
      <c r="N2" t="s">
        <v>8</v>
      </c>
    </row>
    <row r="3" spans="1:17" x14ac:dyDescent="0.25">
      <c r="A3" s="54">
        <v>0.5</v>
      </c>
      <c r="B3" s="54">
        <v>55.682499999999997</v>
      </c>
      <c r="C3" s="54" t="s">
        <v>17</v>
      </c>
      <c r="D3" s="54">
        <v>324.5</v>
      </c>
      <c r="E3" s="54" t="s">
        <v>27</v>
      </c>
      <c r="F3" s="54" t="s">
        <v>23</v>
      </c>
      <c r="G3" s="54" t="s">
        <v>203</v>
      </c>
      <c r="H3" s="54" t="s">
        <v>225</v>
      </c>
      <c r="I3" s="54" t="s">
        <v>535</v>
      </c>
      <c r="J3" s="54"/>
      <c r="K3" s="54"/>
      <c r="M3" t="s">
        <v>5</v>
      </c>
      <c r="N3">
        <f>5*64.9</f>
        <v>324.5</v>
      </c>
      <c r="O3" t="s">
        <v>536</v>
      </c>
      <c r="P3" t="s">
        <v>537</v>
      </c>
      <c r="Q3" t="s">
        <v>538</v>
      </c>
    </row>
    <row r="4" spans="1:17" x14ac:dyDescent="0.25">
      <c r="A4" s="54">
        <v>1</v>
      </c>
      <c r="B4" s="54">
        <v>64.726799999999997</v>
      </c>
      <c r="C4" s="54" t="s">
        <v>17</v>
      </c>
      <c r="D4" s="54">
        <v>324.5</v>
      </c>
      <c r="E4" s="54" t="s">
        <v>27</v>
      </c>
      <c r="F4" s="54" t="s">
        <v>23</v>
      </c>
      <c r="G4" s="54" t="s">
        <v>203</v>
      </c>
      <c r="H4" s="54" t="s">
        <v>225</v>
      </c>
      <c r="I4" s="54" t="s">
        <v>535</v>
      </c>
      <c r="J4" s="54"/>
      <c r="K4" s="54"/>
      <c r="M4" t="s">
        <v>9</v>
      </c>
      <c r="N4">
        <v>1</v>
      </c>
    </row>
    <row r="5" spans="1:17" x14ac:dyDescent="0.25">
      <c r="A5" s="54">
        <v>1.5</v>
      </c>
      <c r="B5" s="54">
        <v>79.104100000000003</v>
      </c>
      <c r="C5" s="54" t="s">
        <v>17</v>
      </c>
      <c r="D5" s="54">
        <v>324.5</v>
      </c>
      <c r="E5" s="54" t="s">
        <v>27</v>
      </c>
      <c r="F5" s="54" t="s">
        <v>23</v>
      </c>
      <c r="G5" s="54" t="s">
        <v>203</v>
      </c>
      <c r="H5" s="54" t="s">
        <v>225</v>
      </c>
      <c r="I5" s="54" t="s">
        <v>535</v>
      </c>
      <c r="J5" s="54"/>
      <c r="K5" s="54"/>
      <c r="M5" t="s">
        <v>15</v>
      </c>
      <c r="N5" t="s">
        <v>23</v>
      </c>
    </row>
    <row r="6" spans="1:17" x14ac:dyDescent="0.25">
      <c r="A6" s="54">
        <v>2</v>
      </c>
      <c r="B6" s="54">
        <v>91.039199999999994</v>
      </c>
      <c r="C6" s="54" t="s">
        <v>17</v>
      </c>
      <c r="D6" s="54">
        <v>324.5</v>
      </c>
      <c r="E6" s="54" t="s">
        <v>27</v>
      </c>
      <c r="F6" s="54" t="s">
        <v>23</v>
      </c>
      <c r="G6" s="54" t="s">
        <v>203</v>
      </c>
      <c r="H6" s="54" t="s">
        <v>225</v>
      </c>
      <c r="I6" s="54" t="s">
        <v>535</v>
      </c>
      <c r="J6" s="54"/>
      <c r="K6" s="54"/>
      <c r="M6" t="s">
        <v>12</v>
      </c>
      <c r="N6" t="s">
        <v>13</v>
      </c>
    </row>
    <row r="7" spans="1:17" x14ac:dyDescent="0.25">
      <c r="A7" s="54">
        <v>3</v>
      </c>
      <c r="B7" s="54">
        <v>106.00579999999999</v>
      </c>
      <c r="C7" s="54" t="s">
        <v>17</v>
      </c>
      <c r="D7" s="54">
        <v>324.5</v>
      </c>
      <c r="E7" s="54" t="s">
        <v>27</v>
      </c>
      <c r="F7" s="54" t="s">
        <v>23</v>
      </c>
      <c r="G7" s="54" t="s">
        <v>203</v>
      </c>
      <c r="H7" s="54" t="s">
        <v>225</v>
      </c>
      <c r="I7" s="54" t="s">
        <v>535</v>
      </c>
      <c r="J7" s="54"/>
      <c r="K7" s="54"/>
      <c r="M7" t="s">
        <v>10</v>
      </c>
      <c r="N7" t="s">
        <v>539</v>
      </c>
    </row>
    <row r="8" spans="1:17" x14ac:dyDescent="0.25">
      <c r="A8" s="54">
        <v>4</v>
      </c>
      <c r="B8" s="54">
        <v>94.724499999999992</v>
      </c>
      <c r="C8" s="54" t="s">
        <v>17</v>
      </c>
      <c r="D8" s="54">
        <v>324.5</v>
      </c>
      <c r="E8" s="54" t="s">
        <v>27</v>
      </c>
      <c r="F8" s="54" t="s">
        <v>23</v>
      </c>
      <c r="G8" s="54" t="s">
        <v>203</v>
      </c>
      <c r="H8" s="54" t="s">
        <v>225</v>
      </c>
      <c r="I8" s="54" t="s">
        <v>535</v>
      </c>
      <c r="J8" s="54"/>
      <c r="K8" s="54"/>
      <c r="M8" t="s">
        <v>206</v>
      </c>
      <c r="N8" t="s">
        <v>540</v>
      </c>
    </row>
    <row r="9" spans="1:17" x14ac:dyDescent="0.25">
      <c r="A9" s="54">
        <v>5</v>
      </c>
      <c r="B9" s="54">
        <v>81.212400000000002</v>
      </c>
      <c r="C9" s="54" t="s">
        <v>17</v>
      </c>
      <c r="D9" s="54">
        <v>324.5</v>
      </c>
      <c r="E9" s="54" t="s">
        <v>27</v>
      </c>
      <c r="F9" s="54" t="s">
        <v>23</v>
      </c>
      <c r="G9" s="54" t="s">
        <v>203</v>
      </c>
      <c r="H9" s="54" t="s">
        <v>225</v>
      </c>
      <c r="I9" s="54" t="s">
        <v>535</v>
      </c>
      <c r="J9" s="54"/>
      <c r="K9" s="54"/>
      <c r="M9" t="s">
        <v>207</v>
      </c>
      <c r="N9" t="s">
        <v>225</v>
      </c>
    </row>
    <row r="10" spans="1:17" x14ac:dyDescent="0.25">
      <c r="A10" s="54">
        <v>6</v>
      </c>
      <c r="B10" s="54">
        <v>69.044600000000003</v>
      </c>
      <c r="C10" s="54" t="s">
        <v>17</v>
      </c>
      <c r="D10" s="54">
        <v>324.5</v>
      </c>
      <c r="E10" s="54" t="s">
        <v>27</v>
      </c>
      <c r="F10" s="54" t="s">
        <v>23</v>
      </c>
      <c r="G10" s="54" t="s">
        <v>203</v>
      </c>
      <c r="H10" s="54" t="s">
        <v>225</v>
      </c>
      <c r="I10" s="54" t="s">
        <v>535</v>
      </c>
      <c r="J10" s="54"/>
      <c r="K10" s="54"/>
      <c r="M10" t="s">
        <v>219</v>
      </c>
      <c r="N10" t="s">
        <v>535</v>
      </c>
    </row>
    <row r="11" spans="1:17" x14ac:dyDescent="0.25">
      <c r="A11" s="54">
        <v>7</v>
      </c>
      <c r="B11" s="54">
        <v>60.433099999999996</v>
      </c>
      <c r="C11" s="54" t="s">
        <v>17</v>
      </c>
      <c r="D11" s="54">
        <v>324.5</v>
      </c>
      <c r="E11" s="54" t="s">
        <v>27</v>
      </c>
      <c r="F11" s="54" t="s">
        <v>23</v>
      </c>
      <c r="G11" s="54" t="s">
        <v>203</v>
      </c>
      <c r="H11" s="54" t="s">
        <v>225</v>
      </c>
      <c r="I11" s="54" t="s">
        <v>535</v>
      </c>
      <c r="J11" s="54"/>
      <c r="K11" s="54"/>
      <c r="M11" t="s">
        <v>318</v>
      </c>
      <c r="N11">
        <v>64.900000000000006</v>
      </c>
    </row>
    <row r="12" spans="1:17" x14ac:dyDescent="0.25">
      <c r="A12" s="54">
        <v>8</v>
      </c>
      <c r="B12" s="54">
        <v>54.041400000000003</v>
      </c>
      <c r="C12" s="54" t="s">
        <v>17</v>
      </c>
      <c r="D12" s="54">
        <v>324.5</v>
      </c>
      <c r="E12" s="54" t="s">
        <v>27</v>
      </c>
      <c r="F12" s="54" t="s">
        <v>23</v>
      </c>
      <c r="G12" s="54" t="s">
        <v>203</v>
      </c>
      <c r="H12" s="54" t="s">
        <v>225</v>
      </c>
      <c r="I12" s="54" t="s">
        <v>535</v>
      </c>
      <c r="J12" s="54"/>
      <c r="K12" s="54"/>
    </row>
    <row r="13" spans="1:17" x14ac:dyDescent="0.25">
      <c r="A13" s="54">
        <v>10</v>
      </c>
      <c r="B13" s="54">
        <v>35.2515</v>
      </c>
      <c r="C13" s="54" t="s">
        <v>17</v>
      </c>
      <c r="D13" s="54">
        <v>324.5</v>
      </c>
      <c r="E13" s="54" t="s">
        <v>27</v>
      </c>
      <c r="F13" s="54" t="s">
        <v>23</v>
      </c>
      <c r="G13" s="54" t="s">
        <v>203</v>
      </c>
      <c r="H13" s="54" t="s">
        <v>225</v>
      </c>
      <c r="I13" s="54" t="s">
        <v>535</v>
      </c>
      <c r="J13" s="54"/>
      <c r="K13" s="54"/>
    </row>
    <row r="14" spans="1:17" x14ac:dyDescent="0.25">
      <c r="A14" s="54">
        <v>12</v>
      </c>
      <c r="B14" s="54">
        <v>27.1479</v>
      </c>
      <c r="C14" s="54" t="s">
        <v>17</v>
      </c>
      <c r="D14" s="54">
        <v>324.5</v>
      </c>
      <c r="E14" s="54" t="s">
        <v>27</v>
      </c>
      <c r="F14" s="54" t="s">
        <v>23</v>
      </c>
      <c r="G14" s="54" t="s">
        <v>203</v>
      </c>
      <c r="H14" s="54" t="s">
        <v>225</v>
      </c>
      <c r="I14" s="54" t="s">
        <v>535</v>
      </c>
      <c r="J14" s="54"/>
      <c r="K14" s="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8EB59-0A0F-417E-AD81-40D024D85CAF}">
  <dimension ref="A1:G55"/>
  <sheetViews>
    <sheetView workbookViewId="0">
      <selection activeCell="G1" sqref="A1:G1"/>
    </sheetView>
  </sheetViews>
  <sheetFormatPr defaultRowHeight="15" x14ac:dyDescent="0.25"/>
  <sheetData>
    <row r="1" spans="1:7" x14ac:dyDescent="0.25">
      <c r="A1" t="s">
        <v>0</v>
      </c>
      <c r="B1" t="s">
        <v>7</v>
      </c>
      <c r="C1" t="s">
        <v>16</v>
      </c>
      <c r="D1" t="s">
        <v>42</v>
      </c>
      <c r="E1" t="s">
        <v>777</v>
      </c>
      <c r="F1" t="s">
        <v>778</v>
      </c>
      <c r="G1" t="s">
        <v>779</v>
      </c>
    </row>
    <row r="2" spans="1:7" x14ac:dyDescent="0.25">
      <c r="A2">
        <v>0</v>
      </c>
      <c r="B2">
        <v>0</v>
      </c>
      <c r="C2" t="s">
        <v>163</v>
      </c>
      <c r="D2">
        <v>400</v>
      </c>
      <c r="E2" t="s">
        <v>19</v>
      </c>
      <c r="F2" t="s">
        <v>36</v>
      </c>
      <c r="G2" t="s">
        <v>335</v>
      </c>
    </row>
    <row r="3" spans="1:7" x14ac:dyDescent="0.25">
      <c r="A3">
        <v>2</v>
      </c>
      <c r="B3">
        <v>0.3609</v>
      </c>
      <c r="C3" t="s">
        <v>163</v>
      </c>
      <c r="D3">
        <v>400</v>
      </c>
      <c r="E3" t="s">
        <v>19</v>
      </c>
      <c r="F3" t="s">
        <v>36</v>
      </c>
      <c r="G3" t="s">
        <v>335</v>
      </c>
    </row>
    <row r="4" spans="1:7" x14ac:dyDescent="0.25">
      <c r="A4">
        <v>4</v>
      </c>
      <c r="B4">
        <v>0.70330000000000004</v>
      </c>
      <c r="C4" t="s">
        <v>163</v>
      </c>
      <c r="D4">
        <v>400</v>
      </c>
      <c r="E4" t="s">
        <v>19</v>
      </c>
      <c r="F4" t="s">
        <v>36</v>
      </c>
      <c r="G4" t="s">
        <v>335</v>
      </c>
    </row>
    <row r="5" spans="1:7" x14ac:dyDescent="0.25">
      <c r="A5">
        <v>8</v>
      </c>
      <c r="B5">
        <v>0.47349999999999998</v>
      </c>
      <c r="C5" t="s">
        <v>163</v>
      </c>
      <c r="D5">
        <v>400</v>
      </c>
      <c r="E5" t="s">
        <v>19</v>
      </c>
      <c r="F5" t="s">
        <v>36</v>
      </c>
      <c r="G5" t="s">
        <v>335</v>
      </c>
    </row>
    <row r="6" spans="1:7" x14ac:dyDescent="0.25">
      <c r="A6">
        <v>12</v>
      </c>
      <c r="B6">
        <v>0.28899999999999998</v>
      </c>
      <c r="C6" t="s">
        <v>163</v>
      </c>
      <c r="D6">
        <v>400</v>
      </c>
      <c r="E6" t="s">
        <v>19</v>
      </c>
      <c r="F6" t="s">
        <v>36</v>
      </c>
      <c r="G6" t="s">
        <v>335</v>
      </c>
    </row>
    <row r="7" spans="1:7" x14ac:dyDescent="0.25">
      <c r="A7">
        <v>24</v>
      </c>
      <c r="B7">
        <v>0.1394</v>
      </c>
      <c r="C7" t="s">
        <v>163</v>
      </c>
      <c r="D7">
        <v>400</v>
      </c>
      <c r="E7" t="s">
        <v>19</v>
      </c>
      <c r="F7" t="s">
        <v>36</v>
      </c>
      <c r="G7" t="s">
        <v>335</v>
      </c>
    </row>
    <row r="8" spans="1:7" x14ac:dyDescent="0.25">
      <c r="A8">
        <v>36</v>
      </c>
      <c r="B8">
        <v>8.0399999999999999E-2</v>
      </c>
      <c r="C8" t="s">
        <v>163</v>
      </c>
      <c r="D8">
        <v>400</v>
      </c>
      <c r="E8" t="s">
        <v>19</v>
      </c>
      <c r="F8" t="s">
        <v>36</v>
      </c>
      <c r="G8" t="s">
        <v>335</v>
      </c>
    </row>
    <row r="9" spans="1:7" x14ac:dyDescent="0.25">
      <c r="A9">
        <v>48</v>
      </c>
      <c r="B9">
        <v>5.4399999999999997E-2</v>
      </c>
      <c r="C9" t="s">
        <v>163</v>
      </c>
      <c r="D9">
        <v>400</v>
      </c>
      <c r="E9" t="s">
        <v>19</v>
      </c>
      <c r="F9" t="s">
        <v>36</v>
      </c>
      <c r="G9" t="s">
        <v>335</v>
      </c>
    </row>
    <row r="10" spans="1:7" x14ac:dyDescent="0.25">
      <c r="A10">
        <v>72</v>
      </c>
      <c r="B10">
        <v>5.1700000000000003E-2</v>
      </c>
      <c r="C10" t="s">
        <v>163</v>
      </c>
      <c r="D10">
        <v>400</v>
      </c>
      <c r="E10" t="s">
        <v>19</v>
      </c>
      <c r="F10" t="s">
        <v>36</v>
      </c>
      <c r="G10" t="s">
        <v>335</v>
      </c>
    </row>
    <row r="11" spans="1:7" x14ac:dyDescent="0.25">
      <c r="A11">
        <v>0</v>
      </c>
      <c r="B11">
        <v>0</v>
      </c>
      <c r="C11" t="s">
        <v>163</v>
      </c>
      <c r="D11">
        <v>400</v>
      </c>
      <c r="E11" t="s">
        <v>19</v>
      </c>
      <c r="F11" t="s">
        <v>36</v>
      </c>
      <c r="G11" t="s">
        <v>780</v>
      </c>
    </row>
    <row r="12" spans="1:7" x14ac:dyDescent="0.25">
      <c r="A12">
        <v>2</v>
      </c>
      <c r="B12">
        <v>0.1673</v>
      </c>
      <c r="C12" t="s">
        <v>163</v>
      </c>
      <c r="D12">
        <v>400</v>
      </c>
      <c r="E12" t="s">
        <v>19</v>
      </c>
      <c r="F12" t="s">
        <v>36</v>
      </c>
      <c r="G12" t="s">
        <v>780</v>
      </c>
    </row>
    <row r="13" spans="1:7" x14ac:dyDescent="0.25">
      <c r="A13">
        <v>4</v>
      </c>
      <c r="B13">
        <v>0.44579999999999997</v>
      </c>
      <c r="C13" t="s">
        <v>163</v>
      </c>
      <c r="D13">
        <v>400</v>
      </c>
      <c r="E13" t="s">
        <v>19</v>
      </c>
      <c r="F13" t="s">
        <v>36</v>
      </c>
      <c r="G13" t="s">
        <v>780</v>
      </c>
    </row>
    <row r="14" spans="1:7" x14ac:dyDescent="0.25">
      <c r="A14">
        <v>8</v>
      </c>
      <c r="B14">
        <v>0.249</v>
      </c>
      <c r="C14" t="s">
        <v>163</v>
      </c>
      <c r="D14">
        <v>400</v>
      </c>
      <c r="E14" t="s">
        <v>19</v>
      </c>
      <c r="F14" t="s">
        <v>36</v>
      </c>
      <c r="G14" t="s">
        <v>780</v>
      </c>
    </row>
    <row r="15" spans="1:7" x14ac:dyDescent="0.25">
      <c r="A15">
        <v>12</v>
      </c>
      <c r="B15">
        <v>0.16750000000000001</v>
      </c>
      <c r="C15" t="s">
        <v>163</v>
      </c>
      <c r="D15">
        <v>400</v>
      </c>
      <c r="E15" t="s">
        <v>19</v>
      </c>
      <c r="F15" t="s">
        <v>36</v>
      </c>
      <c r="G15" t="s">
        <v>780</v>
      </c>
    </row>
    <row r="16" spans="1:7" x14ac:dyDescent="0.25">
      <c r="A16">
        <v>24</v>
      </c>
      <c r="B16">
        <v>7.9600000000000004E-2</v>
      </c>
      <c r="C16" t="s">
        <v>163</v>
      </c>
      <c r="D16">
        <v>400</v>
      </c>
      <c r="E16" t="s">
        <v>19</v>
      </c>
      <c r="F16" t="s">
        <v>36</v>
      </c>
      <c r="G16" t="s">
        <v>780</v>
      </c>
    </row>
    <row r="17" spans="1:7" x14ac:dyDescent="0.25">
      <c r="A17">
        <v>36</v>
      </c>
      <c r="B17">
        <v>5.16E-2</v>
      </c>
      <c r="C17" t="s">
        <v>163</v>
      </c>
      <c r="D17">
        <v>400</v>
      </c>
      <c r="E17" t="s">
        <v>19</v>
      </c>
      <c r="F17" t="s">
        <v>36</v>
      </c>
      <c r="G17" t="s">
        <v>780</v>
      </c>
    </row>
    <row r="18" spans="1:7" x14ac:dyDescent="0.25">
      <c r="A18">
        <v>48</v>
      </c>
      <c r="B18">
        <v>4.6100000000000002E-2</v>
      </c>
      <c r="C18" t="s">
        <v>163</v>
      </c>
      <c r="D18">
        <v>400</v>
      </c>
      <c r="E18" t="s">
        <v>19</v>
      </c>
      <c r="F18" t="s">
        <v>36</v>
      </c>
      <c r="G18" t="s">
        <v>780</v>
      </c>
    </row>
    <row r="19" spans="1:7" x14ac:dyDescent="0.25">
      <c r="A19">
        <v>72</v>
      </c>
      <c r="B19">
        <v>4.1399999999999999E-2</v>
      </c>
      <c r="C19" t="s">
        <v>163</v>
      </c>
      <c r="D19">
        <v>400</v>
      </c>
      <c r="E19" t="s">
        <v>19</v>
      </c>
      <c r="F19" t="s">
        <v>36</v>
      </c>
      <c r="G19" t="s">
        <v>780</v>
      </c>
    </row>
    <row r="20" spans="1:7" x14ac:dyDescent="0.25">
      <c r="A20">
        <v>0</v>
      </c>
      <c r="B20">
        <v>0</v>
      </c>
      <c r="C20" t="s">
        <v>163</v>
      </c>
      <c r="D20">
        <v>400</v>
      </c>
      <c r="E20" t="s">
        <v>19</v>
      </c>
      <c r="F20" t="s">
        <v>27</v>
      </c>
      <c r="G20" t="s">
        <v>335</v>
      </c>
    </row>
    <row r="21" spans="1:7" x14ac:dyDescent="0.25">
      <c r="A21">
        <v>2</v>
      </c>
      <c r="B21">
        <v>0.36969999999999997</v>
      </c>
      <c r="C21" t="s">
        <v>163</v>
      </c>
      <c r="D21">
        <v>400</v>
      </c>
      <c r="E21" t="s">
        <v>19</v>
      </c>
      <c r="F21" t="s">
        <v>27</v>
      </c>
      <c r="G21" t="s">
        <v>335</v>
      </c>
    </row>
    <row r="22" spans="1:7" x14ac:dyDescent="0.25">
      <c r="A22">
        <v>4</v>
      </c>
      <c r="B22">
        <v>0.51470000000000005</v>
      </c>
      <c r="C22" t="s">
        <v>163</v>
      </c>
      <c r="D22">
        <v>400</v>
      </c>
      <c r="E22" t="s">
        <v>19</v>
      </c>
      <c r="F22" t="s">
        <v>27</v>
      </c>
      <c r="G22" t="s">
        <v>335</v>
      </c>
    </row>
    <row r="23" spans="1:7" x14ac:dyDescent="0.25">
      <c r="A23">
        <v>8</v>
      </c>
      <c r="B23">
        <v>0.3125</v>
      </c>
      <c r="C23" t="s">
        <v>163</v>
      </c>
      <c r="D23">
        <v>400</v>
      </c>
      <c r="E23" t="s">
        <v>19</v>
      </c>
      <c r="F23" t="s">
        <v>27</v>
      </c>
      <c r="G23" t="s">
        <v>335</v>
      </c>
    </row>
    <row r="24" spans="1:7" x14ac:dyDescent="0.25">
      <c r="A24">
        <v>12</v>
      </c>
      <c r="B24">
        <v>0.22550000000000001</v>
      </c>
      <c r="C24" t="s">
        <v>163</v>
      </c>
      <c r="D24">
        <v>400</v>
      </c>
      <c r="E24" t="s">
        <v>19</v>
      </c>
      <c r="F24" t="s">
        <v>27</v>
      </c>
      <c r="G24" t="s">
        <v>335</v>
      </c>
    </row>
    <row r="25" spans="1:7" x14ac:dyDescent="0.25">
      <c r="A25">
        <v>24</v>
      </c>
      <c r="B25">
        <v>0.1145</v>
      </c>
      <c r="C25" t="s">
        <v>163</v>
      </c>
      <c r="D25">
        <v>400</v>
      </c>
      <c r="E25" t="s">
        <v>19</v>
      </c>
      <c r="F25" t="s">
        <v>27</v>
      </c>
      <c r="G25" t="s">
        <v>335</v>
      </c>
    </row>
    <row r="26" spans="1:7" x14ac:dyDescent="0.25">
      <c r="A26">
        <v>36</v>
      </c>
      <c r="B26">
        <v>7.4200000000000002E-2</v>
      </c>
      <c r="C26" t="s">
        <v>163</v>
      </c>
      <c r="D26">
        <v>400</v>
      </c>
      <c r="E26" t="s">
        <v>19</v>
      </c>
      <c r="F26" t="s">
        <v>27</v>
      </c>
      <c r="G26" t="s">
        <v>335</v>
      </c>
    </row>
    <row r="27" spans="1:7" x14ac:dyDescent="0.25">
      <c r="A27">
        <v>48</v>
      </c>
      <c r="B27">
        <v>5.3699999999999998E-2</v>
      </c>
      <c r="C27" t="s">
        <v>163</v>
      </c>
      <c r="D27">
        <v>400</v>
      </c>
      <c r="E27" t="s">
        <v>19</v>
      </c>
      <c r="F27" t="s">
        <v>27</v>
      </c>
      <c r="G27" t="s">
        <v>335</v>
      </c>
    </row>
    <row r="28" spans="1:7" x14ac:dyDescent="0.25">
      <c r="A28">
        <v>72</v>
      </c>
      <c r="B28">
        <v>3.56E-2</v>
      </c>
      <c r="C28" t="s">
        <v>163</v>
      </c>
      <c r="D28">
        <v>400</v>
      </c>
      <c r="E28" t="s">
        <v>19</v>
      </c>
      <c r="F28" t="s">
        <v>27</v>
      </c>
      <c r="G28" t="s">
        <v>335</v>
      </c>
    </row>
    <row r="29" spans="1:7" x14ac:dyDescent="0.25">
      <c r="A29">
        <v>0</v>
      </c>
      <c r="B29">
        <v>0</v>
      </c>
      <c r="C29" t="s">
        <v>163</v>
      </c>
      <c r="D29">
        <v>400</v>
      </c>
      <c r="E29" t="s">
        <v>19</v>
      </c>
      <c r="F29" t="s">
        <v>27</v>
      </c>
      <c r="G29" t="s">
        <v>780</v>
      </c>
    </row>
    <row r="30" spans="1:7" x14ac:dyDescent="0.25">
      <c r="A30">
        <v>2</v>
      </c>
      <c r="B30">
        <v>0.24790000000000001</v>
      </c>
      <c r="C30" t="s">
        <v>163</v>
      </c>
      <c r="D30">
        <v>400</v>
      </c>
      <c r="E30" t="s">
        <v>19</v>
      </c>
      <c r="F30" t="s">
        <v>27</v>
      </c>
      <c r="G30" t="s">
        <v>780</v>
      </c>
    </row>
    <row r="31" spans="1:7" x14ac:dyDescent="0.25">
      <c r="A31">
        <v>4</v>
      </c>
      <c r="B31">
        <v>0.31380000000000002</v>
      </c>
      <c r="C31" t="s">
        <v>163</v>
      </c>
      <c r="D31">
        <v>400</v>
      </c>
      <c r="E31" t="s">
        <v>19</v>
      </c>
      <c r="F31" t="s">
        <v>27</v>
      </c>
      <c r="G31" t="s">
        <v>780</v>
      </c>
    </row>
    <row r="32" spans="1:7" x14ac:dyDescent="0.25">
      <c r="A32">
        <v>8</v>
      </c>
      <c r="B32">
        <v>0.2351</v>
      </c>
      <c r="C32" t="s">
        <v>163</v>
      </c>
      <c r="D32">
        <v>400</v>
      </c>
      <c r="E32" t="s">
        <v>19</v>
      </c>
      <c r="F32" t="s">
        <v>27</v>
      </c>
      <c r="G32" t="s">
        <v>780</v>
      </c>
    </row>
    <row r="33" spans="1:7" x14ac:dyDescent="0.25">
      <c r="A33">
        <v>12</v>
      </c>
      <c r="B33">
        <v>0.16789999999999999</v>
      </c>
      <c r="C33" t="s">
        <v>163</v>
      </c>
      <c r="D33">
        <v>400</v>
      </c>
      <c r="E33" t="s">
        <v>19</v>
      </c>
      <c r="F33" t="s">
        <v>27</v>
      </c>
      <c r="G33" t="s">
        <v>780</v>
      </c>
    </row>
    <row r="34" spans="1:7" x14ac:dyDescent="0.25">
      <c r="A34">
        <v>24</v>
      </c>
      <c r="B34">
        <v>0.1128</v>
      </c>
      <c r="C34" t="s">
        <v>163</v>
      </c>
      <c r="D34">
        <v>400</v>
      </c>
      <c r="E34" t="s">
        <v>19</v>
      </c>
      <c r="F34" t="s">
        <v>27</v>
      </c>
      <c r="G34" t="s">
        <v>780</v>
      </c>
    </row>
    <row r="35" spans="1:7" x14ac:dyDescent="0.25">
      <c r="A35">
        <v>36</v>
      </c>
      <c r="B35">
        <v>9.0700000000000003E-2</v>
      </c>
      <c r="C35" t="s">
        <v>163</v>
      </c>
      <c r="D35">
        <v>400</v>
      </c>
      <c r="E35" t="s">
        <v>19</v>
      </c>
      <c r="F35" t="s">
        <v>27</v>
      </c>
      <c r="G35" t="s">
        <v>780</v>
      </c>
    </row>
    <row r="36" spans="1:7" x14ac:dyDescent="0.25">
      <c r="A36">
        <v>48</v>
      </c>
      <c r="B36">
        <v>5.7000000000000002E-2</v>
      </c>
      <c r="C36" t="s">
        <v>163</v>
      </c>
      <c r="D36">
        <v>400</v>
      </c>
      <c r="E36" t="s">
        <v>19</v>
      </c>
      <c r="F36" t="s">
        <v>27</v>
      </c>
      <c r="G36" t="s">
        <v>780</v>
      </c>
    </row>
    <row r="37" spans="1:7" x14ac:dyDescent="0.25">
      <c r="A37">
        <v>72</v>
      </c>
      <c r="B37">
        <v>4.5499999999999999E-2</v>
      </c>
      <c r="C37" t="s">
        <v>163</v>
      </c>
      <c r="D37">
        <v>400</v>
      </c>
      <c r="E37" t="s">
        <v>19</v>
      </c>
      <c r="F37" t="s">
        <v>27</v>
      </c>
      <c r="G37" t="s">
        <v>780</v>
      </c>
    </row>
    <row r="38" spans="1:7" x14ac:dyDescent="0.25">
      <c r="A38">
        <v>0</v>
      </c>
      <c r="B38">
        <v>0</v>
      </c>
      <c r="C38" t="s">
        <v>163</v>
      </c>
      <c r="D38">
        <v>400</v>
      </c>
      <c r="E38" t="s">
        <v>19</v>
      </c>
      <c r="F38" t="s">
        <v>37</v>
      </c>
      <c r="G38" t="s">
        <v>335</v>
      </c>
    </row>
    <row r="39" spans="1:7" x14ac:dyDescent="0.25">
      <c r="A39">
        <v>2</v>
      </c>
      <c r="B39">
        <v>0.1888</v>
      </c>
      <c r="C39" t="s">
        <v>163</v>
      </c>
      <c r="D39">
        <v>400</v>
      </c>
      <c r="E39" t="s">
        <v>19</v>
      </c>
      <c r="F39" t="s">
        <v>37</v>
      </c>
      <c r="G39" t="s">
        <v>335</v>
      </c>
    </row>
    <row r="40" spans="1:7" x14ac:dyDescent="0.25">
      <c r="A40">
        <v>4</v>
      </c>
      <c r="B40">
        <v>0.1993</v>
      </c>
      <c r="C40" t="s">
        <v>163</v>
      </c>
      <c r="D40">
        <v>400</v>
      </c>
      <c r="E40" t="s">
        <v>19</v>
      </c>
      <c r="F40" t="s">
        <v>37</v>
      </c>
      <c r="G40" t="s">
        <v>335</v>
      </c>
    </row>
    <row r="41" spans="1:7" x14ac:dyDescent="0.25">
      <c r="A41">
        <v>8</v>
      </c>
      <c r="B41">
        <v>0.12959999999999999</v>
      </c>
      <c r="C41" t="s">
        <v>163</v>
      </c>
      <c r="D41">
        <v>400</v>
      </c>
      <c r="E41" t="s">
        <v>19</v>
      </c>
      <c r="F41" t="s">
        <v>37</v>
      </c>
      <c r="G41" t="s">
        <v>335</v>
      </c>
    </row>
    <row r="42" spans="1:7" x14ac:dyDescent="0.25">
      <c r="A42">
        <v>12</v>
      </c>
      <c r="B42">
        <v>0.1087</v>
      </c>
      <c r="C42" t="s">
        <v>163</v>
      </c>
      <c r="D42">
        <v>400</v>
      </c>
      <c r="E42" t="s">
        <v>19</v>
      </c>
      <c r="F42" t="s">
        <v>37</v>
      </c>
      <c r="G42" t="s">
        <v>335</v>
      </c>
    </row>
    <row r="43" spans="1:7" x14ac:dyDescent="0.25">
      <c r="A43">
        <v>24</v>
      </c>
      <c r="B43">
        <v>8.1100000000000005E-2</v>
      </c>
      <c r="C43" t="s">
        <v>163</v>
      </c>
      <c r="D43">
        <v>400</v>
      </c>
      <c r="E43" t="s">
        <v>19</v>
      </c>
      <c r="F43" t="s">
        <v>37</v>
      </c>
      <c r="G43" t="s">
        <v>335</v>
      </c>
    </row>
    <row r="44" spans="1:7" x14ac:dyDescent="0.25">
      <c r="A44">
        <v>36</v>
      </c>
      <c r="B44">
        <v>5.4199999999999998E-2</v>
      </c>
      <c r="C44" t="s">
        <v>163</v>
      </c>
      <c r="D44">
        <v>400</v>
      </c>
      <c r="E44" t="s">
        <v>19</v>
      </c>
      <c r="F44" t="s">
        <v>37</v>
      </c>
      <c r="G44" t="s">
        <v>335</v>
      </c>
    </row>
    <row r="45" spans="1:7" x14ac:dyDescent="0.25">
      <c r="A45">
        <v>48</v>
      </c>
      <c r="B45">
        <v>3.9100000000000003E-2</v>
      </c>
      <c r="C45" t="s">
        <v>163</v>
      </c>
      <c r="D45">
        <v>400</v>
      </c>
      <c r="E45" t="s">
        <v>19</v>
      </c>
      <c r="F45" t="s">
        <v>37</v>
      </c>
      <c r="G45" t="s">
        <v>335</v>
      </c>
    </row>
    <row r="46" spans="1:7" x14ac:dyDescent="0.25">
      <c r="A46">
        <v>72</v>
      </c>
      <c r="B46">
        <v>2.4299999999999999E-2</v>
      </c>
      <c r="C46" t="s">
        <v>163</v>
      </c>
      <c r="D46">
        <v>400</v>
      </c>
      <c r="E46" t="s">
        <v>19</v>
      </c>
      <c r="F46" t="s">
        <v>37</v>
      </c>
      <c r="G46" t="s">
        <v>335</v>
      </c>
    </row>
    <row r="47" spans="1:7" x14ac:dyDescent="0.25">
      <c r="A47">
        <v>0</v>
      </c>
      <c r="B47">
        <v>0</v>
      </c>
      <c r="C47" t="s">
        <v>163</v>
      </c>
      <c r="D47">
        <v>400</v>
      </c>
      <c r="E47" t="s">
        <v>19</v>
      </c>
      <c r="F47" t="s">
        <v>37</v>
      </c>
      <c r="G47" t="s">
        <v>780</v>
      </c>
    </row>
    <row r="48" spans="1:7" x14ac:dyDescent="0.25">
      <c r="A48">
        <v>2</v>
      </c>
      <c r="B48">
        <v>0.1099</v>
      </c>
      <c r="C48" t="s">
        <v>163</v>
      </c>
      <c r="D48">
        <v>400</v>
      </c>
      <c r="E48" t="s">
        <v>19</v>
      </c>
      <c r="F48" t="s">
        <v>37</v>
      </c>
      <c r="G48" t="s">
        <v>780</v>
      </c>
    </row>
    <row r="49" spans="1:7" x14ac:dyDescent="0.25">
      <c r="A49">
        <v>4</v>
      </c>
      <c r="B49">
        <v>0.1469</v>
      </c>
      <c r="C49" t="s">
        <v>163</v>
      </c>
      <c r="D49">
        <v>400</v>
      </c>
      <c r="E49" t="s">
        <v>19</v>
      </c>
      <c r="F49" t="s">
        <v>37</v>
      </c>
      <c r="G49" t="s">
        <v>780</v>
      </c>
    </row>
    <row r="50" spans="1:7" x14ac:dyDescent="0.25">
      <c r="A50">
        <v>8</v>
      </c>
      <c r="B50">
        <v>0.1191</v>
      </c>
      <c r="C50" t="s">
        <v>163</v>
      </c>
      <c r="D50">
        <v>400</v>
      </c>
      <c r="E50" t="s">
        <v>19</v>
      </c>
      <c r="F50" t="s">
        <v>37</v>
      </c>
      <c r="G50" t="s">
        <v>780</v>
      </c>
    </row>
    <row r="51" spans="1:7" x14ac:dyDescent="0.25">
      <c r="A51">
        <v>12</v>
      </c>
      <c r="B51">
        <v>8.8499999999999995E-2</v>
      </c>
      <c r="C51" t="s">
        <v>163</v>
      </c>
      <c r="D51">
        <v>400</v>
      </c>
      <c r="E51" t="s">
        <v>19</v>
      </c>
      <c r="F51" t="s">
        <v>37</v>
      </c>
      <c r="G51" t="s">
        <v>780</v>
      </c>
    </row>
    <row r="52" spans="1:7" x14ac:dyDescent="0.25">
      <c r="A52">
        <v>24</v>
      </c>
      <c r="B52">
        <v>5.8799999999999998E-2</v>
      </c>
      <c r="C52" t="s">
        <v>163</v>
      </c>
      <c r="D52">
        <v>400</v>
      </c>
      <c r="E52" t="s">
        <v>19</v>
      </c>
      <c r="F52" t="s">
        <v>37</v>
      </c>
      <c r="G52" t="s">
        <v>780</v>
      </c>
    </row>
    <row r="53" spans="1:7" x14ac:dyDescent="0.25">
      <c r="A53">
        <v>36</v>
      </c>
      <c r="B53">
        <v>4.3700000000000003E-2</v>
      </c>
      <c r="C53" t="s">
        <v>163</v>
      </c>
      <c r="D53">
        <v>400</v>
      </c>
      <c r="E53" t="s">
        <v>19</v>
      </c>
      <c r="F53" t="s">
        <v>37</v>
      </c>
      <c r="G53" t="s">
        <v>780</v>
      </c>
    </row>
    <row r="54" spans="1:7" x14ac:dyDescent="0.25">
      <c r="A54">
        <v>48</v>
      </c>
      <c r="B54">
        <v>3.2800000000000003E-2</v>
      </c>
      <c r="C54" t="s">
        <v>163</v>
      </c>
      <c r="D54">
        <v>400</v>
      </c>
      <c r="E54" t="s">
        <v>19</v>
      </c>
      <c r="F54" t="s">
        <v>37</v>
      </c>
      <c r="G54" t="s">
        <v>780</v>
      </c>
    </row>
    <row r="55" spans="1:7" x14ac:dyDescent="0.25">
      <c r="A55">
        <v>72</v>
      </c>
      <c r="B55">
        <v>1.52E-2</v>
      </c>
      <c r="C55" t="s">
        <v>163</v>
      </c>
      <c r="D55">
        <v>400</v>
      </c>
      <c r="E55" t="s">
        <v>19</v>
      </c>
      <c r="F55" t="s">
        <v>37</v>
      </c>
      <c r="G55" t="s">
        <v>780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213</v>
      </c>
      <c r="H1" t="s">
        <v>208</v>
      </c>
      <c r="I1" t="s">
        <v>210</v>
      </c>
      <c r="L1" t="s">
        <v>1</v>
      </c>
      <c r="M1" t="s">
        <v>163</v>
      </c>
    </row>
    <row r="2" spans="1:15" x14ac:dyDescent="0.25">
      <c r="A2" s="54">
        <v>0</v>
      </c>
      <c r="B2" s="54">
        <v>232.86850000000001</v>
      </c>
      <c r="C2" s="54" t="s">
        <v>17</v>
      </c>
      <c r="D2" s="54">
        <v>350</v>
      </c>
      <c r="E2" s="54" t="s">
        <v>27</v>
      </c>
      <c r="F2" s="54" t="s">
        <v>25</v>
      </c>
      <c r="G2" s="54" t="s">
        <v>203</v>
      </c>
      <c r="H2" s="54" t="s">
        <v>225</v>
      </c>
      <c r="I2" s="54" t="s">
        <v>541</v>
      </c>
      <c r="L2" t="s">
        <v>2</v>
      </c>
      <c r="M2" t="s">
        <v>8</v>
      </c>
    </row>
    <row r="3" spans="1:15" x14ac:dyDescent="0.25">
      <c r="A3" s="54">
        <v>0.5</v>
      </c>
      <c r="B3" s="54">
        <v>268.82080000000002</v>
      </c>
      <c r="C3" s="54" t="s">
        <v>17</v>
      </c>
      <c r="D3" s="54">
        <v>350</v>
      </c>
      <c r="E3" s="54" t="s">
        <v>27</v>
      </c>
      <c r="F3" s="54" t="s">
        <v>25</v>
      </c>
      <c r="G3" s="54" t="s">
        <v>203</v>
      </c>
      <c r="H3" s="54" t="s">
        <v>225</v>
      </c>
      <c r="I3" s="54" t="s">
        <v>541</v>
      </c>
      <c r="L3" t="s">
        <v>5</v>
      </c>
      <c r="N3" t="s">
        <v>538</v>
      </c>
      <c r="O3" t="s">
        <v>542</v>
      </c>
    </row>
    <row r="4" spans="1:15" x14ac:dyDescent="0.25">
      <c r="A4" s="54">
        <v>1</v>
      </c>
      <c r="B4" s="54">
        <v>313.31270000000001</v>
      </c>
      <c r="C4" s="54" t="s">
        <v>17</v>
      </c>
      <c r="D4" s="54">
        <v>350</v>
      </c>
      <c r="E4" s="54" t="s">
        <v>27</v>
      </c>
      <c r="F4" s="54" t="s">
        <v>25</v>
      </c>
      <c r="G4" s="54" t="s">
        <v>203</v>
      </c>
      <c r="H4" s="54" t="s">
        <v>225</v>
      </c>
      <c r="I4" s="54" t="s">
        <v>541</v>
      </c>
      <c r="L4" t="s">
        <v>9</v>
      </c>
      <c r="M4">
        <v>11</v>
      </c>
    </row>
    <row r="5" spans="1:15" x14ac:dyDescent="0.25">
      <c r="A5" s="54">
        <v>1.5</v>
      </c>
      <c r="B5" s="54">
        <v>328.01799999999997</v>
      </c>
      <c r="C5" s="54" t="s">
        <v>17</v>
      </c>
      <c r="D5" s="54">
        <v>350</v>
      </c>
      <c r="E5" s="54" t="s">
        <v>27</v>
      </c>
      <c r="F5" s="54" t="s">
        <v>25</v>
      </c>
      <c r="G5" s="54" t="s">
        <v>203</v>
      </c>
      <c r="H5" s="54" t="s">
        <v>225</v>
      </c>
      <c r="I5" s="54" t="s">
        <v>541</v>
      </c>
      <c r="L5" t="s">
        <v>15</v>
      </c>
      <c r="M5" t="s">
        <v>543</v>
      </c>
    </row>
    <row r="6" spans="1:15" x14ac:dyDescent="0.25">
      <c r="A6" s="54">
        <v>2</v>
      </c>
      <c r="B6" s="54">
        <v>353.20650000000001</v>
      </c>
      <c r="C6" s="54" t="s">
        <v>17</v>
      </c>
      <c r="D6" s="54">
        <v>350</v>
      </c>
      <c r="E6" s="54" t="s">
        <v>27</v>
      </c>
      <c r="F6" s="54" t="s">
        <v>25</v>
      </c>
      <c r="G6" s="54" t="s">
        <v>203</v>
      </c>
      <c r="H6" s="54" t="s">
        <v>225</v>
      </c>
      <c r="I6" s="54" t="s">
        <v>541</v>
      </c>
      <c r="L6" t="s">
        <v>12</v>
      </c>
      <c r="M6" t="s">
        <v>13</v>
      </c>
    </row>
    <row r="7" spans="1:15" x14ac:dyDescent="0.25">
      <c r="A7" s="54">
        <v>3</v>
      </c>
      <c r="B7" s="54">
        <v>333.4289</v>
      </c>
      <c r="C7" s="54" t="s">
        <v>17</v>
      </c>
      <c r="D7" s="54">
        <v>350</v>
      </c>
      <c r="E7" s="54" t="s">
        <v>27</v>
      </c>
      <c r="F7" s="54" t="s">
        <v>25</v>
      </c>
      <c r="G7" s="54" t="s">
        <v>203</v>
      </c>
      <c r="H7" s="54" t="s">
        <v>225</v>
      </c>
      <c r="I7" s="54" t="s">
        <v>541</v>
      </c>
      <c r="L7" t="s">
        <v>10</v>
      </c>
      <c r="M7" t="s">
        <v>544</v>
      </c>
    </row>
    <row r="8" spans="1:15" x14ac:dyDescent="0.25">
      <c r="A8" s="54">
        <v>4</v>
      </c>
      <c r="B8" s="54">
        <v>316.25450000000001</v>
      </c>
      <c r="C8" s="54" t="s">
        <v>17</v>
      </c>
      <c r="D8" s="54">
        <v>350</v>
      </c>
      <c r="E8" s="54" t="s">
        <v>27</v>
      </c>
      <c r="F8" s="54" t="s">
        <v>25</v>
      </c>
      <c r="G8" s="54" t="s">
        <v>203</v>
      </c>
      <c r="H8" s="54" t="s">
        <v>225</v>
      </c>
      <c r="I8" s="54" t="s">
        <v>541</v>
      </c>
      <c r="L8" t="s">
        <v>206</v>
      </c>
      <c r="M8" t="s">
        <v>203</v>
      </c>
      <c r="N8" t="s">
        <v>545</v>
      </c>
    </row>
    <row r="9" spans="1:15" x14ac:dyDescent="0.25">
      <c r="A9" s="54">
        <v>5</v>
      </c>
      <c r="B9" s="54">
        <v>284.42899999999997</v>
      </c>
      <c r="C9" s="54" t="s">
        <v>17</v>
      </c>
      <c r="D9" s="54">
        <v>350</v>
      </c>
      <c r="E9" s="54" t="s">
        <v>27</v>
      </c>
      <c r="F9" s="54" t="s">
        <v>25</v>
      </c>
      <c r="G9" s="54" t="s">
        <v>203</v>
      </c>
      <c r="H9" s="54" t="s">
        <v>225</v>
      </c>
      <c r="I9" s="54" t="s">
        <v>541</v>
      </c>
      <c r="L9" t="s">
        <v>207</v>
      </c>
      <c r="M9" t="s">
        <v>225</v>
      </c>
    </row>
    <row r="10" spans="1:15" x14ac:dyDescent="0.25">
      <c r="A10" s="54">
        <v>6</v>
      </c>
      <c r="B10" s="54">
        <v>257.36079999999998</v>
      </c>
      <c r="C10" s="54" t="s">
        <v>17</v>
      </c>
      <c r="D10" s="54">
        <v>350</v>
      </c>
      <c r="E10" s="54" t="s">
        <v>27</v>
      </c>
      <c r="F10" s="54" t="s">
        <v>25</v>
      </c>
      <c r="G10" s="54" t="s">
        <v>203</v>
      </c>
      <c r="H10" s="54" t="s">
        <v>225</v>
      </c>
      <c r="I10" s="54" t="s">
        <v>541</v>
      </c>
      <c r="L10" t="s">
        <v>219</v>
      </c>
      <c r="M10" t="s">
        <v>541</v>
      </c>
    </row>
    <row r="11" spans="1:15" x14ac:dyDescent="0.25">
      <c r="A11" s="54">
        <v>7</v>
      </c>
      <c r="B11" s="54">
        <v>232.3064</v>
      </c>
      <c r="C11" s="54" t="s">
        <v>17</v>
      </c>
      <c r="D11" s="54">
        <v>350</v>
      </c>
      <c r="E11" s="54" t="s">
        <v>27</v>
      </c>
      <c r="F11" s="54" t="s">
        <v>25</v>
      </c>
      <c r="G11" s="54" t="s">
        <v>203</v>
      </c>
      <c r="H11" s="54" t="s">
        <v>225</v>
      </c>
      <c r="I11" s="54" t="s">
        <v>541</v>
      </c>
      <c r="L11" s="54" t="s">
        <v>318</v>
      </c>
      <c r="M11" s="54" t="s">
        <v>546</v>
      </c>
    </row>
    <row r="12" spans="1:15" x14ac:dyDescent="0.25">
      <c r="A12" s="54">
        <v>8</v>
      </c>
      <c r="B12" s="54">
        <v>221.51749999999998</v>
      </c>
      <c r="C12" s="54" t="s">
        <v>17</v>
      </c>
      <c r="D12" s="54">
        <v>350</v>
      </c>
      <c r="E12" s="54" t="s">
        <v>27</v>
      </c>
      <c r="F12" s="54" t="s">
        <v>25</v>
      </c>
      <c r="G12" s="54" t="s">
        <v>203</v>
      </c>
      <c r="H12" s="54" t="s">
        <v>225</v>
      </c>
      <c r="I12" s="54" t="s">
        <v>541</v>
      </c>
    </row>
    <row r="13" spans="1:15" x14ac:dyDescent="0.25">
      <c r="A13" s="54">
        <v>10</v>
      </c>
      <c r="B13" s="54">
        <v>189.80700000000002</v>
      </c>
      <c r="C13" s="54" t="s">
        <v>17</v>
      </c>
      <c r="D13" s="54">
        <v>350</v>
      </c>
      <c r="E13" s="54" t="s">
        <v>27</v>
      </c>
      <c r="F13" s="54" t="s">
        <v>25</v>
      </c>
      <c r="G13" s="54" t="s">
        <v>203</v>
      </c>
      <c r="H13" s="54" t="s">
        <v>225</v>
      </c>
      <c r="I13" s="54" t="s">
        <v>541</v>
      </c>
    </row>
    <row r="14" spans="1:15" x14ac:dyDescent="0.25">
      <c r="A14" s="54">
        <v>12</v>
      </c>
      <c r="B14" s="54">
        <v>165.14159999999998</v>
      </c>
      <c r="C14" s="54" t="s">
        <v>17</v>
      </c>
      <c r="D14" s="54">
        <v>350</v>
      </c>
      <c r="E14" s="54" t="s">
        <v>27</v>
      </c>
      <c r="F14" s="54" t="s">
        <v>25</v>
      </c>
      <c r="G14" s="54" t="s">
        <v>203</v>
      </c>
      <c r="H14" s="54" t="s">
        <v>225</v>
      </c>
      <c r="I14" s="54" t="s">
        <v>541</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213</v>
      </c>
      <c r="H1" t="s">
        <v>208</v>
      </c>
      <c r="I1" t="s">
        <v>210</v>
      </c>
      <c r="K1" t="s">
        <v>1</v>
      </c>
      <c r="L1" t="s">
        <v>163</v>
      </c>
    </row>
    <row r="2" spans="1:24" x14ac:dyDescent="0.25">
      <c r="A2" s="54">
        <v>104</v>
      </c>
      <c r="B2" s="54">
        <v>1.0009999999999999</v>
      </c>
      <c r="C2" s="54" t="s">
        <v>163</v>
      </c>
      <c r="D2" s="54" t="s">
        <v>547</v>
      </c>
      <c r="E2" s="54" t="s">
        <v>27</v>
      </c>
      <c r="F2" s="54" t="s">
        <v>25</v>
      </c>
      <c r="G2" s="54" t="s">
        <v>203</v>
      </c>
      <c r="H2" s="54" t="s">
        <v>548</v>
      </c>
      <c r="I2" s="54" t="s">
        <v>211</v>
      </c>
      <c r="K2" t="s">
        <v>2</v>
      </c>
      <c r="L2" t="s">
        <v>19</v>
      </c>
    </row>
    <row r="3" spans="1:24" x14ac:dyDescent="0.25">
      <c r="A3" s="54">
        <v>112</v>
      </c>
      <c r="B3" s="54">
        <v>0.98129999999999995</v>
      </c>
      <c r="C3" s="54" t="s">
        <v>163</v>
      </c>
      <c r="D3" s="54" t="s">
        <v>547</v>
      </c>
      <c r="E3" s="54" t="s">
        <v>27</v>
      </c>
      <c r="F3" s="54" t="s">
        <v>25</v>
      </c>
      <c r="G3" s="54" t="s">
        <v>203</v>
      </c>
      <c r="H3" s="54" t="s">
        <v>548</v>
      </c>
      <c r="I3" s="54" t="s">
        <v>211</v>
      </c>
      <c r="K3" t="s">
        <v>5</v>
      </c>
      <c r="L3">
        <v>1050</v>
      </c>
      <c r="M3" t="s">
        <v>549</v>
      </c>
    </row>
    <row r="4" spans="1:24" x14ac:dyDescent="0.25">
      <c r="A4" s="54">
        <v>120</v>
      </c>
      <c r="B4" s="54">
        <v>1.272</v>
      </c>
      <c r="C4" s="54" t="s">
        <v>163</v>
      </c>
      <c r="D4" s="54" t="s">
        <v>547</v>
      </c>
      <c r="E4" s="54" t="s">
        <v>27</v>
      </c>
      <c r="F4" s="54" t="s">
        <v>25</v>
      </c>
      <c r="G4" s="54" t="s">
        <v>203</v>
      </c>
      <c r="H4" s="54" t="s">
        <v>548</v>
      </c>
      <c r="I4" s="54" t="s">
        <v>211</v>
      </c>
      <c r="K4" t="s">
        <v>9</v>
      </c>
      <c r="L4">
        <v>10</v>
      </c>
      <c r="M4" t="s">
        <v>550</v>
      </c>
    </row>
    <row r="5" spans="1:24" x14ac:dyDescent="0.25">
      <c r="A5" s="54">
        <v>128</v>
      </c>
      <c r="B5" s="54">
        <v>1.3128</v>
      </c>
      <c r="C5" s="54" t="s">
        <v>163</v>
      </c>
      <c r="D5" s="54" t="s">
        <v>547</v>
      </c>
      <c r="E5" s="54" t="s">
        <v>27</v>
      </c>
      <c r="F5" s="54" t="s">
        <v>25</v>
      </c>
      <c r="G5" s="54" t="s">
        <v>203</v>
      </c>
      <c r="H5" s="54" t="s">
        <v>548</v>
      </c>
      <c r="I5" s="54" t="s">
        <v>211</v>
      </c>
      <c r="K5" t="s">
        <v>15</v>
      </c>
      <c r="L5" t="s">
        <v>25</v>
      </c>
    </row>
    <row r="6" spans="1:24" x14ac:dyDescent="0.25">
      <c r="A6" s="54">
        <v>136</v>
      </c>
      <c r="B6" s="54">
        <v>0.70809999999999995</v>
      </c>
      <c r="C6" s="54" t="s">
        <v>163</v>
      </c>
      <c r="D6" s="54" t="s">
        <v>547</v>
      </c>
      <c r="E6" s="54" t="s">
        <v>27</v>
      </c>
      <c r="F6" s="54" t="s">
        <v>25</v>
      </c>
      <c r="G6" s="54" t="s">
        <v>203</v>
      </c>
      <c r="H6" s="54" t="s">
        <v>548</v>
      </c>
      <c r="I6" s="54" t="s">
        <v>211</v>
      </c>
      <c r="K6" t="s">
        <v>12</v>
      </c>
      <c r="L6" t="s">
        <v>13</v>
      </c>
    </row>
    <row r="7" spans="1:24" x14ac:dyDescent="0.25">
      <c r="A7" s="54">
        <v>152</v>
      </c>
      <c r="B7" s="54">
        <v>0.91269999999999996</v>
      </c>
      <c r="C7" s="54" t="s">
        <v>163</v>
      </c>
      <c r="D7" s="54" t="s">
        <v>547</v>
      </c>
      <c r="E7" s="54" t="s">
        <v>27</v>
      </c>
      <c r="F7" s="54" t="s">
        <v>25</v>
      </c>
      <c r="G7" s="54" t="s">
        <v>203</v>
      </c>
      <c r="H7" s="54" t="s">
        <v>548</v>
      </c>
      <c r="I7" s="54" t="s">
        <v>211</v>
      </c>
      <c r="K7" t="s">
        <v>10</v>
      </c>
      <c r="L7" t="s">
        <v>551</v>
      </c>
      <c r="X7">
        <f>4*24</f>
        <v>96</v>
      </c>
    </row>
    <row r="8" spans="1:24" x14ac:dyDescent="0.25">
      <c r="A8" s="54">
        <v>160</v>
      </c>
      <c r="B8" s="54">
        <v>0.84130000000000005</v>
      </c>
      <c r="C8" s="54" t="s">
        <v>163</v>
      </c>
      <c r="D8" s="54" t="s">
        <v>547</v>
      </c>
      <c r="E8" s="54" t="s">
        <v>27</v>
      </c>
      <c r="F8" s="54" t="s">
        <v>25</v>
      </c>
      <c r="G8" s="54" t="s">
        <v>203</v>
      </c>
      <c r="H8" s="54" t="s">
        <v>548</v>
      </c>
      <c r="I8" s="54" t="s">
        <v>211</v>
      </c>
    </row>
    <row r="9" spans="1:24" x14ac:dyDescent="0.25">
      <c r="A9" s="54">
        <v>248</v>
      </c>
      <c r="B9" s="54">
        <v>0.8226</v>
      </c>
      <c r="C9" s="54" t="s">
        <v>163</v>
      </c>
      <c r="D9" s="54" t="s">
        <v>547</v>
      </c>
      <c r="E9" s="54" t="s">
        <v>27</v>
      </c>
      <c r="F9" s="54" t="s">
        <v>25</v>
      </c>
      <c r="G9" s="54" t="s">
        <v>203</v>
      </c>
      <c r="H9" s="54" t="s">
        <v>548</v>
      </c>
      <c r="I9" s="54" t="s">
        <v>211</v>
      </c>
      <c r="L9" t="s">
        <v>552</v>
      </c>
    </row>
    <row r="10" spans="1:24" x14ac:dyDescent="0.25">
      <c r="A10" s="54">
        <v>260</v>
      </c>
      <c r="B10" s="54">
        <v>0.68530000000000002</v>
      </c>
      <c r="C10" s="54" t="s">
        <v>163</v>
      </c>
      <c r="D10" s="54" t="s">
        <v>547</v>
      </c>
      <c r="E10" s="54" t="s">
        <v>27</v>
      </c>
      <c r="F10" s="54" t="s">
        <v>25</v>
      </c>
      <c r="G10" s="54" t="s">
        <v>203</v>
      </c>
      <c r="H10" s="54" t="s">
        <v>548</v>
      </c>
      <c r="I10" s="54" t="s">
        <v>211</v>
      </c>
      <c r="L10" t="s">
        <v>553</v>
      </c>
    </row>
    <row r="11" spans="1:24" x14ac:dyDescent="0.25">
      <c r="A11" s="54">
        <v>272</v>
      </c>
      <c r="B11" s="54">
        <v>1.2155</v>
      </c>
      <c r="C11" s="54" t="s">
        <v>163</v>
      </c>
      <c r="D11" s="54" t="s">
        <v>547</v>
      </c>
      <c r="E11" s="54" t="s">
        <v>27</v>
      </c>
      <c r="F11" s="54" t="s">
        <v>25</v>
      </c>
      <c r="G11" s="54" t="s">
        <v>203</v>
      </c>
      <c r="H11" s="54" t="s">
        <v>548</v>
      </c>
      <c r="I11" s="54" t="s">
        <v>211</v>
      </c>
      <c r="K11" t="s">
        <v>206</v>
      </c>
      <c r="L11" t="s">
        <v>554</v>
      </c>
      <c r="M11" t="s">
        <v>555</v>
      </c>
    </row>
    <row r="12" spans="1:24" x14ac:dyDescent="0.25">
      <c r="A12" s="54">
        <v>284</v>
      </c>
      <c r="B12" s="54">
        <v>0.7631</v>
      </c>
      <c r="C12" s="54" t="s">
        <v>163</v>
      </c>
      <c r="D12" s="54" t="s">
        <v>547</v>
      </c>
      <c r="E12" s="54" t="s">
        <v>27</v>
      </c>
      <c r="F12" s="54" t="s">
        <v>25</v>
      </c>
      <c r="G12" s="54" t="s">
        <v>203</v>
      </c>
      <c r="H12" s="54" t="s">
        <v>548</v>
      </c>
      <c r="I12" s="54" t="s">
        <v>211</v>
      </c>
      <c r="K12" t="s">
        <v>207</v>
      </c>
      <c r="L12" t="s">
        <v>548</v>
      </c>
    </row>
    <row r="13" spans="1:24" x14ac:dyDescent="0.25">
      <c r="A13" s="54">
        <v>296</v>
      </c>
      <c r="B13" s="54">
        <v>0.89019999999999999</v>
      </c>
      <c r="C13" s="54" t="s">
        <v>163</v>
      </c>
      <c r="D13" s="54" t="s">
        <v>547</v>
      </c>
      <c r="E13" s="54" t="s">
        <v>27</v>
      </c>
      <c r="F13" s="54" t="s">
        <v>25</v>
      </c>
      <c r="G13" s="54" t="s">
        <v>203</v>
      </c>
      <c r="H13" s="54" t="s">
        <v>548</v>
      </c>
      <c r="I13" s="54" t="s">
        <v>211</v>
      </c>
      <c r="K13" t="s">
        <v>219</v>
      </c>
      <c r="L13" t="s">
        <v>211</v>
      </c>
    </row>
    <row r="14" spans="1:24" x14ac:dyDescent="0.25">
      <c r="A14" s="54">
        <v>308</v>
      </c>
      <c r="B14" s="54">
        <v>0.3977</v>
      </c>
      <c r="C14" s="54" t="s">
        <v>163</v>
      </c>
      <c r="D14" s="54" t="s">
        <v>547</v>
      </c>
      <c r="E14" s="54" t="s">
        <v>27</v>
      </c>
      <c r="F14" s="54" t="s">
        <v>25</v>
      </c>
      <c r="G14" s="54" t="s">
        <v>203</v>
      </c>
      <c r="H14" s="54" t="s">
        <v>548</v>
      </c>
      <c r="I14" s="54" t="s">
        <v>211</v>
      </c>
      <c r="K14" s="54" t="s">
        <v>318</v>
      </c>
      <c r="L14" s="54" t="s">
        <v>556</v>
      </c>
    </row>
    <row r="15" spans="1:24" x14ac:dyDescent="0.25">
      <c r="A15" s="54">
        <v>104</v>
      </c>
      <c r="B15" s="54">
        <v>1.3627</v>
      </c>
      <c r="C15" s="54" t="s">
        <v>163</v>
      </c>
      <c r="D15" s="54" t="s">
        <v>557</v>
      </c>
      <c r="E15" s="54" t="s">
        <v>27</v>
      </c>
      <c r="F15" s="54" t="s">
        <v>25</v>
      </c>
      <c r="G15" s="54" t="s">
        <v>203</v>
      </c>
      <c r="H15" s="54" t="s">
        <v>548</v>
      </c>
      <c r="I15" s="54" t="s">
        <v>211</v>
      </c>
    </row>
    <row r="16" spans="1:24" x14ac:dyDescent="0.25">
      <c r="A16" s="54">
        <v>112</v>
      </c>
      <c r="B16" s="54">
        <v>1.2715000000000001</v>
      </c>
      <c r="C16" s="54" t="s">
        <v>163</v>
      </c>
      <c r="D16" s="54" t="s">
        <v>557</v>
      </c>
      <c r="E16" s="54" t="s">
        <v>27</v>
      </c>
      <c r="F16" s="54" t="s">
        <v>25</v>
      </c>
      <c r="G16" s="54" t="s">
        <v>203</v>
      </c>
      <c r="H16" s="54" t="s">
        <v>548</v>
      </c>
      <c r="I16" s="54" t="s">
        <v>211</v>
      </c>
      <c r="K16" s="54" t="s">
        <v>558</v>
      </c>
    </row>
    <row r="17" spans="1:9" x14ac:dyDescent="0.25">
      <c r="A17" s="54">
        <v>120</v>
      </c>
      <c r="B17" s="54">
        <v>1.4394</v>
      </c>
      <c r="C17" s="54" t="s">
        <v>163</v>
      </c>
      <c r="D17" s="54" t="s">
        <v>557</v>
      </c>
      <c r="E17" s="54" t="s">
        <v>27</v>
      </c>
      <c r="F17" s="54" t="s">
        <v>25</v>
      </c>
      <c r="G17" s="54" t="s">
        <v>203</v>
      </c>
      <c r="H17" s="54" t="s">
        <v>548</v>
      </c>
      <c r="I17" s="54" t="s">
        <v>211</v>
      </c>
    </row>
    <row r="18" spans="1:9" x14ac:dyDescent="0.25">
      <c r="A18" s="54">
        <v>128</v>
      </c>
      <c r="B18" s="54">
        <v>1.0842000000000001</v>
      </c>
      <c r="C18" s="54" t="s">
        <v>163</v>
      </c>
      <c r="D18" s="54" t="s">
        <v>557</v>
      </c>
      <c r="E18" s="54" t="s">
        <v>27</v>
      </c>
      <c r="F18" s="54" t="s">
        <v>25</v>
      </c>
      <c r="G18" s="54" t="s">
        <v>203</v>
      </c>
      <c r="H18" s="54" t="s">
        <v>548</v>
      </c>
      <c r="I18" s="54" t="s">
        <v>211</v>
      </c>
    </row>
    <row r="19" spans="1:9" x14ac:dyDescent="0.25">
      <c r="A19" s="54">
        <v>136</v>
      </c>
      <c r="B19" s="54">
        <v>0.9113</v>
      </c>
      <c r="C19" s="54" t="s">
        <v>163</v>
      </c>
      <c r="D19" s="54" t="s">
        <v>557</v>
      </c>
      <c r="E19" s="54" t="s">
        <v>27</v>
      </c>
      <c r="F19" s="54" t="s">
        <v>25</v>
      </c>
      <c r="G19" s="54" t="s">
        <v>203</v>
      </c>
      <c r="H19" s="54" t="s">
        <v>548</v>
      </c>
      <c r="I19" s="54" t="s">
        <v>211</v>
      </c>
    </row>
    <row r="20" spans="1:9" x14ac:dyDescent="0.25">
      <c r="A20" s="54">
        <v>152</v>
      </c>
      <c r="B20" s="54">
        <v>1.1869000000000001</v>
      </c>
      <c r="C20" s="54" t="s">
        <v>163</v>
      </c>
      <c r="D20" s="54" t="s">
        <v>557</v>
      </c>
      <c r="E20" s="54" t="s">
        <v>27</v>
      </c>
      <c r="F20" s="54" t="s">
        <v>25</v>
      </c>
      <c r="G20" s="54" t="s">
        <v>203</v>
      </c>
      <c r="H20" s="54" t="s">
        <v>548</v>
      </c>
      <c r="I20" s="54" t="s">
        <v>211</v>
      </c>
    </row>
    <row r="21" spans="1:9" x14ac:dyDescent="0.25">
      <c r="A21" s="54">
        <v>160</v>
      </c>
      <c r="B21" s="54">
        <v>1.0851999999999999</v>
      </c>
      <c r="C21" s="54" t="s">
        <v>163</v>
      </c>
      <c r="D21" s="54" t="s">
        <v>557</v>
      </c>
      <c r="E21" s="54" t="s">
        <v>27</v>
      </c>
      <c r="F21" s="54" t="s">
        <v>25</v>
      </c>
      <c r="G21" s="54" t="s">
        <v>203</v>
      </c>
      <c r="H21" s="54" t="s">
        <v>548</v>
      </c>
      <c r="I21" s="54" t="s">
        <v>211</v>
      </c>
    </row>
    <row r="22" spans="1:9" x14ac:dyDescent="0.25">
      <c r="A22" s="54">
        <v>248</v>
      </c>
      <c r="B22" s="54">
        <v>1.7685</v>
      </c>
      <c r="C22" s="54" t="s">
        <v>163</v>
      </c>
      <c r="D22" s="54" t="s">
        <v>557</v>
      </c>
      <c r="E22" s="54" t="s">
        <v>27</v>
      </c>
      <c r="F22" s="54" t="s">
        <v>25</v>
      </c>
      <c r="G22" s="54" t="s">
        <v>203</v>
      </c>
      <c r="H22" s="54" t="s">
        <v>548</v>
      </c>
      <c r="I22" s="54" t="s">
        <v>211</v>
      </c>
    </row>
    <row r="23" spans="1:9" x14ac:dyDescent="0.25">
      <c r="A23" s="54">
        <v>260</v>
      </c>
      <c r="B23" s="54">
        <v>1.7075</v>
      </c>
      <c r="C23" s="54" t="s">
        <v>163</v>
      </c>
      <c r="D23" s="54" t="s">
        <v>557</v>
      </c>
      <c r="E23" s="54" t="s">
        <v>27</v>
      </c>
      <c r="F23" s="54" t="s">
        <v>25</v>
      </c>
      <c r="G23" s="54" t="s">
        <v>203</v>
      </c>
      <c r="H23" s="54" t="s">
        <v>548</v>
      </c>
      <c r="I23" s="54" t="s">
        <v>211</v>
      </c>
    </row>
    <row r="24" spans="1:9" x14ac:dyDescent="0.25">
      <c r="A24" s="54">
        <v>272</v>
      </c>
      <c r="B24" s="54">
        <v>1.4388000000000001</v>
      </c>
      <c r="C24" s="54" t="s">
        <v>163</v>
      </c>
      <c r="D24" s="54" t="s">
        <v>557</v>
      </c>
      <c r="E24" s="54" t="s">
        <v>27</v>
      </c>
      <c r="F24" s="54" t="s">
        <v>25</v>
      </c>
      <c r="G24" s="54" t="s">
        <v>203</v>
      </c>
      <c r="H24" s="54" t="s">
        <v>548</v>
      </c>
      <c r="I24" s="54" t="s">
        <v>211</v>
      </c>
    </row>
    <row r="25" spans="1:9" x14ac:dyDescent="0.25">
      <c r="A25" s="54">
        <v>284</v>
      </c>
      <c r="B25" s="54">
        <v>1.0172000000000001</v>
      </c>
      <c r="C25" s="54" t="s">
        <v>163</v>
      </c>
      <c r="D25" s="54" t="s">
        <v>557</v>
      </c>
      <c r="E25" s="54" t="s">
        <v>27</v>
      </c>
      <c r="F25" s="54" t="s">
        <v>25</v>
      </c>
      <c r="G25" s="54" t="s">
        <v>203</v>
      </c>
      <c r="H25" s="54" t="s">
        <v>548</v>
      </c>
      <c r="I25" s="54" t="s">
        <v>211</v>
      </c>
    </row>
    <row r="26" spans="1:9" x14ac:dyDescent="0.25">
      <c r="A26" s="54">
        <v>296</v>
      </c>
      <c r="B26" s="54">
        <v>1.6994</v>
      </c>
      <c r="C26" s="54" t="s">
        <v>163</v>
      </c>
      <c r="D26" s="54" t="s">
        <v>557</v>
      </c>
      <c r="E26" s="54" t="s">
        <v>27</v>
      </c>
      <c r="F26" s="54" t="s">
        <v>25</v>
      </c>
      <c r="G26" s="54" t="s">
        <v>203</v>
      </c>
      <c r="H26" s="54" t="s">
        <v>548</v>
      </c>
      <c r="I26" s="54" t="s">
        <v>211</v>
      </c>
    </row>
    <row r="27" spans="1:9" x14ac:dyDescent="0.25">
      <c r="A27" s="54">
        <v>308</v>
      </c>
      <c r="B27" s="54">
        <v>0.6925</v>
      </c>
      <c r="C27" s="54" t="s">
        <v>163</v>
      </c>
      <c r="D27" s="54" t="s">
        <v>557</v>
      </c>
      <c r="E27" s="54" t="s">
        <v>27</v>
      </c>
      <c r="F27" s="54" t="s">
        <v>25</v>
      </c>
      <c r="G27" s="54" t="s">
        <v>203</v>
      </c>
      <c r="H27" s="54" t="s">
        <v>548</v>
      </c>
      <c r="I27" s="54" t="s">
        <v>211</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s="54">
        <v>4</v>
      </c>
      <c r="B2" s="54">
        <v>0.51200000000000001</v>
      </c>
      <c r="C2" s="54" t="s">
        <v>163</v>
      </c>
      <c r="D2" s="54">
        <v>800</v>
      </c>
      <c r="E2" s="54" t="s">
        <v>54</v>
      </c>
      <c r="F2" s="54" t="s">
        <v>23</v>
      </c>
      <c r="G2" s="54" t="s">
        <v>203</v>
      </c>
      <c r="H2" s="54" t="s">
        <v>209</v>
      </c>
      <c r="I2" s="54" t="s">
        <v>211</v>
      </c>
      <c r="K2" t="s">
        <v>2</v>
      </c>
      <c r="L2" t="s">
        <v>81</v>
      </c>
    </row>
    <row r="3" spans="1:15" x14ac:dyDescent="0.25">
      <c r="A3" s="54">
        <v>8</v>
      </c>
      <c r="B3" s="54">
        <v>0.49249999999999999</v>
      </c>
      <c r="C3" s="54" t="s">
        <v>163</v>
      </c>
      <c r="D3" s="54">
        <v>800</v>
      </c>
      <c r="E3" s="54" t="s">
        <v>54</v>
      </c>
      <c r="F3" s="54" t="s">
        <v>23</v>
      </c>
      <c r="G3" s="54" t="s">
        <v>203</v>
      </c>
      <c r="H3" s="54" t="s">
        <v>209</v>
      </c>
      <c r="I3" s="54" t="s">
        <v>211</v>
      </c>
      <c r="K3" t="s">
        <v>5</v>
      </c>
      <c r="L3" t="s">
        <v>559</v>
      </c>
    </row>
    <row r="4" spans="1:15" x14ac:dyDescent="0.25">
      <c r="A4" s="54">
        <v>24</v>
      </c>
      <c r="B4" s="54">
        <v>0.25800000000000001</v>
      </c>
      <c r="C4" s="54" t="s">
        <v>163</v>
      </c>
      <c r="D4" s="54">
        <v>800</v>
      </c>
      <c r="E4" s="54" t="s">
        <v>54</v>
      </c>
      <c r="F4" s="54" t="s">
        <v>23</v>
      </c>
      <c r="G4" s="54" t="s">
        <v>203</v>
      </c>
      <c r="H4" s="54" t="s">
        <v>209</v>
      </c>
      <c r="I4" s="54" t="s">
        <v>211</v>
      </c>
      <c r="K4" t="s">
        <v>9</v>
      </c>
      <c r="L4" t="s">
        <v>560</v>
      </c>
    </row>
    <row r="5" spans="1:15" x14ac:dyDescent="0.25">
      <c r="A5" s="54">
        <v>48</v>
      </c>
      <c r="B5" s="54">
        <v>0.19020000000000001</v>
      </c>
      <c r="C5" s="54" t="s">
        <v>163</v>
      </c>
      <c r="D5" s="54">
        <v>800</v>
      </c>
      <c r="E5" s="54" t="s">
        <v>54</v>
      </c>
      <c r="F5" s="54" t="s">
        <v>23</v>
      </c>
      <c r="G5" s="54" t="s">
        <v>203</v>
      </c>
      <c r="H5" s="54" t="s">
        <v>209</v>
      </c>
      <c r="I5" s="54" t="s">
        <v>211</v>
      </c>
      <c r="K5" t="s">
        <v>15</v>
      </c>
      <c r="L5" t="s">
        <v>23</v>
      </c>
    </row>
    <row r="6" spans="1:15" x14ac:dyDescent="0.25">
      <c r="A6" s="54">
        <v>72</v>
      </c>
      <c r="B6" s="54">
        <v>0.1168</v>
      </c>
      <c r="C6" s="54" t="s">
        <v>163</v>
      </c>
      <c r="D6" s="54">
        <v>800</v>
      </c>
      <c r="E6" s="54" t="s">
        <v>54</v>
      </c>
      <c r="F6" s="54" t="s">
        <v>23</v>
      </c>
      <c r="G6" s="54" t="s">
        <v>203</v>
      </c>
      <c r="H6" s="54" t="s">
        <v>209</v>
      </c>
      <c r="I6" s="54" t="s">
        <v>211</v>
      </c>
      <c r="K6" t="s">
        <v>12</v>
      </c>
      <c r="L6" t="s">
        <v>13</v>
      </c>
    </row>
    <row r="7" spans="1:15" x14ac:dyDescent="0.25">
      <c r="A7" s="54">
        <v>4</v>
      </c>
      <c r="B7" s="54">
        <v>0.55120000000000002</v>
      </c>
      <c r="C7" s="54" t="s">
        <v>163</v>
      </c>
      <c r="D7" s="54">
        <v>1200</v>
      </c>
      <c r="E7" s="54" t="s">
        <v>54</v>
      </c>
      <c r="F7" s="54" t="s">
        <v>23</v>
      </c>
      <c r="G7" s="54" t="s">
        <v>203</v>
      </c>
      <c r="H7" s="54" t="s">
        <v>209</v>
      </c>
      <c r="I7" s="54" t="s">
        <v>211</v>
      </c>
      <c r="K7" t="s">
        <v>10</v>
      </c>
      <c r="L7" t="s">
        <v>561</v>
      </c>
    </row>
    <row r="8" spans="1:15" x14ac:dyDescent="0.25">
      <c r="A8" s="54">
        <v>8</v>
      </c>
      <c r="B8" s="54">
        <v>0.57930000000000004</v>
      </c>
      <c r="C8" s="54" t="s">
        <v>163</v>
      </c>
      <c r="D8" s="54">
        <v>1200</v>
      </c>
      <c r="E8" s="54" t="s">
        <v>54</v>
      </c>
      <c r="F8" s="54" t="s">
        <v>23</v>
      </c>
      <c r="G8" s="54" t="s">
        <v>203</v>
      </c>
      <c r="H8" s="54" t="s">
        <v>209</v>
      </c>
      <c r="I8" s="54" t="s">
        <v>211</v>
      </c>
      <c r="K8" t="s">
        <v>206</v>
      </c>
      <c r="L8" t="s">
        <v>562</v>
      </c>
      <c r="O8" t="s">
        <v>563</v>
      </c>
    </row>
    <row r="9" spans="1:15" x14ac:dyDescent="0.25">
      <c r="A9" s="54">
        <v>24</v>
      </c>
      <c r="B9" s="54">
        <v>0.33079999999999998</v>
      </c>
      <c r="C9" s="54" t="s">
        <v>163</v>
      </c>
      <c r="D9" s="54">
        <v>1200</v>
      </c>
      <c r="E9" s="54" t="s">
        <v>54</v>
      </c>
      <c r="F9" s="54" t="s">
        <v>23</v>
      </c>
      <c r="G9" s="54" t="s">
        <v>203</v>
      </c>
      <c r="H9" s="54" t="s">
        <v>209</v>
      </c>
      <c r="I9" s="54" t="s">
        <v>211</v>
      </c>
      <c r="K9" t="s">
        <v>207</v>
      </c>
      <c r="L9" t="s">
        <v>209</v>
      </c>
    </row>
    <row r="10" spans="1:15" x14ac:dyDescent="0.25">
      <c r="A10" s="54">
        <v>48</v>
      </c>
      <c r="B10" s="54">
        <v>0.31890000000000002</v>
      </c>
      <c r="C10" s="54" t="s">
        <v>163</v>
      </c>
      <c r="D10" s="54">
        <v>1200</v>
      </c>
      <c r="E10" s="54" t="s">
        <v>54</v>
      </c>
      <c r="F10" s="54" t="s">
        <v>23</v>
      </c>
      <c r="G10" s="54" t="s">
        <v>203</v>
      </c>
      <c r="H10" s="54" t="s">
        <v>209</v>
      </c>
      <c r="I10" s="54" t="s">
        <v>211</v>
      </c>
      <c r="K10" t="s">
        <v>219</v>
      </c>
      <c r="L10" t="s">
        <v>211</v>
      </c>
    </row>
    <row r="11" spans="1:15" x14ac:dyDescent="0.25">
      <c r="A11" s="54">
        <v>72</v>
      </c>
      <c r="B11" s="54">
        <v>0.21190000000000001</v>
      </c>
      <c r="C11" s="54" t="s">
        <v>163</v>
      </c>
      <c r="D11" s="54">
        <v>1200</v>
      </c>
      <c r="E11" s="54" t="s">
        <v>54</v>
      </c>
      <c r="F11" s="54" t="s">
        <v>23</v>
      </c>
      <c r="G11" s="54" t="s">
        <v>203</v>
      </c>
      <c r="H11" s="54" t="s">
        <v>209</v>
      </c>
      <c r="I11" s="54" t="s">
        <v>211</v>
      </c>
      <c r="K11" s="54" t="s">
        <v>318</v>
      </c>
      <c r="L11" s="54" t="s">
        <v>564</v>
      </c>
      <c r="N11" s="54" t="s">
        <v>565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90</v>
      </c>
      <c r="B1" t="s">
        <v>89</v>
      </c>
      <c r="C1" t="s">
        <v>0</v>
      </c>
      <c r="D1" t="s">
        <v>281</v>
      </c>
      <c r="E1" t="s">
        <v>16</v>
      </c>
      <c r="F1" t="s">
        <v>134</v>
      </c>
      <c r="G1" t="s">
        <v>415</v>
      </c>
      <c r="H1" t="s">
        <v>414</v>
      </c>
      <c r="I1" t="s">
        <v>412</v>
      </c>
      <c r="J1" t="s">
        <v>413</v>
      </c>
      <c r="K1" t="s">
        <v>410</v>
      </c>
      <c r="L1" t="s">
        <v>411</v>
      </c>
      <c r="M1" t="s">
        <v>318</v>
      </c>
      <c r="N1" t="s">
        <v>409</v>
      </c>
      <c r="O1" t="s">
        <v>208</v>
      </c>
      <c r="P1" t="s">
        <v>291</v>
      </c>
      <c r="Q1" t="s">
        <v>210</v>
      </c>
      <c r="R1" t="s">
        <v>292</v>
      </c>
      <c r="S1" t="s">
        <v>136</v>
      </c>
      <c r="T1" t="s">
        <v>135</v>
      </c>
      <c r="U1" t="s">
        <v>282</v>
      </c>
    </row>
    <row r="2" spans="1:21" x14ac:dyDescent="0.25">
      <c r="A2">
        <v>2</v>
      </c>
      <c r="B2">
        <v>1</v>
      </c>
      <c r="C2">
        <v>0</v>
      </c>
      <c r="D2">
        <v>0</v>
      </c>
      <c r="E2" t="s">
        <v>163</v>
      </c>
      <c r="F2">
        <v>400</v>
      </c>
      <c r="G2" t="s">
        <v>417</v>
      </c>
      <c r="H2" t="s">
        <v>37</v>
      </c>
      <c r="I2">
        <v>1</v>
      </c>
      <c r="J2" t="s">
        <v>23</v>
      </c>
      <c r="K2">
        <v>36</v>
      </c>
      <c r="L2" t="s">
        <v>214</v>
      </c>
      <c r="M2">
        <v>56</v>
      </c>
      <c r="N2">
        <v>14</v>
      </c>
      <c r="O2" t="s">
        <v>209</v>
      </c>
      <c r="P2" t="s">
        <v>199</v>
      </c>
      <c r="Q2" t="s">
        <v>211</v>
      </c>
      <c r="R2" t="s">
        <v>211</v>
      </c>
      <c r="S2">
        <v>0</v>
      </c>
      <c r="T2" t="s">
        <v>4</v>
      </c>
      <c r="U2" t="s">
        <v>137</v>
      </c>
    </row>
    <row r="3" spans="1:21" x14ac:dyDescent="0.25">
      <c r="A3">
        <v>2</v>
      </c>
      <c r="B3">
        <v>1</v>
      </c>
      <c r="C3">
        <v>1</v>
      </c>
      <c r="D3">
        <v>55.668399999999998</v>
      </c>
      <c r="E3" t="s">
        <v>163</v>
      </c>
      <c r="F3">
        <v>400</v>
      </c>
      <c r="G3" t="s">
        <v>417</v>
      </c>
      <c r="H3" t="s">
        <v>37</v>
      </c>
      <c r="I3">
        <v>1</v>
      </c>
      <c r="J3" t="s">
        <v>23</v>
      </c>
      <c r="K3">
        <v>36</v>
      </c>
      <c r="L3" t="s">
        <v>214</v>
      </c>
      <c r="M3">
        <v>56</v>
      </c>
      <c r="N3">
        <v>14</v>
      </c>
      <c r="O3" t="s">
        <v>209</v>
      </c>
      <c r="P3" t="s">
        <v>199</v>
      </c>
      <c r="Q3" t="s">
        <v>211</v>
      </c>
      <c r="R3" t="s">
        <v>211</v>
      </c>
      <c r="S3">
        <v>55.668399999999998</v>
      </c>
      <c r="T3" t="s">
        <v>4</v>
      </c>
      <c r="U3" t="s">
        <v>137</v>
      </c>
    </row>
    <row r="4" spans="1:21" x14ac:dyDescent="0.25">
      <c r="A4">
        <v>2</v>
      </c>
      <c r="B4">
        <v>1</v>
      </c>
      <c r="C4">
        <v>2</v>
      </c>
      <c r="D4">
        <v>88.252200000000002</v>
      </c>
      <c r="E4" t="s">
        <v>163</v>
      </c>
      <c r="F4">
        <v>400</v>
      </c>
      <c r="G4" t="s">
        <v>417</v>
      </c>
      <c r="H4" t="s">
        <v>37</v>
      </c>
      <c r="I4">
        <v>1</v>
      </c>
      <c r="J4" t="s">
        <v>23</v>
      </c>
      <c r="K4">
        <v>36</v>
      </c>
      <c r="L4" t="s">
        <v>214</v>
      </c>
      <c r="M4">
        <v>56</v>
      </c>
      <c r="N4">
        <v>14</v>
      </c>
      <c r="O4" t="s">
        <v>209</v>
      </c>
      <c r="P4" t="s">
        <v>199</v>
      </c>
      <c r="Q4" t="s">
        <v>211</v>
      </c>
      <c r="R4" t="s">
        <v>211</v>
      </c>
      <c r="S4">
        <v>88.252200000000002</v>
      </c>
      <c r="T4" t="s">
        <v>4</v>
      </c>
      <c r="U4" t="s">
        <v>137</v>
      </c>
    </row>
    <row r="5" spans="1:21" x14ac:dyDescent="0.25">
      <c r="A5">
        <v>2</v>
      </c>
      <c r="B5">
        <v>1</v>
      </c>
      <c r="C5">
        <v>3</v>
      </c>
      <c r="D5">
        <v>121.36109999999999</v>
      </c>
      <c r="E5" t="s">
        <v>163</v>
      </c>
      <c r="F5">
        <v>400</v>
      </c>
      <c r="G5" t="s">
        <v>417</v>
      </c>
      <c r="H5" t="s">
        <v>37</v>
      </c>
      <c r="I5">
        <v>1</v>
      </c>
      <c r="J5" t="s">
        <v>23</v>
      </c>
      <c r="K5">
        <v>36</v>
      </c>
      <c r="L5" t="s">
        <v>214</v>
      </c>
      <c r="M5">
        <v>56</v>
      </c>
      <c r="N5">
        <v>14</v>
      </c>
      <c r="O5" t="s">
        <v>209</v>
      </c>
      <c r="P5" t="s">
        <v>199</v>
      </c>
      <c r="Q5" t="s">
        <v>211</v>
      </c>
      <c r="R5" t="s">
        <v>211</v>
      </c>
      <c r="S5">
        <v>121.36109999999999</v>
      </c>
      <c r="T5" t="s">
        <v>4</v>
      </c>
      <c r="U5" t="s">
        <v>137</v>
      </c>
    </row>
    <row r="6" spans="1:21" x14ac:dyDescent="0.25">
      <c r="A6">
        <v>2</v>
      </c>
      <c r="B6">
        <v>1</v>
      </c>
      <c r="C6">
        <v>4</v>
      </c>
      <c r="D6">
        <v>117.7255</v>
      </c>
      <c r="E6" t="s">
        <v>163</v>
      </c>
      <c r="F6">
        <v>400</v>
      </c>
      <c r="G6" t="s">
        <v>417</v>
      </c>
      <c r="H6" t="s">
        <v>37</v>
      </c>
      <c r="I6">
        <v>1</v>
      </c>
      <c r="J6" t="s">
        <v>23</v>
      </c>
      <c r="K6">
        <v>36</v>
      </c>
      <c r="L6" t="s">
        <v>214</v>
      </c>
      <c r="M6">
        <v>56</v>
      </c>
      <c r="N6">
        <v>14</v>
      </c>
      <c r="O6" t="s">
        <v>209</v>
      </c>
      <c r="P6" t="s">
        <v>199</v>
      </c>
      <c r="Q6" t="s">
        <v>211</v>
      </c>
      <c r="R6" t="s">
        <v>211</v>
      </c>
      <c r="S6">
        <v>117.7255</v>
      </c>
      <c r="T6" t="s">
        <v>4</v>
      </c>
      <c r="U6" t="s">
        <v>137</v>
      </c>
    </row>
    <row r="7" spans="1:21" x14ac:dyDescent="0.25">
      <c r="A7">
        <v>2</v>
      </c>
      <c r="B7">
        <v>1</v>
      </c>
      <c r="C7">
        <v>6</v>
      </c>
      <c r="D7">
        <v>94.687200000000004</v>
      </c>
      <c r="E7" t="s">
        <v>163</v>
      </c>
      <c r="F7">
        <v>400</v>
      </c>
      <c r="G7" t="s">
        <v>417</v>
      </c>
      <c r="H7" t="s">
        <v>37</v>
      </c>
      <c r="I7">
        <v>1</v>
      </c>
      <c r="J7" t="s">
        <v>23</v>
      </c>
      <c r="K7">
        <v>36</v>
      </c>
      <c r="L7" t="s">
        <v>214</v>
      </c>
      <c r="M7">
        <v>56</v>
      </c>
      <c r="N7">
        <v>14</v>
      </c>
      <c r="O7" t="s">
        <v>209</v>
      </c>
      <c r="P7" t="s">
        <v>199</v>
      </c>
      <c r="Q7" t="s">
        <v>211</v>
      </c>
      <c r="R7" t="s">
        <v>211</v>
      </c>
      <c r="S7">
        <v>94.687200000000004</v>
      </c>
      <c r="T7" t="s">
        <v>4</v>
      </c>
      <c r="U7" t="s">
        <v>137</v>
      </c>
    </row>
    <row r="8" spans="1:21" x14ac:dyDescent="0.25">
      <c r="A8">
        <v>2</v>
      </c>
      <c r="B8">
        <v>1</v>
      </c>
      <c r="C8">
        <v>8</v>
      </c>
      <c r="D8">
        <v>109.9755</v>
      </c>
      <c r="E8" t="s">
        <v>163</v>
      </c>
      <c r="F8">
        <v>400</v>
      </c>
      <c r="G8" t="s">
        <v>417</v>
      </c>
      <c r="H8" t="s">
        <v>37</v>
      </c>
      <c r="I8">
        <v>1</v>
      </c>
      <c r="J8" t="s">
        <v>23</v>
      </c>
      <c r="K8">
        <v>36</v>
      </c>
      <c r="L8" t="s">
        <v>214</v>
      </c>
      <c r="M8">
        <v>56</v>
      </c>
      <c r="N8">
        <v>14</v>
      </c>
      <c r="O8" t="s">
        <v>209</v>
      </c>
      <c r="P8" t="s">
        <v>199</v>
      </c>
      <c r="Q8" t="s">
        <v>211</v>
      </c>
      <c r="R8" t="s">
        <v>211</v>
      </c>
      <c r="S8">
        <v>109.9755</v>
      </c>
      <c r="T8" t="s">
        <v>4</v>
      </c>
      <c r="U8" t="s">
        <v>137</v>
      </c>
    </row>
    <row r="9" spans="1:21" x14ac:dyDescent="0.25">
      <c r="A9">
        <v>2</v>
      </c>
      <c r="B9">
        <v>1</v>
      </c>
      <c r="C9">
        <v>12</v>
      </c>
      <c r="D9">
        <v>94.350999999999999</v>
      </c>
      <c r="E9" t="s">
        <v>163</v>
      </c>
      <c r="F9">
        <v>400</v>
      </c>
      <c r="G9" t="s">
        <v>417</v>
      </c>
      <c r="H9" t="s">
        <v>37</v>
      </c>
      <c r="I9">
        <v>1</v>
      </c>
      <c r="J9" t="s">
        <v>23</v>
      </c>
      <c r="K9">
        <v>36</v>
      </c>
      <c r="L9" t="s">
        <v>214</v>
      </c>
      <c r="M9">
        <v>56</v>
      </c>
      <c r="N9">
        <v>14</v>
      </c>
      <c r="O9" t="s">
        <v>209</v>
      </c>
      <c r="P9" t="s">
        <v>199</v>
      </c>
      <c r="Q9" t="s">
        <v>211</v>
      </c>
      <c r="R9" t="s">
        <v>211</v>
      </c>
      <c r="S9">
        <v>94.350999999999999</v>
      </c>
      <c r="T9" t="s">
        <v>4</v>
      </c>
      <c r="U9" t="s">
        <v>137</v>
      </c>
    </row>
    <row r="10" spans="1:21" x14ac:dyDescent="0.25">
      <c r="A10">
        <v>2</v>
      </c>
      <c r="B10">
        <v>1</v>
      </c>
      <c r="C10">
        <v>24</v>
      </c>
      <c r="D10">
        <v>71.136899999999997</v>
      </c>
      <c r="E10" t="s">
        <v>163</v>
      </c>
      <c r="F10">
        <v>400</v>
      </c>
      <c r="G10" t="s">
        <v>417</v>
      </c>
      <c r="H10" t="s">
        <v>37</v>
      </c>
      <c r="I10">
        <v>1</v>
      </c>
      <c r="J10" t="s">
        <v>23</v>
      </c>
      <c r="K10">
        <v>36</v>
      </c>
      <c r="L10" t="s">
        <v>214</v>
      </c>
      <c r="M10">
        <v>56</v>
      </c>
      <c r="N10">
        <v>14</v>
      </c>
      <c r="O10" t="s">
        <v>209</v>
      </c>
      <c r="P10" t="s">
        <v>199</v>
      </c>
      <c r="Q10" t="s">
        <v>211</v>
      </c>
      <c r="R10" t="s">
        <v>211</v>
      </c>
      <c r="S10">
        <v>71.136899999999997</v>
      </c>
      <c r="T10" t="s">
        <v>4</v>
      </c>
      <c r="U10" t="s">
        <v>137</v>
      </c>
    </row>
    <row r="11" spans="1:21" x14ac:dyDescent="0.25">
      <c r="A11">
        <v>2</v>
      </c>
      <c r="B11">
        <v>1</v>
      </c>
      <c r="C11">
        <v>36</v>
      </c>
      <c r="D11">
        <v>58.400799999999997</v>
      </c>
      <c r="E11" t="s">
        <v>163</v>
      </c>
      <c r="F11">
        <v>400</v>
      </c>
      <c r="G11" t="s">
        <v>417</v>
      </c>
      <c r="H11" t="s">
        <v>37</v>
      </c>
      <c r="I11">
        <v>1</v>
      </c>
      <c r="J11" t="s">
        <v>23</v>
      </c>
      <c r="K11">
        <v>36</v>
      </c>
      <c r="L11" t="s">
        <v>214</v>
      </c>
      <c r="M11">
        <v>56</v>
      </c>
      <c r="N11">
        <v>14</v>
      </c>
      <c r="O11" t="s">
        <v>209</v>
      </c>
      <c r="P11" t="s">
        <v>199</v>
      </c>
      <c r="Q11" t="s">
        <v>211</v>
      </c>
      <c r="R11" t="s">
        <v>211</v>
      </c>
      <c r="S11">
        <v>58.400799999999997</v>
      </c>
      <c r="T11" t="s">
        <v>4</v>
      </c>
      <c r="U11" t="s">
        <v>137</v>
      </c>
    </row>
    <row r="12" spans="1:21" x14ac:dyDescent="0.25">
      <c r="A12">
        <v>2</v>
      </c>
      <c r="B12">
        <v>1</v>
      </c>
      <c r="C12">
        <v>48</v>
      </c>
      <c r="D12">
        <v>13.641400000000001</v>
      </c>
      <c r="E12" t="s">
        <v>163</v>
      </c>
      <c r="F12">
        <v>400</v>
      </c>
      <c r="G12" t="s">
        <v>417</v>
      </c>
      <c r="H12" t="s">
        <v>37</v>
      </c>
      <c r="I12">
        <v>1</v>
      </c>
      <c r="J12" t="s">
        <v>23</v>
      </c>
      <c r="K12">
        <v>36</v>
      </c>
      <c r="L12" t="s">
        <v>214</v>
      </c>
      <c r="M12">
        <v>56</v>
      </c>
      <c r="N12">
        <v>14</v>
      </c>
      <c r="O12" t="s">
        <v>209</v>
      </c>
      <c r="P12" t="s">
        <v>199</v>
      </c>
      <c r="Q12" t="s">
        <v>211</v>
      </c>
      <c r="R12" t="s">
        <v>211</v>
      </c>
      <c r="S12">
        <v>13.641400000000001</v>
      </c>
      <c r="T12" t="s">
        <v>4</v>
      </c>
      <c r="U12" t="s">
        <v>137</v>
      </c>
    </row>
    <row r="13" spans="1:21" x14ac:dyDescent="0.25">
      <c r="A13">
        <v>2</v>
      </c>
      <c r="B13">
        <v>1</v>
      </c>
      <c r="C13">
        <v>72</v>
      </c>
      <c r="D13">
        <v>1.3220000000000001</v>
      </c>
      <c r="E13" t="s">
        <v>163</v>
      </c>
      <c r="F13">
        <v>400</v>
      </c>
      <c r="G13" t="s">
        <v>417</v>
      </c>
      <c r="H13" t="s">
        <v>37</v>
      </c>
      <c r="I13">
        <v>1</v>
      </c>
      <c r="J13" t="s">
        <v>23</v>
      </c>
      <c r="K13">
        <v>36</v>
      </c>
      <c r="L13" t="s">
        <v>214</v>
      </c>
      <c r="M13">
        <v>56</v>
      </c>
      <c r="N13">
        <v>14</v>
      </c>
      <c r="O13" t="s">
        <v>209</v>
      </c>
      <c r="P13" t="s">
        <v>199</v>
      </c>
      <c r="Q13" t="s">
        <v>211</v>
      </c>
      <c r="R13" t="s">
        <v>211</v>
      </c>
      <c r="S13">
        <v>1.3220000000000001</v>
      </c>
      <c r="T13" t="s">
        <v>4</v>
      </c>
      <c r="U13" t="s">
        <v>137</v>
      </c>
    </row>
    <row r="14" spans="1:21" x14ac:dyDescent="0.25">
      <c r="A14">
        <v>2</v>
      </c>
      <c r="B14">
        <v>2</v>
      </c>
      <c r="C14">
        <v>0</v>
      </c>
      <c r="D14">
        <v>0</v>
      </c>
      <c r="E14" t="s">
        <v>163</v>
      </c>
      <c r="F14">
        <v>400</v>
      </c>
      <c r="G14" t="s">
        <v>417</v>
      </c>
      <c r="H14" t="s">
        <v>37</v>
      </c>
      <c r="I14">
        <v>1</v>
      </c>
      <c r="J14" t="s">
        <v>23</v>
      </c>
      <c r="K14">
        <v>39</v>
      </c>
      <c r="L14" t="s">
        <v>214</v>
      </c>
      <c r="M14">
        <v>61.5</v>
      </c>
      <c r="N14">
        <v>14</v>
      </c>
      <c r="O14" t="s">
        <v>209</v>
      </c>
      <c r="P14" t="s">
        <v>199</v>
      </c>
      <c r="Q14" t="s">
        <v>423</v>
      </c>
      <c r="R14" t="s">
        <v>416</v>
      </c>
      <c r="S14">
        <v>0</v>
      </c>
      <c r="T14" t="s">
        <v>4</v>
      </c>
      <c r="U14" t="s">
        <v>137</v>
      </c>
    </row>
    <row r="15" spans="1:21" x14ac:dyDescent="0.25">
      <c r="A15">
        <v>2</v>
      </c>
      <c r="B15">
        <v>2</v>
      </c>
      <c r="C15">
        <v>1</v>
      </c>
      <c r="D15">
        <v>57.407899999999998</v>
      </c>
      <c r="E15" t="s">
        <v>163</v>
      </c>
      <c r="F15">
        <v>400</v>
      </c>
      <c r="G15" t="s">
        <v>417</v>
      </c>
      <c r="H15" t="s">
        <v>37</v>
      </c>
      <c r="I15">
        <v>1</v>
      </c>
      <c r="J15" t="s">
        <v>23</v>
      </c>
      <c r="K15">
        <v>39</v>
      </c>
      <c r="L15" t="s">
        <v>214</v>
      </c>
      <c r="M15">
        <v>61.5</v>
      </c>
      <c r="N15">
        <v>14</v>
      </c>
      <c r="O15" t="s">
        <v>209</v>
      </c>
      <c r="P15" t="s">
        <v>199</v>
      </c>
      <c r="Q15" t="s">
        <v>423</v>
      </c>
      <c r="R15" t="s">
        <v>416</v>
      </c>
      <c r="S15">
        <v>57.407899999999998</v>
      </c>
      <c r="T15" t="s">
        <v>4</v>
      </c>
      <c r="U15" t="s">
        <v>137</v>
      </c>
    </row>
    <row r="16" spans="1:21" x14ac:dyDescent="0.25">
      <c r="A16">
        <v>2</v>
      </c>
      <c r="B16">
        <v>2</v>
      </c>
      <c r="C16">
        <v>2</v>
      </c>
      <c r="D16">
        <v>109.8824</v>
      </c>
      <c r="E16" t="s">
        <v>163</v>
      </c>
      <c r="F16">
        <v>400</v>
      </c>
      <c r="G16" t="s">
        <v>417</v>
      </c>
      <c r="H16" t="s">
        <v>37</v>
      </c>
      <c r="I16">
        <v>1</v>
      </c>
      <c r="J16" t="s">
        <v>23</v>
      </c>
      <c r="K16">
        <v>39</v>
      </c>
      <c r="L16" t="s">
        <v>214</v>
      </c>
      <c r="M16">
        <v>61.5</v>
      </c>
      <c r="N16">
        <v>14</v>
      </c>
      <c r="O16" t="s">
        <v>209</v>
      </c>
      <c r="P16" t="s">
        <v>199</v>
      </c>
      <c r="Q16" t="s">
        <v>423</v>
      </c>
      <c r="R16" t="s">
        <v>416</v>
      </c>
      <c r="S16">
        <v>109.8824</v>
      </c>
      <c r="T16" t="s">
        <v>4</v>
      </c>
      <c r="U16" t="s">
        <v>137</v>
      </c>
    </row>
    <row r="17" spans="1:21" x14ac:dyDescent="0.25">
      <c r="A17">
        <v>2</v>
      </c>
      <c r="B17">
        <v>2</v>
      </c>
      <c r="C17">
        <v>3</v>
      </c>
      <c r="D17">
        <v>128.84729999999999</v>
      </c>
      <c r="E17" t="s">
        <v>163</v>
      </c>
      <c r="F17">
        <v>400</v>
      </c>
      <c r="G17" t="s">
        <v>417</v>
      </c>
      <c r="H17" t="s">
        <v>37</v>
      </c>
      <c r="I17">
        <v>1</v>
      </c>
      <c r="J17" t="s">
        <v>23</v>
      </c>
      <c r="K17">
        <v>39</v>
      </c>
      <c r="L17" t="s">
        <v>214</v>
      </c>
      <c r="M17">
        <v>61.5</v>
      </c>
      <c r="N17">
        <v>14</v>
      </c>
      <c r="O17" t="s">
        <v>209</v>
      </c>
      <c r="P17" t="s">
        <v>199</v>
      </c>
      <c r="Q17" t="s">
        <v>423</v>
      </c>
      <c r="R17" t="s">
        <v>416</v>
      </c>
      <c r="S17">
        <v>128.84729999999999</v>
      </c>
      <c r="T17" t="s">
        <v>4</v>
      </c>
      <c r="U17" t="s">
        <v>137</v>
      </c>
    </row>
    <row r="18" spans="1:21" x14ac:dyDescent="0.25">
      <c r="A18">
        <v>2</v>
      </c>
      <c r="B18">
        <v>2</v>
      </c>
      <c r="C18">
        <v>4</v>
      </c>
      <c r="D18">
        <v>139.7654</v>
      </c>
      <c r="E18" t="s">
        <v>163</v>
      </c>
      <c r="F18">
        <v>400</v>
      </c>
      <c r="G18" t="s">
        <v>417</v>
      </c>
      <c r="H18" t="s">
        <v>37</v>
      </c>
      <c r="I18">
        <v>1</v>
      </c>
      <c r="J18" t="s">
        <v>23</v>
      </c>
      <c r="K18">
        <v>39</v>
      </c>
      <c r="L18" t="s">
        <v>214</v>
      </c>
      <c r="M18">
        <v>61.5</v>
      </c>
      <c r="N18">
        <v>14</v>
      </c>
      <c r="O18" t="s">
        <v>209</v>
      </c>
      <c r="P18" t="s">
        <v>199</v>
      </c>
      <c r="Q18" t="s">
        <v>423</v>
      </c>
      <c r="R18" t="s">
        <v>416</v>
      </c>
      <c r="S18">
        <v>139.7654</v>
      </c>
      <c r="T18" t="s">
        <v>4</v>
      </c>
      <c r="U18" t="s">
        <v>137</v>
      </c>
    </row>
    <row r="19" spans="1:21" x14ac:dyDescent="0.25">
      <c r="A19">
        <v>2</v>
      </c>
      <c r="B19">
        <v>2</v>
      </c>
      <c r="C19">
        <v>6</v>
      </c>
      <c r="D19">
        <v>122.8965</v>
      </c>
      <c r="E19" t="s">
        <v>163</v>
      </c>
      <c r="F19">
        <v>400</v>
      </c>
      <c r="G19" t="s">
        <v>417</v>
      </c>
      <c r="H19" t="s">
        <v>37</v>
      </c>
      <c r="I19">
        <v>1</v>
      </c>
      <c r="J19" t="s">
        <v>23</v>
      </c>
      <c r="K19">
        <v>39</v>
      </c>
      <c r="L19" t="s">
        <v>214</v>
      </c>
      <c r="M19">
        <v>61.5</v>
      </c>
      <c r="N19">
        <v>14</v>
      </c>
      <c r="O19" t="s">
        <v>209</v>
      </c>
      <c r="P19" t="s">
        <v>199</v>
      </c>
      <c r="Q19" t="s">
        <v>423</v>
      </c>
      <c r="R19" t="s">
        <v>416</v>
      </c>
      <c r="S19">
        <v>122.8965</v>
      </c>
      <c r="T19" t="s">
        <v>4</v>
      </c>
      <c r="U19" t="s">
        <v>137</v>
      </c>
    </row>
    <row r="20" spans="1:21" x14ac:dyDescent="0.25">
      <c r="A20">
        <v>2</v>
      </c>
      <c r="B20">
        <v>2</v>
      </c>
      <c r="C20">
        <v>8</v>
      </c>
      <c r="D20">
        <v>121.09059999999999</v>
      </c>
      <c r="E20" t="s">
        <v>163</v>
      </c>
      <c r="F20">
        <v>400</v>
      </c>
      <c r="G20" t="s">
        <v>417</v>
      </c>
      <c r="H20" t="s">
        <v>37</v>
      </c>
      <c r="I20">
        <v>1</v>
      </c>
      <c r="J20" t="s">
        <v>23</v>
      </c>
      <c r="K20">
        <v>39</v>
      </c>
      <c r="L20" t="s">
        <v>214</v>
      </c>
      <c r="M20">
        <v>61.5</v>
      </c>
      <c r="N20">
        <v>14</v>
      </c>
      <c r="O20" t="s">
        <v>209</v>
      </c>
      <c r="P20" t="s">
        <v>199</v>
      </c>
      <c r="Q20" t="s">
        <v>423</v>
      </c>
      <c r="R20" t="s">
        <v>416</v>
      </c>
      <c r="S20">
        <v>121.09059999999999</v>
      </c>
      <c r="T20" t="s">
        <v>4</v>
      </c>
      <c r="U20" t="s">
        <v>137</v>
      </c>
    </row>
    <row r="21" spans="1:21" x14ac:dyDescent="0.25">
      <c r="A21">
        <v>2</v>
      </c>
      <c r="B21">
        <v>2</v>
      </c>
      <c r="C21">
        <v>12</v>
      </c>
      <c r="D21">
        <v>84.494200000000006</v>
      </c>
      <c r="E21" t="s">
        <v>163</v>
      </c>
      <c r="F21">
        <v>400</v>
      </c>
      <c r="G21" t="s">
        <v>417</v>
      </c>
      <c r="H21" t="s">
        <v>37</v>
      </c>
      <c r="I21">
        <v>1</v>
      </c>
      <c r="J21" t="s">
        <v>23</v>
      </c>
      <c r="K21">
        <v>39</v>
      </c>
      <c r="L21" t="s">
        <v>214</v>
      </c>
      <c r="M21">
        <v>61.5</v>
      </c>
      <c r="N21">
        <v>14</v>
      </c>
      <c r="O21" t="s">
        <v>209</v>
      </c>
      <c r="P21" t="s">
        <v>199</v>
      </c>
      <c r="Q21" t="s">
        <v>423</v>
      </c>
      <c r="R21" t="s">
        <v>416</v>
      </c>
      <c r="S21">
        <v>84.494200000000006</v>
      </c>
      <c r="T21" t="s">
        <v>4</v>
      </c>
      <c r="U21" t="s">
        <v>137</v>
      </c>
    </row>
    <row r="22" spans="1:21" x14ac:dyDescent="0.25">
      <c r="A22">
        <v>2</v>
      </c>
      <c r="B22">
        <v>2</v>
      </c>
      <c r="C22">
        <v>24</v>
      </c>
      <c r="D22">
        <v>60.6753</v>
      </c>
      <c r="E22" t="s">
        <v>163</v>
      </c>
      <c r="F22">
        <v>400</v>
      </c>
      <c r="G22" t="s">
        <v>417</v>
      </c>
      <c r="H22" t="s">
        <v>37</v>
      </c>
      <c r="I22">
        <v>1</v>
      </c>
      <c r="J22" t="s">
        <v>23</v>
      </c>
      <c r="K22">
        <v>39</v>
      </c>
      <c r="L22" t="s">
        <v>214</v>
      </c>
      <c r="M22">
        <v>61.5</v>
      </c>
      <c r="N22">
        <v>14</v>
      </c>
      <c r="O22" t="s">
        <v>209</v>
      </c>
      <c r="P22" t="s">
        <v>199</v>
      </c>
      <c r="Q22" t="s">
        <v>423</v>
      </c>
      <c r="R22" t="s">
        <v>416</v>
      </c>
      <c r="S22">
        <v>60.6753</v>
      </c>
      <c r="T22" t="s">
        <v>4</v>
      </c>
      <c r="U22" t="s">
        <v>137</v>
      </c>
    </row>
    <row r="23" spans="1:21" x14ac:dyDescent="0.25">
      <c r="A23">
        <v>2</v>
      </c>
      <c r="B23">
        <v>2</v>
      </c>
      <c r="C23">
        <v>36</v>
      </c>
      <c r="D23">
        <v>52.701300000000003</v>
      </c>
      <c r="E23" t="s">
        <v>163</v>
      </c>
      <c r="F23">
        <v>400</v>
      </c>
      <c r="G23" t="s">
        <v>417</v>
      </c>
      <c r="H23" t="s">
        <v>37</v>
      </c>
      <c r="I23">
        <v>1</v>
      </c>
      <c r="J23" t="s">
        <v>23</v>
      </c>
      <c r="K23">
        <v>39</v>
      </c>
      <c r="L23" t="s">
        <v>214</v>
      </c>
      <c r="M23">
        <v>61.5</v>
      </c>
      <c r="N23">
        <v>14</v>
      </c>
      <c r="O23" t="s">
        <v>209</v>
      </c>
      <c r="P23" t="s">
        <v>199</v>
      </c>
      <c r="Q23" t="s">
        <v>423</v>
      </c>
      <c r="R23" t="s">
        <v>416</v>
      </c>
      <c r="S23">
        <v>52.701300000000003</v>
      </c>
      <c r="T23" t="s">
        <v>4</v>
      </c>
      <c r="U23" t="s">
        <v>137</v>
      </c>
    </row>
    <row r="24" spans="1:21" x14ac:dyDescent="0.25">
      <c r="A24">
        <v>2</v>
      </c>
      <c r="B24">
        <v>2</v>
      </c>
      <c r="C24">
        <v>48</v>
      </c>
      <c r="D24">
        <v>12.777100000000001</v>
      </c>
      <c r="E24" t="s">
        <v>163</v>
      </c>
      <c r="F24">
        <v>400</v>
      </c>
      <c r="G24" t="s">
        <v>417</v>
      </c>
      <c r="H24" t="s">
        <v>37</v>
      </c>
      <c r="I24">
        <v>1</v>
      </c>
      <c r="J24" t="s">
        <v>23</v>
      </c>
      <c r="K24">
        <v>39</v>
      </c>
      <c r="L24" t="s">
        <v>214</v>
      </c>
      <c r="M24">
        <v>61.5</v>
      </c>
      <c r="N24">
        <v>14</v>
      </c>
      <c r="O24" t="s">
        <v>209</v>
      </c>
      <c r="P24" t="s">
        <v>199</v>
      </c>
      <c r="Q24" t="s">
        <v>423</v>
      </c>
      <c r="R24" t="s">
        <v>416</v>
      </c>
      <c r="S24">
        <v>12.777100000000001</v>
      </c>
      <c r="T24" t="s">
        <v>4</v>
      </c>
      <c r="U24" t="s">
        <v>137</v>
      </c>
    </row>
    <row r="25" spans="1:21" x14ac:dyDescent="0.25">
      <c r="A25">
        <v>2</v>
      </c>
      <c r="B25">
        <v>2</v>
      </c>
      <c r="C25">
        <v>72</v>
      </c>
      <c r="D25">
        <v>1.5067999999999999</v>
      </c>
      <c r="E25" t="s">
        <v>163</v>
      </c>
      <c r="F25">
        <v>400</v>
      </c>
      <c r="G25" t="s">
        <v>417</v>
      </c>
      <c r="H25" t="s">
        <v>37</v>
      </c>
      <c r="I25">
        <v>1</v>
      </c>
      <c r="J25" t="s">
        <v>23</v>
      </c>
      <c r="K25">
        <v>39</v>
      </c>
      <c r="L25" t="s">
        <v>214</v>
      </c>
      <c r="M25">
        <v>61.5</v>
      </c>
      <c r="N25">
        <v>14</v>
      </c>
      <c r="O25" t="s">
        <v>209</v>
      </c>
      <c r="P25" t="s">
        <v>199</v>
      </c>
      <c r="Q25" t="s">
        <v>423</v>
      </c>
      <c r="R25" t="s">
        <v>416</v>
      </c>
      <c r="S25">
        <v>1.5067999999999999</v>
      </c>
      <c r="T25" t="s">
        <v>4</v>
      </c>
      <c r="U25" t="s">
        <v>137</v>
      </c>
    </row>
    <row r="26" spans="1:21" x14ac:dyDescent="0.25">
      <c r="A26">
        <v>3</v>
      </c>
      <c r="B26">
        <v>3</v>
      </c>
      <c r="C26">
        <v>0</v>
      </c>
      <c r="D26">
        <v>0</v>
      </c>
      <c r="E26" t="s">
        <v>163</v>
      </c>
      <c r="F26">
        <v>400</v>
      </c>
      <c r="G26" t="s">
        <v>417</v>
      </c>
      <c r="H26" t="s">
        <v>37</v>
      </c>
      <c r="I26">
        <v>1</v>
      </c>
      <c r="J26" t="s">
        <v>23</v>
      </c>
      <c r="K26">
        <v>36</v>
      </c>
      <c r="L26" t="s">
        <v>214</v>
      </c>
      <c r="M26">
        <v>56</v>
      </c>
      <c r="N26">
        <v>14</v>
      </c>
      <c r="O26" t="s">
        <v>209</v>
      </c>
      <c r="P26" t="s">
        <v>199</v>
      </c>
      <c r="Q26" t="s">
        <v>211</v>
      </c>
      <c r="R26" t="s">
        <v>211</v>
      </c>
      <c r="S26">
        <v>0</v>
      </c>
      <c r="T26" t="s">
        <v>8</v>
      </c>
      <c r="U26" t="s">
        <v>283</v>
      </c>
    </row>
    <row r="27" spans="1:21" x14ac:dyDescent="0.25">
      <c r="A27">
        <v>3</v>
      </c>
      <c r="B27">
        <v>3</v>
      </c>
      <c r="C27">
        <v>1</v>
      </c>
      <c r="D27">
        <v>56.8399</v>
      </c>
      <c r="E27" t="s">
        <v>163</v>
      </c>
      <c r="F27">
        <v>400</v>
      </c>
      <c r="G27" t="s">
        <v>417</v>
      </c>
      <c r="H27" t="s">
        <v>37</v>
      </c>
      <c r="I27">
        <v>1</v>
      </c>
      <c r="J27" t="s">
        <v>23</v>
      </c>
      <c r="K27">
        <v>36</v>
      </c>
      <c r="L27" t="s">
        <v>214</v>
      </c>
      <c r="M27">
        <v>56</v>
      </c>
      <c r="N27">
        <v>14</v>
      </c>
      <c r="O27" t="s">
        <v>209</v>
      </c>
      <c r="P27" t="s">
        <v>199</v>
      </c>
      <c r="Q27" t="s">
        <v>211</v>
      </c>
      <c r="R27" t="s">
        <v>211</v>
      </c>
      <c r="S27">
        <v>56.8399</v>
      </c>
      <c r="T27" t="s">
        <v>8</v>
      </c>
      <c r="U27" t="s">
        <v>283</v>
      </c>
    </row>
    <row r="28" spans="1:21" x14ac:dyDescent="0.25">
      <c r="A28">
        <v>3</v>
      </c>
      <c r="B28">
        <v>3</v>
      </c>
      <c r="C28">
        <v>2</v>
      </c>
      <c r="D28">
        <v>90.72</v>
      </c>
      <c r="E28" t="s">
        <v>163</v>
      </c>
      <c r="F28">
        <v>400</v>
      </c>
      <c r="G28" t="s">
        <v>417</v>
      </c>
      <c r="H28" t="s">
        <v>37</v>
      </c>
      <c r="I28">
        <v>1</v>
      </c>
      <c r="J28" t="s">
        <v>23</v>
      </c>
      <c r="K28">
        <v>36</v>
      </c>
      <c r="L28" t="s">
        <v>214</v>
      </c>
      <c r="M28">
        <v>56</v>
      </c>
      <c r="N28">
        <v>14</v>
      </c>
      <c r="O28" t="s">
        <v>209</v>
      </c>
      <c r="P28" t="s">
        <v>199</v>
      </c>
      <c r="Q28" t="s">
        <v>211</v>
      </c>
      <c r="R28" t="s">
        <v>211</v>
      </c>
      <c r="S28">
        <v>90.72</v>
      </c>
      <c r="T28" t="s">
        <v>8</v>
      </c>
      <c r="U28" t="s">
        <v>283</v>
      </c>
    </row>
    <row r="29" spans="1:21" x14ac:dyDescent="0.25">
      <c r="A29">
        <v>3</v>
      </c>
      <c r="B29">
        <v>3</v>
      </c>
      <c r="C29">
        <v>3</v>
      </c>
      <c r="D29">
        <v>122.08</v>
      </c>
      <c r="E29" t="s">
        <v>163</v>
      </c>
      <c r="F29">
        <v>400</v>
      </c>
      <c r="G29" t="s">
        <v>417</v>
      </c>
      <c r="H29" t="s">
        <v>37</v>
      </c>
      <c r="I29">
        <v>1</v>
      </c>
      <c r="J29" t="s">
        <v>23</v>
      </c>
      <c r="K29">
        <v>36</v>
      </c>
      <c r="L29" t="s">
        <v>214</v>
      </c>
      <c r="M29">
        <v>56</v>
      </c>
      <c r="N29">
        <v>14</v>
      </c>
      <c r="O29" t="s">
        <v>209</v>
      </c>
      <c r="P29" t="s">
        <v>199</v>
      </c>
      <c r="Q29" t="s">
        <v>211</v>
      </c>
      <c r="R29" t="s">
        <v>211</v>
      </c>
      <c r="S29">
        <v>122.08</v>
      </c>
      <c r="T29" t="s">
        <v>8</v>
      </c>
      <c r="U29" t="s">
        <v>283</v>
      </c>
    </row>
    <row r="30" spans="1:21" x14ac:dyDescent="0.25">
      <c r="A30">
        <v>3</v>
      </c>
      <c r="B30">
        <v>3</v>
      </c>
      <c r="C30">
        <v>4</v>
      </c>
      <c r="D30">
        <v>119.28</v>
      </c>
      <c r="E30" t="s">
        <v>163</v>
      </c>
      <c r="F30">
        <v>400</v>
      </c>
      <c r="G30" t="s">
        <v>417</v>
      </c>
      <c r="H30" t="s">
        <v>37</v>
      </c>
      <c r="I30">
        <v>1</v>
      </c>
      <c r="J30" t="s">
        <v>23</v>
      </c>
      <c r="K30">
        <v>36</v>
      </c>
      <c r="L30" t="s">
        <v>214</v>
      </c>
      <c r="M30">
        <v>56</v>
      </c>
      <c r="N30">
        <v>14</v>
      </c>
      <c r="O30" t="s">
        <v>209</v>
      </c>
      <c r="P30" t="s">
        <v>199</v>
      </c>
      <c r="Q30" t="s">
        <v>211</v>
      </c>
      <c r="R30" t="s">
        <v>211</v>
      </c>
      <c r="S30">
        <v>119.28</v>
      </c>
      <c r="T30" t="s">
        <v>8</v>
      </c>
      <c r="U30" t="s">
        <v>283</v>
      </c>
    </row>
    <row r="31" spans="1:21" x14ac:dyDescent="0.25">
      <c r="A31">
        <v>3</v>
      </c>
      <c r="B31">
        <v>3</v>
      </c>
      <c r="C31">
        <v>6</v>
      </c>
      <c r="D31">
        <v>95.76</v>
      </c>
      <c r="E31" t="s">
        <v>163</v>
      </c>
      <c r="F31">
        <v>400</v>
      </c>
      <c r="G31" t="s">
        <v>417</v>
      </c>
      <c r="H31" t="s">
        <v>37</v>
      </c>
      <c r="I31">
        <v>1</v>
      </c>
      <c r="J31" t="s">
        <v>23</v>
      </c>
      <c r="K31">
        <v>36</v>
      </c>
      <c r="L31" t="s">
        <v>214</v>
      </c>
      <c r="M31">
        <v>56</v>
      </c>
      <c r="N31">
        <v>14</v>
      </c>
      <c r="O31" t="s">
        <v>209</v>
      </c>
      <c r="P31" t="s">
        <v>199</v>
      </c>
      <c r="Q31" t="s">
        <v>211</v>
      </c>
      <c r="R31" t="s">
        <v>211</v>
      </c>
      <c r="S31">
        <v>95.76</v>
      </c>
      <c r="T31" t="s">
        <v>8</v>
      </c>
      <c r="U31" t="s">
        <v>283</v>
      </c>
    </row>
    <row r="32" spans="1:21" x14ac:dyDescent="0.25">
      <c r="A32">
        <v>3</v>
      </c>
      <c r="B32">
        <v>3</v>
      </c>
      <c r="C32">
        <v>8</v>
      </c>
      <c r="D32">
        <v>112.8399</v>
      </c>
      <c r="E32" t="s">
        <v>163</v>
      </c>
      <c r="F32">
        <v>400</v>
      </c>
      <c r="G32" t="s">
        <v>417</v>
      </c>
      <c r="H32" t="s">
        <v>37</v>
      </c>
      <c r="I32">
        <v>1</v>
      </c>
      <c r="J32" t="s">
        <v>23</v>
      </c>
      <c r="K32">
        <v>36</v>
      </c>
      <c r="L32" t="s">
        <v>214</v>
      </c>
      <c r="M32">
        <v>56</v>
      </c>
      <c r="N32">
        <v>14</v>
      </c>
      <c r="O32" t="s">
        <v>209</v>
      </c>
      <c r="P32" t="s">
        <v>199</v>
      </c>
      <c r="Q32" t="s">
        <v>211</v>
      </c>
      <c r="R32" t="s">
        <v>211</v>
      </c>
      <c r="S32">
        <v>112.8399</v>
      </c>
      <c r="T32" t="s">
        <v>8</v>
      </c>
      <c r="U32" t="s">
        <v>283</v>
      </c>
    </row>
    <row r="33" spans="1:21" x14ac:dyDescent="0.25">
      <c r="A33">
        <v>3</v>
      </c>
      <c r="B33">
        <v>3</v>
      </c>
      <c r="C33">
        <v>12</v>
      </c>
      <c r="D33">
        <v>95.48</v>
      </c>
      <c r="E33" t="s">
        <v>163</v>
      </c>
      <c r="F33">
        <v>400</v>
      </c>
      <c r="G33" t="s">
        <v>417</v>
      </c>
      <c r="H33" t="s">
        <v>37</v>
      </c>
      <c r="I33">
        <v>1</v>
      </c>
      <c r="J33" t="s">
        <v>23</v>
      </c>
      <c r="K33">
        <v>36</v>
      </c>
      <c r="L33" t="s">
        <v>214</v>
      </c>
      <c r="M33">
        <v>56</v>
      </c>
      <c r="N33">
        <v>14</v>
      </c>
      <c r="O33" t="s">
        <v>209</v>
      </c>
      <c r="P33" t="s">
        <v>199</v>
      </c>
      <c r="Q33" t="s">
        <v>211</v>
      </c>
      <c r="R33" t="s">
        <v>211</v>
      </c>
      <c r="S33">
        <v>95.48</v>
      </c>
      <c r="T33" t="s">
        <v>8</v>
      </c>
      <c r="U33" t="s">
        <v>283</v>
      </c>
    </row>
    <row r="34" spans="1:21" x14ac:dyDescent="0.25">
      <c r="A34">
        <v>3</v>
      </c>
      <c r="B34">
        <v>3</v>
      </c>
      <c r="C34">
        <v>24</v>
      </c>
      <c r="D34">
        <v>72.52</v>
      </c>
      <c r="E34" t="s">
        <v>163</v>
      </c>
      <c r="F34">
        <v>400</v>
      </c>
      <c r="G34" t="s">
        <v>417</v>
      </c>
      <c r="H34" t="s">
        <v>37</v>
      </c>
      <c r="I34">
        <v>1</v>
      </c>
      <c r="J34" t="s">
        <v>23</v>
      </c>
      <c r="K34">
        <v>36</v>
      </c>
      <c r="L34" t="s">
        <v>214</v>
      </c>
      <c r="M34">
        <v>56</v>
      </c>
      <c r="N34">
        <v>14</v>
      </c>
      <c r="O34" t="s">
        <v>209</v>
      </c>
      <c r="P34" t="s">
        <v>199</v>
      </c>
      <c r="Q34" t="s">
        <v>211</v>
      </c>
      <c r="R34" t="s">
        <v>211</v>
      </c>
      <c r="S34">
        <v>72.52</v>
      </c>
      <c r="T34" t="s">
        <v>8</v>
      </c>
      <c r="U34" t="s">
        <v>283</v>
      </c>
    </row>
    <row r="35" spans="1:21" x14ac:dyDescent="0.25">
      <c r="A35">
        <v>3</v>
      </c>
      <c r="B35">
        <v>3</v>
      </c>
      <c r="C35">
        <v>36</v>
      </c>
      <c r="D35">
        <v>61.32</v>
      </c>
      <c r="E35" t="s">
        <v>163</v>
      </c>
      <c r="F35">
        <v>400</v>
      </c>
      <c r="G35" t="s">
        <v>417</v>
      </c>
      <c r="H35" t="s">
        <v>37</v>
      </c>
      <c r="I35">
        <v>1</v>
      </c>
      <c r="J35" t="s">
        <v>23</v>
      </c>
      <c r="K35">
        <v>36</v>
      </c>
      <c r="L35" t="s">
        <v>214</v>
      </c>
      <c r="M35">
        <v>56</v>
      </c>
      <c r="N35">
        <v>14</v>
      </c>
      <c r="O35" t="s">
        <v>209</v>
      </c>
      <c r="P35" t="s">
        <v>199</v>
      </c>
      <c r="Q35" t="s">
        <v>211</v>
      </c>
      <c r="R35" t="s">
        <v>211</v>
      </c>
      <c r="S35">
        <v>61.32</v>
      </c>
      <c r="T35" t="s">
        <v>8</v>
      </c>
      <c r="U35" t="s">
        <v>283</v>
      </c>
    </row>
    <row r="36" spans="1:21" x14ac:dyDescent="0.25">
      <c r="A36">
        <v>3</v>
      </c>
      <c r="B36">
        <v>3</v>
      </c>
      <c r="C36">
        <v>48</v>
      </c>
      <c r="D36">
        <v>14.28</v>
      </c>
      <c r="E36" t="s">
        <v>163</v>
      </c>
      <c r="F36">
        <v>400</v>
      </c>
      <c r="G36" t="s">
        <v>417</v>
      </c>
      <c r="H36" t="s">
        <v>37</v>
      </c>
      <c r="I36">
        <v>1</v>
      </c>
      <c r="J36" t="s">
        <v>23</v>
      </c>
      <c r="K36">
        <v>36</v>
      </c>
      <c r="L36" t="s">
        <v>214</v>
      </c>
      <c r="M36">
        <v>56</v>
      </c>
      <c r="N36">
        <v>14</v>
      </c>
      <c r="O36" t="s">
        <v>209</v>
      </c>
      <c r="P36" t="s">
        <v>199</v>
      </c>
      <c r="Q36" t="s">
        <v>211</v>
      </c>
      <c r="R36" t="s">
        <v>211</v>
      </c>
      <c r="S36">
        <v>14.28</v>
      </c>
      <c r="T36" t="s">
        <v>8</v>
      </c>
      <c r="U36" t="s">
        <v>283</v>
      </c>
    </row>
    <row r="37" spans="1:21" x14ac:dyDescent="0.25">
      <c r="A37">
        <v>3</v>
      </c>
      <c r="B37">
        <v>3</v>
      </c>
      <c r="C37">
        <v>72</v>
      </c>
      <c r="D37">
        <v>0.28000000000000003</v>
      </c>
      <c r="E37" t="s">
        <v>163</v>
      </c>
      <c r="F37">
        <v>400</v>
      </c>
      <c r="G37" t="s">
        <v>417</v>
      </c>
      <c r="H37" t="s">
        <v>37</v>
      </c>
      <c r="I37">
        <v>1</v>
      </c>
      <c r="J37" t="s">
        <v>23</v>
      </c>
      <c r="K37">
        <v>36</v>
      </c>
      <c r="L37" t="s">
        <v>214</v>
      </c>
      <c r="M37">
        <v>56</v>
      </c>
      <c r="N37">
        <v>14</v>
      </c>
      <c r="O37" t="s">
        <v>209</v>
      </c>
      <c r="P37" t="s">
        <v>199</v>
      </c>
      <c r="Q37" t="s">
        <v>211</v>
      </c>
      <c r="R37" t="s">
        <v>211</v>
      </c>
      <c r="S37">
        <v>0.28000000000000003</v>
      </c>
      <c r="T37" t="s">
        <v>8</v>
      </c>
      <c r="U37" t="s">
        <v>283</v>
      </c>
    </row>
    <row r="38" spans="1:21" x14ac:dyDescent="0.25">
      <c r="A38">
        <v>3</v>
      </c>
      <c r="B38">
        <v>4</v>
      </c>
      <c r="C38">
        <v>0</v>
      </c>
      <c r="D38">
        <v>0</v>
      </c>
      <c r="E38" t="s">
        <v>163</v>
      </c>
      <c r="F38">
        <v>400</v>
      </c>
      <c r="G38" t="s">
        <v>417</v>
      </c>
      <c r="H38" t="s">
        <v>37</v>
      </c>
      <c r="I38">
        <v>1</v>
      </c>
      <c r="J38" t="s">
        <v>23</v>
      </c>
      <c r="K38">
        <v>43</v>
      </c>
      <c r="L38" t="s">
        <v>214</v>
      </c>
      <c r="M38">
        <v>53.4</v>
      </c>
      <c r="N38">
        <v>22</v>
      </c>
      <c r="O38" t="s">
        <v>209</v>
      </c>
      <c r="P38" t="s">
        <v>199</v>
      </c>
      <c r="Q38" t="s">
        <v>215</v>
      </c>
      <c r="R38" t="s">
        <v>416</v>
      </c>
      <c r="S38">
        <v>0</v>
      </c>
      <c r="T38" t="s">
        <v>8</v>
      </c>
      <c r="U38" t="s">
        <v>283</v>
      </c>
    </row>
    <row r="39" spans="1:21" x14ac:dyDescent="0.25">
      <c r="A39">
        <v>3</v>
      </c>
      <c r="B39">
        <v>4</v>
      </c>
      <c r="C39">
        <v>1</v>
      </c>
      <c r="D39">
        <v>17.388300000000001</v>
      </c>
      <c r="E39" t="s">
        <v>163</v>
      </c>
      <c r="F39">
        <v>400</v>
      </c>
      <c r="G39" t="s">
        <v>417</v>
      </c>
      <c r="H39" t="s">
        <v>37</v>
      </c>
      <c r="I39">
        <v>1</v>
      </c>
      <c r="J39" t="s">
        <v>23</v>
      </c>
      <c r="K39">
        <v>43</v>
      </c>
      <c r="L39" t="s">
        <v>214</v>
      </c>
      <c r="M39">
        <v>53.4</v>
      </c>
      <c r="N39">
        <v>22</v>
      </c>
      <c r="O39" t="s">
        <v>209</v>
      </c>
      <c r="P39" t="s">
        <v>199</v>
      </c>
      <c r="Q39" t="s">
        <v>215</v>
      </c>
      <c r="R39" t="s">
        <v>416</v>
      </c>
      <c r="S39">
        <v>17.388300000000001</v>
      </c>
      <c r="T39" t="s">
        <v>8</v>
      </c>
      <c r="U39" t="s">
        <v>283</v>
      </c>
    </row>
    <row r="40" spans="1:21" x14ac:dyDescent="0.25">
      <c r="A40">
        <v>3</v>
      </c>
      <c r="B40">
        <v>4</v>
      </c>
      <c r="C40">
        <v>2</v>
      </c>
      <c r="D40">
        <v>42.351799999999997</v>
      </c>
      <c r="E40" t="s">
        <v>163</v>
      </c>
      <c r="F40">
        <v>400</v>
      </c>
      <c r="G40" t="s">
        <v>417</v>
      </c>
      <c r="H40" t="s">
        <v>37</v>
      </c>
      <c r="I40">
        <v>1</v>
      </c>
      <c r="J40" t="s">
        <v>23</v>
      </c>
      <c r="K40">
        <v>43</v>
      </c>
      <c r="L40" t="s">
        <v>214</v>
      </c>
      <c r="M40">
        <v>53.4</v>
      </c>
      <c r="N40">
        <v>22</v>
      </c>
      <c r="O40" t="s">
        <v>209</v>
      </c>
      <c r="P40" t="s">
        <v>199</v>
      </c>
      <c r="Q40" t="s">
        <v>215</v>
      </c>
      <c r="R40" t="s">
        <v>416</v>
      </c>
      <c r="S40">
        <v>42.351799999999997</v>
      </c>
      <c r="T40" t="s">
        <v>8</v>
      </c>
      <c r="U40" t="s">
        <v>283</v>
      </c>
    </row>
    <row r="41" spans="1:21" x14ac:dyDescent="0.25">
      <c r="A41">
        <v>3</v>
      </c>
      <c r="B41">
        <v>4</v>
      </c>
      <c r="C41">
        <v>3</v>
      </c>
      <c r="D41">
        <v>65.6327</v>
      </c>
      <c r="E41" t="s">
        <v>163</v>
      </c>
      <c r="F41">
        <v>400</v>
      </c>
      <c r="G41" t="s">
        <v>417</v>
      </c>
      <c r="H41" t="s">
        <v>37</v>
      </c>
      <c r="I41">
        <v>1</v>
      </c>
      <c r="J41" t="s">
        <v>23</v>
      </c>
      <c r="K41">
        <v>43</v>
      </c>
      <c r="L41" t="s">
        <v>214</v>
      </c>
      <c r="M41">
        <v>53.4</v>
      </c>
      <c r="N41">
        <v>22</v>
      </c>
      <c r="O41" t="s">
        <v>209</v>
      </c>
      <c r="P41" t="s">
        <v>199</v>
      </c>
      <c r="Q41" t="s">
        <v>215</v>
      </c>
      <c r="R41" t="s">
        <v>416</v>
      </c>
      <c r="S41">
        <v>65.6327</v>
      </c>
      <c r="T41" t="s">
        <v>8</v>
      </c>
      <c r="U41" t="s">
        <v>283</v>
      </c>
    </row>
    <row r="42" spans="1:21" x14ac:dyDescent="0.25">
      <c r="A42">
        <v>3</v>
      </c>
      <c r="B42">
        <v>4</v>
      </c>
      <c r="C42">
        <v>4</v>
      </c>
      <c r="D42">
        <v>57.768000000000001</v>
      </c>
      <c r="E42" t="s">
        <v>163</v>
      </c>
      <c r="F42">
        <v>400</v>
      </c>
      <c r="G42" t="s">
        <v>417</v>
      </c>
      <c r="H42" t="s">
        <v>37</v>
      </c>
      <c r="I42">
        <v>1</v>
      </c>
      <c r="J42" t="s">
        <v>23</v>
      </c>
      <c r="K42">
        <v>43</v>
      </c>
      <c r="L42" t="s">
        <v>214</v>
      </c>
      <c r="M42">
        <v>53.4</v>
      </c>
      <c r="N42">
        <v>22</v>
      </c>
      <c r="O42" t="s">
        <v>209</v>
      </c>
      <c r="P42" t="s">
        <v>199</v>
      </c>
      <c r="Q42" t="s">
        <v>215</v>
      </c>
      <c r="R42" t="s">
        <v>416</v>
      </c>
      <c r="S42">
        <v>57.768000000000001</v>
      </c>
      <c r="T42" t="s">
        <v>8</v>
      </c>
      <c r="U42" t="s">
        <v>283</v>
      </c>
    </row>
    <row r="43" spans="1:21" x14ac:dyDescent="0.25">
      <c r="A43">
        <v>3</v>
      </c>
      <c r="B43">
        <v>4</v>
      </c>
      <c r="C43">
        <v>6</v>
      </c>
      <c r="D43">
        <v>53.264400000000002</v>
      </c>
      <c r="E43" t="s">
        <v>163</v>
      </c>
      <c r="F43">
        <v>400</v>
      </c>
      <c r="G43" t="s">
        <v>417</v>
      </c>
      <c r="H43" t="s">
        <v>37</v>
      </c>
      <c r="I43">
        <v>1</v>
      </c>
      <c r="J43" t="s">
        <v>23</v>
      </c>
      <c r="K43">
        <v>43</v>
      </c>
      <c r="L43" t="s">
        <v>214</v>
      </c>
      <c r="M43">
        <v>53.4</v>
      </c>
      <c r="N43">
        <v>22</v>
      </c>
      <c r="O43" t="s">
        <v>209</v>
      </c>
      <c r="P43" t="s">
        <v>199</v>
      </c>
      <c r="Q43" t="s">
        <v>215</v>
      </c>
      <c r="R43" t="s">
        <v>416</v>
      </c>
      <c r="S43">
        <v>53.264400000000002</v>
      </c>
      <c r="T43" t="s">
        <v>8</v>
      </c>
      <c r="U43" t="s">
        <v>283</v>
      </c>
    </row>
    <row r="44" spans="1:21" x14ac:dyDescent="0.25">
      <c r="A44">
        <v>3</v>
      </c>
      <c r="B44">
        <v>4</v>
      </c>
      <c r="C44">
        <v>8</v>
      </c>
      <c r="D44">
        <v>33.8919</v>
      </c>
      <c r="E44" t="s">
        <v>163</v>
      </c>
      <c r="F44">
        <v>400</v>
      </c>
      <c r="G44" t="s">
        <v>417</v>
      </c>
      <c r="H44" t="s">
        <v>37</v>
      </c>
      <c r="I44">
        <v>1</v>
      </c>
      <c r="J44" t="s">
        <v>23</v>
      </c>
      <c r="K44">
        <v>43</v>
      </c>
      <c r="L44" t="s">
        <v>214</v>
      </c>
      <c r="M44">
        <v>53.4</v>
      </c>
      <c r="N44">
        <v>22</v>
      </c>
      <c r="O44" t="s">
        <v>209</v>
      </c>
      <c r="P44" t="s">
        <v>199</v>
      </c>
      <c r="Q44" t="s">
        <v>215</v>
      </c>
      <c r="R44" t="s">
        <v>416</v>
      </c>
      <c r="S44">
        <v>33.8919</v>
      </c>
      <c r="T44" t="s">
        <v>8</v>
      </c>
      <c r="U44" t="s">
        <v>283</v>
      </c>
    </row>
    <row r="45" spans="1:21" x14ac:dyDescent="0.25">
      <c r="A45">
        <v>3</v>
      </c>
      <c r="B45">
        <v>4</v>
      </c>
      <c r="C45">
        <v>12</v>
      </c>
      <c r="D45">
        <v>28.254000000000001</v>
      </c>
      <c r="E45" t="s">
        <v>163</v>
      </c>
      <c r="F45">
        <v>400</v>
      </c>
      <c r="G45" t="s">
        <v>417</v>
      </c>
      <c r="H45" t="s">
        <v>37</v>
      </c>
      <c r="I45">
        <v>1</v>
      </c>
      <c r="J45" t="s">
        <v>23</v>
      </c>
      <c r="K45">
        <v>43</v>
      </c>
      <c r="L45" t="s">
        <v>214</v>
      </c>
      <c r="M45">
        <v>53.4</v>
      </c>
      <c r="N45">
        <v>22</v>
      </c>
      <c r="O45" t="s">
        <v>209</v>
      </c>
      <c r="P45" t="s">
        <v>199</v>
      </c>
      <c r="Q45" t="s">
        <v>215</v>
      </c>
      <c r="R45" t="s">
        <v>416</v>
      </c>
      <c r="S45">
        <v>28.254000000000001</v>
      </c>
      <c r="T45" t="s">
        <v>8</v>
      </c>
      <c r="U45" t="s">
        <v>283</v>
      </c>
    </row>
    <row r="46" spans="1:21" x14ac:dyDescent="0.25">
      <c r="A46">
        <v>3</v>
      </c>
      <c r="B46">
        <v>4</v>
      </c>
      <c r="C46">
        <v>24</v>
      </c>
      <c r="D46">
        <v>11.055400000000001</v>
      </c>
      <c r="E46" t="s">
        <v>163</v>
      </c>
      <c r="F46">
        <v>400</v>
      </c>
      <c r="G46" t="s">
        <v>417</v>
      </c>
      <c r="H46" t="s">
        <v>37</v>
      </c>
      <c r="I46">
        <v>1</v>
      </c>
      <c r="J46" t="s">
        <v>23</v>
      </c>
      <c r="K46">
        <v>43</v>
      </c>
      <c r="L46" t="s">
        <v>214</v>
      </c>
      <c r="M46">
        <v>53.4</v>
      </c>
      <c r="N46">
        <v>22</v>
      </c>
      <c r="O46" t="s">
        <v>209</v>
      </c>
      <c r="P46" t="s">
        <v>199</v>
      </c>
      <c r="Q46" t="s">
        <v>215</v>
      </c>
      <c r="R46" t="s">
        <v>416</v>
      </c>
      <c r="S46">
        <v>11.055400000000001</v>
      </c>
      <c r="T46" t="s">
        <v>8</v>
      </c>
      <c r="U46" t="s">
        <v>283</v>
      </c>
    </row>
    <row r="47" spans="1:21" x14ac:dyDescent="0.25">
      <c r="A47">
        <v>3</v>
      </c>
      <c r="B47">
        <v>4</v>
      </c>
      <c r="C47">
        <v>36</v>
      </c>
      <c r="D47">
        <v>2.8348</v>
      </c>
      <c r="E47" t="s">
        <v>163</v>
      </c>
      <c r="F47">
        <v>400</v>
      </c>
      <c r="G47" t="s">
        <v>417</v>
      </c>
      <c r="H47" t="s">
        <v>37</v>
      </c>
      <c r="I47">
        <v>1</v>
      </c>
      <c r="J47" t="s">
        <v>23</v>
      </c>
      <c r="K47">
        <v>43</v>
      </c>
      <c r="L47" t="s">
        <v>214</v>
      </c>
      <c r="M47">
        <v>53.4</v>
      </c>
      <c r="N47">
        <v>22</v>
      </c>
      <c r="O47" t="s">
        <v>209</v>
      </c>
      <c r="P47" t="s">
        <v>199</v>
      </c>
      <c r="Q47" t="s">
        <v>215</v>
      </c>
      <c r="R47" t="s">
        <v>416</v>
      </c>
      <c r="S47">
        <v>2.8348</v>
      </c>
      <c r="T47" t="s">
        <v>8</v>
      </c>
      <c r="U47" t="s">
        <v>283</v>
      </c>
    </row>
    <row r="48" spans="1:21" x14ac:dyDescent="0.25">
      <c r="A48">
        <v>3</v>
      </c>
      <c r="B48">
        <v>4</v>
      </c>
      <c r="C48">
        <v>48</v>
      </c>
      <c r="D48">
        <v>1.3492999999999999</v>
      </c>
      <c r="E48" t="s">
        <v>163</v>
      </c>
      <c r="F48">
        <v>400</v>
      </c>
      <c r="G48" t="s">
        <v>417</v>
      </c>
      <c r="H48" t="s">
        <v>37</v>
      </c>
      <c r="I48">
        <v>1</v>
      </c>
      <c r="J48" t="s">
        <v>23</v>
      </c>
      <c r="K48">
        <v>43</v>
      </c>
      <c r="L48" t="s">
        <v>214</v>
      </c>
      <c r="M48">
        <v>53.4</v>
      </c>
      <c r="N48">
        <v>22</v>
      </c>
      <c r="O48" t="s">
        <v>209</v>
      </c>
      <c r="P48" t="s">
        <v>199</v>
      </c>
      <c r="Q48" t="s">
        <v>215</v>
      </c>
      <c r="R48" t="s">
        <v>416</v>
      </c>
      <c r="S48">
        <v>1.3492999999999999</v>
      </c>
      <c r="T48" t="s">
        <v>8</v>
      </c>
      <c r="U48" t="s">
        <v>283</v>
      </c>
    </row>
    <row r="49" spans="1:21" x14ac:dyDescent="0.25">
      <c r="A49">
        <v>3</v>
      </c>
      <c r="B49">
        <v>4</v>
      </c>
      <c r="C49">
        <v>72</v>
      </c>
      <c r="D49">
        <v>0</v>
      </c>
      <c r="E49" t="s">
        <v>163</v>
      </c>
      <c r="F49">
        <v>400</v>
      </c>
      <c r="G49" t="s">
        <v>417</v>
      </c>
      <c r="H49" t="s">
        <v>37</v>
      </c>
      <c r="I49">
        <v>1</v>
      </c>
      <c r="J49" t="s">
        <v>23</v>
      </c>
      <c r="K49">
        <v>43</v>
      </c>
      <c r="L49" t="s">
        <v>214</v>
      </c>
      <c r="M49">
        <v>53.4</v>
      </c>
      <c r="N49">
        <v>22</v>
      </c>
      <c r="O49" t="s">
        <v>209</v>
      </c>
      <c r="P49" t="s">
        <v>199</v>
      </c>
      <c r="Q49" t="s">
        <v>215</v>
      </c>
      <c r="R49" t="s">
        <v>416</v>
      </c>
      <c r="S49">
        <v>0</v>
      </c>
      <c r="T49" t="s">
        <v>8</v>
      </c>
      <c r="U49" t="s">
        <v>283</v>
      </c>
    </row>
    <row r="50" spans="1:21" x14ac:dyDescent="0.25">
      <c r="A50">
        <v>4</v>
      </c>
      <c r="B50">
        <v>5</v>
      </c>
      <c r="C50">
        <v>0</v>
      </c>
      <c r="D50">
        <v>0</v>
      </c>
      <c r="E50" t="s">
        <v>163</v>
      </c>
      <c r="F50">
        <v>1200</v>
      </c>
      <c r="G50" t="s">
        <v>418</v>
      </c>
      <c r="H50" t="s">
        <v>36</v>
      </c>
      <c r="I50">
        <v>1</v>
      </c>
      <c r="J50" t="s">
        <v>23</v>
      </c>
      <c r="K50">
        <v>34</v>
      </c>
      <c r="L50" t="s">
        <v>214</v>
      </c>
      <c r="M50" t="s">
        <v>419</v>
      </c>
      <c r="N50">
        <v>14</v>
      </c>
      <c r="O50" t="s">
        <v>209</v>
      </c>
      <c r="P50" t="s">
        <v>199</v>
      </c>
      <c r="Q50" t="s">
        <v>211</v>
      </c>
      <c r="R50" t="s">
        <v>211</v>
      </c>
      <c r="S50">
        <v>0</v>
      </c>
      <c r="T50" t="s">
        <v>4</v>
      </c>
      <c r="U50" t="s">
        <v>137</v>
      </c>
    </row>
    <row r="51" spans="1:21" x14ac:dyDescent="0.25">
      <c r="A51">
        <v>4</v>
      </c>
      <c r="B51">
        <v>5</v>
      </c>
      <c r="C51">
        <v>1</v>
      </c>
      <c r="D51">
        <v>239.5206</v>
      </c>
      <c r="E51" t="s">
        <v>163</v>
      </c>
      <c r="F51">
        <v>1200</v>
      </c>
      <c r="G51" t="s">
        <v>418</v>
      </c>
      <c r="H51" t="s">
        <v>36</v>
      </c>
      <c r="I51">
        <v>1</v>
      </c>
      <c r="J51" t="s">
        <v>23</v>
      </c>
      <c r="K51">
        <v>34</v>
      </c>
      <c r="L51" t="s">
        <v>214</v>
      </c>
      <c r="M51" t="s">
        <v>419</v>
      </c>
      <c r="N51">
        <v>14</v>
      </c>
      <c r="O51" t="s">
        <v>209</v>
      </c>
      <c r="P51" t="s">
        <v>199</v>
      </c>
      <c r="Q51" t="s">
        <v>211</v>
      </c>
      <c r="R51" t="s">
        <v>211</v>
      </c>
      <c r="S51">
        <v>239.5206</v>
      </c>
      <c r="T51" t="s">
        <v>4</v>
      </c>
      <c r="U51" t="s">
        <v>137</v>
      </c>
    </row>
    <row r="52" spans="1:21" x14ac:dyDescent="0.25">
      <c r="A52">
        <v>4</v>
      </c>
      <c r="B52">
        <v>5</v>
      </c>
      <c r="C52">
        <v>2</v>
      </c>
      <c r="D52">
        <v>345.4821</v>
      </c>
      <c r="E52" t="s">
        <v>163</v>
      </c>
      <c r="F52">
        <v>1200</v>
      </c>
      <c r="G52" t="s">
        <v>418</v>
      </c>
      <c r="H52" t="s">
        <v>36</v>
      </c>
      <c r="I52">
        <v>1</v>
      </c>
      <c r="J52" t="s">
        <v>23</v>
      </c>
      <c r="K52">
        <v>34</v>
      </c>
      <c r="L52" t="s">
        <v>214</v>
      </c>
      <c r="M52" t="s">
        <v>419</v>
      </c>
      <c r="N52">
        <v>14</v>
      </c>
      <c r="O52" t="s">
        <v>209</v>
      </c>
      <c r="P52" t="s">
        <v>199</v>
      </c>
      <c r="Q52" t="s">
        <v>211</v>
      </c>
      <c r="R52" t="s">
        <v>211</v>
      </c>
      <c r="S52">
        <v>345.4821</v>
      </c>
      <c r="T52" t="s">
        <v>4</v>
      </c>
      <c r="U52" t="s">
        <v>137</v>
      </c>
    </row>
    <row r="53" spans="1:21" x14ac:dyDescent="0.25">
      <c r="A53">
        <v>4</v>
      </c>
      <c r="B53">
        <v>5</v>
      </c>
      <c r="C53">
        <v>3</v>
      </c>
      <c r="D53">
        <v>428.77699999999999</v>
      </c>
      <c r="E53" t="s">
        <v>163</v>
      </c>
      <c r="F53">
        <v>1200</v>
      </c>
      <c r="G53" t="s">
        <v>418</v>
      </c>
      <c r="H53" t="s">
        <v>36</v>
      </c>
      <c r="I53">
        <v>1</v>
      </c>
      <c r="J53" t="s">
        <v>23</v>
      </c>
      <c r="K53">
        <v>34</v>
      </c>
      <c r="L53" t="s">
        <v>214</v>
      </c>
      <c r="M53" t="s">
        <v>419</v>
      </c>
      <c r="N53">
        <v>14</v>
      </c>
      <c r="O53" t="s">
        <v>209</v>
      </c>
      <c r="P53" t="s">
        <v>199</v>
      </c>
      <c r="Q53" t="s">
        <v>211</v>
      </c>
      <c r="R53" t="s">
        <v>211</v>
      </c>
      <c r="S53">
        <v>428.77699999999999</v>
      </c>
      <c r="T53" t="s">
        <v>4</v>
      </c>
      <c r="U53" t="s">
        <v>137</v>
      </c>
    </row>
    <row r="54" spans="1:21" x14ac:dyDescent="0.25">
      <c r="A54">
        <v>4</v>
      </c>
      <c r="B54">
        <v>5</v>
      </c>
      <c r="C54">
        <v>4</v>
      </c>
      <c r="D54">
        <v>489.45440000000002</v>
      </c>
      <c r="E54" t="s">
        <v>163</v>
      </c>
      <c r="F54">
        <v>1200</v>
      </c>
      <c r="G54" t="s">
        <v>418</v>
      </c>
      <c r="H54" t="s">
        <v>36</v>
      </c>
      <c r="I54">
        <v>1</v>
      </c>
      <c r="J54" t="s">
        <v>23</v>
      </c>
      <c r="K54">
        <v>34</v>
      </c>
      <c r="L54" t="s">
        <v>214</v>
      </c>
      <c r="M54" t="s">
        <v>419</v>
      </c>
      <c r="N54">
        <v>14</v>
      </c>
      <c r="O54" t="s">
        <v>209</v>
      </c>
      <c r="P54" t="s">
        <v>199</v>
      </c>
      <c r="Q54" t="s">
        <v>211</v>
      </c>
      <c r="R54" t="s">
        <v>211</v>
      </c>
      <c r="S54">
        <v>489.45440000000002</v>
      </c>
      <c r="T54" t="s">
        <v>4</v>
      </c>
      <c r="U54" t="s">
        <v>137</v>
      </c>
    </row>
    <row r="55" spans="1:21" x14ac:dyDescent="0.25">
      <c r="A55">
        <v>4</v>
      </c>
      <c r="B55">
        <v>5</v>
      </c>
      <c r="C55">
        <v>6</v>
      </c>
      <c r="D55">
        <v>393.11399999999998</v>
      </c>
      <c r="E55" t="s">
        <v>163</v>
      </c>
      <c r="F55">
        <v>1200</v>
      </c>
      <c r="G55" t="s">
        <v>418</v>
      </c>
      <c r="H55" t="s">
        <v>36</v>
      </c>
      <c r="I55">
        <v>1</v>
      </c>
      <c r="J55" t="s">
        <v>23</v>
      </c>
      <c r="K55">
        <v>34</v>
      </c>
      <c r="L55" t="s">
        <v>214</v>
      </c>
      <c r="M55" t="s">
        <v>419</v>
      </c>
      <c r="N55">
        <v>14</v>
      </c>
      <c r="O55" t="s">
        <v>209</v>
      </c>
      <c r="P55" t="s">
        <v>199</v>
      </c>
      <c r="Q55" t="s">
        <v>211</v>
      </c>
      <c r="R55" t="s">
        <v>211</v>
      </c>
      <c r="S55">
        <v>393.11399999999998</v>
      </c>
      <c r="T55" t="s">
        <v>4</v>
      </c>
      <c r="U55" t="s">
        <v>137</v>
      </c>
    </row>
    <row r="56" spans="1:21" x14ac:dyDescent="0.25">
      <c r="A56">
        <v>4</v>
      </c>
      <c r="B56">
        <v>5</v>
      </c>
      <c r="C56">
        <v>12</v>
      </c>
      <c r="D56">
        <v>289.11380000000003</v>
      </c>
      <c r="E56" t="s">
        <v>163</v>
      </c>
      <c r="F56">
        <v>1200</v>
      </c>
      <c r="G56" t="s">
        <v>418</v>
      </c>
      <c r="H56" t="s">
        <v>36</v>
      </c>
      <c r="I56">
        <v>1</v>
      </c>
      <c r="J56" t="s">
        <v>23</v>
      </c>
      <c r="K56">
        <v>34</v>
      </c>
      <c r="L56" t="s">
        <v>214</v>
      </c>
      <c r="M56" t="s">
        <v>419</v>
      </c>
      <c r="N56">
        <v>14</v>
      </c>
      <c r="O56" t="s">
        <v>209</v>
      </c>
      <c r="P56" t="s">
        <v>199</v>
      </c>
      <c r="Q56" t="s">
        <v>211</v>
      </c>
      <c r="R56" t="s">
        <v>211</v>
      </c>
      <c r="S56">
        <v>289.11380000000003</v>
      </c>
      <c r="T56" t="s">
        <v>4</v>
      </c>
      <c r="U56" t="s">
        <v>137</v>
      </c>
    </row>
    <row r="57" spans="1:21" x14ac:dyDescent="0.25">
      <c r="A57">
        <v>4</v>
      </c>
      <c r="B57">
        <v>5</v>
      </c>
      <c r="C57">
        <v>24</v>
      </c>
      <c r="D57">
        <v>51.936500000000002</v>
      </c>
      <c r="E57" t="s">
        <v>163</v>
      </c>
      <c r="F57">
        <v>1200</v>
      </c>
      <c r="G57" t="s">
        <v>418</v>
      </c>
      <c r="H57" t="s">
        <v>36</v>
      </c>
      <c r="I57">
        <v>1</v>
      </c>
      <c r="J57" t="s">
        <v>23</v>
      </c>
      <c r="K57">
        <v>34</v>
      </c>
      <c r="L57" t="s">
        <v>214</v>
      </c>
      <c r="M57" t="s">
        <v>419</v>
      </c>
      <c r="N57">
        <v>14</v>
      </c>
      <c r="O57" t="s">
        <v>209</v>
      </c>
      <c r="P57" t="s">
        <v>199</v>
      </c>
      <c r="Q57" t="s">
        <v>211</v>
      </c>
      <c r="R57" t="s">
        <v>211</v>
      </c>
      <c r="S57">
        <v>51.936500000000002</v>
      </c>
      <c r="T57" t="s">
        <v>4</v>
      </c>
      <c r="U57" t="s">
        <v>137</v>
      </c>
    </row>
    <row r="58" spans="1:21" x14ac:dyDescent="0.25">
      <c r="A58">
        <v>4</v>
      </c>
      <c r="B58">
        <v>5</v>
      </c>
      <c r="C58">
        <v>36</v>
      </c>
      <c r="D58">
        <v>29.037500000000001</v>
      </c>
      <c r="E58" t="s">
        <v>163</v>
      </c>
      <c r="F58">
        <v>1200</v>
      </c>
      <c r="G58" t="s">
        <v>418</v>
      </c>
      <c r="H58" t="s">
        <v>36</v>
      </c>
      <c r="I58">
        <v>1</v>
      </c>
      <c r="J58" t="s">
        <v>23</v>
      </c>
      <c r="K58">
        <v>34</v>
      </c>
      <c r="L58" t="s">
        <v>214</v>
      </c>
      <c r="M58" t="s">
        <v>419</v>
      </c>
      <c r="N58">
        <v>14</v>
      </c>
      <c r="O58" t="s">
        <v>209</v>
      </c>
      <c r="P58" t="s">
        <v>199</v>
      </c>
      <c r="Q58" t="s">
        <v>211</v>
      </c>
      <c r="R58" t="s">
        <v>211</v>
      </c>
      <c r="S58">
        <v>29.037500000000001</v>
      </c>
      <c r="T58" t="s">
        <v>4</v>
      </c>
      <c r="U58" t="s">
        <v>137</v>
      </c>
    </row>
    <row r="59" spans="1:21" x14ac:dyDescent="0.25">
      <c r="A59">
        <v>4</v>
      </c>
      <c r="B59">
        <v>5</v>
      </c>
      <c r="C59">
        <v>48</v>
      </c>
      <c r="D59">
        <v>6.0622999999999996</v>
      </c>
      <c r="E59" t="s">
        <v>163</v>
      </c>
      <c r="F59">
        <v>1200</v>
      </c>
      <c r="G59" t="s">
        <v>418</v>
      </c>
      <c r="H59" t="s">
        <v>36</v>
      </c>
      <c r="I59">
        <v>1</v>
      </c>
      <c r="J59" t="s">
        <v>23</v>
      </c>
      <c r="K59">
        <v>34</v>
      </c>
      <c r="L59" t="s">
        <v>214</v>
      </c>
      <c r="M59" t="s">
        <v>419</v>
      </c>
      <c r="N59">
        <v>14</v>
      </c>
      <c r="O59" t="s">
        <v>209</v>
      </c>
      <c r="P59" t="s">
        <v>199</v>
      </c>
      <c r="Q59" t="s">
        <v>211</v>
      </c>
      <c r="R59" t="s">
        <v>211</v>
      </c>
      <c r="S59">
        <v>6.0622999999999996</v>
      </c>
      <c r="T59" t="s">
        <v>4</v>
      </c>
      <c r="U59" t="s">
        <v>137</v>
      </c>
    </row>
    <row r="60" spans="1:21" x14ac:dyDescent="0.25">
      <c r="A60">
        <v>4</v>
      </c>
      <c r="B60">
        <v>5</v>
      </c>
      <c r="C60">
        <v>72</v>
      </c>
      <c r="D60">
        <v>9.8699999999999996E-2</v>
      </c>
      <c r="E60" t="s">
        <v>163</v>
      </c>
      <c r="F60">
        <v>1200</v>
      </c>
      <c r="G60" t="s">
        <v>418</v>
      </c>
      <c r="H60" t="s">
        <v>36</v>
      </c>
      <c r="I60">
        <v>1</v>
      </c>
      <c r="J60" t="s">
        <v>23</v>
      </c>
      <c r="K60">
        <v>34</v>
      </c>
      <c r="L60" t="s">
        <v>214</v>
      </c>
      <c r="M60" t="s">
        <v>419</v>
      </c>
      <c r="N60">
        <v>14</v>
      </c>
      <c r="O60" t="s">
        <v>209</v>
      </c>
      <c r="P60" t="s">
        <v>199</v>
      </c>
      <c r="Q60" t="s">
        <v>211</v>
      </c>
      <c r="R60" t="s">
        <v>211</v>
      </c>
      <c r="S60">
        <v>9.8699999999999996E-2</v>
      </c>
      <c r="T60" t="s">
        <v>4</v>
      </c>
      <c r="U60" t="s">
        <v>137</v>
      </c>
    </row>
    <row r="61" spans="1:21" x14ac:dyDescent="0.25">
      <c r="A61">
        <v>4</v>
      </c>
      <c r="B61">
        <v>5</v>
      </c>
      <c r="C61">
        <v>96</v>
      </c>
      <c r="D61">
        <v>9.7699999999999995E-2</v>
      </c>
      <c r="E61" t="s">
        <v>163</v>
      </c>
      <c r="F61">
        <v>1200</v>
      </c>
      <c r="G61" t="s">
        <v>418</v>
      </c>
      <c r="H61" t="s">
        <v>36</v>
      </c>
      <c r="I61">
        <v>1</v>
      </c>
      <c r="J61" t="s">
        <v>23</v>
      </c>
      <c r="K61">
        <v>34</v>
      </c>
      <c r="L61" t="s">
        <v>214</v>
      </c>
      <c r="M61" t="s">
        <v>419</v>
      </c>
      <c r="N61">
        <v>14</v>
      </c>
      <c r="O61" t="s">
        <v>209</v>
      </c>
      <c r="P61" t="s">
        <v>199</v>
      </c>
      <c r="Q61" t="s">
        <v>211</v>
      </c>
      <c r="R61" t="s">
        <v>211</v>
      </c>
      <c r="S61">
        <v>9.7699999999999995E-2</v>
      </c>
      <c r="T61" t="s">
        <v>4</v>
      </c>
      <c r="U61" t="s">
        <v>137</v>
      </c>
    </row>
    <row r="62" spans="1:21" x14ac:dyDescent="0.25">
      <c r="A62">
        <v>4</v>
      </c>
      <c r="B62">
        <v>6</v>
      </c>
      <c r="C62">
        <v>0</v>
      </c>
      <c r="D62">
        <v>0</v>
      </c>
      <c r="E62" t="s">
        <v>163</v>
      </c>
      <c r="F62">
        <v>1200</v>
      </c>
      <c r="G62" t="s">
        <v>418</v>
      </c>
      <c r="H62" t="s">
        <v>37</v>
      </c>
      <c r="I62">
        <v>1</v>
      </c>
      <c r="J62" t="s">
        <v>23</v>
      </c>
      <c r="K62">
        <v>34</v>
      </c>
      <c r="L62" t="s">
        <v>214</v>
      </c>
      <c r="M62" t="s">
        <v>419</v>
      </c>
      <c r="N62">
        <v>14</v>
      </c>
      <c r="O62" t="s">
        <v>209</v>
      </c>
      <c r="P62" t="s">
        <v>199</v>
      </c>
      <c r="Q62" t="s">
        <v>211</v>
      </c>
      <c r="R62" t="s">
        <v>211</v>
      </c>
      <c r="S62">
        <v>0</v>
      </c>
      <c r="T62" t="s">
        <v>4</v>
      </c>
      <c r="U62" t="s">
        <v>137</v>
      </c>
    </row>
    <row r="63" spans="1:21" x14ac:dyDescent="0.25">
      <c r="A63">
        <v>4</v>
      </c>
      <c r="B63">
        <v>6</v>
      </c>
      <c r="C63">
        <v>1</v>
      </c>
      <c r="D63">
        <v>5.5</v>
      </c>
      <c r="E63" t="s">
        <v>163</v>
      </c>
      <c r="F63">
        <v>1200</v>
      </c>
      <c r="G63" t="s">
        <v>418</v>
      </c>
      <c r="H63" t="s">
        <v>37</v>
      </c>
      <c r="I63">
        <v>1</v>
      </c>
      <c r="J63" t="s">
        <v>23</v>
      </c>
      <c r="K63">
        <v>34</v>
      </c>
      <c r="L63" t="s">
        <v>214</v>
      </c>
      <c r="M63" t="s">
        <v>419</v>
      </c>
      <c r="N63">
        <v>14</v>
      </c>
      <c r="O63" t="s">
        <v>209</v>
      </c>
      <c r="P63" t="s">
        <v>199</v>
      </c>
      <c r="Q63" t="s">
        <v>211</v>
      </c>
      <c r="R63" t="s">
        <v>211</v>
      </c>
      <c r="S63">
        <v>5.5</v>
      </c>
      <c r="T63" t="s">
        <v>4</v>
      </c>
      <c r="U63" t="s">
        <v>137</v>
      </c>
    </row>
    <row r="64" spans="1:21" x14ac:dyDescent="0.25">
      <c r="A64">
        <v>4</v>
      </c>
      <c r="B64">
        <v>6</v>
      </c>
      <c r="C64">
        <v>2</v>
      </c>
      <c r="D64">
        <v>56.9069</v>
      </c>
      <c r="E64" t="s">
        <v>163</v>
      </c>
      <c r="F64">
        <v>1200</v>
      </c>
      <c r="G64" t="s">
        <v>418</v>
      </c>
      <c r="H64" t="s">
        <v>37</v>
      </c>
      <c r="I64">
        <v>1</v>
      </c>
      <c r="J64" t="s">
        <v>23</v>
      </c>
      <c r="K64">
        <v>34</v>
      </c>
      <c r="L64" t="s">
        <v>214</v>
      </c>
      <c r="M64" t="s">
        <v>419</v>
      </c>
      <c r="N64">
        <v>14</v>
      </c>
      <c r="O64" t="s">
        <v>209</v>
      </c>
      <c r="P64" t="s">
        <v>199</v>
      </c>
      <c r="Q64" t="s">
        <v>211</v>
      </c>
      <c r="R64" t="s">
        <v>211</v>
      </c>
      <c r="S64">
        <v>56.9069</v>
      </c>
      <c r="T64" t="s">
        <v>4</v>
      </c>
      <c r="U64" t="s">
        <v>137</v>
      </c>
    </row>
    <row r="65" spans="1:21" x14ac:dyDescent="0.25">
      <c r="A65">
        <v>4</v>
      </c>
      <c r="B65">
        <v>6</v>
      </c>
      <c r="C65">
        <v>3</v>
      </c>
      <c r="D65">
        <v>39.365600000000001</v>
      </c>
      <c r="E65" t="s">
        <v>163</v>
      </c>
      <c r="F65">
        <v>1200</v>
      </c>
      <c r="G65" t="s">
        <v>418</v>
      </c>
      <c r="H65" t="s">
        <v>37</v>
      </c>
      <c r="I65">
        <v>1</v>
      </c>
      <c r="J65" t="s">
        <v>23</v>
      </c>
      <c r="K65">
        <v>34</v>
      </c>
      <c r="L65" t="s">
        <v>214</v>
      </c>
      <c r="M65" t="s">
        <v>419</v>
      </c>
      <c r="N65">
        <v>14</v>
      </c>
      <c r="O65" t="s">
        <v>209</v>
      </c>
      <c r="P65" t="s">
        <v>199</v>
      </c>
      <c r="Q65" t="s">
        <v>211</v>
      </c>
      <c r="R65" t="s">
        <v>211</v>
      </c>
      <c r="S65">
        <v>39.365600000000001</v>
      </c>
      <c r="T65" t="s">
        <v>4</v>
      </c>
      <c r="U65" t="s">
        <v>137</v>
      </c>
    </row>
    <row r="66" spans="1:21" x14ac:dyDescent="0.25">
      <c r="A66">
        <v>4</v>
      </c>
      <c r="B66">
        <v>6</v>
      </c>
      <c r="C66">
        <v>4</v>
      </c>
      <c r="D66">
        <v>62.773699999999998</v>
      </c>
      <c r="E66" t="s">
        <v>163</v>
      </c>
      <c r="F66">
        <v>1200</v>
      </c>
      <c r="G66" t="s">
        <v>418</v>
      </c>
      <c r="H66" t="s">
        <v>37</v>
      </c>
      <c r="I66">
        <v>1</v>
      </c>
      <c r="J66" t="s">
        <v>23</v>
      </c>
      <c r="K66">
        <v>34</v>
      </c>
      <c r="L66" t="s">
        <v>214</v>
      </c>
      <c r="M66" t="s">
        <v>419</v>
      </c>
      <c r="N66">
        <v>14</v>
      </c>
      <c r="O66" t="s">
        <v>209</v>
      </c>
      <c r="P66" t="s">
        <v>199</v>
      </c>
      <c r="Q66" t="s">
        <v>211</v>
      </c>
      <c r="R66" t="s">
        <v>211</v>
      </c>
      <c r="S66">
        <v>62.773699999999998</v>
      </c>
      <c r="T66" t="s">
        <v>4</v>
      </c>
      <c r="U66" t="s">
        <v>137</v>
      </c>
    </row>
    <row r="67" spans="1:21" x14ac:dyDescent="0.25">
      <c r="A67">
        <v>4</v>
      </c>
      <c r="B67">
        <v>6</v>
      </c>
      <c r="C67">
        <v>6</v>
      </c>
      <c r="D67">
        <v>68.088999999999999</v>
      </c>
      <c r="E67" t="s">
        <v>163</v>
      </c>
      <c r="F67">
        <v>1200</v>
      </c>
      <c r="G67" t="s">
        <v>418</v>
      </c>
      <c r="H67" t="s">
        <v>37</v>
      </c>
      <c r="I67">
        <v>1</v>
      </c>
      <c r="J67" t="s">
        <v>23</v>
      </c>
      <c r="K67">
        <v>34</v>
      </c>
      <c r="L67" t="s">
        <v>214</v>
      </c>
      <c r="M67" t="s">
        <v>419</v>
      </c>
      <c r="N67">
        <v>14</v>
      </c>
      <c r="O67" t="s">
        <v>209</v>
      </c>
      <c r="P67" t="s">
        <v>199</v>
      </c>
      <c r="Q67" t="s">
        <v>211</v>
      </c>
      <c r="R67" t="s">
        <v>211</v>
      </c>
      <c r="S67">
        <v>68.088999999999999</v>
      </c>
      <c r="T67" t="s">
        <v>4</v>
      </c>
      <c r="U67" t="s">
        <v>137</v>
      </c>
    </row>
    <row r="68" spans="1:21" x14ac:dyDescent="0.25">
      <c r="A68">
        <v>4</v>
      </c>
      <c r="B68">
        <v>6</v>
      </c>
      <c r="C68">
        <v>8</v>
      </c>
      <c r="D68">
        <v>45.490400000000001</v>
      </c>
      <c r="E68" t="s">
        <v>163</v>
      </c>
      <c r="F68">
        <v>1200</v>
      </c>
      <c r="G68" t="s">
        <v>418</v>
      </c>
      <c r="H68" t="s">
        <v>37</v>
      </c>
      <c r="I68">
        <v>1</v>
      </c>
      <c r="J68" t="s">
        <v>23</v>
      </c>
      <c r="K68">
        <v>34</v>
      </c>
      <c r="L68" t="s">
        <v>214</v>
      </c>
      <c r="M68" t="s">
        <v>419</v>
      </c>
      <c r="N68">
        <v>14</v>
      </c>
      <c r="O68" t="s">
        <v>209</v>
      </c>
      <c r="P68" t="s">
        <v>199</v>
      </c>
      <c r="Q68" t="s">
        <v>211</v>
      </c>
      <c r="R68" t="s">
        <v>211</v>
      </c>
      <c r="S68">
        <v>45.490400000000001</v>
      </c>
      <c r="T68" t="s">
        <v>4</v>
      </c>
      <c r="U68" t="s">
        <v>137</v>
      </c>
    </row>
    <row r="69" spans="1:21" x14ac:dyDescent="0.25">
      <c r="A69">
        <v>4</v>
      </c>
      <c r="B69">
        <v>6</v>
      </c>
      <c r="C69">
        <v>12</v>
      </c>
      <c r="D69">
        <v>24.8142</v>
      </c>
      <c r="E69" t="s">
        <v>163</v>
      </c>
      <c r="F69">
        <v>1200</v>
      </c>
      <c r="G69" t="s">
        <v>418</v>
      </c>
      <c r="H69" t="s">
        <v>37</v>
      </c>
      <c r="I69">
        <v>1</v>
      </c>
      <c r="J69" t="s">
        <v>23</v>
      </c>
      <c r="K69">
        <v>34</v>
      </c>
      <c r="L69" t="s">
        <v>214</v>
      </c>
      <c r="M69" t="s">
        <v>419</v>
      </c>
      <c r="N69">
        <v>14</v>
      </c>
      <c r="O69" t="s">
        <v>209</v>
      </c>
      <c r="P69" t="s">
        <v>199</v>
      </c>
      <c r="Q69" t="s">
        <v>211</v>
      </c>
      <c r="R69" t="s">
        <v>211</v>
      </c>
      <c r="S69">
        <v>24.8142</v>
      </c>
      <c r="T69" t="s">
        <v>4</v>
      </c>
      <c r="U69" t="s">
        <v>137</v>
      </c>
    </row>
    <row r="70" spans="1:21" x14ac:dyDescent="0.25">
      <c r="A70">
        <v>4</v>
      </c>
      <c r="B70">
        <v>6</v>
      </c>
      <c r="C70">
        <v>24</v>
      </c>
      <c r="D70">
        <v>51.9221</v>
      </c>
      <c r="E70" t="s">
        <v>163</v>
      </c>
      <c r="F70">
        <v>1200</v>
      </c>
      <c r="G70" t="s">
        <v>418</v>
      </c>
      <c r="H70" t="s">
        <v>37</v>
      </c>
      <c r="I70">
        <v>1</v>
      </c>
      <c r="J70" t="s">
        <v>23</v>
      </c>
      <c r="K70">
        <v>34</v>
      </c>
      <c r="L70" t="s">
        <v>214</v>
      </c>
      <c r="M70" t="s">
        <v>419</v>
      </c>
      <c r="N70">
        <v>14</v>
      </c>
      <c r="O70" t="s">
        <v>209</v>
      </c>
      <c r="P70" t="s">
        <v>199</v>
      </c>
      <c r="Q70" t="s">
        <v>211</v>
      </c>
      <c r="R70" t="s">
        <v>211</v>
      </c>
      <c r="S70">
        <v>51.9221</v>
      </c>
      <c r="T70" t="s">
        <v>4</v>
      </c>
      <c r="U70" t="s">
        <v>137</v>
      </c>
    </row>
    <row r="71" spans="1:21" x14ac:dyDescent="0.25">
      <c r="A71">
        <v>4</v>
      </c>
      <c r="B71">
        <v>6</v>
      </c>
      <c r="C71">
        <v>36</v>
      </c>
      <c r="D71">
        <v>58.5657</v>
      </c>
      <c r="E71" t="s">
        <v>163</v>
      </c>
      <c r="F71">
        <v>1200</v>
      </c>
      <c r="G71" t="s">
        <v>418</v>
      </c>
      <c r="H71" t="s">
        <v>37</v>
      </c>
      <c r="I71">
        <v>1</v>
      </c>
      <c r="J71" t="s">
        <v>23</v>
      </c>
      <c r="K71">
        <v>34</v>
      </c>
      <c r="L71" t="s">
        <v>214</v>
      </c>
      <c r="M71" t="s">
        <v>419</v>
      </c>
      <c r="N71">
        <v>14</v>
      </c>
      <c r="O71" t="s">
        <v>209</v>
      </c>
      <c r="P71" t="s">
        <v>199</v>
      </c>
      <c r="Q71" t="s">
        <v>211</v>
      </c>
      <c r="R71" t="s">
        <v>211</v>
      </c>
      <c r="S71">
        <v>58.5657</v>
      </c>
      <c r="T71" t="s">
        <v>4</v>
      </c>
      <c r="U71" t="s">
        <v>137</v>
      </c>
    </row>
    <row r="72" spans="1:21" x14ac:dyDescent="0.25">
      <c r="A72">
        <v>4</v>
      </c>
      <c r="B72">
        <v>6</v>
      </c>
      <c r="C72">
        <v>48</v>
      </c>
      <c r="D72">
        <v>7.7870999999999997</v>
      </c>
      <c r="E72" t="s">
        <v>163</v>
      </c>
      <c r="F72">
        <v>1200</v>
      </c>
      <c r="G72" t="s">
        <v>418</v>
      </c>
      <c r="H72" t="s">
        <v>37</v>
      </c>
      <c r="I72">
        <v>1</v>
      </c>
      <c r="J72" t="s">
        <v>23</v>
      </c>
      <c r="K72">
        <v>34</v>
      </c>
      <c r="L72" t="s">
        <v>214</v>
      </c>
      <c r="M72" t="s">
        <v>419</v>
      </c>
      <c r="N72">
        <v>14</v>
      </c>
      <c r="O72" t="s">
        <v>209</v>
      </c>
      <c r="P72" t="s">
        <v>199</v>
      </c>
      <c r="Q72" t="s">
        <v>211</v>
      </c>
      <c r="R72" t="s">
        <v>211</v>
      </c>
      <c r="S72">
        <v>7.7870999999999997</v>
      </c>
      <c r="T72" t="s">
        <v>4</v>
      </c>
      <c r="U72" t="s">
        <v>137</v>
      </c>
    </row>
    <row r="73" spans="1:21" x14ac:dyDescent="0.25">
      <c r="A73">
        <v>4</v>
      </c>
      <c r="B73">
        <v>6</v>
      </c>
      <c r="C73">
        <v>72</v>
      </c>
      <c r="D73">
        <v>5.3407</v>
      </c>
      <c r="E73" t="s">
        <v>163</v>
      </c>
      <c r="F73">
        <v>1200</v>
      </c>
      <c r="G73" t="s">
        <v>418</v>
      </c>
      <c r="H73" t="s">
        <v>37</v>
      </c>
      <c r="I73">
        <v>1</v>
      </c>
      <c r="J73" t="s">
        <v>23</v>
      </c>
      <c r="K73">
        <v>34</v>
      </c>
      <c r="L73" t="s">
        <v>214</v>
      </c>
      <c r="M73" t="s">
        <v>419</v>
      </c>
      <c r="N73">
        <v>14</v>
      </c>
      <c r="O73" t="s">
        <v>209</v>
      </c>
      <c r="P73" t="s">
        <v>199</v>
      </c>
      <c r="Q73" t="s">
        <v>211</v>
      </c>
      <c r="R73" t="s">
        <v>211</v>
      </c>
      <c r="S73">
        <v>5.3407</v>
      </c>
      <c r="T73" t="s">
        <v>4</v>
      </c>
      <c r="U73" t="s">
        <v>137</v>
      </c>
    </row>
    <row r="74" spans="1:21" x14ac:dyDescent="0.25">
      <c r="A74">
        <v>4</v>
      </c>
      <c r="B74">
        <v>6</v>
      </c>
      <c r="C74">
        <v>96</v>
      </c>
      <c r="D74">
        <v>1.0995999999999999</v>
      </c>
      <c r="E74" t="s">
        <v>163</v>
      </c>
      <c r="F74">
        <v>1200</v>
      </c>
      <c r="G74" t="s">
        <v>418</v>
      </c>
      <c r="H74" t="s">
        <v>37</v>
      </c>
      <c r="I74">
        <v>1</v>
      </c>
      <c r="J74" t="s">
        <v>23</v>
      </c>
      <c r="K74">
        <v>34</v>
      </c>
      <c r="L74" t="s">
        <v>214</v>
      </c>
      <c r="M74" t="s">
        <v>419</v>
      </c>
      <c r="N74">
        <v>14</v>
      </c>
      <c r="O74" t="s">
        <v>209</v>
      </c>
      <c r="P74" t="s">
        <v>199</v>
      </c>
      <c r="Q74" t="s">
        <v>211</v>
      </c>
      <c r="R74" t="s">
        <v>211</v>
      </c>
      <c r="S74">
        <v>1.0995999999999999</v>
      </c>
      <c r="T74" t="s">
        <v>4</v>
      </c>
      <c r="U74" t="s">
        <v>137</v>
      </c>
    </row>
    <row r="75" spans="1:21" x14ac:dyDescent="0.25">
      <c r="A75">
        <v>8</v>
      </c>
      <c r="B75">
        <v>7</v>
      </c>
      <c r="C75">
        <v>0</v>
      </c>
      <c r="D75">
        <f>S75*1000</f>
        <v>0</v>
      </c>
      <c r="E75" t="s">
        <v>22</v>
      </c>
      <c r="F75">
        <v>400</v>
      </c>
      <c r="G75" t="s">
        <v>417</v>
      </c>
      <c r="H75" t="s">
        <v>36</v>
      </c>
      <c r="I75" s="5">
        <v>0.5</v>
      </c>
      <c r="J75" t="s">
        <v>25</v>
      </c>
      <c r="K75">
        <v>34</v>
      </c>
      <c r="L75" t="s">
        <v>214</v>
      </c>
      <c r="M75">
        <v>64</v>
      </c>
      <c r="N75">
        <v>8</v>
      </c>
      <c r="O75" t="s">
        <v>211</v>
      </c>
      <c r="P75" t="s">
        <v>222</v>
      </c>
      <c r="Q75" t="s">
        <v>211</v>
      </c>
      <c r="R75" t="s">
        <v>211</v>
      </c>
      <c r="S75">
        <v>0</v>
      </c>
      <c r="T75" t="s">
        <v>19</v>
      </c>
      <c r="U75" t="s">
        <v>138</v>
      </c>
    </row>
    <row r="76" spans="1:21" x14ac:dyDescent="0.25">
      <c r="A76">
        <v>8</v>
      </c>
      <c r="B76">
        <v>7</v>
      </c>
      <c r="C76">
        <v>2</v>
      </c>
      <c r="D76">
        <f t="shared" ref="D76:D88" si="0">S76*1000</f>
        <v>118.6</v>
      </c>
      <c r="E76" t="s">
        <v>22</v>
      </c>
      <c r="F76">
        <v>400</v>
      </c>
      <c r="G76" t="s">
        <v>417</v>
      </c>
      <c r="H76" t="s">
        <v>36</v>
      </c>
      <c r="I76" s="5">
        <v>0.5</v>
      </c>
      <c r="J76" t="s">
        <v>25</v>
      </c>
      <c r="K76">
        <v>34</v>
      </c>
      <c r="L76" t="s">
        <v>214</v>
      </c>
      <c r="M76">
        <v>64</v>
      </c>
      <c r="N76">
        <v>8</v>
      </c>
      <c r="O76" t="s">
        <v>211</v>
      </c>
      <c r="P76" t="s">
        <v>222</v>
      </c>
      <c r="Q76" t="s">
        <v>211</v>
      </c>
      <c r="R76" t="s">
        <v>211</v>
      </c>
      <c r="S76">
        <v>0.1186</v>
      </c>
      <c r="T76" t="s">
        <v>19</v>
      </c>
      <c r="U76" t="s">
        <v>138</v>
      </c>
    </row>
    <row r="77" spans="1:21" x14ac:dyDescent="0.25">
      <c r="A77">
        <v>8</v>
      </c>
      <c r="B77">
        <v>7</v>
      </c>
      <c r="C77">
        <v>4</v>
      </c>
      <c r="D77">
        <f t="shared" si="0"/>
        <v>99.5</v>
      </c>
      <c r="E77" t="s">
        <v>22</v>
      </c>
      <c r="F77">
        <v>400</v>
      </c>
      <c r="G77" t="s">
        <v>417</v>
      </c>
      <c r="H77" t="s">
        <v>36</v>
      </c>
      <c r="I77" s="5">
        <v>0.5</v>
      </c>
      <c r="J77" t="s">
        <v>25</v>
      </c>
      <c r="K77">
        <v>34</v>
      </c>
      <c r="L77" t="s">
        <v>214</v>
      </c>
      <c r="M77">
        <v>64</v>
      </c>
      <c r="N77">
        <v>8</v>
      </c>
      <c r="O77" t="s">
        <v>211</v>
      </c>
      <c r="P77" t="s">
        <v>222</v>
      </c>
      <c r="Q77" t="s">
        <v>211</v>
      </c>
      <c r="R77" t="s">
        <v>211</v>
      </c>
      <c r="S77">
        <v>9.9500000000000005E-2</v>
      </c>
      <c r="T77" t="s">
        <v>19</v>
      </c>
      <c r="U77" t="s">
        <v>138</v>
      </c>
    </row>
    <row r="78" spans="1:21" x14ac:dyDescent="0.25">
      <c r="A78">
        <v>8</v>
      </c>
      <c r="B78">
        <v>7</v>
      </c>
      <c r="C78">
        <v>8</v>
      </c>
      <c r="D78">
        <f t="shared" si="0"/>
        <v>27.799999999999997</v>
      </c>
      <c r="E78" t="s">
        <v>22</v>
      </c>
      <c r="F78">
        <v>400</v>
      </c>
      <c r="G78" t="s">
        <v>417</v>
      </c>
      <c r="H78" t="s">
        <v>36</v>
      </c>
      <c r="I78" s="5">
        <v>0.5</v>
      </c>
      <c r="J78" t="s">
        <v>25</v>
      </c>
      <c r="K78">
        <v>34</v>
      </c>
      <c r="L78" t="s">
        <v>214</v>
      </c>
      <c r="M78">
        <v>64</v>
      </c>
      <c r="N78">
        <v>8</v>
      </c>
      <c r="O78" t="s">
        <v>211</v>
      </c>
      <c r="P78" t="s">
        <v>222</v>
      </c>
      <c r="Q78" t="s">
        <v>211</v>
      </c>
      <c r="R78" t="s">
        <v>211</v>
      </c>
      <c r="S78">
        <v>2.7799999999999998E-2</v>
      </c>
      <c r="T78" t="s">
        <v>19</v>
      </c>
      <c r="U78" t="s">
        <v>138</v>
      </c>
    </row>
    <row r="79" spans="1:21" x14ac:dyDescent="0.25">
      <c r="A79">
        <v>8</v>
      </c>
      <c r="B79">
        <v>7</v>
      </c>
      <c r="C79">
        <v>12</v>
      </c>
      <c r="D79">
        <f t="shared" si="0"/>
        <v>19.5</v>
      </c>
      <c r="E79" t="s">
        <v>22</v>
      </c>
      <c r="F79">
        <v>400</v>
      </c>
      <c r="G79" t="s">
        <v>417</v>
      </c>
      <c r="H79" t="s">
        <v>36</v>
      </c>
      <c r="I79" s="5">
        <v>0.5</v>
      </c>
      <c r="J79" t="s">
        <v>25</v>
      </c>
      <c r="K79">
        <v>34</v>
      </c>
      <c r="L79" t="s">
        <v>214</v>
      </c>
      <c r="M79">
        <v>64</v>
      </c>
      <c r="N79">
        <v>8</v>
      </c>
      <c r="O79" t="s">
        <v>211</v>
      </c>
      <c r="P79" t="s">
        <v>222</v>
      </c>
      <c r="Q79" t="s">
        <v>211</v>
      </c>
      <c r="R79" t="s">
        <v>211</v>
      </c>
      <c r="S79">
        <v>1.95E-2</v>
      </c>
      <c r="T79" t="s">
        <v>19</v>
      </c>
      <c r="U79" t="s">
        <v>138</v>
      </c>
    </row>
    <row r="80" spans="1:21" x14ac:dyDescent="0.25">
      <c r="A80">
        <v>8</v>
      </c>
      <c r="B80">
        <v>7</v>
      </c>
      <c r="C80">
        <v>0</v>
      </c>
      <c r="D80">
        <f t="shared" si="0"/>
        <v>0</v>
      </c>
      <c r="E80" t="s">
        <v>163</v>
      </c>
      <c r="F80">
        <v>400</v>
      </c>
      <c r="G80" t="s">
        <v>417</v>
      </c>
      <c r="H80" t="s">
        <v>36</v>
      </c>
      <c r="I80" s="5">
        <v>0.5</v>
      </c>
      <c r="J80" t="s">
        <v>25</v>
      </c>
      <c r="K80">
        <v>34</v>
      </c>
      <c r="L80" t="s">
        <v>214</v>
      </c>
      <c r="M80">
        <v>64</v>
      </c>
      <c r="N80">
        <v>8</v>
      </c>
      <c r="O80" t="s">
        <v>211</v>
      </c>
      <c r="P80" t="s">
        <v>222</v>
      </c>
      <c r="Q80" t="s">
        <v>211</v>
      </c>
      <c r="R80" t="s">
        <v>211</v>
      </c>
      <c r="S80">
        <v>0</v>
      </c>
      <c r="T80" t="s">
        <v>19</v>
      </c>
      <c r="U80" t="s">
        <v>138</v>
      </c>
    </row>
    <row r="81" spans="1:21" x14ac:dyDescent="0.25">
      <c r="A81">
        <v>8</v>
      </c>
      <c r="B81">
        <v>7</v>
      </c>
      <c r="C81">
        <v>2</v>
      </c>
      <c r="D81">
        <f t="shared" si="0"/>
        <v>866.5</v>
      </c>
      <c r="E81" t="s">
        <v>163</v>
      </c>
      <c r="F81">
        <v>400</v>
      </c>
      <c r="G81" t="s">
        <v>417</v>
      </c>
      <c r="H81" t="s">
        <v>36</v>
      </c>
      <c r="I81" s="5">
        <v>0.5</v>
      </c>
      <c r="J81" t="s">
        <v>25</v>
      </c>
      <c r="K81">
        <v>34</v>
      </c>
      <c r="L81" t="s">
        <v>214</v>
      </c>
      <c r="M81">
        <v>64</v>
      </c>
      <c r="N81">
        <v>8</v>
      </c>
      <c r="O81" t="s">
        <v>211</v>
      </c>
      <c r="P81" t="s">
        <v>222</v>
      </c>
      <c r="Q81" t="s">
        <v>211</v>
      </c>
      <c r="R81" t="s">
        <v>211</v>
      </c>
      <c r="S81">
        <v>0.86650000000000005</v>
      </c>
      <c r="T81" t="s">
        <v>19</v>
      </c>
      <c r="U81" t="s">
        <v>138</v>
      </c>
    </row>
    <row r="82" spans="1:21" x14ac:dyDescent="0.25">
      <c r="A82">
        <v>8</v>
      </c>
      <c r="B82">
        <v>7</v>
      </c>
      <c r="C82">
        <v>4</v>
      </c>
      <c r="D82">
        <f t="shared" si="0"/>
        <v>1078.1000000000001</v>
      </c>
      <c r="E82" t="s">
        <v>163</v>
      </c>
      <c r="F82">
        <v>400</v>
      </c>
      <c r="G82" t="s">
        <v>417</v>
      </c>
      <c r="H82" t="s">
        <v>36</v>
      </c>
      <c r="I82" s="5">
        <v>0.5</v>
      </c>
      <c r="J82" t="s">
        <v>25</v>
      </c>
      <c r="K82">
        <v>34</v>
      </c>
      <c r="L82" t="s">
        <v>214</v>
      </c>
      <c r="M82">
        <v>64</v>
      </c>
      <c r="N82">
        <v>8</v>
      </c>
      <c r="O82" t="s">
        <v>211</v>
      </c>
      <c r="P82" t="s">
        <v>222</v>
      </c>
      <c r="Q82" t="s">
        <v>211</v>
      </c>
      <c r="R82" t="s">
        <v>211</v>
      </c>
      <c r="S82">
        <v>1.0781000000000001</v>
      </c>
      <c r="T82" t="s">
        <v>19</v>
      </c>
      <c r="U82" t="s">
        <v>138</v>
      </c>
    </row>
    <row r="83" spans="1:21" x14ac:dyDescent="0.25">
      <c r="A83">
        <v>8</v>
      </c>
      <c r="B83">
        <v>7</v>
      </c>
      <c r="C83">
        <v>8</v>
      </c>
      <c r="D83">
        <f t="shared" si="0"/>
        <v>798.1</v>
      </c>
      <c r="E83" t="s">
        <v>163</v>
      </c>
      <c r="F83">
        <v>400</v>
      </c>
      <c r="G83" t="s">
        <v>417</v>
      </c>
      <c r="H83" t="s">
        <v>36</v>
      </c>
      <c r="I83" s="5">
        <v>0.5</v>
      </c>
      <c r="J83" t="s">
        <v>25</v>
      </c>
      <c r="K83">
        <v>34</v>
      </c>
      <c r="L83" t="s">
        <v>214</v>
      </c>
      <c r="M83">
        <v>64</v>
      </c>
      <c r="N83">
        <v>8</v>
      </c>
      <c r="O83" t="s">
        <v>211</v>
      </c>
      <c r="P83" t="s">
        <v>222</v>
      </c>
      <c r="Q83" t="s">
        <v>211</v>
      </c>
      <c r="R83" t="s">
        <v>211</v>
      </c>
      <c r="S83">
        <v>0.79810000000000003</v>
      </c>
      <c r="T83" t="s">
        <v>19</v>
      </c>
      <c r="U83" t="s">
        <v>138</v>
      </c>
    </row>
    <row r="84" spans="1:21" x14ac:dyDescent="0.25">
      <c r="A84">
        <v>8</v>
      </c>
      <c r="B84">
        <v>7</v>
      </c>
      <c r="C84">
        <v>12</v>
      </c>
      <c r="D84">
        <f t="shared" si="0"/>
        <v>670.5</v>
      </c>
      <c r="E84" t="s">
        <v>163</v>
      </c>
      <c r="F84">
        <v>400</v>
      </c>
      <c r="G84" t="s">
        <v>417</v>
      </c>
      <c r="H84" t="s">
        <v>36</v>
      </c>
      <c r="I84" s="5">
        <v>0.5</v>
      </c>
      <c r="J84" t="s">
        <v>25</v>
      </c>
      <c r="K84">
        <v>34</v>
      </c>
      <c r="L84" t="s">
        <v>214</v>
      </c>
      <c r="M84">
        <v>64</v>
      </c>
      <c r="N84">
        <v>8</v>
      </c>
      <c r="O84" t="s">
        <v>211</v>
      </c>
      <c r="P84" t="s">
        <v>222</v>
      </c>
      <c r="Q84" t="s">
        <v>211</v>
      </c>
      <c r="R84" t="s">
        <v>211</v>
      </c>
      <c r="S84">
        <v>0.67049999999999998</v>
      </c>
      <c r="T84" t="s">
        <v>19</v>
      </c>
      <c r="U84" t="s">
        <v>138</v>
      </c>
    </row>
    <row r="85" spans="1:21" x14ac:dyDescent="0.25">
      <c r="A85">
        <v>8</v>
      </c>
      <c r="B85">
        <v>7</v>
      </c>
      <c r="C85">
        <v>24</v>
      </c>
      <c r="D85">
        <f t="shared" si="0"/>
        <v>303.20000000000005</v>
      </c>
      <c r="E85" t="s">
        <v>163</v>
      </c>
      <c r="F85">
        <v>400</v>
      </c>
      <c r="G85" t="s">
        <v>417</v>
      </c>
      <c r="H85" t="s">
        <v>36</v>
      </c>
      <c r="I85" s="5">
        <v>0.5</v>
      </c>
      <c r="J85" t="s">
        <v>25</v>
      </c>
      <c r="K85">
        <v>34</v>
      </c>
      <c r="L85" t="s">
        <v>214</v>
      </c>
      <c r="M85">
        <v>64</v>
      </c>
      <c r="N85">
        <v>8</v>
      </c>
      <c r="O85" t="s">
        <v>211</v>
      </c>
      <c r="P85" t="s">
        <v>222</v>
      </c>
      <c r="Q85" t="s">
        <v>211</v>
      </c>
      <c r="R85" t="s">
        <v>211</v>
      </c>
      <c r="S85">
        <v>0.30320000000000003</v>
      </c>
      <c r="T85" t="s">
        <v>19</v>
      </c>
      <c r="U85" t="s">
        <v>138</v>
      </c>
    </row>
    <row r="86" spans="1:21" x14ac:dyDescent="0.25">
      <c r="A86">
        <v>8</v>
      </c>
      <c r="B86">
        <v>7</v>
      </c>
      <c r="C86">
        <v>36</v>
      </c>
      <c r="D86">
        <f t="shared" si="0"/>
        <v>147.79999999999998</v>
      </c>
      <c r="E86" t="s">
        <v>163</v>
      </c>
      <c r="F86">
        <v>400</v>
      </c>
      <c r="G86" t="s">
        <v>417</v>
      </c>
      <c r="H86" t="s">
        <v>36</v>
      </c>
      <c r="I86" s="5">
        <v>0.5</v>
      </c>
      <c r="J86" t="s">
        <v>25</v>
      </c>
      <c r="K86">
        <v>34</v>
      </c>
      <c r="L86" t="s">
        <v>214</v>
      </c>
      <c r="M86">
        <v>64</v>
      </c>
      <c r="N86">
        <v>8</v>
      </c>
      <c r="O86" t="s">
        <v>211</v>
      </c>
      <c r="P86" t="s">
        <v>222</v>
      </c>
      <c r="Q86" t="s">
        <v>211</v>
      </c>
      <c r="R86" t="s">
        <v>211</v>
      </c>
      <c r="S86">
        <v>0.14779999999999999</v>
      </c>
      <c r="T86" t="s">
        <v>19</v>
      </c>
      <c r="U86" t="s">
        <v>138</v>
      </c>
    </row>
    <row r="87" spans="1:21" x14ac:dyDescent="0.25">
      <c r="A87">
        <v>8</v>
      </c>
      <c r="B87">
        <v>7</v>
      </c>
      <c r="C87">
        <v>48</v>
      </c>
      <c r="D87">
        <f t="shared" si="0"/>
        <v>74.300000000000011</v>
      </c>
      <c r="E87" t="s">
        <v>163</v>
      </c>
      <c r="F87">
        <v>400</v>
      </c>
      <c r="G87" t="s">
        <v>417</v>
      </c>
      <c r="H87" t="s">
        <v>36</v>
      </c>
      <c r="I87" s="5">
        <v>0.5</v>
      </c>
      <c r="J87" t="s">
        <v>25</v>
      </c>
      <c r="K87">
        <v>34</v>
      </c>
      <c r="L87" t="s">
        <v>214</v>
      </c>
      <c r="M87">
        <v>64</v>
      </c>
      <c r="N87">
        <v>8</v>
      </c>
      <c r="O87" t="s">
        <v>211</v>
      </c>
      <c r="P87" t="s">
        <v>222</v>
      </c>
      <c r="Q87" t="s">
        <v>211</v>
      </c>
      <c r="R87" t="s">
        <v>211</v>
      </c>
      <c r="S87">
        <v>7.4300000000000005E-2</v>
      </c>
      <c r="T87" t="s">
        <v>19</v>
      </c>
      <c r="U87" t="s">
        <v>138</v>
      </c>
    </row>
    <row r="88" spans="1:21" x14ac:dyDescent="0.25">
      <c r="A88">
        <v>8</v>
      </c>
      <c r="B88">
        <v>7</v>
      </c>
      <c r="C88">
        <v>72</v>
      </c>
      <c r="D88">
        <f t="shared" si="0"/>
        <v>27.799999999999997</v>
      </c>
      <c r="E88" t="s">
        <v>163</v>
      </c>
      <c r="F88">
        <v>400</v>
      </c>
      <c r="G88" t="s">
        <v>417</v>
      </c>
      <c r="H88" t="s">
        <v>36</v>
      </c>
      <c r="I88" s="5">
        <v>0.5</v>
      </c>
      <c r="J88" t="s">
        <v>25</v>
      </c>
      <c r="K88">
        <v>34</v>
      </c>
      <c r="L88" t="s">
        <v>214</v>
      </c>
      <c r="M88">
        <v>64</v>
      </c>
      <c r="N88">
        <v>8</v>
      </c>
      <c r="O88" t="s">
        <v>211</v>
      </c>
      <c r="P88" t="s">
        <v>222</v>
      </c>
      <c r="Q88" t="s">
        <v>211</v>
      </c>
      <c r="R88" t="s">
        <v>211</v>
      </c>
      <c r="S88">
        <v>2.7799999999999998E-2</v>
      </c>
      <c r="T88" t="s">
        <v>19</v>
      </c>
      <c r="U88" t="s">
        <v>138</v>
      </c>
    </row>
    <row r="89" spans="1:21" x14ac:dyDescent="0.25">
      <c r="A89">
        <v>9</v>
      </c>
      <c r="B89">
        <v>8</v>
      </c>
      <c r="C89">
        <v>0</v>
      </c>
      <c r="D89">
        <v>0</v>
      </c>
      <c r="E89" t="s">
        <v>22</v>
      </c>
      <c r="F89">
        <v>400</v>
      </c>
      <c r="G89" t="s">
        <v>417</v>
      </c>
      <c r="H89" t="s">
        <v>27</v>
      </c>
      <c r="I89" s="5">
        <v>1</v>
      </c>
      <c r="J89" t="s">
        <v>23</v>
      </c>
      <c r="K89" t="s">
        <v>419</v>
      </c>
      <c r="L89" t="s">
        <v>27</v>
      </c>
      <c r="M89" t="s">
        <v>419</v>
      </c>
      <c r="N89">
        <v>20</v>
      </c>
      <c r="O89" t="s">
        <v>211</v>
      </c>
      <c r="P89" t="s">
        <v>222</v>
      </c>
      <c r="Q89" t="s">
        <v>211</v>
      </c>
      <c r="R89" t="s">
        <v>211</v>
      </c>
      <c r="S89">
        <v>0</v>
      </c>
      <c r="T89" t="s">
        <v>8</v>
      </c>
      <c r="U89" t="s">
        <v>283</v>
      </c>
    </row>
    <row r="90" spans="1:21" x14ac:dyDescent="0.25">
      <c r="A90">
        <v>9</v>
      </c>
      <c r="B90">
        <v>8</v>
      </c>
      <c r="C90">
        <v>0.5</v>
      </c>
      <c r="D90">
        <v>14.539400000000001</v>
      </c>
      <c r="E90" t="s">
        <v>22</v>
      </c>
      <c r="F90">
        <v>400</v>
      </c>
      <c r="G90" t="s">
        <v>417</v>
      </c>
      <c r="H90" t="s">
        <v>27</v>
      </c>
      <c r="I90" s="5">
        <v>1</v>
      </c>
      <c r="J90" t="s">
        <v>23</v>
      </c>
      <c r="K90" t="s">
        <v>419</v>
      </c>
      <c r="L90" t="s">
        <v>27</v>
      </c>
      <c r="M90" t="s">
        <v>419</v>
      </c>
      <c r="N90">
        <v>20</v>
      </c>
      <c r="O90" t="s">
        <v>211</v>
      </c>
      <c r="P90" t="s">
        <v>222</v>
      </c>
      <c r="Q90" t="s">
        <v>211</v>
      </c>
      <c r="R90" t="s">
        <v>211</v>
      </c>
      <c r="S90">
        <v>14.539400000000001</v>
      </c>
      <c r="T90" t="s">
        <v>8</v>
      </c>
      <c r="U90" t="s">
        <v>283</v>
      </c>
    </row>
    <row r="91" spans="1:21" x14ac:dyDescent="0.25">
      <c r="A91">
        <v>9</v>
      </c>
      <c r="B91">
        <v>8</v>
      </c>
      <c r="C91">
        <v>1</v>
      </c>
      <c r="D91">
        <v>57.102200000000003</v>
      </c>
      <c r="E91" t="s">
        <v>22</v>
      </c>
      <c r="F91">
        <v>400</v>
      </c>
      <c r="G91" t="s">
        <v>417</v>
      </c>
      <c r="H91" t="s">
        <v>27</v>
      </c>
      <c r="I91" s="5">
        <v>1</v>
      </c>
      <c r="J91" t="s">
        <v>23</v>
      </c>
      <c r="K91" t="s">
        <v>419</v>
      </c>
      <c r="L91" t="s">
        <v>27</v>
      </c>
      <c r="M91" t="s">
        <v>419</v>
      </c>
      <c r="N91">
        <v>20</v>
      </c>
      <c r="O91" t="s">
        <v>211</v>
      </c>
      <c r="P91" t="s">
        <v>222</v>
      </c>
      <c r="Q91" t="s">
        <v>211</v>
      </c>
      <c r="R91" t="s">
        <v>211</v>
      </c>
      <c r="S91">
        <v>57.102200000000003</v>
      </c>
      <c r="T91" t="s">
        <v>8</v>
      </c>
      <c r="U91" t="s">
        <v>283</v>
      </c>
    </row>
    <row r="92" spans="1:21" x14ac:dyDescent="0.25">
      <c r="A92">
        <v>9</v>
      </c>
      <c r="B92">
        <v>8</v>
      </c>
      <c r="C92">
        <v>2</v>
      </c>
      <c r="D92">
        <v>78.724400000000003</v>
      </c>
      <c r="E92" t="s">
        <v>22</v>
      </c>
      <c r="F92">
        <v>400</v>
      </c>
      <c r="G92" t="s">
        <v>417</v>
      </c>
      <c r="H92" t="s">
        <v>27</v>
      </c>
      <c r="I92" s="5">
        <v>1</v>
      </c>
      <c r="J92" t="s">
        <v>23</v>
      </c>
      <c r="K92" t="s">
        <v>419</v>
      </c>
      <c r="L92" t="s">
        <v>27</v>
      </c>
      <c r="M92" t="s">
        <v>419</v>
      </c>
      <c r="N92">
        <v>20</v>
      </c>
      <c r="O92" t="s">
        <v>211</v>
      </c>
      <c r="P92" t="s">
        <v>222</v>
      </c>
      <c r="Q92" t="s">
        <v>211</v>
      </c>
      <c r="R92" t="s">
        <v>211</v>
      </c>
      <c r="S92">
        <v>78.724400000000003</v>
      </c>
      <c r="T92" t="s">
        <v>8</v>
      </c>
      <c r="U92" t="s">
        <v>283</v>
      </c>
    </row>
    <row r="93" spans="1:21" x14ac:dyDescent="0.25">
      <c r="A93">
        <v>9</v>
      </c>
      <c r="B93">
        <v>8</v>
      </c>
      <c r="C93">
        <v>3</v>
      </c>
      <c r="D93">
        <v>70.7911</v>
      </c>
      <c r="E93" t="s">
        <v>22</v>
      </c>
      <c r="F93">
        <v>400</v>
      </c>
      <c r="G93" t="s">
        <v>417</v>
      </c>
      <c r="H93" t="s">
        <v>27</v>
      </c>
      <c r="I93" s="5">
        <v>1</v>
      </c>
      <c r="J93" t="s">
        <v>23</v>
      </c>
      <c r="K93" t="s">
        <v>419</v>
      </c>
      <c r="L93" t="s">
        <v>27</v>
      </c>
      <c r="M93" t="s">
        <v>419</v>
      </c>
      <c r="N93">
        <v>20</v>
      </c>
      <c r="O93" t="s">
        <v>211</v>
      </c>
      <c r="P93" t="s">
        <v>222</v>
      </c>
      <c r="Q93" t="s">
        <v>211</v>
      </c>
      <c r="R93" t="s">
        <v>211</v>
      </c>
      <c r="S93">
        <v>70.7911</v>
      </c>
      <c r="T93" t="s">
        <v>8</v>
      </c>
      <c r="U93" t="s">
        <v>283</v>
      </c>
    </row>
    <row r="94" spans="1:21" x14ac:dyDescent="0.25">
      <c r="A94">
        <v>9</v>
      </c>
      <c r="B94">
        <v>8</v>
      </c>
      <c r="C94">
        <v>4</v>
      </c>
      <c r="D94">
        <v>45.221200000000003</v>
      </c>
      <c r="E94" t="s">
        <v>22</v>
      </c>
      <c r="F94">
        <v>400</v>
      </c>
      <c r="G94" t="s">
        <v>417</v>
      </c>
      <c r="H94" t="s">
        <v>27</v>
      </c>
      <c r="I94" s="5">
        <v>1</v>
      </c>
      <c r="J94" t="s">
        <v>23</v>
      </c>
      <c r="K94" t="s">
        <v>419</v>
      </c>
      <c r="L94" t="s">
        <v>27</v>
      </c>
      <c r="M94" t="s">
        <v>419</v>
      </c>
      <c r="N94">
        <v>20</v>
      </c>
      <c r="O94" t="s">
        <v>211</v>
      </c>
      <c r="P94" t="s">
        <v>222</v>
      </c>
      <c r="Q94" t="s">
        <v>211</v>
      </c>
      <c r="R94" t="s">
        <v>211</v>
      </c>
      <c r="S94">
        <v>45.221200000000003</v>
      </c>
      <c r="T94" t="s">
        <v>8</v>
      </c>
      <c r="U94" t="s">
        <v>283</v>
      </c>
    </row>
    <row r="95" spans="1:21" x14ac:dyDescent="0.25">
      <c r="A95">
        <v>9</v>
      </c>
      <c r="B95">
        <v>8</v>
      </c>
      <c r="C95">
        <v>5</v>
      </c>
      <c r="D95">
        <v>29.510999999999999</v>
      </c>
      <c r="E95" t="s">
        <v>22</v>
      </c>
      <c r="F95">
        <v>400</v>
      </c>
      <c r="G95" t="s">
        <v>417</v>
      </c>
      <c r="H95" t="s">
        <v>27</v>
      </c>
      <c r="I95" s="5">
        <v>1</v>
      </c>
      <c r="J95" t="s">
        <v>23</v>
      </c>
      <c r="K95" t="s">
        <v>419</v>
      </c>
      <c r="L95" t="s">
        <v>27</v>
      </c>
      <c r="M95" t="s">
        <v>419</v>
      </c>
      <c r="N95">
        <v>20</v>
      </c>
      <c r="O95" t="s">
        <v>211</v>
      </c>
      <c r="P95" t="s">
        <v>222</v>
      </c>
      <c r="Q95" t="s">
        <v>211</v>
      </c>
      <c r="R95" t="s">
        <v>211</v>
      </c>
      <c r="S95">
        <v>29.510999999999999</v>
      </c>
      <c r="T95" t="s">
        <v>8</v>
      </c>
      <c r="U95" t="s">
        <v>283</v>
      </c>
    </row>
    <row r="96" spans="1:21" x14ac:dyDescent="0.25">
      <c r="A96">
        <v>9</v>
      </c>
      <c r="B96">
        <v>8</v>
      </c>
      <c r="C96">
        <v>7</v>
      </c>
      <c r="D96">
        <v>10.15</v>
      </c>
      <c r="E96" t="s">
        <v>22</v>
      </c>
      <c r="F96">
        <v>400</v>
      </c>
      <c r="G96" t="s">
        <v>417</v>
      </c>
      <c r="H96" t="s">
        <v>27</v>
      </c>
      <c r="I96" s="5">
        <v>1</v>
      </c>
      <c r="J96" t="s">
        <v>23</v>
      </c>
      <c r="K96" t="s">
        <v>419</v>
      </c>
      <c r="L96" t="s">
        <v>27</v>
      </c>
      <c r="M96" t="s">
        <v>419</v>
      </c>
      <c r="N96">
        <v>20</v>
      </c>
      <c r="O96" t="s">
        <v>211</v>
      </c>
      <c r="P96" t="s">
        <v>222</v>
      </c>
      <c r="Q96" t="s">
        <v>211</v>
      </c>
      <c r="R96" t="s">
        <v>211</v>
      </c>
      <c r="S96">
        <v>10.15</v>
      </c>
      <c r="T96" t="s">
        <v>8</v>
      </c>
      <c r="U96" t="s">
        <v>283</v>
      </c>
    </row>
    <row r="97" spans="1:21" x14ac:dyDescent="0.25">
      <c r="A97">
        <v>9</v>
      </c>
      <c r="B97">
        <v>8</v>
      </c>
      <c r="C97">
        <v>9</v>
      </c>
      <c r="D97">
        <v>5.5865</v>
      </c>
      <c r="E97" t="s">
        <v>22</v>
      </c>
      <c r="F97">
        <v>400</v>
      </c>
      <c r="G97" t="s">
        <v>417</v>
      </c>
      <c r="H97" t="s">
        <v>27</v>
      </c>
      <c r="I97" s="5">
        <v>1</v>
      </c>
      <c r="J97" t="s">
        <v>23</v>
      </c>
      <c r="K97" t="s">
        <v>419</v>
      </c>
      <c r="L97" t="s">
        <v>27</v>
      </c>
      <c r="M97" t="s">
        <v>419</v>
      </c>
      <c r="N97">
        <v>20</v>
      </c>
      <c r="O97" t="s">
        <v>211</v>
      </c>
      <c r="P97" t="s">
        <v>222</v>
      </c>
      <c r="Q97" t="s">
        <v>211</v>
      </c>
      <c r="R97" t="s">
        <v>211</v>
      </c>
      <c r="S97">
        <v>5.5865</v>
      </c>
      <c r="T97" t="s">
        <v>8</v>
      </c>
      <c r="U97" t="s">
        <v>283</v>
      </c>
    </row>
    <row r="98" spans="1:21" x14ac:dyDescent="0.25">
      <c r="A98">
        <v>9</v>
      </c>
      <c r="B98">
        <v>8</v>
      </c>
      <c r="C98">
        <v>12</v>
      </c>
      <c r="D98">
        <v>2.8241999999999998</v>
      </c>
      <c r="E98" t="s">
        <v>22</v>
      </c>
      <c r="F98">
        <v>400</v>
      </c>
      <c r="G98" t="s">
        <v>417</v>
      </c>
      <c r="H98" t="s">
        <v>27</v>
      </c>
      <c r="I98" s="5">
        <v>1</v>
      </c>
      <c r="J98" t="s">
        <v>23</v>
      </c>
      <c r="K98" t="s">
        <v>419</v>
      </c>
      <c r="L98" t="s">
        <v>27</v>
      </c>
      <c r="M98" t="s">
        <v>419</v>
      </c>
      <c r="N98">
        <v>20</v>
      </c>
      <c r="O98" t="s">
        <v>211</v>
      </c>
      <c r="P98" t="s">
        <v>222</v>
      </c>
      <c r="Q98" t="s">
        <v>211</v>
      </c>
      <c r="R98" t="s">
        <v>211</v>
      </c>
      <c r="S98">
        <v>2.8241999999999998</v>
      </c>
      <c r="T98" t="s">
        <v>8</v>
      </c>
      <c r="U98" t="s">
        <v>283</v>
      </c>
    </row>
    <row r="99" spans="1:21" x14ac:dyDescent="0.25">
      <c r="A99">
        <v>9</v>
      </c>
      <c r="B99">
        <v>8</v>
      </c>
      <c r="C99">
        <v>24</v>
      </c>
      <c r="D99">
        <v>0.75609999999999999</v>
      </c>
      <c r="E99" t="s">
        <v>22</v>
      </c>
      <c r="F99">
        <v>400</v>
      </c>
      <c r="G99" t="s">
        <v>417</v>
      </c>
      <c r="H99" t="s">
        <v>27</v>
      </c>
      <c r="I99" s="5">
        <v>1</v>
      </c>
      <c r="J99" t="s">
        <v>23</v>
      </c>
      <c r="K99" t="s">
        <v>419</v>
      </c>
      <c r="L99" t="s">
        <v>27</v>
      </c>
      <c r="M99" t="s">
        <v>419</v>
      </c>
      <c r="N99">
        <v>20</v>
      </c>
      <c r="O99" t="s">
        <v>211</v>
      </c>
      <c r="P99" t="s">
        <v>222</v>
      </c>
      <c r="Q99" t="s">
        <v>211</v>
      </c>
      <c r="R99" t="s">
        <v>211</v>
      </c>
      <c r="S99">
        <v>0.75609999999999999</v>
      </c>
      <c r="T99" t="s">
        <v>8</v>
      </c>
      <c r="U99" t="s">
        <v>283</v>
      </c>
    </row>
    <row r="100" spans="1:21" x14ac:dyDescent="0.25">
      <c r="A100">
        <v>9</v>
      </c>
      <c r="B100">
        <v>8</v>
      </c>
      <c r="C100">
        <v>36</v>
      </c>
      <c r="D100">
        <v>0.2351</v>
      </c>
      <c r="E100" t="s">
        <v>22</v>
      </c>
      <c r="F100">
        <v>400</v>
      </c>
      <c r="G100" t="s">
        <v>417</v>
      </c>
      <c r="H100" t="s">
        <v>27</v>
      </c>
      <c r="I100" s="5">
        <v>1</v>
      </c>
      <c r="J100" t="s">
        <v>23</v>
      </c>
      <c r="K100" t="s">
        <v>419</v>
      </c>
      <c r="L100" t="s">
        <v>27</v>
      </c>
      <c r="M100" t="s">
        <v>419</v>
      </c>
      <c r="N100">
        <v>20</v>
      </c>
      <c r="O100" t="s">
        <v>211</v>
      </c>
      <c r="P100" t="s">
        <v>222</v>
      </c>
      <c r="Q100" t="s">
        <v>211</v>
      </c>
      <c r="R100" t="s">
        <v>211</v>
      </c>
      <c r="S100">
        <v>0.2351</v>
      </c>
      <c r="T100" t="s">
        <v>8</v>
      </c>
      <c r="U100" t="s">
        <v>283</v>
      </c>
    </row>
    <row r="101" spans="1:21" x14ac:dyDescent="0.25">
      <c r="A101">
        <v>9</v>
      </c>
      <c r="B101">
        <v>8</v>
      </c>
      <c r="C101">
        <v>0</v>
      </c>
      <c r="D101">
        <v>0</v>
      </c>
      <c r="E101" t="s">
        <v>163</v>
      </c>
      <c r="F101">
        <v>400</v>
      </c>
      <c r="G101" t="s">
        <v>417</v>
      </c>
      <c r="H101" t="s">
        <v>27</v>
      </c>
      <c r="I101" s="5">
        <v>1</v>
      </c>
      <c r="J101" t="s">
        <v>23</v>
      </c>
      <c r="K101" t="s">
        <v>419</v>
      </c>
      <c r="L101" t="s">
        <v>27</v>
      </c>
      <c r="M101" t="s">
        <v>419</v>
      </c>
      <c r="N101">
        <v>20</v>
      </c>
      <c r="O101" t="s">
        <v>211</v>
      </c>
      <c r="P101" t="s">
        <v>222</v>
      </c>
      <c r="Q101" t="s">
        <v>211</v>
      </c>
      <c r="R101" t="s">
        <v>211</v>
      </c>
      <c r="S101">
        <v>0</v>
      </c>
      <c r="T101" t="s">
        <v>8</v>
      </c>
      <c r="U101" t="s">
        <v>283</v>
      </c>
    </row>
    <row r="102" spans="1:21" x14ac:dyDescent="0.25">
      <c r="A102">
        <v>9</v>
      </c>
      <c r="B102">
        <v>8</v>
      </c>
      <c r="C102">
        <v>0.5</v>
      </c>
      <c r="D102">
        <v>50.2149</v>
      </c>
      <c r="E102" t="s">
        <v>163</v>
      </c>
      <c r="F102">
        <v>400</v>
      </c>
      <c r="G102" t="s">
        <v>417</v>
      </c>
      <c r="H102" t="s">
        <v>27</v>
      </c>
      <c r="I102" s="5">
        <v>1</v>
      </c>
      <c r="J102" t="s">
        <v>23</v>
      </c>
      <c r="K102" t="s">
        <v>419</v>
      </c>
      <c r="L102" t="s">
        <v>27</v>
      </c>
      <c r="M102" t="s">
        <v>419</v>
      </c>
      <c r="N102">
        <v>20</v>
      </c>
      <c r="O102" t="s">
        <v>211</v>
      </c>
      <c r="P102" t="s">
        <v>222</v>
      </c>
      <c r="Q102" t="s">
        <v>211</v>
      </c>
      <c r="R102" t="s">
        <v>211</v>
      </c>
      <c r="S102">
        <v>50.2149</v>
      </c>
      <c r="T102" t="s">
        <v>8</v>
      </c>
      <c r="U102" t="s">
        <v>283</v>
      </c>
    </row>
    <row r="103" spans="1:21" x14ac:dyDescent="0.25">
      <c r="A103">
        <v>9</v>
      </c>
      <c r="B103">
        <v>8</v>
      </c>
      <c r="C103">
        <v>1</v>
      </c>
      <c r="D103">
        <v>229.0275</v>
      </c>
      <c r="E103" t="s">
        <v>163</v>
      </c>
      <c r="F103">
        <v>400</v>
      </c>
      <c r="G103" t="s">
        <v>417</v>
      </c>
      <c r="H103" t="s">
        <v>27</v>
      </c>
      <c r="I103" s="5">
        <v>1</v>
      </c>
      <c r="J103" t="s">
        <v>23</v>
      </c>
      <c r="K103" t="s">
        <v>419</v>
      </c>
      <c r="L103" t="s">
        <v>27</v>
      </c>
      <c r="M103" t="s">
        <v>419</v>
      </c>
      <c r="N103">
        <v>20</v>
      </c>
      <c r="O103" t="s">
        <v>211</v>
      </c>
      <c r="P103" t="s">
        <v>222</v>
      </c>
      <c r="Q103" t="s">
        <v>211</v>
      </c>
      <c r="R103" t="s">
        <v>211</v>
      </c>
      <c r="S103">
        <v>229.0275</v>
      </c>
      <c r="T103" t="s">
        <v>8</v>
      </c>
      <c r="U103" t="s">
        <v>283</v>
      </c>
    </row>
    <row r="104" spans="1:21" x14ac:dyDescent="0.25">
      <c r="A104">
        <v>9</v>
      </c>
      <c r="B104">
        <v>8</v>
      </c>
      <c r="C104">
        <v>2</v>
      </c>
      <c r="D104">
        <v>463.88589999999999</v>
      </c>
      <c r="E104" t="s">
        <v>163</v>
      </c>
      <c r="F104">
        <v>400</v>
      </c>
      <c r="G104" t="s">
        <v>417</v>
      </c>
      <c r="H104" t="s">
        <v>27</v>
      </c>
      <c r="I104" s="5">
        <v>1</v>
      </c>
      <c r="J104" t="s">
        <v>23</v>
      </c>
      <c r="K104" t="s">
        <v>419</v>
      </c>
      <c r="L104" t="s">
        <v>27</v>
      </c>
      <c r="M104" t="s">
        <v>419</v>
      </c>
      <c r="N104">
        <v>20</v>
      </c>
      <c r="O104" t="s">
        <v>211</v>
      </c>
      <c r="P104" t="s">
        <v>222</v>
      </c>
      <c r="Q104" t="s">
        <v>211</v>
      </c>
      <c r="R104" t="s">
        <v>211</v>
      </c>
      <c r="S104">
        <v>463.88589999999999</v>
      </c>
      <c r="T104" t="s">
        <v>8</v>
      </c>
      <c r="U104" t="s">
        <v>283</v>
      </c>
    </row>
    <row r="105" spans="1:21" x14ac:dyDescent="0.25">
      <c r="A105">
        <v>9</v>
      </c>
      <c r="B105">
        <v>8</v>
      </c>
      <c r="C105">
        <v>3</v>
      </c>
      <c r="D105">
        <v>562.596</v>
      </c>
      <c r="E105" t="s">
        <v>163</v>
      </c>
      <c r="F105">
        <v>400</v>
      </c>
      <c r="G105" t="s">
        <v>417</v>
      </c>
      <c r="H105" t="s">
        <v>27</v>
      </c>
      <c r="I105" s="5">
        <v>1</v>
      </c>
      <c r="J105" t="s">
        <v>23</v>
      </c>
      <c r="K105" t="s">
        <v>419</v>
      </c>
      <c r="L105" t="s">
        <v>27</v>
      </c>
      <c r="M105" t="s">
        <v>419</v>
      </c>
      <c r="N105">
        <v>20</v>
      </c>
      <c r="O105" t="s">
        <v>211</v>
      </c>
      <c r="P105" t="s">
        <v>222</v>
      </c>
      <c r="Q105" t="s">
        <v>211</v>
      </c>
      <c r="R105" t="s">
        <v>211</v>
      </c>
      <c r="S105">
        <v>562.596</v>
      </c>
      <c r="T105" t="s">
        <v>8</v>
      </c>
      <c r="U105" t="s">
        <v>283</v>
      </c>
    </row>
    <row r="106" spans="1:21" x14ac:dyDescent="0.25">
      <c r="A106">
        <v>9</v>
      </c>
      <c r="B106">
        <v>8</v>
      </c>
      <c r="C106">
        <v>4</v>
      </c>
      <c r="D106">
        <v>587.51260000000002</v>
      </c>
      <c r="E106" t="s">
        <v>163</v>
      </c>
      <c r="F106">
        <v>400</v>
      </c>
      <c r="G106" t="s">
        <v>417</v>
      </c>
      <c r="H106" t="s">
        <v>27</v>
      </c>
      <c r="I106" s="5">
        <v>1</v>
      </c>
      <c r="J106" t="s">
        <v>23</v>
      </c>
      <c r="K106" t="s">
        <v>419</v>
      </c>
      <c r="L106" t="s">
        <v>27</v>
      </c>
      <c r="M106" t="s">
        <v>419</v>
      </c>
      <c r="N106">
        <v>20</v>
      </c>
      <c r="O106" t="s">
        <v>211</v>
      </c>
      <c r="P106" t="s">
        <v>222</v>
      </c>
      <c r="Q106" t="s">
        <v>211</v>
      </c>
      <c r="R106" t="s">
        <v>211</v>
      </c>
      <c r="S106">
        <v>587.51260000000002</v>
      </c>
      <c r="T106" t="s">
        <v>8</v>
      </c>
      <c r="U106" t="s">
        <v>283</v>
      </c>
    </row>
    <row r="107" spans="1:21" x14ac:dyDescent="0.25">
      <c r="A107">
        <v>9</v>
      </c>
      <c r="B107">
        <v>8</v>
      </c>
      <c r="C107">
        <v>5</v>
      </c>
      <c r="D107">
        <v>528.29</v>
      </c>
      <c r="E107" t="s">
        <v>163</v>
      </c>
      <c r="F107">
        <v>400</v>
      </c>
      <c r="G107" t="s">
        <v>417</v>
      </c>
      <c r="H107" t="s">
        <v>27</v>
      </c>
      <c r="I107" s="5">
        <v>1</v>
      </c>
      <c r="J107" t="s">
        <v>23</v>
      </c>
      <c r="K107" t="s">
        <v>419</v>
      </c>
      <c r="L107" t="s">
        <v>27</v>
      </c>
      <c r="M107" t="s">
        <v>419</v>
      </c>
      <c r="N107">
        <v>20</v>
      </c>
      <c r="O107" t="s">
        <v>211</v>
      </c>
      <c r="P107" t="s">
        <v>222</v>
      </c>
      <c r="Q107" t="s">
        <v>211</v>
      </c>
      <c r="R107" t="s">
        <v>211</v>
      </c>
      <c r="S107">
        <v>528.29</v>
      </c>
      <c r="T107" t="s">
        <v>8</v>
      </c>
      <c r="U107" t="s">
        <v>283</v>
      </c>
    </row>
    <row r="108" spans="1:21" x14ac:dyDescent="0.25">
      <c r="A108">
        <v>9</v>
      </c>
      <c r="B108">
        <v>8</v>
      </c>
      <c r="C108">
        <v>7</v>
      </c>
      <c r="D108">
        <v>367.81659999999999</v>
      </c>
      <c r="E108" t="s">
        <v>163</v>
      </c>
      <c r="F108">
        <v>400</v>
      </c>
      <c r="G108" t="s">
        <v>417</v>
      </c>
      <c r="H108" t="s">
        <v>27</v>
      </c>
      <c r="I108" s="5">
        <v>1</v>
      </c>
      <c r="J108" t="s">
        <v>23</v>
      </c>
      <c r="K108" t="s">
        <v>419</v>
      </c>
      <c r="L108" t="s">
        <v>27</v>
      </c>
      <c r="M108" t="s">
        <v>419</v>
      </c>
      <c r="N108">
        <v>20</v>
      </c>
      <c r="O108" t="s">
        <v>211</v>
      </c>
      <c r="P108" t="s">
        <v>222</v>
      </c>
      <c r="Q108" t="s">
        <v>211</v>
      </c>
      <c r="R108" t="s">
        <v>211</v>
      </c>
      <c r="S108">
        <v>367.81659999999999</v>
      </c>
      <c r="T108" t="s">
        <v>8</v>
      </c>
      <c r="U108" t="s">
        <v>283</v>
      </c>
    </row>
    <row r="109" spans="1:21" x14ac:dyDescent="0.25">
      <c r="A109">
        <v>9</v>
      </c>
      <c r="B109">
        <v>8</v>
      </c>
      <c r="C109">
        <v>9</v>
      </c>
      <c r="D109">
        <v>303.82429999999999</v>
      </c>
      <c r="E109" t="s">
        <v>163</v>
      </c>
      <c r="F109">
        <v>400</v>
      </c>
      <c r="G109" t="s">
        <v>417</v>
      </c>
      <c r="H109" t="s">
        <v>27</v>
      </c>
      <c r="I109" s="5">
        <v>1</v>
      </c>
      <c r="J109" t="s">
        <v>23</v>
      </c>
      <c r="K109" t="s">
        <v>419</v>
      </c>
      <c r="L109" t="s">
        <v>27</v>
      </c>
      <c r="M109" t="s">
        <v>419</v>
      </c>
      <c r="N109">
        <v>20</v>
      </c>
      <c r="O109" t="s">
        <v>211</v>
      </c>
      <c r="P109" t="s">
        <v>222</v>
      </c>
      <c r="Q109" t="s">
        <v>211</v>
      </c>
      <c r="R109" t="s">
        <v>211</v>
      </c>
      <c r="S109">
        <v>303.82429999999999</v>
      </c>
      <c r="T109" t="s">
        <v>8</v>
      </c>
      <c r="U109" t="s">
        <v>283</v>
      </c>
    </row>
    <row r="110" spans="1:21" x14ac:dyDescent="0.25">
      <c r="A110">
        <v>9</v>
      </c>
      <c r="B110">
        <v>8</v>
      </c>
      <c r="C110">
        <v>12</v>
      </c>
      <c r="D110">
        <v>211.64080000000001</v>
      </c>
      <c r="E110" t="s">
        <v>163</v>
      </c>
      <c r="F110">
        <v>400</v>
      </c>
      <c r="G110" t="s">
        <v>417</v>
      </c>
      <c r="H110" t="s">
        <v>27</v>
      </c>
      <c r="I110" s="5">
        <v>1</v>
      </c>
      <c r="J110" t="s">
        <v>23</v>
      </c>
      <c r="K110" t="s">
        <v>419</v>
      </c>
      <c r="L110" t="s">
        <v>27</v>
      </c>
      <c r="M110" t="s">
        <v>419</v>
      </c>
      <c r="N110">
        <v>20</v>
      </c>
      <c r="O110" t="s">
        <v>211</v>
      </c>
      <c r="P110" t="s">
        <v>222</v>
      </c>
      <c r="Q110" t="s">
        <v>211</v>
      </c>
      <c r="R110" t="s">
        <v>211</v>
      </c>
      <c r="S110">
        <v>211.64080000000001</v>
      </c>
      <c r="T110" t="s">
        <v>8</v>
      </c>
      <c r="U110" t="s">
        <v>283</v>
      </c>
    </row>
    <row r="111" spans="1:21" x14ac:dyDescent="0.25">
      <c r="A111">
        <v>9</v>
      </c>
      <c r="B111">
        <v>8</v>
      </c>
      <c r="C111">
        <v>24</v>
      </c>
      <c r="D111">
        <v>76.424199999999999</v>
      </c>
      <c r="E111" t="s">
        <v>163</v>
      </c>
      <c r="F111">
        <v>400</v>
      </c>
      <c r="G111" t="s">
        <v>417</v>
      </c>
      <c r="H111" t="s">
        <v>27</v>
      </c>
      <c r="I111" s="5">
        <v>1</v>
      </c>
      <c r="J111" t="s">
        <v>23</v>
      </c>
      <c r="K111" t="s">
        <v>419</v>
      </c>
      <c r="L111" t="s">
        <v>27</v>
      </c>
      <c r="M111" t="s">
        <v>419</v>
      </c>
      <c r="N111">
        <v>20</v>
      </c>
      <c r="O111" t="s">
        <v>211</v>
      </c>
      <c r="P111" t="s">
        <v>222</v>
      </c>
      <c r="Q111" t="s">
        <v>211</v>
      </c>
      <c r="R111" t="s">
        <v>211</v>
      </c>
      <c r="S111">
        <v>76.424199999999999</v>
      </c>
      <c r="T111" t="s">
        <v>8</v>
      </c>
      <c r="U111" t="s">
        <v>283</v>
      </c>
    </row>
    <row r="112" spans="1:21" x14ac:dyDescent="0.25">
      <c r="A112">
        <v>9</v>
      </c>
      <c r="B112">
        <v>8</v>
      </c>
      <c r="C112">
        <v>36</v>
      </c>
      <c r="D112">
        <v>23.762799999999999</v>
      </c>
      <c r="E112" t="s">
        <v>163</v>
      </c>
      <c r="F112">
        <v>400</v>
      </c>
      <c r="G112" t="s">
        <v>417</v>
      </c>
      <c r="H112" t="s">
        <v>27</v>
      </c>
      <c r="I112" s="5">
        <v>1</v>
      </c>
      <c r="J112" t="s">
        <v>23</v>
      </c>
      <c r="K112" t="s">
        <v>419</v>
      </c>
      <c r="L112" t="s">
        <v>27</v>
      </c>
      <c r="M112" t="s">
        <v>419</v>
      </c>
      <c r="N112">
        <v>20</v>
      </c>
      <c r="O112" t="s">
        <v>211</v>
      </c>
      <c r="P112" t="s">
        <v>222</v>
      </c>
      <c r="Q112" t="s">
        <v>211</v>
      </c>
      <c r="R112" t="s">
        <v>211</v>
      </c>
      <c r="S112">
        <v>23.762799999999999</v>
      </c>
      <c r="T112" t="s">
        <v>8</v>
      </c>
      <c r="U112" t="s">
        <v>283</v>
      </c>
    </row>
    <row r="113" spans="1:21" x14ac:dyDescent="0.25">
      <c r="A113">
        <v>10</v>
      </c>
      <c r="B113">
        <v>9</v>
      </c>
      <c r="C113">
        <v>0</v>
      </c>
      <c r="D113">
        <v>0</v>
      </c>
      <c r="E113" t="s">
        <v>22</v>
      </c>
      <c r="F113">
        <v>400</v>
      </c>
      <c r="G113" t="s">
        <v>417</v>
      </c>
      <c r="H113" t="s">
        <v>37</v>
      </c>
      <c r="I113" t="s">
        <v>419</v>
      </c>
      <c r="J113" t="s">
        <v>25</v>
      </c>
      <c r="K113" t="s">
        <v>419</v>
      </c>
      <c r="L113" t="s">
        <v>214</v>
      </c>
      <c r="M113" t="s">
        <v>419</v>
      </c>
      <c r="N113">
        <v>7</v>
      </c>
      <c r="O113" t="s">
        <v>25</v>
      </c>
      <c r="P113" t="s">
        <v>25</v>
      </c>
      <c r="Q113" t="s">
        <v>422</v>
      </c>
      <c r="R113" t="s">
        <v>416</v>
      </c>
      <c r="S113">
        <v>0</v>
      </c>
      <c r="T113" t="s">
        <v>8</v>
      </c>
      <c r="U113" t="s">
        <v>283</v>
      </c>
    </row>
    <row r="114" spans="1:21" x14ac:dyDescent="0.25">
      <c r="A114">
        <v>10</v>
      </c>
      <c r="B114">
        <v>9</v>
      </c>
      <c r="C114">
        <v>1</v>
      </c>
      <c r="D114">
        <v>7.1467999999999998</v>
      </c>
      <c r="E114" t="s">
        <v>22</v>
      </c>
      <c r="F114">
        <v>400</v>
      </c>
      <c r="G114" t="s">
        <v>417</v>
      </c>
      <c r="H114" t="s">
        <v>37</v>
      </c>
      <c r="I114" t="s">
        <v>419</v>
      </c>
      <c r="J114" t="s">
        <v>25</v>
      </c>
      <c r="K114" t="s">
        <v>419</v>
      </c>
      <c r="L114" t="s">
        <v>214</v>
      </c>
      <c r="M114" t="s">
        <v>419</v>
      </c>
      <c r="N114">
        <v>7</v>
      </c>
      <c r="O114" t="s">
        <v>25</v>
      </c>
      <c r="P114" t="s">
        <v>25</v>
      </c>
      <c r="Q114" t="s">
        <v>422</v>
      </c>
      <c r="R114" t="s">
        <v>416</v>
      </c>
      <c r="S114">
        <v>7.1467999999999998</v>
      </c>
      <c r="T114" t="s">
        <v>8</v>
      </c>
      <c r="U114" t="s">
        <v>283</v>
      </c>
    </row>
    <row r="115" spans="1:21" x14ac:dyDescent="0.25">
      <c r="A115">
        <v>10</v>
      </c>
      <c r="B115">
        <v>9</v>
      </c>
      <c r="C115">
        <v>2</v>
      </c>
      <c r="D115">
        <v>21.0672</v>
      </c>
      <c r="E115" t="s">
        <v>22</v>
      </c>
      <c r="F115">
        <v>400</v>
      </c>
      <c r="G115" t="s">
        <v>417</v>
      </c>
      <c r="H115" t="s">
        <v>37</v>
      </c>
      <c r="I115" t="s">
        <v>419</v>
      </c>
      <c r="J115" t="s">
        <v>25</v>
      </c>
      <c r="K115" t="s">
        <v>419</v>
      </c>
      <c r="L115" t="s">
        <v>214</v>
      </c>
      <c r="M115" t="s">
        <v>419</v>
      </c>
      <c r="N115">
        <v>7</v>
      </c>
      <c r="O115" t="s">
        <v>25</v>
      </c>
      <c r="P115" t="s">
        <v>25</v>
      </c>
      <c r="Q115" t="s">
        <v>422</v>
      </c>
      <c r="R115" t="s">
        <v>416</v>
      </c>
      <c r="S115">
        <v>21.0672</v>
      </c>
      <c r="T115" t="s">
        <v>8</v>
      </c>
      <c r="U115" t="s">
        <v>283</v>
      </c>
    </row>
    <row r="116" spans="1:21" x14ac:dyDescent="0.25">
      <c r="A116">
        <v>10</v>
      </c>
      <c r="B116">
        <v>9</v>
      </c>
      <c r="C116">
        <v>3</v>
      </c>
      <c r="D116">
        <v>21.8536</v>
      </c>
      <c r="E116" t="s">
        <v>22</v>
      </c>
      <c r="F116">
        <v>400</v>
      </c>
      <c r="G116" t="s">
        <v>417</v>
      </c>
      <c r="H116" t="s">
        <v>37</v>
      </c>
      <c r="I116" t="s">
        <v>419</v>
      </c>
      <c r="J116" t="s">
        <v>25</v>
      </c>
      <c r="K116" t="s">
        <v>419</v>
      </c>
      <c r="L116" t="s">
        <v>214</v>
      </c>
      <c r="M116" t="s">
        <v>419</v>
      </c>
      <c r="N116">
        <v>7</v>
      </c>
      <c r="O116" t="s">
        <v>25</v>
      </c>
      <c r="P116" t="s">
        <v>25</v>
      </c>
      <c r="Q116" t="s">
        <v>422</v>
      </c>
      <c r="R116" t="s">
        <v>416</v>
      </c>
      <c r="S116">
        <v>21.8536</v>
      </c>
      <c r="T116" t="s">
        <v>8</v>
      </c>
      <c r="U116" t="s">
        <v>283</v>
      </c>
    </row>
    <row r="117" spans="1:21" x14ac:dyDescent="0.25">
      <c r="A117">
        <v>10</v>
      </c>
      <c r="B117">
        <v>9</v>
      </c>
      <c r="C117">
        <v>4</v>
      </c>
      <c r="D117">
        <v>24.844100000000001</v>
      </c>
      <c r="E117" t="s">
        <v>22</v>
      </c>
      <c r="F117">
        <v>400</v>
      </c>
      <c r="G117" t="s">
        <v>417</v>
      </c>
      <c r="H117" t="s">
        <v>37</v>
      </c>
      <c r="I117" t="s">
        <v>419</v>
      </c>
      <c r="J117" t="s">
        <v>25</v>
      </c>
      <c r="K117" t="s">
        <v>419</v>
      </c>
      <c r="L117" t="s">
        <v>214</v>
      </c>
      <c r="M117" t="s">
        <v>419</v>
      </c>
      <c r="N117">
        <v>7</v>
      </c>
      <c r="O117" t="s">
        <v>25</v>
      </c>
      <c r="P117" t="s">
        <v>25</v>
      </c>
      <c r="Q117" t="s">
        <v>422</v>
      </c>
      <c r="R117" t="s">
        <v>416</v>
      </c>
      <c r="S117">
        <v>24.844100000000001</v>
      </c>
      <c r="T117" t="s">
        <v>8</v>
      </c>
      <c r="U117" t="s">
        <v>283</v>
      </c>
    </row>
    <row r="118" spans="1:21" x14ac:dyDescent="0.25">
      <c r="A118">
        <v>10</v>
      </c>
      <c r="B118">
        <v>9</v>
      </c>
      <c r="C118">
        <v>6</v>
      </c>
      <c r="D118">
        <v>22.2577</v>
      </c>
      <c r="E118" t="s">
        <v>22</v>
      </c>
      <c r="F118">
        <v>400</v>
      </c>
      <c r="G118" t="s">
        <v>417</v>
      </c>
      <c r="H118" t="s">
        <v>37</v>
      </c>
      <c r="I118" t="s">
        <v>419</v>
      </c>
      <c r="J118" t="s">
        <v>25</v>
      </c>
      <c r="K118" t="s">
        <v>419</v>
      </c>
      <c r="L118" t="s">
        <v>214</v>
      </c>
      <c r="M118" t="s">
        <v>419</v>
      </c>
      <c r="N118">
        <v>7</v>
      </c>
      <c r="O118" t="s">
        <v>25</v>
      </c>
      <c r="P118" t="s">
        <v>25</v>
      </c>
      <c r="Q118" t="s">
        <v>422</v>
      </c>
      <c r="R118" t="s">
        <v>416</v>
      </c>
      <c r="S118">
        <v>22.2577</v>
      </c>
      <c r="T118" t="s">
        <v>8</v>
      </c>
      <c r="U118" t="s">
        <v>283</v>
      </c>
    </row>
    <row r="119" spans="1:21" x14ac:dyDescent="0.25">
      <c r="A119">
        <v>10</v>
      </c>
      <c r="B119">
        <v>9</v>
      </c>
      <c r="C119">
        <v>8</v>
      </c>
      <c r="D119">
        <v>9.0690000000000008</v>
      </c>
      <c r="E119" t="s">
        <v>22</v>
      </c>
      <c r="F119">
        <v>400</v>
      </c>
      <c r="G119" t="s">
        <v>417</v>
      </c>
      <c r="H119" t="s">
        <v>37</v>
      </c>
      <c r="I119" t="s">
        <v>419</v>
      </c>
      <c r="J119" t="s">
        <v>25</v>
      </c>
      <c r="K119" t="s">
        <v>419</v>
      </c>
      <c r="L119" t="s">
        <v>214</v>
      </c>
      <c r="M119" t="s">
        <v>419</v>
      </c>
      <c r="N119">
        <v>7</v>
      </c>
      <c r="O119" t="s">
        <v>25</v>
      </c>
      <c r="P119" t="s">
        <v>25</v>
      </c>
      <c r="Q119" t="s">
        <v>422</v>
      </c>
      <c r="R119" t="s">
        <v>416</v>
      </c>
      <c r="S119">
        <v>9.0690000000000008</v>
      </c>
      <c r="T119" t="s">
        <v>8</v>
      </c>
      <c r="U119" t="s">
        <v>283</v>
      </c>
    </row>
    <row r="120" spans="1:21" x14ac:dyDescent="0.25">
      <c r="A120">
        <v>10</v>
      </c>
      <c r="B120">
        <v>9</v>
      </c>
      <c r="C120">
        <v>12</v>
      </c>
      <c r="D120">
        <v>3.4340999999999999</v>
      </c>
      <c r="E120" t="s">
        <v>22</v>
      </c>
      <c r="F120">
        <v>400</v>
      </c>
      <c r="G120" t="s">
        <v>417</v>
      </c>
      <c r="H120" t="s">
        <v>37</v>
      </c>
      <c r="I120" t="s">
        <v>419</v>
      </c>
      <c r="J120" t="s">
        <v>25</v>
      </c>
      <c r="K120" t="s">
        <v>419</v>
      </c>
      <c r="L120" t="s">
        <v>214</v>
      </c>
      <c r="M120" t="s">
        <v>419</v>
      </c>
      <c r="N120">
        <v>7</v>
      </c>
      <c r="O120" t="s">
        <v>25</v>
      </c>
      <c r="P120" t="s">
        <v>25</v>
      </c>
      <c r="Q120" t="s">
        <v>422</v>
      </c>
      <c r="R120" t="s">
        <v>416</v>
      </c>
      <c r="S120">
        <v>3.4340999999999999</v>
      </c>
      <c r="T120" t="s">
        <v>8</v>
      </c>
      <c r="U120" t="s">
        <v>283</v>
      </c>
    </row>
    <row r="121" spans="1:21" x14ac:dyDescent="0.25">
      <c r="A121">
        <v>10</v>
      </c>
      <c r="B121">
        <v>9</v>
      </c>
      <c r="C121">
        <v>24</v>
      </c>
      <c r="D121">
        <v>0.8377</v>
      </c>
      <c r="E121" t="s">
        <v>22</v>
      </c>
      <c r="F121">
        <v>400</v>
      </c>
      <c r="G121" t="s">
        <v>417</v>
      </c>
      <c r="H121" t="s">
        <v>37</v>
      </c>
      <c r="I121" t="s">
        <v>419</v>
      </c>
      <c r="J121" t="s">
        <v>25</v>
      </c>
      <c r="K121" t="s">
        <v>419</v>
      </c>
      <c r="L121" t="s">
        <v>214</v>
      </c>
      <c r="M121" t="s">
        <v>419</v>
      </c>
      <c r="N121">
        <v>7</v>
      </c>
      <c r="O121" t="s">
        <v>25</v>
      </c>
      <c r="P121" t="s">
        <v>25</v>
      </c>
      <c r="Q121" t="s">
        <v>422</v>
      </c>
      <c r="R121" t="s">
        <v>416</v>
      </c>
      <c r="S121">
        <v>0.8377</v>
      </c>
      <c r="T121" t="s">
        <v>8</v>
      </c>
      <c r="U121" t="s">
        <v>283</v>
      </c>
    </row>
    <row r="122" spans="1:21" x14ac:dyDescent="0.25">
      <c r="A122">
        <v>10</v>
      </c>
      <c r="B122">
        <v>9</v>
      </c>
      <c r="C122">
        <v>36</v>
      </c>
      <c r="D122">
        <v>0.40250000000000002</v>
      </c>
      <c r="E122" t="s">
        <v>22</v>
      </c>
      <c r="F122">
        <v>400</v>
      </c>
      <c r="G122" t="s">
        <v>417</v>
      </c>
      <c r="H122" t="s">
        <v>37</v>
      </c>
      <c r="I122" t="s">
        <v>419</v>
      </c>
      <c r="J122" t="s">
        <v>25</v>
      </c>
      <c r="K122" t="s">
        <v>419</v>
      </c>
      <c r="L122" t="s">
        <v>214</v>
      </c>
      <c r="M122" t="s">
        <v>419</v>
      </c>
      <c r="N122">
        <v>7</v>
      </c>
      <c r="O122" t="s">
        <v>25</v>
      </c>
      <c r="P122" t="s">
        <v>25</v>
      </c>
      <c r="Q122" t="s">
        <v>422</v>
      </c>
      <c r="R122" t="s">
        <v>416</v>
      </c>
      <c r="S122">
        <v>0.40250000000000002</v>
      </c>
      <c r="T122" t="s">
        <v>8</v>
      </c>
      <c r="U122" t="s">
        <v>283</v>
      </c>
    </row>
    <row r="123" spans="1:21" x14ac:dyDescent="0.25">
      <c r="A123">
        <v>10</v>
      </c>
      <c r="B123">
        <v>9</v>
      </c>
      <c r="C123">
        <v>48</v>
      </c>
      <c r="D123">
        <v>0.161</v>
      </c>
      <c r="E123" t="s">
        <v>22</v>
      </c>
      <c r="F123">
        <v>400</v>
      </c>
      <c r="G123" t="s">
        <v>417</v>
      </c>
      <c r="H123" t="s">
        <v>37</v>
      </c>
      <c r="I123" t="s">
        <v>419</v>
      </c>
      <c r="J123" t="s">
        <v>25</v>
      </c>
      <c r="K123" t="s">
        <v>419</v>
      </c>
      <c r="L123" t="s">
        <v>214</v>
      </c>
      <c r="M123" t="s">
        <v>419</v>
      </c>
      <c r="N123">
        <v>7</v>
      </c>
      <c r="O123" t="s">
        <v>25</v>
      </c>
      <c r="P123" t="s">
        <v>25</v>
      </c>
      <c r="Q123" t="s">
        <v>422</v>
      </c>
      <c r="R123" t="s">
        <v>416</v>
      </c>
      <c r="S123">
        <v>0.161</v>
      </c>
      <c r="T123" t="s">
        <v>8</v>
      </c>
      <c r="U123" t="s">
        <v>283</v>
      </c>
    </row>
    <row r="124" spans="1:21" x14ac:dyDescent="0.25">
      <c r="A124">
        <v>10</v>
      </c>
      <c r="B124">
        <v>9</v>
      </c>
      <c r="C124">
        <v>0</v>
      </c>
      <c r="D124">
        <v>0</v>
      </c>
      <c r="E124" t="s">
        <v>163</v>
      </c>
      <c r="F124">
        <v>400</v>
      </c>
      <c r="G124" t="s">
        <v>417</v>
      </c>
      <c r="H124" t="s">
        <v>37</v>
      </c>
      <c r="I124" t="s">
        <v>419</v>
      </c>
      <c r="J124" t="s">
        <v>25</v>
      </c>
      <c r="K124" t="s">
        <v>419</v>
      </c>
      <c r="L124" t="s">
        <v>214</v>
      </c>
      <c r="M124" t="s">
        <v>419</v>
      </c>
      <c r="N124">
        <v>7</v>
      </c>
      <c r="O124" t="s">
        <v>25</v>
      </c>
      <c r="P124" t="s">
        <v>25</v>
      </c>
      <c r="Q124" t="s">
        <v>422</v>
      </c>
      <c r="R124" t="s">
        <v>416</v>
      </c>
      <c r="S124">
        <v>0</v>
      </c>
      <c r="T124" t="s">
        <v>8</v>
      </c>
      <c r="U124" t="s">
        <v>283</v>
      </c>
    </row>
    <row r="125" spans="1:21" x14ac:dyDescent="0.25">
      <c r="A125">
        <v>10</v>
      </c>
      <c r="B125">
        <v>9</v>
      </c>
      <c r="C125">
        <v>1</v>
      </c>
      <c r="D125">
        <v>37.7699</v>
      </c>
      <c r="E125" t="s">
        <v>163</v>
      </c>
      <c r="F125">
        <v>400</v>
      </c>
      <c r="G125" t="s">
        <v>417</v>
      </c>
      <c r="H125" t="s">
        <v>37</v>
      </c>
      <c r="I125" t="s">
        <v>419</v>
      </c>
      <c r="J125" t="s">
        <v>25</v>
      </c>
      <c r="K125" t="s">
        <v>419</v>
      </c>
      <c r="L125" t="s">
        <v>214</v>
      </c>
      <c r="M125" t="s">
        <v>419</v>
      </c>
      <c r="N125">
        <v>7</v>
      </c>
      <c r="O125" t="s">
        <v>25</v>
      </c>
      <c r="P125" t="s">
        <v>25</v>
      </c>
      <c r="Q125" t="s">
        <v>422</v>
      </c>
      <c r="R125" t="s">
        <v>416</v>
      </c>
      <c r="S125">
        <v>37.7699</v>
      </c>
      <c r="T125" t="s">
        <v>8</v>
      </c>
      <c r="U125" t="s">
        <v>283</v>
      </c>
    </row>
    <row r="126" spans="1:21" x14ac:dyDescent="0.25">
      <c r="A126">
        <v>10</v>
      </c>
      <c r="B126">
        <v>9</v>
      </c>
      <c r="C126">
        <v>2</v>
      </c>
      <c r="D126">
        <v>142.66829999999999</v>
      </c>
      <c r="E126" t="s">
        <v>163</v>
      </c>
      <c r="F126">
        <v>400</v>
      </c>
      <c r="G126" t="s">
        <v>417</v>
      </c>
      <c r="H126" t="s">
        <v>37</v>
      </c>
      <c r="I126" t="s">
        <v>419</v>
      </c>
      <c r="J126" t="s">
        <v>25</v>
      </c>
      <c r="K126" t="s">
        <v>419</v>
      </c>
      <c r="L126" t="s">
        <v>214</v>
      </c>
      <c r="M126" t="s">
        <v>419</v>
      </c>
      <c r="N126">
        <v>7</v>
      </c>
      <c r="O126" t="s">
        <v>25</v>
      </c>
      <c r="P126" t="s">
        <v>25</v>
      </c>
      <c r="Q126" t="s">
        <v>422</v>
      </c>
      <c r="R126" t="s">
        <v>416</v>
      </c>
      <c r="S126">
        <v>142.66829999999999</v>
      </c>
      <c r="T126" t="s">
        <v>8</v>
      </c>
      <c r="U126" t="s">
        <v>283</v>
      </c>
    </row>
    <row r="127" spans="1:21" x14ac:dyDescent="0.25">
      <c r="A127">
        <v>10</v>
      </c>
      <c r="B127">
        <v>9</v>
      </c>
      <c r="C127">
        <v>3</v>
      </c>
      <c r="D127">
        <v>252.10830000000001</v>
      </c>
      <c r="E127" t="s">
        <v>163</v>
      </c>
      <c r="F127">
        <v>400</v>
      </c>
      <c r="G127" t="s">
        <v>417</v>
      </c>
      <c r="H127" t="s">
        <v>37</v>
      </c>
      <c r="I127" t="s">
        <v>419</v>
      </c>
      <c r="J127" t="s">
        <v>25</v>
      </c>
      <c r="K127" t="s">
        <v>419</v>
      </c>
      <c r="L127" t="s">
        <v>214</v>
      </c>
      <c r="M127" t="s">
        <v>419</v>
      </c>
      <c r="N127">
        <v>7</v>
      </c>
      <c r="O127" t="s">
        <v>25</v>
      </c>
      <c r="P127" t="s">
        <v>25</v>
      </c>
      <c r="Q127" t="s">
        <v>422</v>
      </c>
      <c r="R127" t="s">
        <v>416</v>
      </c>
      <c r="S127">
        <v>252.10830000000001</v>
      </c>
      <c r="T127" t="s">
        <v>8</v>
      </c>
      <c r="U127" t="s">
        <v>283</v>
      </c>
    </row>
    <row r="128" spans="1:21" x14ac:dyDescent="0.25">
      <c r="A128">
        <v>10</v>
      </c>
      <c r="B128">
        <v>9</v>
      </c>
      <c r="C128">
        <v>4</v>
      </c>
      <c r="D128">
        <v>351.3623</v>
      </c>
      <c r="E128" t="s">
        <v>163</v>
      </c>
      <c r="F128">
        <v>400</v>
      </c>
      <c r="G128" t="s">
        <v>417</v>
      </c>
      <c r="H128" t="s">
        <v>37</v>
      </c>
      <c r="I128" t="s">
        <v>419</v>
      </c>
      <c r="J128" t="s">
        <v>25</v>
      </c>
      <c r="K128" t="s">
        <v>419</v>
      </c>
      <c r="L128" t="s">
        <v>214</v>
      </c>
      <c r="M128" t="s">
        <v>419</v>
      </c>
      <c r="N128">
        <v>7</v>
      </c>
      <c r="O128" t="s">
        <v>25</v>
      </c>
      <c r="P128" t="s">
        <v>25</v>
      </c>
      <c r="Q128" t="s">
        <v>422</v>
      </c>
      <c r="R128" t="s">
        <v>416</v>
      </c>
      <c r="S128">
        <v>351.3623</v>
      </c>
      <c r="T128" t="s">
        <v>8</v>
      </c>
      <c r="U128" t="s">
        <v>283</v>
      </c>
    </row>
    <row r="129" spans="1:21" x14ac:dyDescent="0.25">
      <c r="A129">
        <v>10</v>
      </c>
      <c r="B129">
        <v>9</v>
      </c>
      <c r="C129">
        <v>6</v>
      </c>
      <c r="D129">
        <v>414.62630000000001</v>
      </c>
      <c r="E129" t="s">
        <v>163</v>
      </c>
      <c r="F129">
        <v>400</v>
      </c>
      <c r="G129" t="s">
        <v>417</v>
      </c>
      <c r="H129" t="s">
        <v>37</v>
      </c>
      <c r="I129" t="s">
        <v>419</v>
      </c>
      <c r="J129" t="s">
        <v>25</v>
      </c>
      <c r="K129" t="s">
        <v>419</v>
      </c>
      <c r="L129" t="s">
        <v>214</v>
      </c>
      <c r="M129" t="s">
        <v>419</v>
      </c>
      <c r="N129">
        <v>7</v>
      </c>
      <c r="O129" t="s">
        <v>25</v>
      </c>
      <c r="P129" t="s">
        <v>25</v>
      </c>
      <c r="Q129" t="s">
        <v>422</v>
      </c>
      <c r="R129" t="s">
        <v>416</v>
      </c>
      <c r="S129">
        <v>414.62630000000001</v>
      </c>
      <c r="T129" t="s">
        <v>8</v>
      </c>
      <c r="U129" t="s">
        <v>283</v>
      </c>
    </row>
    <row r="130" spans="1:21" x14ac:dyDescent="0.25">
      <c r="A130">
        <v>10</v>
      </c>
      <c r="B130">
        <v>9</v>
      </c>
      <c r="C130">
        <v>8</v>
      </c>
      <c r="D130">
        <v>359.2955</v>
      </c>
      <c r="E130" t="s">
        <v>163</v>
      </c>
      <c r="F130">
        <v>400</v>
      </c>
      <c r="G130" t="s">
        <v>417</v>
      </c>
      <c r="H130" t="s">
        <v>37</v>
      </c>
      <c r="I130" t="s">
        <v>419</v>
      </c>
      <c r="J130" t="s">
        <v>25</v>
      </c>
      <c r="K130" t="s">
        <v>419</v>
      </c>
      <c r="L130" t="s">
        <v>214</v>
      </c>
      <c r="M130" t="s">
        <v>419</v>
      </c>
      <c r="N130">
        <v>7</v>
      </c>
      <c r="O130" t="s">
        <v>25</v>
      </c>
      <c r="P130" t="s">
        <v>25</v>
      </c>
      <c r="Q130" t="s">
        <v>422</v>
      </c>
      <c r="R130" t="s">
        <v>416</v>
      </c>
      <c r="S130">
        <v>359.2955</v>
      </c>
      <c r="T130" t="s">
        <v>8</v>
      </c>
      <c r="U130" t="s">
        <v>283</v>
      </c>
    </row>
    <row r="131" spans="1:21" x14ac:dyDescent="0.25">
      <c r="A131">
        <v>10</v>
      </c>
      <c r="B131">
        <v>9</v>
      </c>
      <c r="C131">
        <v>12</v>
      </c>
      <c r="D131">
        <v>251.33080000000001</v>
      </c>
      <c r="E131" t="s">
        <v>163</v>
      </c>
      <c r="F131">
        <v>400</v>
      </c>
      <c r="G131" t="s">
        <v>417</v>
      </c>
      <c r="H131" t="s">
        <v>37</v>
      </c>
      <c r="I131" t="s">
        <v>419</v>
      </c>
      <c r="J131" t="s">
        <v>25</v>
      </c>
      <c r="K131" t="s">
        <v>419</v>
      </c>
      <c r="L131" t="s">
        <v>214</v>
      </c>
      <c r="M131" t="s">
        <v>419</v>
      </c>
      <c r="N131">
        <v>7</v>
      </c>
      <c r="O131" t="s">
        <v>25</v>
      </c>
      <c r="P131" t="s">
        <v>25</v>
      </c>
      <c r="Q131" t="s">
        <v>422</v>
      </c>
      <c r="R131" t="s">
        <v>416</v>
      </c>
      <c r="S131">
        <v>251.33080000000001</v>
      </c>
      <c r="T131" t="s">
        <v>8</v>
      </c>
      <c r="U131" t="s">
        <v>283</v>
      </c>
    </row>
    <row r="132" spans="1:21" x14ac:dyDescent="0.25">
      <c r="A132">
        <v>10</v>
      </c>
      <c r="B132">
        <v>9</v>
      </c>
      <c r="C132">
        <v>24</v>
      </c>
      <c r="D132">
        <v>104.0056</v>
      </c>
      <c r="E132" t="s">
        <v>163</v>
      </c>
      <c r="F132">
        <v>400</v>
      </c>
      <c r="G132" t="s">
        <v>417</v>
      </c>
      <c r="H132" t="s">
        <v>37</v>
      </c>
      <c r="I132" t="s">
        <v>419</v>
      </c>
      <c r="J132" t="s">
        <v>25</v>
      </c>
      <c r="K132" t="s">
        <v>419</v>
      </c>
      <c r="L132" t="s">
        <v>214</v>
      </c>
      <c r="M132" t="s">
        <v>419</v>
      </c>
      <c r="N132">
        <v>7</v>
      </c>
      <c r="O132" t="s">
        <v>25</v>
      </c>
      <c r="P132" t="s">
        <v>25</v>
      </c>
      <c r="Q132" t="s">
        <v>422</v>
      </c>
      <c r="R132" t="s">
        <v>416</v>
      </c>
      <c r="S132">
        <v>104.0056</v>
      </c>
      <c r="T132" t="s">
        <v>8</v>
      </c>
      <c r="U132" t="s">
        <v>283</v>
      </c>
    </row>
    <row r="133" spans="1:21" x14ac:dyDescent="0.25">
      <c r="A133">
        <v>10</v>
      </c>
      <c r="B133">
        <v>9</v>
      </c>
      <c r="C133">
        <v>36</v>
      </c>
      <c r="D133">
        <v>40.081200000000003</v>
      </c>
      <c r="E133" t="s">
        <v>163</v>
      </c>
      <c r="F133">
        <v>400</v>
      </c>
      <c r="G133" t="s">
        <v>417</v>
      </c>
      <c r="H133" t="s">
        <v>37</v>
      </c>
      <c r="I133" t="s">
        <v>419</v>
      </c>
      <c r="J133" t="s">
        <v>25</v>
      </c>
      <c r="K133" t="s">
        <v>419</v>
      </c>
      <c r="L133" t="s">
        <v>214</v>
      </c>
      <c r="M133" t="s">
        <v>419</v>
      </c>
      <c r="N133">
        <v>7</v>
      </c>
      <c r="O133" t="s">
        <v>25</v>
      </c>
      <c r="P133" t="s">
        <v>25</v>
      </c>
      <c r="Q133" t="s">
        <v>422</v>
      </c>
      <c r="R133" t="s">
        <v>416</v>
      </c>
      <c r="S133">
        <v>40.081200000000003</v>
      </c>
      <c r="T133" t="s">
        <v>8</v>
      </c>
      <c r="U133" t="s">
        <v>283</v>
      </c>
    </row>
    <row r="134" spans="1:21" x14ac:dyDescent="0.25">
      <c r="A134">
        <v>10</v>
      </c>
      <c r="B134">
        <v>9</v>
      </c>
      <c r="C134">
        <v>48</v>
      </c>
      <c r="D134">
        <v>17.3916</v>
      </c>
      <c r="E134" t="s">
        <v>163</v>
      </c>
      <c r="F134">
        <v>400</v>
      </c>
      <c r="G134" t="s">
        <v>417</v>
      </c>
      <c r="H134" t="s">
        <v>37</v>
      </c>
      <c r="I134" t="s">
        <v>419</v>
      </c>
      <c r="J134" t="s">
        <v>25</v>
      </c>
      <c r="K134" t="s">
        <v>419</v>
      </c>
      <c r="L134" t="s">
        <v>214</v>
      </c>
      <c r="M134" t="s">
        <v>419</v>
      </c>
      <c r="N134">
        <v>7</v>
      </c>
      <c r="O134" t="s">
        <v>25</v>
      </c>
      <c r="P134" t="s">
        <v>25</v>
      </c>
      <c r="Q134" t="s">
        <v>422</v>
      </c>
      <c r="R134" t="s">
        <v>416</v>
      </c>
      <c r="S134">
        <v>17.3916</v>
      </c>
      <c r="T134" t="s">
        <v>8</v>
      </c>
      <c r="U134" t="s">
        <v>283</v>
      </c>
    </row>
    <row r="135" spans="1:21" x14ac:dyDescent="0.25">
      <c r="A135">
        <v>11</v>
      </c>
      <c r="B135">
        <v>10</v>
      </c>
      <c r="C135">
        <v>0</v>
      </c>
      <c r="D135">
        <v>0</v>
      </c>
      <c r="E135" t="s">
        <v>22</v>
      </c>
      <c r="F135">
        <v>400</v>
      </c>
      <c r="G135" t="s">
        <v>417</v>
      </c>
      <c r="H135" t="s">
        <v>37</v>
      </c>
      <c r="I135">
        <v>1</v>
      </c>
      <c r="J135" t="s">
        <v>23</v>
      </c>
      <c r="K135">
        <v>31</v>
      </c>
      <c r="L135" t="s">
        <v>214</v>
      </c>
      <c r="M135">
        <v>73</v>
      </c>
      <c r="N135">
        <v>8</v>
      </c>
      <c r="O135" t="s">
        <v>211</v>
      </c>
      <c r="P135" t="s">
        <v>222</v>
      </c>
      <c r="Q135" t="s">
        <v>211</v>
      </c>
      <c r="R135" t="s">
        <v>211</v>
      </c>
      <c r="S135">
        <v>0</v>
      </c>
      <c r="T135" t="s">
        <v>4</v>
      </c>
      <c r="U135" t="s">
        <v>137</v>
      </c>
    </row>
    <row r="136" spans="1:21" x14ac:dyDescent="0.25">
      <c r="A136">
        <v>11</v>
      </c>
      <c r="B136">
        <v>10</v>
      </c>
      <c r="C136">
        <v>0.5</v>
      </c>
      <c r="D136">
        <v>2.8866000000000001</v>
      </c>
      <c r="E136" t="s">
        <v>22</v>
      </c>
      <c r="F136">
        <v>400</v>
      </c>
      <c r="G136" t="s">
        <v>417</v>
      </c>
      <c r="H136" t="s">
        <v>37</v>
      </c>
      <c r="I136">
        <v>1</v>
      </c>
      <c r="J136" t="s">
        <v>23</v>
      </c>
      <c r="K136">
        <v>31</v>
      </c>
      <c r="L136" t="s">
        <v>214</v>
      </c>
      <c r="M136">
        <v>73</v>
      </c>
      <c r="N136">
        <v>8</v>
      </c>
      <c r="O136" t="s">
        <v>211</v>
      </c>
      <c r="P136" t="s">
        <v>222</v>
      </c>
      <c r="Q136" t="s">
        <v>211</v>
      </c>
      <c r="R136" t="s">
        <v>211</v>
      </c>
      <c r="S136">
        <v>2.8866000000000001</v>
      </c>
      <c r="T136" t="s">
        <v>4</v>
      </c>
      <c r="U136" t="s">
        <v>137</v>
      </c>
    </row>
    <row r="137" spans="1:21" x14ac:dyDescent="0.25">
      <c r="A137">
        <v>11</v>
      </c>
      <c r="B137">
        <v>10</v>
      </c>
      <c r="C137">
        <v>1</v>
      </c>
      <c r="D137">
        <v>9.6954999999999991</v>
      </c>
      <c r="E137" t="s">
        <v>22</v>
      </c>
      <c r="F137">
        <v>400</v>
      </c>
      <c r="G137" t="s">
        <v>417</v>
      </c>
      <c r="H137" t="s">
        <v>37</v>
      </c>
      <c r="I137">
        <v>1</v>
      </c>
      <c r="J137" t="s">
        <v>23</v>
      </c>
      <c r="K137">
        <v>31</v>
      </c>
      <c r="L137" t="s">
        <v>214</v>
      </c>
      <c r="M137">
        <v>73</v>
      </c>
      <c r="N137">
        <v>8</v>
      </c>
      <c r="O137" t="s">
        <v>211</v>
      </c>
      <c r="P137" t="s">
        <v>222</v>
      </c>
      <c r="Q137" t="s">
        <v>211</v>
      </c>
      <c r="R137" t="s">
        <v>211</v>
      </c>
      <c r="S137">
        <v>9.6954999999999991</v>
      </c>
      <c r="T137" t="s">
        <v>4</v>
      </c>
      <c r="U137" t="s">
        <v>137</v>
      </c>
    </row>
    <row r="138" spans="1:21" x14ac:dyDescent="0.25">
      <c r="A138">
        <v>11</v>
      </c>
      <c r="B138">
        <v>10</v>
      </c>
      <c r="C138">
        <v>2</v>
      </c>
      <c r="D138">
        <v>10.9381</v>
      </c>
      <c r="E138" t="s">
        <v>22</v>
      </c>
      <c r="F138">
        <v>400</v>
      </c>
      <c r="G138" t="s">
        <v>417</v>
      </c>
      <c r="H138" t="s">
        <v>37</v>
      </c>
      <c r="I138">
        <v>1</v>
      </c>
      <c r="J138" t="s">
        <v>23</v>
      </c>
      <c r="K138">
        <v>31</v>
      </c>
      <c r="L138" t="s">
        <v>214</v>
      </c>
      <c r="M138">
        <v>73</v>
      </c>
      <c r="N138">
        <v>8</v>
      </c>
      <c r="O138" t="s">
        <v>211</v>
      </c>
      <c r="P138" t="s">
        <v>222</v>
      </c>
      <c r="Q138" t="s">
        <v>211</v>
      </c>
      <c r="R138" t="s">
        <v>211</v>
      </c>
      <c r="S138">
        <v>10.9381</v>
      </c>
      <c r="T138" t="s">
        <v>4</v>
      </c>
      <c r="U138" t="s">
        <v>137</v>
      </c>
    </row>
    <row r="139" spans="1:21" x14ac:dyDescent="0.25">
      <c r="A139">
        <v>11</v>
      </c>
      <c r="B139">
        <v>10</v>
      </c>
      <c r="C139">
        <v>3</v>
      </c>
      <c r="D139">
        <v>8.1979000000000006</v>
      </c>
      <c r="E139" t="s">
        <v>22</v>
      </c>
      <c r="F139">
        <v>400</v>
      </c>
      <c r="G139" t="s">
        <v>417</v>
      </c>
      <c r="H139" t="s">
        <v>37</v>
      </c>
      <c r="I139">
        <v>1</v>
      </c>
      <c r="J139" t="s">
        <v>23</v>
      </c>
      <c r="K139">
        <v>31</v>
      </c>
      <c r="L139" t="s">
        <v>214</v>
      </c>
      <c r="M139">
        <v>73</v>
      </c>
      <c r="N139">
        <v>8</v>
      </c>
      <c r="O139" t="s">
        <v>211</v>
      </c>
      <c r="P139" t="s">
        <v>222</v>
      </c>
      <c r="Q139" t="s">
        <v>211</v>
      </c>
      <c r="R139" t="s">
        <v>211</v>
      </c>
      <c r="S139">
        <v>8.1979000000000006</v>
      </c>
      <c r="T139" t="s">
        <v>4</v>
      </c>
      <c r="U139" t="s">
        <v>137</v>
      </c>
    </row>
    <row r="140" spans="1:21" x14ac:dyDescent="0.25">
      <c r="A140">
        <v>11</v>
      </c>
      <c r="B140">
        <v>10</v>
      </c>
      <c r="C140">
        <v>4</v>
      </c>
      <c r="D140">
        <v>7.2573999999999996</v>
      </c>
      <c r="E140" t="s">
        <v>22</v>
      </c>
      <c r="F140">
        <v>400</v>
      </c>
      <c r="G140" t="s">
        <v>417</v>
      </c>
      <c r="H140" t="s">
        <v>37</v>
      </c>
      <c r="I140">
        <v>1</v>
      </c>
      <c r="J140" t="s">
        <v>23</v>
      </c>
      <c r="K140">
        <v>31</v>
      </c>
      <c r="L140" t="s">
        <v>214</v>
      </c>
      <c r="M140">
        <v>73</v>
      </c>
      <c r="N140">
        <v>8</v>
      </c>
      <c r="O140" t="s">
        <v>211</v>
      </c>
      <c r="P140" t="s">
        <v>222</v>
      </c>
      <c r="Q140" t="s">
        <v>211</v>
      </c>
      <c r="R140" t="s">
        <v>211</v>
      </c>
      <c r="S140">
        <v>7.2573999999999996</v>
      </c>
      <c r="T140" t="s">
        <v>4</v>
      </c>
      <c r="U140" t="s">
        <v>137</v>
      </c>
    </row>
    <row r="141" spans="1:21" x14ac:dyDescent="0.25">
      <c r="A141">
        <v>11</v>
      </c>
      <c r="B141">
        <v>10</v>
      </c>
      <c r="C141">
        <v>6</v>
      </c>
      <c r="D141">
        <v>4.6014999999999997</v>
      </c>
      <c r="E141" t="s">
        <v>22</v>
      </c>
      <c r="F141">
        <v>400</v>
      </c>
      <c r="G141" t="s">
        <v>417</v>
      </c>
      <c r="H141" t="s">
        <v>37</v>
      </c>
      <c r="I141">
        <v>1</v>
      </c>
      <c r="J141" t="s">
        <v>23</v>
      </c>
      <c r="K141">
        <v>31</v>
      </c>
      <c r="L141" t="s">
        <v>214</v>
      </c>
      <c r="M141">
        <v>73</v>
      </c>
      <c r="N141">
        <v>8</v>
      </c>
      <c r="O141" t="s">
        <v>211</v>
      </c>
      <c r="P141" t="s">
        <v>222</v>
      </c>
      <c r="Q141" t="s">
        <v>211</v>
      </c>
      <c r="R141" t="s">
        <v>211</v>
      </c>
      <c r="S141">
        <v>4.6014999999999997</v>
      </c>
      <c r="T141" t="s">
        <v>4</v>
      </c>
      <c r="U141" t="s">
        <v>137</v>
      </c>
    </row>
    <row r="142" spans="1:21" x14ac:dyDescent="0.25">
      <c r="A142">
        <v>11</v>
      </c>
      <c r="B142">
        <v>10</v>
      </c>
      <c r="C142">
        <v>10</v>
      </c>
      <c r="D142">
        <v>5.3411999999999997</v>
      </c>
      <c r="E142" t="s">
        <v>22</v>
      </c>
      <c r="F142">
        <v>400</v>
      </c>
      <c r="G142" t="s">
        <v>417</v>
      </c>
      <c r="H142" t="s">
        <v>37</v>
      </c>
      <c r="I142">
        <v>1</v>
      </c>
      <c r="J142" t="s">
        <v>23</v>
      </c>
      <c r="K142">
        <v>31</v>
      </c>
      <c r="L142" t="s">
        <v>214</v>
      </c>
      <c r="M142">
        <v>73</v>
      </c>
      <c r="N142">
        <v>8</v>
      </c>
      <c r="O142" t="s">
        <v>211</v>
      </c>
      <c r="P142" t="s">
        <v>222</v>
      </c>
      <c r="Q142" t="s">
        <v>211</v>
      </c>
      <c r="R142" t="s">
        <v>211</v>
      </c>
      <c r="S142">
        <v>5.3411999999999997</v>
      </c>
      <c r="T142" t="s">
        <v>4</v>
      </c>
      <c r="U142" t="s">
        <v>137</v>
      </c>
    </row>
    <row r="143" spans="1:21" x14ac:dyDescent="0.25">
      <c r="A143">
        <v>11</v>
      </c>
      <c r="B143">
        <v>10</v>
      </c>
      <c r="C143">
        <v>24</v>
      </c>
      <c r="D143">
        <v>0.38540000000000002</v>
      </c>
      <c r="E143" t="s">
        <v>22</v>
      </c>
      <c r="F143">
        <v>400</v>
      </c>
      <c r="G143" t="s">
        <v>417</v>
      </c>
      <c r="H143" t="s">
        <v>37</v>
      </c>
      <c r="I143">
        <v>1</v>
      </c>
      <c r="J143" t="s">
        <v>23</v>
      </c>
      <c r="K143">
        <v>31</v>
      </c>
      <c r="L143" t="s">
        <v>214</v>
      </c>
      <c r="M143">
        <v>73</v>
      </c>
      <c r="N143">
        <v>8</v>
      </c>
      <c r="O143" t="s">
        <v>211</v>
      </c>
      <c r="P143" t="s">
        <v>222</v>
      </c>
      <c r="Q143" t="s">
        <v>211</v>
      </c>
      <c r="R143" t="s">
        <v>211</v>
      </c>
      <c r="S143">
        <v>0.38540000000000002</v>
      </c>
      <c r="T143" t="s">
        <v>4</v>
      </c>
      <c r="U143" t="s">
        <v>137</v>
      </c>
    </row>
    <row r="144" spans="1:21" x14ac:dyDescent="0.25">
      <c r="A144">
        <v>11</v>
      </c>
      <c r="B144">
        <v>10</v>
      </c>
      <c r="C144">
        <v>0</v>
      </c>
      <c r="D144">
        <v>0</v>
      </c>
      <c r="E144" t="s">
        <v>163</v>
      </c>
      <c r="F144">
        <v>400</v>
      </c>
      <c r="G144" t="s">
        <v>417</v>
      </c>
      <c r="H144" t="s">
        <v>37</v>
      </c>
      <c r="I144">
        <v>1</v>
      </c>
      <c r="J144" t="s">
        <v>23</v>
      </c>
      <c r="K144">
        <v>31</v>
      </c>
      <c r="L144" t="s">
        <v>214</v>
      </c>
      <c r="M144">
        <v>73</v>
      </c>
      <c r="N144">
        <v>8</v>
      </c>
      <c r="O144" t="s">
        <v>211</v>
      </c>
      <c r="P144" t="s">
        <v>222</v>
      </c>
      <c r="Q144" t="s">
        <v>211</v>
      </c>
      <c r="R144" t="s">
        <v>211</v>
      </c>
      <c r="S144">
        <v>0</v>
      </c>
      <c r="T144" t="s">
        <v>4</v>
      </c>
      <c r="U144" t="s">
        <v>137</v>
      </c>
    </row>
    <row r="145" spans="1:21" x14ac:dyDescent="0.25">
      <c r="A145">
        <v>11</v>
      </c>
      <c r="B145">
        <v>10</v>
      </c>
      <c r="C145">
        <v>0.5</v>
      </c>
      <c r="D145">
        <v>47.9771</v>
      </c>
      <c r="E145" t="s">
        <v>163</v>
      </c>
      <c r="F145">
        <v>400</v>
      </c>
      <c r="G145" t="s">
        <v>417</v>
      </c>
      <c r="H145" t="s">
        <v>37</v>
      </c>
      <c r="I145">
        <v>1</v>
      </c>
      <c r="J145" t="s">
        <v>23</v>
      </c>
      <c r="K145">
        <v>31</v>
      </c>
      <c r="L145" t="s">
        <v>214</v>
      </c>
      <c r="M145">
        <v>73</v>
      </c>
      <c r="N145">
        <v>8</v>
      </c>
      <c r="O145" t="s">
        <v>211</v>
      </c>
      <c r="P145" t="s">
        <v>222</v>
      </c>
      <c r="Q145" t="s">
        <v>211</v>
      </c>
      <c r="R145" t="s">
        <v>211</v>
      </c>
      <c r="S145">
        <v>47.9771</v>
      </c>
      <c r="T145" t="s">
        <v>4</v>
      </c>
      <c r="U145" t="s">
        <v>137</v>
      </c>
    </row>
    <row r="146" spans="1:21" x14ac:dyDescent="0.25">
      <c r="A146">
        <v>11</v>
      </c>
      <c r="B146">
        <v>10</v>
      </c>
      <c r="C146">
        <v>1</v>
      </c>
      <c r="D146">
        <v>142.9461</v>
      </c>
      <c r="E146" t="s">
        <v>163</v>
      </c>
      <c r="F146">
        <v>400</v>
      </c>
      <c r="G146" t="s">
        <v>417</v>
      </c>
      <c r="H146" t="s">
        <v>37</v>
      </c>
      <c r="I146">
        <v>1</v>
      </c>
      <c r="J146" t="s">
        <v>23</v>
      </c>
      <c r="K146">
        <v>31</v>
      </c>
      <c r="L146" t="s">
        <v>214</v>
      </c>
      <c r="M146">
        <v>73</v>
      </c>
      <c r="N146">
        <v>8</v>
      </c>
      <c r="O146" t="s">
        <v>211</v>
      </c>
      <c r="P146" t="s">
        <v>222</v>
      </c>
      <c r="Q146" t="s">
        <v>211</v>
      </c>
      <c r="R146" t="s">
        <v>211</v>
      </c>
      <c r="S146">
        <v>142.9461</v>
      </c>
      <c r="T146" t="s">
        <v>4</v>
      </c>
      <c r="U146" t="s">
        <v>137</v>
      </c>
    </row>
    <row r="147" spans="1:21" x14ac:dyDescent="0.25">
      <c r="A147">
        <v>11</v>
      </c>
      <c r="B147">
        <v>10</v>
      </c>
      <c r="C147">
        <v>2</v>
      </c>
      <c r="D147">
        <v>244.30430000000001</v>
      </c>
      <c r="E147" t="s">
        <v>163</v>
      </c>
      <c r="F147">
        <v>400</v>
      </c>
      <c r="G147" t="s">
        <v>417</v>
      </c>
      <c r="H147" t="s">
        <v>37</v>
      </c>
      <c r="I147">
        <v>1</v>
      </c>
      <c r="J147" t="s">
        <v>23</v>
      </c>
      <c r="K147">
        <v>31</v>
      </c>
      <c r="L147" t="s">
        <v>214</v>
      </c>
      <c r="M147">
        <v>73</v>
      </c>
      <c r="N147">
        <v>8</v>
      </c>
      <c r="O147" t="s">
        <v>211</v>
      </c>
      <c r="P147" t="s">
        <v>222</v>
      </c>
      <c r="Q147" t="s">
        <v>211</v>
      </c>
      <c r="R147" t="s">
        <v>211</v>
      </c>
      <c r="S147">
        <v>244.30430000000001</v>
      </c>
      <c r="T147" t="s">
        <v>4</v>
      </c>
      <c r="U147" t="s">
        <v>137</v>
      </c>
    </row>
    <row r="148" spans="1:21" x14ac:dyDescent="0.25">
      <c r="A148">
        <v>11</v>
      </c>
      <c r="B148">
        <v>10</v>
      </c>
      <c r="C148">
        <v>3</v>
      </c>
      <c r="D148">
        <v>239.5027</v>
      </c>
      <c r="E148" t="s">
        <v>163</v>
      </c>
      <c r="F148">
        <v>400</v>
      </c>
      <c r="G148" t="s">
        <v>417</v>
      </c>
      <c r="H148" t="s">
        <v>37</v>
      </c>
      <c r="I148">
        <v>1</v>
      </c>
      <c r="J148" t="s">
        <v>23</v>
      </c>
      <c r="K148">
        <v>31</v>
      </c>
      <c r="L148" t="s">
        <v>214</v>
      </c>
      <c r="M148">
        <v>73</v>
      </c>
      <c r="N148">
        <v>8</v>
      </c>
      <c r="O148" t="s">
        <v>211</v>
      </c>
      <c r="P148" t="s">
        <v>222</v>
      </c>
      <c r="Q148" t="s">
        <v>211</v>
      </c>
      <c r="R148" t="s">
        <v>211</v>
      </c>
      <c r="S148">
        <v>239.5027</v>
      </c>
      <c r="T148" t="s">
        <v>4</v>
      </c>
      <c r="U148" t="s">
        <v>137</v>
      </c>
    </row>
    <row r="149" spans="1:21" x14ac:dyDescent="0.25">
      <c r="A149">
        <v>11</v>
      </c>
      <c r="B149">
        <v>10</v>
      </c>
      <c r="C149">
        <v>4</v>
      </c>
      <c r="D149">
        <v>230.1807</v>
      </c>
      <c r="E149" t="s">
        <v>163</v>
      </c>
      <c r="F149">
        <v>400</v>
      </c>
      <c r="G149" t="s">
        <v>417</v>
      </c>
      <c r="H149" t="s">
        <v>37</v>
      </c>
      <c r="I149">
        <v>1</v>
      </c>
      <c r="J149" t="s">
        <v>23</v>
      </c>
      <c r="K149">
        <v>31</v>
      </c>
      <c r="L149" t="s">
        <v>214</v>
      </c>
      <c r="M149">
        <v>73</v>
      </c>
      <c r="N149">
        <v>8</v>
      </c>
      <c r="O149" t="s">
        <v>211</v>
      </c>
      <c r="P149" t="s">
        <v>222</v>
      </c>
      <c r="Q149" t="s">
        <v>211</v>
      </c>
      <c r="R149" t="s">
        <v>211</v>
      </c>
      <c r="S149">
        <v>230.1807</v>
      </c>
      <c r="T149" t="s">
        <v>4</v>
      </c>
      <c r="U149" t="s">
        <v>137</v>
      </c>
    </row>
    <row r="150" spans="1:21" x14ac:dyDescent="0.25">
      <c r="A150">
        <v>11</v>
      </c>
      <c r="B150">
        <v>10</v>
      </c>
      <c r="C150">
        <v>6</v>
      </c>
      <c r="D150">
        <v>192.5231</v>
      </c>
      <c r="E150" t="s">
        <v>163</v>
      </c>
      <c r="F150">
        <v>400</v>
      </c>
      <c r="G150" t="s">
        <v>417</v>
      </c>
      <c r="H150" t="s">
        <v>37</v>
      </c>
      <c r="I150">
        <v>1</v>
      </c>
      <c r="J150" t="s">
        <v>23</v>
      </c>
      <c r="K150">
        <v>31</v>
      </c>
      <c r="L150" t="s">
        <v>214</v>
      </c>
      <c r="M150">
        <v>73</v>
      </c>
      <c r="N150">
        <v>8</v>
      </c>
      <c r="O150" t="s">
        <v>211</v>
      </c>
      <c r="P150" t="s">
        <v>222</v>
      </c>
      <c r="Q150" t="s">
        <v>211</v>
      </c>
      <c r="R150" t="s">
        <v>211</v>
      </c>
      <c r="S150">
        <v>192.5231</v>
      </c>
      <c r="T150" t="s">
        <v>4</v>
      </c>
      <c r="U150" t="s">
        <v>137</v>
      </c>
    </row>
    <row r="151" spans="1:21" x14ac:dyDescent="0.25">
      <c r="A151">
        <v>11</v>
      </c>
      <c r="B151">
        <v>10</v>
      </c>
      <c r="C151">
        <v>10</v>
      </c>
      <c r="D151">
        <v>303.91950000000003</v>
      </c>
      <c r="E151" t="s">
        <v>163</v>
      </c>
      <c r="F151">
        <v>400</v>
      </c>
      <c r="G151" t="s">
        <v>417</v>
      </c>
      <c r="H151" t="s">
        <v>37</v>
      </c>
      <c r="I151">
        <v>1</v>
      </c>
      <c r="J151" t="s">
        <v>23</v>
      </c>
      <c r="K151">
        <v>31</v>
      </c>
      <c r="L151" t="s">
        <v>214</v>
      </c>
      <c r="M151">
        <v>73</v>
      </c>
      <c r="N151">
        <v>8</v>
      </c>
      <c r="O151" t="s">
        <v>211</v>
      </c>
      <c r="P151" t="s">
        <v>222</v>
      </c>
      <c r="Q151" t="s">
        <v>211</v>
      </c>
      <c r="R151" t="s">
        <v>211</v>
      </c>
      <c r="S151">
        <v>303.91950000000003</v>
      </c>
      <c r="T151" t="s">
        <v>4</v>
      </c>
      <c r="U151" t="s">
        <v>137</v>
      </c>
    </row>
    <row r="152" spans="1:21" x14ac:dyDescent="0.25">
      <c r="A152">
        <v>11</v>
      </c>
      <c r="B152">
        <v>10</v>
      </c>
      <c r="C152">
        <v>24</v>
      </c>
      <c r="D152">
        <v>81.996099999999998</v>
      </c>
      <c r="E152" t="s">
        <v>163</v>
      </c>
      <c r="F152">
        <v>400</v>
      </c>
      <c r="G152" t="s">
        <v>417</v>
      </c>
      <c r="H152" t="s">
        <v>37</v>
      </c>
      <c r="I152">
        <v>1</v>
      </c>
      <c r="J152" t="s">
        <v>23</v>
      </c>
      <c r="K152">
        <v>31</v>
      </c>
      <c r="L152" t="s">
        <v>214</v>
      </c>
      <c r="M152">
        <v>73</v>
      </c>
      <c r="N152">
        <v>8</v>
      </c>
      <c r="O152" t="s">
        <v>211</v>
      </c>
      <c r="P152" t="s">
        <v>222</v>
      </c>
      <c r="Q152" t="s">
        <v>211</v>
      </c>
      <c r="R152" t="s">
        <v>211</v>
      </c>
      <c r="S152">
        <v>81.996099999999998</v>
      </c>
      <c r="T152" t="s">
        <v>4</v>
      </c>
      <c r="U152" t="s">
        <v>137</v>
      </c>
    </row>
    <row r="153" spans="1:21" x14ac:dyDescent="0.25">
      <c r="A153">
        <v>11</v>
      </c>
      <c r="B153">
        <v>11</v>
      </c>
      <c r="C153">
        <v>0</v>
      </c>
      <c r="D153">
        <v>0</v>
      </c>
      <c r="E153" t="s">
        <v>22</v>
      </c>
      <c r="F153">
        <v>400</v>
      </c>
      <c r="G153" t="s">
        <v>417</v>
      </c>
      <c r="H153" t="s">
        <v>37</v>
      </c>
      <c r="I153">
        <v>1</v>
      </c>
      <c r="J153" t="s">
        <v>23</v>
      </c>
      <c r="K153">
        <v>31</v>
      </c>
      <c r="L153" t="s">
        <v>214</v>
      </c>
      <c r="M153">
        <v>73</v>
      </c>
      <c r="N153">
        <v>8</v>
      </c>
      <c r="O153" t="s">
        <v>211</v>
      </c>
      <c r="P153" t="s">
        <v>222</v>
      </c>
      <c r="Q153" t="s">
        <v>426</v>
      </c>
      <c r="R153" t="s">
        <v>416</v>
      </c>
      <c r="S153">
        <v>0</v>
      </c>
      <c r="T153" t="s">
        <v>4</v>
      </c>
      <c r="U153" t="s">
        <v>137</v>
      </c>
    </row>
    <row r="154" spans="1:21" x14ac:dyDescent="0.25">
      <c r="A154">
        <v>11</v>
      </c>
      <c r="B154">
        <v>11</v>
      </c>
      <c r="C154">
        <v>0.5</v>
      </c>
      <c r="D154">
        <v>3.9066000000000001</v>
      </c>
      <c r="E154" t="s">
        <v>22</v>
      </c>
      <c r="F154">
        <v>400</v>
      </c>
      <c r="G154" t="s">
        <v>417</v>
      </c>
      <c r="H154" t="s">
        <v>37</v>
      </c>
      <c r="I154">
        <v>1</v>
      </c>
      <c r="J154" t="s">
        <v>23</v>
      </c>
      <c r="K154">
        <v>31</v>
      </c>
      <c r="L154" t="s">
        <v>214</v>
      </c>
      <c r="M154">
        <v>73</v>
      </c>
      <c r="N154">
        <v>8</v>
      </c>
      <c r="O154" t="s">
        <v>211</v>
      </c>
      <c r="P154" t="s">
        <v>222</v>
      </c>
      <c r="Q154" t="s">
        <v>426</v>
      </c>
      <c r="R154" t="s">
        <v>416</v>
      </c>
      <c r="S154">
        <v>3.9066000000000001</v>
      </c>
      <c r="T154" t="s">
        <v>4</v>
      </c>
      <c r="U154" t="s">
        <v>137</v>
      </c>
    </row>
    <row r="155" spans="1:21" x14ac:dyDescent="0.25">
      <c r="A155">
        <v>11</v>
      </c>
      <c r="B155">
        <v>11</v>
      </c>
      <c r="C155">
        <v>1</v>
      </c>
      <c r="D155">
        <v>8.0784000000000002</v>
      </c>
      <c r="E155" t="s">
        <v>22</v>
      </c>
      <c r="F155">
        <v>400</v>
      </c>
      <c r="G155" t="s">
        <v>417</v>
      </c>
      <c r="H155" t="s">
        <v>37</v>
      </c>
      <c r="I155">
        <v>1</v>
      </c>
      <c r="J155" t="s">
        <v>23</v>
      </c>
      <c r="K155">
        <v>31</v>
      </c>
      <c r="L155" t="s">
        <v>214</v>
      </c>
      <c r="M155">
        <v>73</v>
      </c>
      <c r="N155">
        <v>8</v>
      </c>
      <c r="O155" t="s">
        <v>211</v>
      </c>
      <c r="P155" t="s">
        <v>222</v>
      </c>
      <c r="Q155" t="s">
        <v>426</v>
      </c>
      <c r="R155" t="s">
        <v>416</v>
      </c>
      <c r="S155">
        <v>8.0784000000000002</v>
      </c>
      <c r="T155" t="s">
        <v>4</v>
      </c>
      <c r="U155" t="s">
        <v>137</v>
      </c>
    </row>
    <row r="156" spans="1:21" x14ac:dyDescent="0.25">
      <c r="A156">
        <v>11</v>
      </c>
      <c r="B156">
        <v>11</v>
      </c>
      <c r="C156">
        <v>2</v>
      </c>
      <c r="D156">
        <v>8.7043999999999997</v>
      </c>
      <c r="E156" t="s">
        <v>22</v>
      </c>
      <c r="F156">
        <v>400</v>
      </c>
      <c r="G156" t="s">
        <v>417</v>
      </c>
      <c r="H156" t="s">
        <v>37</v>
      </c>
      <c r="I156">
        <v>1</v>
      </c>
      <c r="J156" t="s">
        <v>23</v>
      </c>
      <c r="K156">
        <v>31</v>
      </c>
      <c r="L156" t="s">
        <v>214</v>
      </c>
      <c r="M156">
        <v>73</v>
      </c>
      <c r="N156">
        <v>8</v>
      </c>
      <c r="O156" t="s">
        <v>211</v>
      </c>
      <c r="P156" t="s">
        <v>222</v>
      </c>
      <c r="Q156" t="s">
        <v>426</v>
      </c>
      <c r="R156" t="s">
        <v>416</v>
      </c>
      <c r="S156">
        <v>8.7043999999999997</v>
      </c>
      <c r="T156" t="s">
        <v>4</v>
      </c>
      <c r="U156" t="s">
        <v>137</v>
      </c>
    </row>
    <row r="157" spans="1:21" x14ac:dyDescent="0.25">
      <c r="A157">
        <v>11</v>
      </c>
      <c r="B157">
        <v>11</v>
      </c>
      <c r="C157">
        <v>3</v>
      </c>
      <c r="D157">
        <v>9.6656999999999993</v>
      </c>
      <c r="E157" t="s">
        <v>22</v>
      </c>
      <c r="F157">
        <v>400</v>
      </c>
      <c r="G157" t="s">
        <v>417</v>
      </c>
      <c r="H157" t="s">
        <v>37</v>
      </c>
      <c r="I157">
        <v>1</v>
      </c>
      <c r="J157" t="s">
        <v>23</v>
      </c>
      <c r="K157">
        <v>31</v>
      </c>
      <c r="L157" t="s">
        <v>214</v>
      </c>
      <c r="M157">
        <v>73</v>
      </c>
      <c r="N157">
        <v>8</v>
      </c>
      <c r="O157" t="s">
        <v>211</v>
      </c>
      <c r="P157" t="s">
        <v>222</v>
      </c>
      <c r="Q157" t="s">
        <v>426</v>
      </c>
      <c r="R157" t="s">
        <v>416</v>
      </c>
      <c r="S157">
        <v>9.6656999999999993</v>
      </c>
      <c r="T157" t="s">
        <v>4</v>
      </c>
      <c r="U157" t="s">
        <v>137</v>
      </c>
    </row>
    <row r="158" spans="1:21" x14ac:dyDescent="0.25">
      <c r="A158">
        <v>11</v>
      </c>
      <c r="B158">
        <v>11</v>
      </c>
      <c r="C158">
        <v>4</v>
      </c>
      <c r="D158">
        <v>5.1098999999999997</v>
      </c>
      <c r="E158" t="s">
        <v>22</v>
      </c>
      <c r="F158">
        <v>400</v>
      </c>
      <c r="G158" t="s">
        <v>417</v>
      </c>
      <c r="H158" t="s">
        <v>37</v>
      </c>
      <c r="I158">
        <v>1</v>
      </c>
      <c r="J158" t="s">
        <v>23</v>
      </c>
      <c r="K158">
        <v>31</v>
      </c>
      <c r="L158" t="s">
        <v>214</v>
      </c>
      <c r="M158">
        <v>73</v>
      </c>
      <c r="N158">
        <v>8</v>
      </c>
      <c r="O158" t="s">
        <v>211</v>
      </c>
      <c r="P158" t="s">
        <v>222</v>
      </c>
      <c r="Q158" t="s">
        <v>426</v>
      </c>
      <c r="R158" t="s">
        <v>416</v>
      </c>
      <c r="S158">
        <v>5.1098999999999997</v>
      </c>
      <c r="T158" t="s">
        <v>4</v>
      </c>
      <c r="U158" t="s">
        <v>137</v>
      </c>
    </row>
    <row r="159" spans="1:21" x14ac:dyDescent="0.25">
      <c r="A159">
        <v>11</v>
      </c>
      <c r="B159">
        <v>11</v>
      </c>
      <c r="C159">
        <v>6</v>
      </c>
      <c r="D159">
        <v>2.2157</v>
      </c>
      <c r="E159" t="s">
        <v>22</v>
      </c>
      <c r="F159">
        <v>400</v>
      </c>
      <c r="G159" t="s">
        <v>417</v>
      </c>
      <c r="H159" t="s">
        <v>37</v>
      </c>
      <c r="I159">
        <v>1</v>
      </c>
      <c r="J159" t="s">
        <v>23</v>
      </c>
      <c r="K159">
        <v>31</v>
      </c>
      <c r="L159" t="s">
        <v>214</v>
      </c>
      <c r="M159">
        <v>73</v>
      </c>
      <c r="N159">
        <v>8</v>
      </c>
      <c r="O159" t="s">
        <v>211</v>
      </c>
      <c r="P159" t="s">
        <v>222</v>
      </c>
      <c r="Q159" t="s">
        <v>426</v>
      </c>
      <c r="R159" t="s">
        <v>416</v>
      </c>
      <c r="S159">
        <v>2.2157</v>
      </c>
      <c r="T159" t="s">
        <v>4</v>
      </c>
      <c r="U159" t="s">
        <v>137</v>
      </c>
    </row>
    <row r="160" spans="1:21" x14ac:dyDescent="0.25">
      <c r="A160">
        <v>11</v>
      </c>
      <c r="B160">
        <v>11</v>
      </c>
      <c r="C160">
        <v>10</v>
      </c>
      <c r="D160">
        <v>1.1848000000000001</v>
      </c>
      <c r="E160" t="s">
        <v>22</v>
      </c>
      <c r="F160">
        <v>400</v>
      </c>
      <c r="G160" t="s">
        <v>417</v>
      </c>
      <c r="H160" t="s">
        <v>37</v>
      </c>
      <c r="I160">
        <v>1</v>
      </c>
      <c r="J160" t="s">
        <v>23</v>
      </c>
      <c r="K160">
        <v>31</v>
      </c>
      <c r="L160" t="s">
        <v>214</v>
      </c>
      <c r="M160">
        <v>73</v>
      </c>
      <c r="N160">
        <v>8</v>
      </c>
      <c r="O160" t="s">
        <v>211</v>
      </c>
      <c r="P160" t="s">
        <v>222</v>
      </c>
      <c r="Q160" t="s">
        <v>426</v>
      </c>
      <c r="R160" t="s">
        <v>416</v>
      </c>
      <c r="S160">
        <v>1.1848000000000001</v>
      </c>
      <c r="T160" t="s">
        <v>4</v>
      </c>
      <c r="U160" t="s">
        <v>137</v>
      </c>
    </row>
    <row r="161" spans="1:21" x14ac:dyDescent="0.25">
      <c r="A161">
        <v>11</v>
      </c>
      <c r="B161">
        <v>11</v>
      </c>
      <c r="C161">
        <v>24</v>
      </c>
      <c r="D161">
        <v>0.44209999999999999</v>
      </c>
      <c r="E161" t="s">
        <v>22</v>
      </c>
      <c r="F161">
        <v>400</v>
      </c>
      <c r="G161" t="s">
        <v>417</v>
      </c>
      <c r="H161" t="s">
        <v>37</v>
      </c>
      <c r="I161">
        <v>1</v>
      </c>
      <c r="J161" t="s">
        <v>23</v>
      </c>
      <c r="K161">
        <v>31</v>
      </c>
      <c r="L161" t="s">
        <v>214</v>
      </c>
      <c r="M161">
        <v>73</v>
      </c>
      <c r="N161">
        <v>8</v>
      </c>
      <c r="O161" t="s">
        <v>211</v>
      </c>
      <c r="P161" t="s">
        <v>222</v>
      </c>
      <c r="Q161" t="s">
        <v>426</v>
      </c>
      <c r="R161" t="s">
        <v>416</v>
      </c>
      <c r="S161">
        <v>0.44209999999999999</v>
      </c>
      <c r="T161" t="s">
        <v>4</v>
      </c>
      <c r="U161" t="s">
        <v>137</v>
      </c>
    </row>
    <row r="162" spans="1:21" x14ac:dyDescent="0.25">
      <c r="A162">
        <v>11</v>
      </c>
      <c r="B162">
        <v>11</v>
      </c>
      <c r="C162">
        <v>0</v>
      </c>
      <c r="D162">
        <v>0</v>
      </c>
      <c r="E162" t="s">
        <v>163</v>
      </c>
      <c r="F162">
        <v>400</v>
      </c>
      <c r="G162" t="s">
        <v>417</v>
      </c>
      <c r="H162" t="s">
        <v>37</v>
      </c>
      <c r="I162">
        <v>1</v>
      </c>
      <c r="J162" t="s">
        <v>23</v>
      </c>
      <c r="K162">
        <v>31</v>
      </c>
      <c r="L162" t="s">
        <v>214</v>
      </c>
      <c r="M162">
        <v>73</v>
      </c>
      <c r="N162">
        <v>8</v>
      </c>
      <c r="O162" t="s">
        <v>211</v>
      </c>
      <c r="P162" t="s">
        <v>222</v>
      </c>
      <c r="Q162" t="s">
        <v>426</v>
      </c>
      <c r="R162" t="s">
        <v>416</v>
      </c>
      <c r="S162">
        <v>0</v>
      </c>
      <c r="T162" t="s">
        <v>4</v>
      </c>
      <c r="U162" t="s">
        <v>137</v>
      </c>
    </row>
    <row r="163" spans="1:21" x14ac:dyDescent="0.25">
      <c r="A163">
        <v>11</v>
      </c>
      <c r="B163">
        <v>11</v>
      </c>
      <c r="C163">
        <v>0.5</v>
      </c>
      <c r="D163">
        <v>70.857699999999994</v>
      </c>
      <c r="E163" t="s">
        <v>163</v>
      </c>
      <c r="F163">
        <v>400</v>
      </c>
      <c r="G163" t="s">
        <v>417</v>
      </c>
      <c r="H163" t="s">
        <v>37</v>
      </c>
      <c r="I163">
        <v>1</v>
      </c>
      <c r="J163" t="s">
        <v>23</v>
      </c>
      <c r="K163">
        <v>31</v>
      </c>
      <c r="L163" t="s">
        <v>214</v>
      </c>
      <c r="M163">
        <v>73</v>
      </c>
      <c r="N163">
        <v>8</v>
      </c>
      <c r="O163" t="s">
        <v>211</v>
      </c>
      <c r="P163" t="s">
        <v>222</v>
      </c>
      <c r="Q163" t="s">
        <v>426</v>
      </c>
      <c r="R163" t="s">
        <v>416</v>
      </c>
      <c r="S163">
        <v>70.857699999999994</v>
      </c>
      <c r="T163" t="s">
        <v>4</v>
      </c>
      <c r="U163" t="s">
        <v>137</v>
      </c>
    </row>
    <row r="164" spans="1:21" x14ac:dyDescent="0.25">
      <c r="A164">
        <v>11</v>
      </c>
      <c r="B164">
        <v>11</v>
      </c>
      <c r="C164">
        <v>1</v>
      </c>
      <c r="D164">
        <v>153.24010000000001</v>
      </c>
      <c r="E164" t="s">
        <v>163</v>
      </c>
      <c r="F164">
        <v>400</v>
      </c>
      <c r="G164" t="s">
        <v>417</v>
      </c>
      <c r="H164" t="s">
        <v>37</v>
      </c>
      <c r="I164">
        <v>1</v>
      </c>
      <c r="J164" t="s">
        <v>23</v>
      </c>
      <c r="K164">
        <v>31</v>
      </c>
      <c r="L164" t="s">
        <v>214</v>
      </c>
      <c r="M164">
        <v>73</v>
      </c>
      <c r="N164">
        <v>8</v>
      </c>
      <c r="O164" t="s">
        <v>211</v>
      </c>
      <c r="P164" t="s">
        <v>222</v>
      </c>
      <c r="Q164" t="s">
        <v>426</v>
      </c>
      <c r="R164" t="s">
        <v>416</v>
      </c>
      <c r="S164">
        <v>153.24010000000001</v>
      </c>
      <c r="T164" t="s">
        <v>4</v>
      </c>
      <c r="U164" t="s">
        <v>137</v>
      </c>
    </row>
    <row r="165" spans="1:21" x14ac:dyDescent="0.25">
      <c r="A165">
        <v>11</v>
      </c>
      <c r="B165">
        <v>11</v>
      </c>
      <c r="C165">
        <v>2</v>
      </c>
      <c r="D165">
        <v>220.98089999999999</v>
      </c>
      <c r="E165" t="s">
        <v>163</v>
      </c>
      <c r="F165">
        <v>400</v>
      </c>
      <c r="G165" t="s">
        <v>417</v>
      </c>
      <c r="H165" t="s">
        <v>37</v>
      </c>
      <c r="I165">
        <v>1</v>
      </c>
      <c r="J165" t="s">
        <v>23</v>
      </c>
      <c r="K165">
        <v>31</v>
      </c>
      <c r="L165" t="s">
        <v>214</v>
      </c>
      <c r="M165">
        <v>73</v>
      </c>
      <c r="N165">
        <v>8</v>
      </c>
      <c r="O165" t="s">
        <v>211</v>
      </c>
      <c r="P165" t="s">
        <v>222</v>
      </c>
      <c r="Q165" t="s">
        <v>426</v>
      </c>
      <c r="R165" t="s">
        <v>416</v>
      </c>
      <c r="S165">
        <v>220.98089999999999</v>
      </c>
      <c r="T165" t="s">
        <v>4</v>
      </c>
      <c r="U165" t="s">
        <v>137</v>
      </c>
    </row>
    <row r="166" spans="1:21" x14ac:dyDescent="0.25">
      <c r="A166">
        <v>11</v>
      </c>
      <c r="B166">
        <v>11</v>
      </c>
      <c r="C166">
        <v>3</v>
      </c>
      <c r="D166">
        <v>235.0292</v>
      </c>
      <c r="E166" t="s">
        <v>163</v>
      </c>
      <c r="F166">
        <v>400</v>
      </c>
      <c r="G166" t="s">
        <v>417</v>
      </c>
      <c r="H166" t="s">
        <v>37</v>
      </c>
      <c r="I166">
        <v>1</v>
      </c>
      <c r="J166" t="s">
        <v>23</v>
      </c>
      <c r="K166">
        <v>31</v>
      </c>
      <c r="L166" t="s">
        <v>214</v>
      </c>
      <c r="M166">
        <v>73</v>
      </c>
      <c r="N166">
        <v>8</v>
      </c>
      <c r="O166" t="s">
        <v>211</v>
      </c>
      <c r="P166" t="s">
        <v>222</v>
      </c>
      <c r="Q166" t="s">
        <v>426</v>
      </c>
      <c r="R166" t="s">
        <v>416</v>
      </c>
      <c r="S166">
        <v>235.0292</v>
      </c>
      <c r="T166" t="s">
        <v>4</v>
      </c>
      <c r="U166" t="s">
        <v>137</v>
      </c>
    </row>
    <row r="167" spans="1:21" x14ac:dyDescent="0.25">
      <c r="A167">
        <v>11</v>
      </c>
      <c r="B167">
        <v>11</v>
      </c>
      <c r="C167">
        <v>4</v>
      </c>
      <c r="D167">
        <v>204.07149999999999</v>
      </c>
      <c r="E167" t="s">
        <v>163</v>
      </c>
      <c r="F167">
        <v>400</v>
      </c>
      <c r="G167" t="s">
        <v>417</v>
      </c>
      <c r="H167" t="s">
        <v>37</v>
      </c>
      <c r="I167">
        <v>1</v>
      </c>
      <c r="J167" t="s">
        <v>23</v>
      </c>
      <c r="K167">
        <v>31</v>
      </c>
      <c r="L167" t="s">
        <v>214</v>
      </c>
      <c r="M167">
        <v>73</v>
      </c>
      <c r="N167">
        <v>8</v>
      </c>
      <c r="O167" t="s">
        <v>211</v>
      </c>
      <c r="P167" t="s">
        <v>222</v>
      </c>
      <c r="Q167" t="s">
        <v>426</v>
      </c>
      <c r="R167" t="s">
        <v>416</v>
      </c>
      <c r="S167">
        <v>204.07149999999999</v>
      </c>
      <c r="T167" t="s">
        <v>4</v>
      </c>
      <c r="U167" t="s">
        <v>137</v>
      </c>
    </row>
    <row r="168" spans="1:21" x14ac:dyDescent="0.25">
      <c r="A168">
        <v>11</v>
      </c>
      <c r="B168">
        <v>11</v>
      </c>
      <c r="C168">
        <v>6</v>
      </c>
      <c r="D168">
        <v>184.6951</v>
      </c>
      <c r="E168" t="s">
        <v>163</v>
      </c>
      <c r="F168">
        <v>400</v>
      </c>
      <c r="G168" t="s">
        <v>417</v>
      </c>
      <c r="H168" t="s">
        <v>37</v>
      </c>
      <c r="I168">
        <v>1</v>
      </c>
      <c r="J168" t="s">
        <v>23</v>
      </c>
      <c r="K168">
        <v>31</v>
      </c>
      <c r="L168" t="s">
        <v>214</v>
      </c>
      <c r="M168">
        <v>73</v>
      </c>
      <c r="N168">
        <v>8</v>
      </c>
      <c r="O168" t="s">
        <v>211</v>
      </c>
      <c r="P168" t="s">
        <v>222</v>
      </c>
      <c r="Q168" t="s">
        <v>426</v>
      </c>
      <c r="R168" t="s">
        <v>416</v>
      </c>
      <c r="S168">
        <v>184.6951</v>
      </c>
      <c r="T168" t="s">
        <v>4</v>
      </c>
      <c r="U168" t="s">
        <v>137</v>
      </c>
    </row>
    <row r="169" spans="1:21" x14ac:dyDescent="0.25">
      <c r="A169">
        <v>11</v>
      </c>
      <c r="B169">
        <v>11</v>
      </c>
      <c r="C169">
        <v>10</v>
      </c>
      <c r="D169">
        <v>151.27709999999999</v>
      </c>
      <c r="E169" t="s">
        <v>163</v>
      </c>
      <c r="F169">
        <v>400</v>
      </c>
      <c r="G169" t="s">
        <v>417</v>
      </c>
      <c r="H169" t="s">
        <v>37</v>
      </c>
      <c r="I169">
        <v>1</v>
      </c>
      <c r="J169" t="s">
        <v>23</v>
      </c>
      <c r="K169">
        <v>31</v>
      </c>
      <c r="L169" t="s">
        <v>214</v>
      </c>
      <c r="M169">
        <v>73</v>
      </c>
      <c r="N169">
        <v>8</v>
      </c>
      <c r="O169" t="s">
        <v>211</v>
      </c>
      <c r="P169" t="s">
        <v>222</v>
      </c>
      <c r="Q169" t="s">
        <v>426</v>
      </c>
      <c r="R169" t="s">
        <v>416</v>
      </c>
      <c r="S169">
        <v>151.27709999999999</v>
      </c>
      <c r="T169" t="s">
        <v>4</v>
      </c>
      <c r="U169" t="s">
        <v>137</v>
      </c>
    </row>
    <row r="170" spans="1:21" x14ac:dyDescent="0.25">
      <c r="A170">
        <v>11</v>
      </c>
      <c r="B170">
        <v>11</v>
      </c>
      <c r="C170">
        <v>24</v>
      </c>
      <c r="D170">
        <v>66.570899999999995</v>
      </c>
      <c r="E170" t="s">
        <v>163</v>
      </c>
      <c r="F170">
        <v>400</v>
      </c>
      <c r="G170" t="s">
        <v>417</v>
      </c>
      <c r="H170" t="s">
        <v>37</v>
      </c>
      <c r="I170">
        <v>1</v>
      </c>
      <c r="J170" t="s">
        <v>23</v>
      </c>
      <c r="K170">
        <v>31</v>
      </c>
      <c r="L170" t="s">
        <v>214</v>
      </c>
      <c r="M170">
        <v>73</v>
      </c>
      <c r="N170">
        <v>8</v>
      </c>
      <c r="O170" t="s">
        <v>211</v>
      </c>
      <c r="P170" t="s">
        <v>222</v>
      </c>
      <c r="Q170" t="s">
        <v>426</v>
      </c>
      <c r="R170" t="s">
        <v>416</v>
      </c>
      <c r="S170">
        <v>66.570899999999995</v>
      </c>
      <c r="T170" t="s">
        <v>4</v>
      </c>
      <c r="U170" t="s">
        <v>137</v>
      </c>
    </row>
    <row r="171" spans="1:21" x14ac:dyDescent="0.25">
      <c r="A171">
        <v>11</v>
      </c>
      <c r="B171">
        <v>12</v>
      </c>
      <c r="C171">
        <v>0</v>
      </c>
      <c r="D171">
        <v>0</v>
      </c>
      <c r="E171" t="s">
        <v>22</v>
      </c>
      <c r="F171">
        <v>400</v>
      </c>
      <c r="G171" t="s">
        <v>417</v>
      </c>
      <c r="H171" t="s">
        <v>37</v>
      </c>
      <c r="I171">
        <v>1</v>
      </c>
      <c r="J171" t="s">
        <v>23</v>
      </c>
      <c r="K171">
        <v>31</v>
      </c>
      <c r="L171" t="s">
        <v>214</v>
      </c>
      <c r="M171">
        <v>73</v>
      </c>
      <c r="N171">
        <v>8</v>
      </c>
      <c r="O171" t="s">
        <v>211</v>
      </c>
      <c r="P171" t="s">
        <v>222</v>
      </c>
      <c r="Q171" t="s">
        <v>426</v>
      </c>
      <c r="R171" t="s">
        <v>416</v>
      </c>
      <c r="S171">
        <v>0</v>
      </c>
      <c r="T171" t="s">
        <v>4</v>
      </c>
      <c r="U171" t="s">
        <v>137</v>
      </c>
    </row>
    <row r="172" spans="1:21" x14ac:dyDescent="0.25">
      <c r="A172">
        <v>11</v>
      </c>
      <c r="B172">
        <v>12</v>
      </c>
      <c r="C172">
        <v>0.5</v>
      </c>
      <c r="D172">
        <v>0.77239999999999998</v>
      </c>
      <c r="E172" t="s">
        <v>22</v>
      </c>
      <c r="F172">
        <v>400</v>
      </c>
      <c r="G172" t="s">
        <v>417</v>
      </c>
      <c r="H172" t="s">
        <v>37</v>
      </c>
      <c r="I172">
        <v>1</v>
      </c>
      <c r="J172" t="s">
        <v>23</v>
      </c>
      <c r="K172">
        <v>31</v>
      </c>
      <c r="L172" t="s">
        <v>214</v>
      </c>
      <c r="M172">
        <v>73</v>
      </c>
      <c r="N172">
        <v>8</v>
      </c>
      <c r="O172" t="s">
        <v>211</v>
      </c>
      <c r="P172" t="s">
        <v>222</v>
      </c>
      <c r="Q172" t="s">
        <v>426</v>
      </c>
      <c r="R172" t="s">
        <v>416</v>
      </c>
      <c r="S172">
        <v>0.77239999999999998</v>
      </c>
      <c r="T172" t="s">
        <v>4</v>
      </c>
      <c r="U172" t="s">
        <v>137</v>
      </c>
    </row>
    <row r="173" spans="1:21" x14ac:dyDescent="0.25">
      <c r="A173">
        <v>11</v>
      </c>
      <c r="B173">
        <v>12</v>
      </c>
      <c r="C173">
        <v>1</v>
      </c>
      <c r="D173">
        <v>1.5972</v>
      </c>
      <c r="E173" t="s">
        <v>22</v>
      </c>
      <c r="F173">
        <v>400</v>
      </c>
      <c r="G173" t="s">
        <v>417</v>
      </c>
      <c r="H173" t="s">
        <v>37</v>
      </c>
      <c r="I173">
        <v>1</v>
      </c>
      <c r="J173" t="s">
        <v>23</v>
      </c>
      <c r="K173">
        <v>31</v>
      </c>
      <c r="L173" t="s">
        <v>214</v>
      </c>
      <c r="M173">
        <v>73</v>
      </c>
      <c r="N173">
        <v>8</v>
      </c>
      <c r="O173" t="s">
        <v>211</v>
      </c>
      <c r="P173" t="s">
        <v>222</v>
      </c>
      <c r="Q173" t="s">
        <v>426</v>
      </c>
      <c r="R173" t="s">
        <v>416</v>
      </c>
      <c r="S173">
        <v>1.5972</v>
      </c>
      <c r="T173" t="s">
        <v>4</v>
      </c>
      <c r="U173" t="s">
        <v>137</v>
      </c>
    </row>
    <row r="174" spans="1:21" x14ac:dyDescent="0.25">
      <c r="A174">
        <v>11</v>
      </c>
      <c r="B174">
        <v>12</v>
      </c>
      <c r="C174">
        <v>2</v>
      </c>
      <c r="D174">
        <v>3.5070000000000001</v>
      </c>
      <c r="E174" t="s">
        <v>22</v>
      </c>
      <c r="F174">
        <v>400</v>
      </c>
      <c r="G174" t="s">
        <v>417</v>
      </c>
      <c r="H174" t="s">
        <v>37</v>
      </c>
      <c r="I174">
        <v>1</v>
      </c>
      <c r="J174" t="s">
        <v>23</v>
      </c>
      <c r="K174">
        <v>31</v>
      </c>
      <c r="L174" t="s">
        <v>214</v>
      </c>
      <c r="M174">
        <v>73</v>
      </c>
      <c r="N174">
        <v>8</v>
      </c>
      <c r="O174" t="s">
        <v>211</v>
      </c>
      <c r="P174" t="s">
        <v>222</v>
      </c>
      <c r="Q174" t="s">
        <v>426</v>
      </c>
      <c r="R174" t="s">
        <v>416</v>
      </c>
      <c r="S174">
        <v>3.5070000000000001</v>
      </c>
      <c r="T174" t="s">
        <v>4</v>
      </c>
      <c r="U174" t="s">
        <v>137</v>
      </c>
    </row>
    <row r="175" spans="1:21" x14ac:dyDescent="0.25">
      <c r="A175">
        <v>11</v>
      </c>
      <c r="B175">
        <v>12</v>
      </c>
      <c r="C175">
        <v>3</v>
      </c>
      <c r="D175">
        <v>2.8338000000000001</v>
      </c>
      <c r="E175" t="s">
        <v>22</v>
      </c>
      <c r="F175">
        <v>400</v>
      </c>
      <c r="G175" t="s">
        <v>417</v>
      </c>
      <c r="H175" t="s">
        <v>37</v>
      </c>
      <c r="I175">
        <v>1</v>
      </c>
      <c r="J175" t="s">
        <v>23</v>
      </c>
      <c r="K175">
        <v>31</v>
      </c>
      <c r="L175" t="s">
        <v>214</v>
      </c>
      <c r="M175">
        <v>73</v>
      </c>
      <c r="N175">
        <v>8</v>
      </c>
      <c r="O175" t="s">
        <v>211</v>
      </c>
      <c r="P175" t="s">
        <v>222</v>
      </c>
      <c r="Q175" t="s">
        <v>426</v>
      </c>
      <c r="R175" t="s">
        <v>416</v>
      </c>
      <c r="S175">
        <v>2.8338000000000001</v>
      </c>
      <c r="T175" t="s">
        <v>4</v>
      </c>
      <c r="U175" t="s">
        <v>137</v>
      </c>
    </row>
    <row r="176" spans="1:21" x14ac:dyDescent="0.25">
      <c r="A176">
        <v>11</v>
      </c>
      <c r="B176">
        <v>12</v>
      </c>
      <c r="C176">
        <v>4</v>
      </c>
      <c r="D176">
        <v>2.0590999999999999</v>
      </c>
      <c r="E176" t="s">
        <v>22</v>
      </c>
      <c r="F176">
        <v>400</v>
      </c>
      <c r="G176" t="s">
        <v>417</v>
      </c>
      <c r="H176" t="s">
        <v>37</v>
      </c>
      <c r="I176">
        <v>1</v>
      </c>
      <c r="J176" t="s">
        <v>23</v>
      </c>
      <c r="K176">
        <v>31</v>
      </c>
      <c r="L176" t="s">
        <v>214</v>
      </c>
      <c r="M176">
        <v>73</v>
      </c>
      <c r="N176">
        <v>8</v>
      </c>
      <c r="O176" t="s">
        <v>211</v>
      </c>
      <c r="P176" t="s">
        <v>222</v>
      </c>
      <c r="Q176" t="s">
        <v>426</v>
      </c>
      <c r="R176" t="s">
        <v>416</v>
      </c>
      <c r="S176">
        <v>2.0590999999999999</v>
      </c>
      <c r="T176" t="s">
        <v>4</v>
      </c>
      <c r="U176" t="s">
        <v>137</v>
      </c>
    </row>
    <row r="177" spans="1:21" x14ac:dyDescent="0.25">
      <c r="A177">
        <v>11</v>
      </c>
      <c r="B177">
        <v>12</v>
      </c>
      <c r="C177">
        <v>6</v>
      </c>
      <c r="D177">
        <v>0.87939999999999996</v>
      </c>
      <c r="E177" t="s">
        <v>22</v>
      </c>
      <c r="F177">
        <v>400</v>
      </c>
      <c r="G177" t="s">
        <v>417</v>
      </c>
      <c r="H177" t="s">
        <v>37</v>
      </c>
      <c r="I177">
        <v>1</v>
      </c>
      <c r="J177" t="s">
        <v>23</v>
      </c>
      <c r="K177">
        <v>31</v>
      </c>
      <c r="L177" t="s">
        <v>214</v>
      </c>
      <c r="M177">
        <v>73</v>
      </c>
      <c r="N177">
        <v>8</v>
      </c>
      <c r="O177" t="s">
        <v>211</v>
      </c>
      <c r="P177" t="s">
        <v>222</v>
      </c>
      <c r="Q177" t="s">
        <v>426</v>
      </c>
      <c r="R177" t="s">
        <v>416</v>
      </c>
      <c r="S177">
        <v>0.87939999999999996</v>
      </c>
      <c r="T177" t="s">
        <v>4</v>
      </c>
      <c r="U177" t="s">
        <v>137</v>
      </c>
    </row>
    <row r="178" spans="1:21" x14ac:dyDescent="0.25">
      <c r="A178">
        <v>11</v>
      </c>
      <c r="B178">
        <v>12</v>
      </c>
      <c r="C178">
        <v>10</v>
      </c>
      <c r="D178">
        <v>0.90210000000000001</v>
      </c>
      <c r="E178" t="s">
        <v>22</v>
      </c>
      <c r="F178">
        <v>400</v>
      </c>
      <c r="G178" t="s">
        <v>417</v>
      </c>
      <c r="H178" t="s">
        <v>37</v>
      </c>
      <c r="I178">
        <v>1</v>
      </c>
      <c r="J178" t="s">
        <v>23</v>
      </c>
      <c r="K178">
        <v>31</v>
      </c>
      <c r="L178" t="s">
        <v>214</v>
      </c>
      <c r="M178">
        <v>73</v>
      </c>
      <c r="N178">
        <v>8</v>
      </c>
      <c r="O178" t="s">
        <v>211</v>
      </c>
      <c r="P178" t="s">
        <v>222</v>
      </c>
      <c r="Q178" t="s">
        <v>426</v>
      </c>
      <c r="R178" t="s">
        <v>416</v>
      </c>
      <c r="S178">
        <v>0.90210000000000001</v>
      </c>
      <c r="T178" t="s">
        <v>4</v>
      </c>
      <c r="U178" t="s">
        <v>137</v>
      </c>
    </row>
    <row r="179" spans="1:21" x14ac:dyDescent="0.25">
      <c r="A179">
        <v>11</v>
      </c>
      <c r="B179">
        <v>12</v>
      </c>
      <c r="C179">
        <v>24</v>
      </c>
      <c r="D179">
        <v>0.26819999999999999</v>
      </c>
      <c r="E179" t="s">
        <v>22</v>
      </c>
      <c r="F179">
        <v>400</v>
      </c>
      <c r="G179" t="s">
        <v>417</v>
      </c>
      <c r="H179" t="s">
        <v>37</v>
      </c>
      <c r="I179">
        <v>1</v>
      </c>
      <c r="J179" t="s">
        <v>23</v>
      </c>
      <c r="K179">
        <v>31</v>
      </c>
      <c r="L179" t="s">
        <v>214</v>
      </c>
      <c r="M179">
        <v>73</v>
      </c>
      <c r="N179">
        <v>8</v>
      </c>
      <c r="O179" t="s">
        <v>211</v>
      </c>
      <c r="P179" t="s">
        <v>222</v>
      </c>
      <c r="Q179" t="s">
        <v>426</v>
      </c>
      <c r="R179" t="s">
        <v>416</v>
      </c>
      <c r="S179">
        <v>0.26819999999999999</v>
      </c>
      <c r="T179" t="s">
        <v>4</v>
      </c>
      <c r="U179" t="s">
        <v>137</v>
      </c>
    </row>
    <row r="180" spans="1:21" x14ac:dyDescent="0.25">
      <c r="A180">
        <v>11</v>
      </c>
      <c r="B180">
        <v>12</v>
      </c>
      <c r="C180">
        <v>0</v>
      </c>
      <c r="D180">
        <v>0</v>
      </c>
      <c r="E180" t="s">
        <v>163</v>
      </c>
      <c r="F180">
        <v>400</v>
      </c>
      <c r="G180" t="s">
        <v>417</v>
      </c>
      <c r="H180" t="s">
        <v>37</v>
      </c>
      <c r="I180">
        <v>1</v>
      </c>
      <c r="J180" t="s">
        <v>23</v>
      </c>
      <c r="K180">
        <v>31</v>
      </c>
      <c r="L180" t="s">
        <v>214</v>
      </c>
      <c r="M180">
        <v>73</v>
      </c>
      <c r="N180">
        <v>8</v>
      </c>
      <c r="O180" t="s">
        <v>211</v>
      </c>
      <c r="P180" t="s">
        <v>222</v>
      </c>
      <c r="Q180" t="s">
        <v>426</v>
      </c>
      <c r="R180" t="s">
        <v>416</v>
      </c>
      <c r="S180">
        <v>0</v>
      </c>
      <c r="T180" t="s">
        <v>4</v>
      </c>
      <c r="U180" t="s">
        <v>137</v>
      </c>
    </row>
    <row r="181" spans="1:21" x14ac:dyDescent="0.25">
      <c r="A181">
        <v>11</v>
      </c>
      <c r="B181">
        <v>12</v>
      </c>
      <c r="C181">
        <v>0.5</v>
      </c>
      <c r="D181">
        <v>56.685200000000002</v>
      </c>
      <c r="E181" t="s">
        <v>163</v>
      </c>
      <c r="F181">
        <v>400</v>
      </c>
      <c r="G181" t="s">
        <v>417</v>
      </c>
      <c r="H181" t="s">
        <v>37</v>
      </c>
      <c r="I181">
        <v>1</v>
      </c>
      <c r="J181" t="s">
        <v>23</v>
      </c>
      <c r="K181">
        <v>31</v>
      </c>
      <c r="L181" t="s">
        <v>214</v>
      </c>
      <c r="M181">
        <v>73</v>
      </c>
      <c r="N181">
        <v>8</v>
      </c>
      <c r="O181" t="s">
        <v>211</v>
      </c>
      <c r="P181" t="s">
        <v>222</v>
      </c>
      <c r="Q181" t="s">
        <v>426</v>
      </c>
      <c r="R181" t="s">
        <v>416</v>
      </c>
      <c r="S181">
        <v>56.685200000000002</v>
      </c>
      <c r="T181" t="s">
        <v>4</v>
      </c>
      <c r="U181" t="s">
        <v>137</v>
      </c>
    </row>
    <row r="182" spans="1:21" x14ac:dyDescent="0.25">
      <c r="A182">
        <v>11</v>
      </c>
      <c r="B182">
        <v>12</v>
      </c>
      <c r="C182">
        <v>1</v>
      </c>
      <c r="D182">
        <v>113.0386</v>
      </c>
      <c r="E182" t="s">
        <v>163</v>
      </c>
      <c r="F182">
        <v>400</v>
      </c>
      <c r="G182" t="s">
        <v>417</v>
      </c>
      <c r="H182" t="s">
        <v>37</v>
      </c>
      <c r="I182">
        <v>1</v>
      </c>
      <c r="J182" t="s">
        <v>23</v>
      </c>
      <c r="K182">
        <v>31</v>
      </c>
      <c r="L182" t="s">
        <v>214</v>
      </c>
      <c r="M182">
        <v>73</v>
      </c>
      <c r="N182">
        <v>8</v>
      </c>
      <c r="O182" t="s">
        <v>211</v>
      </c>
      <c r="P182" t="s">
        <v>222</v>
      </c>
      <c r="Q182" t="s">
        <v>426</v>
      </c>
      <c r="R182" t="s">
        <v>416</v>
      </c>
      <c r="S182">
        <v>113.0386</v>
      </c>
      <c r="T182" t="s">
        <v>4</v>
      </c>
      <c r="U182" t="s">
        <v>137</v>
      </c>
    </row>
    <row r="183" spans="1:21" x14ac:dyDescent="0.25">
      <c r="A183">
        <v>11</v>
      </c>
      <c r="B183">
        <v>12</v>
      </c>
      <c r="C183">
        <v>2</v>
      </c>
      <c r="D183">
        <v>199.65199999999999</v>
      </c>
      <c r="E183" t="s">
        <v>163</v>
      </c>
      <c r="F183">
        <v>400</v>
      </c>
      <c r="G183" t="s">
        <v>417</v>
      </c>
      <c r="H183" t="s">
        <v>37</v>
      </c>
      <c r="I183">
        <v>1</v>
      </c>
      <c r="J183" t="s">
        <v>23</v>
      </c>
      <c r="K183">
        <v>31</v>
      </c>
      <c r="L183" t="s">
        <v>214</v>
      </c>
      <c r="M183">
        <v>73</v>
      </c>
      <c r="N183">
        <v>8</v>
      </c>
      <c r="O183" t="s">
        <v>211</v>
      </c>
      <c r="P183" t="s">
        <v>222</v>
      </c>
      <c r="Q183" t="s">
        <v>426</v>
      </c>
      <c r="R183" t="s">
        <v>416</v>
      </c>
      <c r="S183">
        <v>199.65199999999999</v>
      </c>
      <c r="T183" t="s">
        <v>4</v>
      </c>
      <c r="U183" t="s">
        <v>137</v>
      </c>
    </row>
    <row r="184" spans="1:21" x14ac:dyDescent="0.25">
      <c r="A184">
        <v>11</v>
      </c>
      <c r="B184">
        <v>12</v>
      </c>
      <c r="C184">
        <v>3</v>
      </c>
      <c r="D184">
        <v>184.24430000000001</v>
      </c>
      <c r="E184" t="s">
        <v>163</v>
      </c>
      <c r="F184">
        <v>400</v>
      </c>
      <c r="G184" t="s">
        <v>417</v>
      </c>
      <c r="H184" t="s">
        <v>37</v>
      </c>
      <c r="I184">
        <v>1</v>
      </c>
      <c r="J184" t="s">
        <v>23</v>
      </c>
      <c r="K184">
        <v>31</v>
      </c>
      <c r="L184" t="s">
        <v>214</v>
      </c>
      <c r="M184">
        <v>73</v>
      </c>
      <c r="N184">
        <v>8</v>
      </c>
      <c r="O184" t="s">
        <v>211</v>
      </c>
      <c r="P184" t="s">
        <v>222</v>
      </c>
      <c r="Q184" t="s">
        <v>426</v>
      </c>
      <c r="R184" t="s">
        <v>416</v>
      </c>
      <c r="S184">
        <v>184.24430000000001</v>
      </c>
      <c r="T184" t="s">
        <v>4</v>
      </c>
      <c r="U184" t="s">
        <v>137</v>
      </c>
    </row>
    <row r="185" spans="1:21" x14ac:dyDescent="0.25">
      <c r="A185">
        <v>11</v>
      </c>
      <c r="B185">
        <v>12</v>
      </c>
      <c r="C185">
        <v>4</v>
      </c>
      <c r="D185">
        <v>173.49359999999999</v>
      </c>
      <c r="E185" t="s">
        <v>163</v>
      </c>
      <c r="F185">
        <v>400</v>
      </c>
      <c r="G185" t="s">
        <v>417</v>
      </c>
      <c r="H185" t="s">
        <v>37</v>
      </c>
      <c r="I185">
        <v>1</v>
      </c>
      <c r="J185" t="s">
        <v>23</v>
      </c>
      <c r="K185">
        <v>31</v>
      </c>
      <c r="L185" t="s">
        <v>214</v>
      </c>
      <c r="M185">
        <v>73</v>
      </c>
      <c r="N185">
        <v>8</v>
      </c>
      <c r="O185" t="s">
        <v>211</v>
      </c>
      <c r="P185" t="s">
        <v>222</v>
      </c>
      <c r="Q185" t="s">
        <v>426</v>
      </c>
      <c r="R185" t="s">
        <v>416</v>
      </c>
      <c r="S185">
        <v>173.49359999999999</v>
      </c>
      <c r="T185" t="s">
        <v>4</v>
      </c>
      <c r="U185" t="s">
        <v>137</v>
      </c>
    </row>
    <row r="186" spans="1:21" x14ac:dyDescent="0.25">
      <c r="A186">
        <v>11</v>
      </c>
      <c r="B186">
        <v>12</v>
      </c>
      <c r="C186">
        <v>6</v>
      </c>
      <c r="D186">
        <v>133.50110000000001</v>
      </c>
      <c r="E186" t="s">
        <v>163</v>
      </c>
      <c r="F186">
        <v>400</v>
      </c>
      <c r="G186" t="s">
        <v>417</v>
      </c>
      <c r="H186" t="s">
        <v>37</v>
      </c>
      <c r="I186">
        <v>1</v>
      </c>
      <c r="J186" t="s">
        <v>23</v>
      </c>
      <c r="K186">
        <v>31</v>
      </c>
      <c r="L186" t="s">
        <v>214</v>
      </c>
      <c r="M186">
        <v>73</v>
      </c>
      <c r="N186">
        <v>8</v>
      </c>
      <c r="O186" t="s">
        <v>211</v>
      </c>
      <c r="P186" t="s">
        <v>222</v>
      </c>
      <c r="Q186" t="s">
        <v>426</v>
      </c>
      <c r="R186" t="s">
        <v>416</v>
      </c>
      <c r="S186">
        <v>133.50110000000001</v>
      </c>
      <c r="T186" t="s">
        <v>4</v>
      </c>
      <c r="U186" t="s">
        <v>137</v>
      </c>
    </row>
    <row r="187" spans="1:21" x14ac:dyDescent="0.25">
      <c r="A187">
        <v>11</v>
      </c>
      <c r="B187">
        <v>12</v>
      </c>
      <c r="C187">
        <v>10</v>
      </c>
      <c r="D187">
        <v>113.86660000000001</v>
      </c>
      <c r="E187" t="s">
        <v>163</v>
      </c>
      <c r="F187">
        <v>400</v>
      </c>
      <c r="G187" t="s">
        <v>417</v>
      </c>
      <c r="H187" t="s">
        <v>37</v>
      </c>
      <c r="I187">
        <v>1</v>
      </c>
      <c r="J187" t="s">
        <v>23</v>
      </c>
      <c r="K187">
        <v>31</v>
      </c>
      <c r="L187" t="s">
        <v>214</v>
      </c>
      <c r="M187">
        <v>73</v>
      </c>
      <c r="N187">
        <v>8</v>
      </c>
      <c r="O187" t="s">
        <v>211</v>
      </c>
      <c r="P187" t="s">
        <v>222</v>
      </c>
      <c r="Q187" t="s">
        <v>426</v>
      </c>
      <c r="R187" t="s">
        <v>416</v>
      </c>
      <c r="S187">
        <v>113.86660000000001</v>
      </c>
      <c r="T187" t="s">
        <v>4</v>
      </c>
      <c r="U187" t="s">
        <v>137</v>
      </c>
    </row>
    <row r="188" spans="1:21" x14ac:dyDescent="0.25">
      <c r="A188">
        <v>11</v>
      </c>
      <c r="B188">
        <v>12</v>
      </c>
      <c r="C188">
        <v>24</v>
      </c>
      <c r="D188">
        <v>20.944900000000001</v>
      </c>
      <c r="E188" t="s">
        <v>163</v>
      </c>
      <c r="F188">
        <v>400</v>
      </c>
      <c r="G188" t="s">
        <v>417</v>
      </c>
      <c r="H188" t="s">
        <v>37</v>
      </c>
      <c r="I188">
        <v>1</v>
      </c>
      <c r="J188" t="s">
        <v>23</v>
      </c>
      <c r="K188">
        <v>31</v>
      </c>
      <c r="L188" t="s">
        <v>214</v>
      </c>
      <c r="M188">
        <v>73</v>
      </c>
      <c r="N188">
        <v>8</v>
      </c>
      <c r="O188" t="s">
        <v>211</v>
      </c>
      <c r="P188" t="s">
        <v>222</v>
      </c>
      <c r="Q188" t="s">
        <v>426</v>
      </c>
      <c r="R188" t="s">
        <v>416</v>
      </c>
      <c r="S188">
        <v>20.944900000000001</v>
      </c>
      <c r="T188" t="s">
        <v>4</v>
      </c>
      <c r="U188" t="s">
        <v>137</v>
      </c>
    </row>
    <row r="189" spans="1:21" x14ac:dyDescent="0.25">
      <c r="A189">
        <v>12</v>
      </c>
      <c r="B189">
        <v>13</v>
      </c>
      <c r="C189">
        <v>0</v>
      </c>
      <c r="D189">
        <f>S189*284.349</f>
        <v>0</v>
      </c>
      <c r="E189" t="s">
        <v>163</v>
      </c>
      <c r="F189">
        <v>400</v>
      </c>
      <c r="G189" t="s">
        <v>417</v>
      </c>
      <c r="H189" t="s">
        <v>36</v>
      </c>
      <c r="I189">
        <v>0</v>
      </c>
      <c r="J189" t="s">
        <v>25</v>
      </c>
      <c r="K189" t="s">
        <v>419</v>
      </c>
      <c r="L189" t="s">
        <v>214</v>
      </c>
      <c r="M189" t="s">
        <v>419</v>
      </c>
      <c r="N189">
        <v>1</v>
      </c>
      <c r="O189" t="s">
        <v>232</v>
      </c>
      <c r="P189" t="s">
        <v>199</v>
      </c>
      <c r="Q189" t="s">
        <v>211</v>
      </c>
      <c r="R189" t="s">
        <v>211</v>
      </c>
      <c r="S189">
        <v>0</v>
      </c>
      <c r="T189" t="s">
        <v>30</v>
      </c>
      <c r="U189" t="s">
        <v>140</v>
      </c>
    </row>
    <row r="190" spans="1:21" x14ac:dyDescent="0.25">
      <c r="A190">
        <v>12</v>
      </c>
      <c r="B190">
        <v>13</v>
      </c>
      <c r="C190">
        <v>0.5</v>
      </c>
      <c r="D190">
        <f t="shared" ref="D190:D208" si="1">S190*284.349</f>
        <v>205.4705874</v>
      </c>
      <c r="E190" t="s">
        <v>163</v>
      </c>
      <c r="F190">
        <v>400</v>
      </c>
      <c r="G190" t="s">
        <v>417</v>
      </c>
      <c r="H190" t="s">
        <v>36</v>
      </c>
      <c r="I190">
        <v>0</v>
      </c>
      <c r="J190" t="s">
        <v>25</v>
      </c>
      <c r="K190" t="s">
        <v>419</v>
      </c>
      <c r="L190" t="s">
        <v>214</v>
      </c>
      <c r="M190" t="s">
        <v>419</v>
      </c>
      <c r="N190">
        <v>1</v>
      </c>
      <c r="O190" t="s">
        <v>232</v>
      </c>
      <c r="P190" t="s">
        <v>199</v>
      </c>
      <c r="Q190" t="s">
        <v>211</v>
      </c>
      <c r="R190" t="s">
        <v>211</v>
      </c>
      <c r="S190">
        <v>0.72260000000000002</v>
      </c>
      <c r="T190" t="s">
        <v>30</v>
      </c>
      <c r="U190" t="s">
        <v>141</v>
      </c>
    </row>
    <row r="191" spans="1:21" x14ac:dyDescent="0.25">
      <c r="A191">
        <v>12</v>
      </c>
      <c r="B191">
        <v>13</v>
      </c>
      <c r="C191">
        <v>0.75</v>
      </c>
      <c r="D191">
        <f t="shared" si="1"/>
        <v>1124.6855997</v>
      </c>
      <c r="E191" t="s">
        <v>163</v>
      </c>
      <c r="F191">
        <v>400</v>
      </c>
      <c r="G191" t="s">
        <v>417</v>
      </c>
      <c r="H191" t="s">
        <v>36</v>
      </c>
      <c r="I191">
        <v>0</v>
      </c>
      <c r="J191" t="s">
        <v>25</v>
      </c>
      <c r="K191" t="s">
        <v>419</v>
      </c>
      <c r="L191" t="s">
        <v>214</v>
      </c>
      <c r="M191" t="s">
        <v>419</v>
      </c>
      <c r="N191">
        <v>1</v>
      </c>
      <c r="O191" t="s">
        <v>232</v>
      </c>
      <c r="P191" t="s">
        <v>199</v>
      </c>
      <c r="Q191" t="s">
        <v>211</v>
      </c>
      <c r="R191" t="s">
        <v>211</v>
      </c>
      <c r="S191">
        <v>3.9552999999999998</v>
      </c>
      <c r="T191" t="s">
        <v>30</v>
      </c>
      <c r="U191" t="s">
        <v>142</v>
      </c>
    </row>
    <row r="192" spans="1:21" x14ac:dyDescent="0.25">
      <c r="A192">
        <v>12</v>
      </c>
      <c r="B192">
        <v>13</v>
      </c>
      <c r="C192">
        <v>1</v>
      </c>
      <c r="D192">
        <f t="shared" si="1"/>
        <v>1397.3194209000001</v>
      </c>
      <c r="E192" t="s">
        <v>163</v>
      </c>
      <c r="F192">
        <v>400</v>
      </c>
      <c r="G192" t="s">
        <v>417</v>
      </c>
      <c r="H192" t="s">
        <v>36</v>
      </c>
      <c r="I192">
        <v>0</v>
      </c>
      <c r="J192" t="s">
        <v>25</v>
      </c>
      <c r="K192" t="s">
        <v>419</v>
      </c>
      <c r="L192" t="s">
        <v>214</v>
      </c>
      <c r="M192" t="s">
        <v>419</v>
      </c>
      <c r="N192">
        <v>1</v>
      </c>
      <c r="O192" t="s">
        <v>232</v>
      </c>
      <c r="P192" t="s">
        <v>199</v>
      </c>
      <c r="Q192" t="s">
        <v>211</v>
      </c>
      <c r="R192" t="s">
        <v>211</v>
      </c>
      <c r="S192">
        <v>4.9141000000000004</v>
      </c>
      <c r="T192" t="s">
        <v>30</v>
      </c>
      <c r="U192" t="s">
        <v>143</v>
      </c>
    </row>
    <row r="193" spans="1:21" x14ac:dyDescent="0.25">
      <c r="A193">
        <v>12</v>
      </c>
      <c r="B193">
        <v>13</v>
      </c>
      <c r="C193">
        <v>1.5</v>
      </c>
      <c r="D193">
        <f t="shared" si="1"/>
        <v>1752.1585379999999</v>
      </c>
      <c r="E193" t="s">
        <v>163</v>
      </c>
      <c r="F193">
        <v>400</v>
      </c>
      <c r="G193" t="s">
        <v>417</v>
      </c>
      <c r="H193" t="s">
        <v>36</v>
      </c>
      <c r="I193">
        <v>0</v>
      </c>
      <c r="J193" t="s">
        <v>25</v>
      </c>
      <c r="K193" t="s">
        <v>419</v>
      </c>
      <c r="L193" t="s">
        <v>214</v>
      </c>
      <c r="M193" t="s">
        <v>419</v>
      </c>
      <c r="N193">
        <v>1</v>
      </c>
      <c r="O193" t="s">
        <v>232</v>
      </c>
      <c r="P193" t="s">
        <v>199</v>
      </c>
      <c r="Q193" t="s">
        <v>211</v>
      </c>
      <c r="R193" t="s">
        <v>211</v>
      </c>
      <c r="S193">
        <v>6.1619999999999999</v>
      </c>
      <c r="T193" t="s">
        <v>30</v>
      </c>
      <c r="U193" t="s">
        <v>144</v>
      </c>
    </row>
    <row r="194" spans="1:21" x14ac:dyDescent="0.25">
      <c r="A194">
        <v>12</v>
      </c>
      <c r="B194">
        <v>13</v>
      </c>
      <c r="C194">
        <v>2</v>
      </c>
      <c r="D194">
        <f t="shared" si="1"/>
        <v>1834.2216593999999</v>
      </c>
      <c r="E194" t="s">
        <v>163</v>
      </c>
      <c r="F194">
        <v>400</v>
      </c>
      <c r="G194" t="s">
        <v>417</v>
      </c>
      <c r="H194" t="s">
        <v>36</v>
      </c>
      <c r="I194">
        <v>0</v>
      </c>
      <c r="J194" t="s">
        <v>25</v>
      </c>
      <c r="K194" t="s">
        <v>419</v>
      </c>
      <c r="L194" t="s">
        <v>214</v>
      </c>
      <c r="M194" t="s">
        <v>419</v>
      </c>
      <c r="N194">
        <v>1</v>
      </c>
      <c r="O194" t="s">
        <v>232</v>
      </c>
      <c r="P194" t="s">
        <v>199</v>
      </c>
      <c r="Q194" t="s">
        <v>211</v>
      </c>
      <c r="R194" t="s">
        <v>211</v>
      </c>
      <c r="S194">
        <v>6.4505999999999997</v>
      </c>
      <c r="T194" t="s">
        <v>30</v>
      </c>
      <c r="U194" t="s">
        <v>145</v>
      </c>
    </row>
    <row r="195" spans="1:21" x14ac:dyDescent="0.25">
      <c r="A195">
        <v>12</v>
      </c>
      <c r="B195">
        <v>13</v>
      </c>
      <c r="C195">
        <v>2.5</v>
      </c>
      <c r="D195">
        <f t="shared" si="1"/>
        <v>1872.0116415</v>
      </c>
      <c r="E195" t="s">
        <v>163</v>
      </c>
      <c r="F195">
        <v>400</v>
      </c>
      <c r="G195" t="s">
        <v>417</v>
      </c>
      <c r="H195" t="s">
        <v>36</v>
      </c>
      <c r="I195">
        <v>0</v>
      </c>
      <c r="J195" t="s">
        <v>25</v>
      </c>
      <c r="K195" t="s">
        <v>419</v>
      </c>
      <c r="L195" t="s">
        <v>214</v>
      </c>
      <c r="M195" t="s">
        <v>419</v>
      </c>
      <c r="N195">
        <v>1</v>
      </c>
      <c r="O195" t="s">
        <v>232</v>
      </c>
      <c r="P195" t="s">
        <v>199</v>
      </c>
      <c r="Q195" t="s">
        <v>211</v>
      </c>
      <c r="R195" t="s">
        <v>211</v>
      </c>
      <c r="S195">
        <v>6.5834999999999999</v>
      </c>
      <c r="T195" t="s">
        <v>30</v>
      </c>
      <c r="U195" t="s">
        <v>146</v>
      </c>
    </row>
    <row r="196" spans="1:21" x14ac:dyDescent="0.25">
      <c r="A196">
        <v>12</v>
      </c>
      <c r="B196">
        <v>13</v>
      </c>
      <c r="C196">
        <v>3</v>
      </c>
      <c r="D196">
        <f t="shared" si="1"/>
        <v>1935.1655544</v>
      </c>
      <c r="E196" t="s">
        <v>163</v>
      </c>
      <c r="F196">
        <v>400</v>
      </c>
      <c r="G196" t="s">
        <v>417</v>
      </c>
      <c r="H196" t="s">
        <v>36</v>
      </c>
      <c r="I196">
        <v>0</v>
      </c>
      <c r="J196" t="s">
        <v>25</v>
      </c>
      <c r="K196" t="s">
        <v>419</v>
      </c>
      <c r="L196" t="s">
        <v>214</v>
      </c>
      <c r="M196" t="s">
        <v>419</v>
      </c>
      <c r="N196">
        <v>1</v>
      </c>
      <c r="O196" t="s">
        <v>232</v>
      </c>
      <c r="P196" t="s">
        <v>199</v>
      </c>
      <c r="Q196" t="s">
        <v>211</v>
      </c>
      <c r="R196" t="s">
        <v>211</v>
      </c>
      <c r="S196">
        <v>6.8056000000000001</v>
      </c>
      <c r="T196" t="s">
        <v>30</v>
      </c>
      <c r="U196" t="s">
        <v>147</v>
      </c>
    </row>
    <row r="197" spans="1:21" x14ac:dyDescent="0.25">
      <c r="A197">
        <v>12</v>
      </c>
      <c r="B197">
        <v>13</v>
      </c>
      <c r="C197">
        <v>3.5</v>
      </c>
      <c r="D197">
        <f t="shared" si="1"/>
        <v>2004.6888848999997</v>
      </c>
      <c r="E197" t="s">
        <v>163</v>
      </c>
      <c r="F197">
        <v>400</v>
      </c>
      <c r="G197" t="s">
        <v>417</v>
      </c>
      <c r="H197" t="s">
        <v>36</v>
      </c>
      <c r="I197">
        <v>0</v>
      </c>
      <c r="J197" t="s">
        <v>25</v>
      </c>
      <c r="K197" t="s">
        <v>419</v>
      </c>
      <c r="L197" t="s">
        <v>214</v>
      </c>
      <c r="M197" t="s">
        <v>419</v>
      </c>
      <c r="N197">
        <v>1</v>
      </c>
      <c r="O197" t="s">
        <v>232</v>
      </c>
      <c r="P197" t="s">
        <v>199</v>
      </c>
      <c r="Q197" t="s">
        <v>211</v>
      </c>
      <c r="R197" t="s">
        <v>211</v>
      </c>
      <c r="S197">
        <v>7.0500999999999996</v>
      </c>
      <c r="T197" t="s">
        <v>30</v>
      </c>
      <c r="U197" t="s">
        <v>148</v>
      </c>
    </row>
    <row r="198" spans="1:21" x14ac:dyDescent="0.25">
      <c r="A198">
        <v>12</v>
      </c>
      <c r="B198">
        <v>13</v>
      </c>
      <c r="C198">
        <v>4</v>
      </c>
      <c r="D198">
        <f t="shared" si="1"/>
        <v>2061.4449452999997</v>
      </c>
      <c r="E198" t="s">
        <v>163</v>
      </c>
      <c r="F198">
        <v>400</v>
      </c>
      <c r="G198" t="s">
        <v>417</v>
      </c>
      <c r="H198" t="s">
        <v>36</v>
      </c>
      <c r="I198">
        <v>0</v>
      </c>
      <c r="J198" t="s">
        <v>25</v>
      </c>
      <c r="K198" t="s">
        <v>419</v>
      </c>
      <c r="L198" t="s">
        <v>214</v>
      </c>
      <c r="M198" t="s">
        <v>419</v>
      </c>
      <c r="N198">
        <v>1</v>
      </c>
      <c r="O198" t="s">
        <v>232</v>
      </c>
      <c r="P198" t="s">
        <v>199</v>
      </c>
      <c r="Q198" t="s">
        <v>211</v>
      </c>
      <c r="R198" t="s">
        <v>211</v>
      </c>
      <c r="S198">
        <v>7.2496999999999998</v>
      </c>
      <c r="T198" t="s">
        <v>30</v>
      </c>
      <c r="U198" t="s">
        <v>149</v>
      </c>
    </row>
    <row r="199" spans="1:21" x14ac:dyDescent="0.25">
      <c r="A199">
        <v>12</v>
      </c>
      <c r="B199">
        <v>13</v>
      </c>
      <c r="C199">
        <v>5</v>
      </c>
      <c r="D199">
        <f t="shared" si="1"/>
        <v>1959.5626986</v>
      </c>
      <c r="E199" t="s">
        <v>163</v>
      </c>
      <c r="F199">
        <v>400</v>
      </c>
      <c r="G199" t="s">
        <v>417</v>
      </c>
      <c r="H199" t="s">
        <v>36</v>
      </c>
      <c r="I199">
        <v>0</v>
      </c>
      <c r="J199" t="s">
        <v>25</v>
      </c>
      <c r="K199" t="s">
        <v>419</v>
      </c>
      <c r="L199" t="s">
        <v>214</v>
      </c>
      <c r="M199" t="s">
        <v>419</v>
      </c>
      <c r="N199">
        <v>1</v>
      </c>
      <c r="O199" t="s">
        <v>232</v>
      </c>
      <c r="P199" t="s">
        <v>199</v>
      </c>
      <c r="Q199" t="s">
        <v>211</v>
      </c>
      <c r="R199" t="s">
        <v>211</v>
      </c>
      <c r="S199">
        <v>6.8914</v>
      </c>
      <c r="T199" t="s">
        <v>30</v>
      </c>
      <c r="U199" t="s">
        <v>150</v>
      </c>
    </row>
    <row r="200" spans="1:21" x14ac:dyDescent="0.25">
      <c r="A200">
        <v>12</v>
      </c>
      <c r="B200">
        <v>13</v>
      </c>
      <c r="C200">
        <v>6</v>
      </c>
      <c r="D200">
        <f t="shared" si="1"/>
        <v>1939.9710524999998</v>
      </c>
      <c r="E200" t="s">
        <v>163</v>
      </c>
      <c r="F200">
        <v>400</v>
      </c>
      <c r="G200" t="s">
        <v>417</v>
      </c>
      <c r="H200" t="s">
        <v>36</v>
      </c>
      <c r="I200">
        <v>0</v>
      </c>
      <c r="J200" t="s">
        <v>25</v>
      </c>
      <c r="K200" t="s">
        <v>419</v>
      </c>
      <c r="L200" t="s">
        <v>214</v>
      </c>
      <c r="M200" t="s">
        <v>419</v>
      </c>
      <c r="N200">
        <v>1</v>
      </c>
      <c r="O200" t="s">
        <v>232</v>
      </c>
      <c r="P200" t="s">
        <v>199</v>
      </c>
      <c r="Q200" t="s">
        <v>211</v>
      </c>
      <c r="R200" t="s">
        <v>211</v>
      </c>
      <c r="S200">
        <v>6.8224999999999998</v>
      </c>
      <c r="T200" t="s">
        <v>30</v>
      </c>
      <c r="U200" t="s">
        <v>151</v>
      </c>
    </row>
    <row r="201" spans="1:21" x14ac:dyDescent="0.25">
      <c r="A201">
        <v>12</v>
      </c>
      <c r="B201">
        <v>13</v>
      </c>
      <c r="C201">
        <v>7</v>
      </c>
      <c r="D201">
        <f t="shared" si="1"/>
        <v>1939.5445289999998</v>
      </c>
      <c r="E201" t="s">
        <v>163</v>
      </c>
      <c r="F201">
        <v>400</v>
      </c>
      <c r="G201" t="s">
        <v>417</v>
      </c>
      <c r="H201" t="s">
        <v>36</v>
      </c>
      <c r="I201">
        <v>0</v>
      </c>
      <c r="J201" t="s">
        <v>25</v>
      </c>
      <c r="K201" t="s">
        <v>419</v>
      </c>
      <c r="L201" t="s">
        <v>214</v>
      </c>
      <c r="M201" t="s">
        <v>419</v>
      </c>
      <c r="N201">
        <v>1</v>
      </c>
      <c r="O201" t="s">
        <v>232</v>
      </c>
      <c r="P201" t="s">
        <v>199</v>
      </c>
      <c r="Q201" t="s">
        <v>211</v>
      </c>
      <c r="R201" t="s">
        <v>211</v>
      </c>
      <c r="S201">
        <v>6.8209999999999997</v>
      </c>
      <c r="T201" t="s">
        <v>30</v>
      </c>
      <c r="U201" t="s">
        <v>152</v>
      </c>
    </row>
    <row r="202" spans="1:21" x14ac:dyDescent="0.25">
      <c r="A202">
        <v>12</v>
      </c>
      <c r="B202">
        <v>13</v>
      </c>
      <c r="C202">
        <v>8</v>
      </c>
      <c r="D202">
        <f t="shared" si="1"/>
        <v>1901.0152395</v>
      </c>
      <c r="E202" t="s">
        <v>163</v>
      </c>
      <c r="F202">
        <v>400</v>
      </c>
      <c r="G202" t="s">
        <v>417</v>
      </c>
      <c r="H202" t="s">
        <v>36</v>
      </c>
      <c r="I202">
        <v>0</v>
      </c>
      <c r="J202" t="s">
        <v>25</v>
      </c>
      <c r="K202" t="s">
        <v>419</v>
      </c>
      <c r="L202" t="s">
        <v>214</v>
      </c>
      <c r="M202" t="s">
        <v>419</v>
      </c>
      <c r="N202">
        <v>1</v>
      </c>
      <c r="O202" t="s">
        <v>232</v>
      </c>
      <c r="P202" t="s">
        <v>199</v>
      </c>
      <c r="Q202" t="s">
        <v>211</v>
      </c>
      <c r="R202" t="s">
        <v>211</v>
      </c>
      <c r="S202">
        <v>6.6855000000000002</v>
      </c>
      <c r="T202" t="s">
        <v>30</v>
      </c>
      <c r="U202" t="s">
        <v>153</v>
      </c>
    </row>
    <row r="203" spans="1:21" x14ac:dyDescent="0.25">
      <c r="A203">
        <v>12</v>
      </c>
      <c r="B203">
        <v>13</v>
      </c>
      <c r="C203">
        <v>10</v>
      </c>
      <c r="D203">
        <f t="shared" si="1"/>
        <v>1735.0122933</v>
      </c>
      <c r="E203" t="s">
        <v>163</v>
      </c>
      <c r="F203">
        <v>400</v>
      </c>
      <c r="G203" t="s">
        <v>417</v>
      </c>
      <c r="H203" t="s">
        <v>36</v>
      </c>
      <c r="I203">
        <v>0</v>
      </c>
      <c r="J203" t="s">
        <v>25</v>
      </c>
      <c r="K203" t="s">
        <v>419</v>
      </c>
      <c r="L203" t="s">
        <v>214</v>
      </c>
      <c r="M203" t="s">
        <v>419</v>
      </c>
      <c r="N203">
        <v>1</v>
      </c>
      <c r="O203" t="s">
        <v>232</v>
      </c>
      <c r="P203" t="s">
        <v>199</v>
      </c>
      <c r="Q203" t="s">
        <v>211</v>
      </c>
      <c r="R203" t="s">
        <v>211</v>
      </c>
      <c r="S203">
        <v>6.1017000000000001</v>
      </c>
      <c r="T203" t="s">
        <v>30</v>
      </c>
      <c r="U203" t="s">
        <v>154</v>
      </c>
    </row>
    <row r="204" spans="1:21" x14ac:dyDescent="0.25">
      <c r="A204">
        <v>12</v>
      </c>
      <c r="B204">
        <v>13</v>
      </c>
      <c r="C204">
        <v>24</v>
      </c>
      <c r="D204">
        <f t="shared" si="1"/>
        <v>1353.8424587999998</v>
      </c>
      <c r="E204" t="s">
        <v>163</v>
      </c>
      <c r="F204">
        <v>400</v>
      </c>
      <c r="G204" t="s">
        <v>417</v>
      </c>
      <c r="H204" t="s">
        <v>36</v>
      </c>
      <c r="I204">
        <v>0</v>
      </c>
      <c r="J204" t="s">
        <v>25</v>
      </c>
      <c r="K204" t="s">
        <v>419</v>
      </c>
      <c r="L204" t="s">
        <v>214</v>
      </c>
      <c r="M204" t="s">
        <v>419</v>
      </c>
      <c r="N204">
        <v>1</v>
      </c>
      <c r="O204" t="s">
        <v>232</v>
      </c>
      <c r="P204" t="s">
        <v>199</v>
      </c>
      <c r="Q204" t="s">
        <v>211</v>
      </c>
      <c r="R204" t="s">
        <v>211</v>
      </c>
      <c r="S204">
        <v>4.7611999999999997</v>
      </c>
      <c r="T204" t="s">
        <v>30</v>
      </c>
      <c r="U204" t="s">
        <v>155</v>
      </c>
    </row>
    <row r="205" spans="1:21" x14ac:dyDescent="0.25">
      <c r="A205">
        <v>12</v>
      </c>
      <c r="B205">
        <v>13</v>
      </c>
      <c r="C205">
        <v>27</v>
      </c>
      <c r="D205">
        <f t="shared" si="1"/>
        <v>1200.1802591999999</v>
      </c>
      <c r="E205" t="s">
        <v>163</v>
      </c>
      <c r="F205">
        <v>400</v>
      </c>
      <c r="G205" t="s">
        <v>417</v>
      </c>
      <c r="H205" t="s">
        <v>36</v>
      </c>
      <c r="I205">
        <v>0</v>
      </c>
      <c r="J205" t="s">
        <v>25</v>
      </c>
      <c r="K205" t="s">
        <v>419</v>
      </c>
      <c r="L205" t="s">
        <v>214</v>
      </c>
      <c r="M205" t="s">
        <v>419</v>
      </c>
      <c r="N205">
        <v>1</v>
      </c>
      <c r="O205" t="s">
        <v>232</v>
      </c>
      <c r="P205" t="s">
        <v>199</v>
      </c>
      <c r="Q205" t="s">
        <v>211</v>
      </c>
      <c r="R205" t="s">
        <v>211</v>
      </c>
      <c r="S205">
        <v>4.2207999999999997</v>
      </c>
      <c r="T205" t="s">
        <v>30</v>
      </c>
      <c r="U205" t="s">
        <v>156</v>
      </c>
    </row>
    <row r="206" spans="1:21" x14ac:dyDescent="0.25">
      <c r="A206">
        <v>12</v>
      </c>
      <c r="B206">
        <v>13</v>
      </c>
      <c r="C206">
        <v>30</v>
      </c>
      <c r="D206">
        <f t="shared" si="1"/>
        <v>1084.5070860000001</v>
      </c>
      <c r="E206" t="s">
        <v>163</v>
      </c>
      <c r="F206">
        <v>400</v>
      </c>
      <c r="G206" t="s">
        <v>417</v>
      </c>
      <c r="H206" t="s">
        <v>36</v>
      </c>
      <c r="I206">
        <v>0</v>
      </c>
      <c r="J206" t="s">
        <v>25</v>
      </c>
      <c r="K206" t="s">
        <v>419</v>
      </c>
      <c r="L206" t="s">
        <v>214</v>
      </c>
      <c r="M206" t="s">
        <v>419</v>
      </c>
      <c r="N206">
        <v>1</v>
      </c>
      <c r="O206" t="s">
        <v>232</v>
      </c>
      <c r="P206" t="s">
        <v>199</v>
      </c>
      <c r="Q206" t="s">
        <v>211</v>
      </c>
      <c r="R206" t="s">
        <v>211</v>
      </c>
      <c r="S206">
        <v>3.8140000000000001</v>
      </c>
      <c r="T206" t="s">
        <v>30</v>
      </c>
      <c r="U206" t="s">
        <v>157</v>
      </c>
    </row>
    <row r="207" spans="1:21" x14ac:dyDescent="0.25">
      <c r="A207">
        <v>12</v>
      </c>
      <c r="B207">
        <v>13</v>
      </c>
      <c r="C207">
        <v>33</v>
      </c>
      <c r="D207">
        <f t="shared" si="1"/>
        <v>943.35624240000004</v>
      </c>
      <c r="E207" t="s">
        <v>163</v>
      </c>
      <c r="F207">
        <v>400</v>
      </c>
      <c r="G207" t="s">
        <v>417</v>
      </c>
      <c r="H207" t="s">
        <v>36</v>
      </c>
      <c r="I207">
        <v>0</v>
      </c>
      <c r="J207" t="s">
        <v>25</v>
      </c>
      <c r="K207" t="s">
        <v>419</v>
      </c>
      <c r="L207" t="s">
        <v>214</v>
      </c>
      <c r="M207" t="s">
        <v>419</v>
      </c>
      <c r="N207">
        <v>1</v>
      </c>
      <c r="O207" t="s">
        <v>232</v>
      </c>
      <c r="P207" t="s">
        <v>199</v>
      </c>
      <c r="Q207" t="s">
        <v>211</v>
      </c>
      <c r="R207" t="s">
        <v>211</v>
      </c>
      <c r="S207">
        <v>3.3176000000000001</v>
      </c>
      <c r="T207" t="s">
        <v>30</v>
      </c>
      <c r="U207" t="s">
        <v>158</v>
      </c>
    </row>
    <row r="208" spans="1:21" x14ac:dyDescent="0.25">
      <c r="A208">
        <v>12</v>
      </c>
      <c r="B208">
        <v>13</v>
      </c>
      <c r="C208">
        <v>48</v>
      </c>
      <c r="D208">
        <f t="shared" si="1"/>
        <v>555.39046680000001</v>
      </c>
      <c r="E208" t="s">
        <v>163</v>
      </c>
      <c r="F208">
        <v>400</v>
      </c>
      <c r="G208" t="s">
        <v>417</v>
      </c>
      <c r="H208" t="s">
        <v>36</v>
      </c>
      <c r="I208">
        <v>0</v>
      </c>
      <c r="J208" t="s">
        <v>25</v>
      </c>
      <c r="K208" t="s">
        <v>419</v>
      </c>
      <c r="L208" t="s">
        <v>214</v>
      </c>
      <c r="M208" t="s">
        <v>419</v>
      </c>
      <c r="N208">
        <v>1</v>
      </c>
      <c r="O208" t="s">
        <v>232</v>
      </c>
      <c r="P208" t="s">
        <v>199</v>
      </c>
      <c r="Q208" t="s">
        <v>211</v>
      </c>
      <c r="R208" t="s">
        <v>211</v>
      </c>
      <c r="S208">
        <v>1.9532</v>
      </c>
      <c r="T208" t="s">
        <v>30</v>
      </c>
      <c r="U208" t="s">
        <v>284</v>
      </c>
    </row>
    <row r="209" spans="1:21" x14ac:dyDescent="0.25">
      <c r="A209">
        <v>21</v>
      </c>
      <c r="B209">
        <v>14</v>
      </c>
      <c r="C209">
        <v>0</v>
      </c>
      <c r="D209">
        <f>S209*1000</f>
        <v>0</v>
      </c>
      <c r="E209" t="s">
        <v>163</v>
      </c>
      <c r="F209">
        <v>998.0625</v>
      </c>
      <c r="G209" t="s">
        <v>418</v>
      </c>
      <c r="H209" t="s">
        <v>37</v>
      </c>
      <c r="I209">
        <v>0.75</v>
      </c>
      <c r="J209" t="s">
        <v>25</v>
      </c>
      <c r="K209">
        <v>45</v>
      </c>
      <c r="L209" t="s">
        <v>214</v>
      </c>
      <c r="M209">
        <v>67</v>
      </c>
      <c r="N209">
        <v>8</v>
      </c>
      <c r="O209" t="s">
        <v>225</v>
      </c>
      <c r="P209" t="s">
        <v>199</v>
      </c>
      <c r="Q209" t="s">
        <v>211</v>
      </c>
      <c r="R209" t="s">
        <v>211</v>
      </c>
      <c r="S209">
        <v>0</v>
      </c>
      <c r="T209" t="s">
        <v>19</v>
      </c>
      <c r="U209" t="s">
        <v>138</v>
      </c>
    </row>
    <row r="210" spans="1:21" x14ac:dyDescent="0.25">
      <c r="A210">
        <v>21</v>
      </c>
      <c r="B210">
        <v>14</v>
      </c>
      <c r="C210">
        <v>1</v>
      </c>
      <c r="D210">
        <f t="shared" ref="D210:D218" si="2">S210*1000</f>
        <v>570.08750000000009</v>
      </c>
      <c r="E210" t="s">
        <v>163</v>
      </c>
      <c r="F210">
        <v>998.0625</v>
      </c>
      <c r="G210" t="s">
        <v>418</v>
      </c>
      <c r="H210" t="s">
        <v>37</v>
      </c>
      <c r="I210">
        <v>0.75</v>
      </c>
      <c r="J210" t="s">
        <v>25</v>
      </c>
      <c r="K210">
        <v>45</v>
      </c>
      <c r="L210" t="s">
        <v>214</v>
      </c>
      <c r="M210">
        <v>67</v>
      </c>
      <c r="N210">
        <v>8</v>
      </c>
      <c r="O210" t="s">
        <v>225</v>
      </c>
      <c r="P210" t="s">
        <v>199</v>
      </c>
      <c r="Q210" t="s">
        <v>211</v>
      </c>
      <c r="R210" t="s">
        <v>211</v>
      </c>
      <c r="S210">
        <v>0.57008750000000008</v>
      </c>
      <c r="T210" t="s">
        <v>19</v>
      </c>
      <c r="U210" t="s">
        <v>138</v>
      </c>
    </row>
    <row r="211" spans="1:21" x14ac:dyDescent="0.25">
      <c r="A211">
        <v>21</v>
      </c>
      <c r="B211">
        <v>14</v>
      </c>
      <c r="C211">
        <v>2</v>
      </c>
      <c r="D211">
        <f t="shared" si="2"/>
        <v>861.125</v>
      </c>
      <c r="E211" t="s">
        <v>163</v>
      </c>
      <c r="F211">
        <v>998.0625</v>
      </c>
      <c r="G211" t="s">
        <v>418</v>
      </c>
      <c r="H211" t="s">
        <v>37</v>
      </c>
      <c r="I211">
        <v>0.75</v>
      </c>
      <c r="J211" t="s">
        <v>25</v>
      </c>
      <c r="K211">
        <v>45</v>
      </c>
      <c r="L211" t="s">
        <v>214</v>
      </c>
      <c r="M211">
        <v>67</v>
      </c>
      <c r="N211">
        <v>8</v>
      </c>
      <c r="O211" t="s">
        <v>225</v>
      </c>
      <c r="P211" t="s">
        <v>199</v>
      </c>
      <c r="Q211" t="s">
        <v>211</v>
      </c>
      <c r="R211" t="s">
        <v>211</v>
      </c>
      <c r="S211">
        <v>0.86112500000000003</v>
      </c>
      <c r="T211" t="s">
        <v>19</v>
      </c>
      <c r="U211" t="s">
        <v>138</v>
      </c>
    </row>
    <row r="212" spans="1:21" x14ac:dyDescent="0.25">
      <c r="A212">
        <v>21</v>
      </c>
      <c r="B212">
        <v>14</v>
      </c>
      <c r="C212">
        <v>3</v>
      </c>
      <c r="D212">
        <f t="shared" si="2"/>
        <v>1067.3375000000001</v>
      </c>
      <c r="E212" t="s">
        <v>163</v>
      </c>
      <c r="F212">
        <v>998.0625</v>
      </c>
      <c r="G212" t="s">
        <v>418</v>
      </c>
      <c r="H212" t="s">
        <v>37</v>
      </c>
      <c r="I212">
        <v>0.75</v>
      </c>
      <c r="J212" t="s">
        <v>25</v>
      </c>
      <c r="K212">
        <v>45</v>
      </c>
      <c r="L212" t="s">
        <v>214</v>
      </c>
      <c r="M212">
        <v>67</v>
      </c>
      <c r="N212">
        <v>8</v>
      </c>
      <c r="O212" t="s">
        <v>225</v>
      </c>
      <c r="P212" t="s">
        <v>199</v>
      </c>
      <c r="Q212" t="s">
        <v>211</v>
      </c>
      <c r="R212" t="s">
        <v>211</v>
      </c>
      <c r="S212">
        <v>1.0673375000000001</v>
      </c>
      <c r="T212" t="s">
        <v>19</v>
      </c>
      <c r="U212" t="s">
        <v>138</v>
      </c>
    </row>
    <row r="213" spans="1:21" x14ac:dyDescent="0.25">
      <c r="A213">
        <v>21</v>
      </c>
      <c r="B213">
        <v>14</v>
      </c>
      <c r="C213">
        <v>4</v>
      </c>
      <c r="D213">
        <f t="shared" si="2"/>
        <v>1192.6000000000001</v>
      </c>
      <c r="E213" t="s">
        <v>163</v>
      </c>
      <c r="F213">
        <v>998.0625</v>
      </c>
      <c r="G213" t="s">
        <v>418</v>
      </c>
      <c r="H213" t="s">
        <v>37</v>
      </c>
      <c r="I213">
        <v>0.75</v>
      </c>
      <c r="J213" t="s">
        <v>25</v>
      </c>
      <c r="K213">
        <v>45</v>
      </c>
      <c r="L213" t="s">
        <v>214</v>
      </c>
      <c r="M213">
        <v>67</v>
      </c>
      <c r="N213">
        <v>8</v>
      </c>
      <c r="O213" t="s">
        <v>225</v>
      </c>
      <c r="P213" t="s">
        <v>199</v>
      </c>
      <c r="Q213" t="s">
        <v>211</v>
      </c>
      <c r="R213" t="s">
        <v>211</v>
      </c>
      <c r="S213">
        <v>1.1926000000000001</v>
      </c>
      <c r="T213" t="s">
        <v>19</v>
      </c>
      <c r="U213" t="s">
        <v>138</v>
      </c>
    </row>
    <row r="214" spans="1:21" x14ac:dyDescent="0.25">
      <c r="A214">
        <v>21</v>
      </c>
      <c r="B214">
        <v>14</v>
      </c>
      <c r="C214">
        <v>6</v>
      </c>
      <c r="D214">
        <f t="shared" si="2"/>
        <v>1096.1624999999999</v>
      </c>
      <c r="E214" t="s">
        <v>163</v>
      </c>
      <c r="F214">
        <v>998.0625</v>
      </c>
      <c r="G214" t="s">
        <v>418</v>
      </c>
      <c r="H214" t="s">
        <v>37</v>
      </c>
      <c r="I214">
        <v>0.75</v>
      </c>
      <c r="J214" t="s">
        <v>25</v>
      </c>
      <c r="K214">
        <v>45</v>
      </c>
      <c r="L214" t="s">
        <v>214</v>
      </c>
      <c r="M214">
        <v>67</v>
      </c>
      <c r="N214">
        <v>8</v>
      </c>
      <c r="O214" t="s">
        <v>225</v>
      </c>
      <c r="P214" t="s">
        <v>199</v>
      </c>
      <c r="Q214" t="s">
        <v>211</v>
      </c>
      <c r="R214" t="s">
        <v>211</v>
      </c>
      <c r="S214">
        <v>1.0961624999999999</v>
      </c>
      <c r="T214" t="s">
        <v>19</v>
      </c>
      <c r="U214" t="s">
        <v>138</v>
      </c>
    </row>
    <row r="215" spans="1:21" x14ac:dyDescent="0.25">
      <c r="A215">
        <v>21</v>
      </c>
      <c r="B215">
        <v>14</v>
      </c>
      <c r="C215">
        <v>8</v>
      </c>
      <c r="D215">
        <f t="shared" si="2"/>
        <v>886.51250000000005</v>
      </c>
      <c r="E215" t="s">
        <v>163</v>
      </c>
      <c r="F215">
        <v>998.0625</v>
      </c>
      <c r="G215" t="s">
        <v>418</v>
      </c>
      <c r="H215" t="s">
        <v>37</v>
      </c>
      <c r="I215">
        <v>0.75</v>
      </c>
      <c r="J215" t="s">
        <v>25</v>
      </c>
      <c r="K215">
        <v>45</v>
      </c>
      <c r="L215" t="s">
        <v>214</v>
      </c>
      <c r="M215">
        <v>67</v>
      </c>
      <c r="N215">
        <v>8</v>
      </c>
      <c r="O215" t="s">
        <v>225</v>
      </c>
      <c r="P215" t="s">
        <v>199</v>
      </c>
      <c r="Q215" t="s">
        <v>211</v>
      </c>
      <c r="R215" t="s">
        <v>211</v>
      </c>
      <c r="S215">
        <v>0.88651250000000004</v>
      </c>
      <c r="T215" t="s">
        <v>19</v>
      </c>
      <c r="U215" t="s">
        <v>138</v>
      </c>
    </row>
    <row r="216" spans="1:21" x14ac:dyDescent="0.25">
      <c r="A216">
        <v>21</v>
      </c>
      <c r="B216">
        <v>14</v>
      </c>
      <c r="C216">
        <v>12</v>
      </c>
      <c r="D216">
        <f t="shared" si="2"/>
        <v>780.17499999999995</v>
      </c>
      <c r="E216" t="s">
        <v>163</v>
      </c>
      <c r="F216">
        <v>998.0625</v>
      </c>
      <c r="G216" t="s">
        <v>418</v>
      </c>
      <c r="H216" t="s">
        <v>37</v>
      </c>
      <c r="I216">
        <v>0.75</v>
      </c>
      <c r="J216" t="s">
        <v>25</v>
      </c>
      <c r="K216">
        <v>45</v>
      </c>
      <c r="L216" t="s">
        <v>214</v>
      </c>
      <c r="M216">
        <v>67</v>
      </c>
      <c r="N216">
        <v>8</v>
      </c>
      <c r="O216" t="s">
        <v>225</v>
      </c>
      <c r="P216" t="s">
        <v>199</v>
      </c>
      <c r="Q216" t="s">
        <v>211</v>
      </c>
      <c r="R216" t="s">
        <v>211</v>
      </c>
      <c r="S216">
        <v>0.78017499999999995</v>
      </c>
      <c r="T216" t="s">
        <v>19</v>
      </c>
      <c r="U216" t="s">
        <v>138</v>
      </c>
    </row>
    <row r="217" spans="1:21" x14ac:dyDescent="0.25">
      <c r="A217">
        <v>21</v>
      </c>
      <c r="B217">
        <v>14</v>
      </c>
      <c r="C217">
        <v>24</v>
      </c>
      <c r="D217">
        <f t="shared" si="2"/>
        <v>459.38749999999999</v>
      </c>
      <c r="E217" t="s">
        <v>163</v>
      </c>
      <c r="F217">
        <v>998.0625</v>
      </c>
      <c r="G217" t="s">
        <v>418</v>
      </c>
      <c r="H217" t="s">
        <v>37</v>
      </c>
      <c r="I217">
        <v>0.75</v>
      </c>
      <c r="J217" t="s">
        <v>25</v>
      </c>
      <c r="K217">
        <v>45</v>
      </c>
      <c r="L217" t="s">
        <v>214</v>
      </c>
      <c r="M217">
        <v>67</v>
      </c>
      <c r="N217">
        <v>8</v>
      </c>
      <c r="O217" t="s">
        <v>225</v>
      </c>
      <c r="P217" t="s">
        <v>199</v>
      </c>
      <c r="Q217" t="s">
        <v>211</v>
      </c>
      <c r="R217" t="s">
        <v>211</v>
      </c>
      <c r="S217">
        <v>0.4593875</v>
      </c>
      <c r="T217" t="s">
        <v>19</v>
      </c>
      <c r="U217" t="s">
        <v>138</v>
      </c>
    </row>
    <row r="218" spans="1:21" x14ac:dyDescent="0.25">
      <c r="A218">
        <v>21</v>
      </c>
      <c r="B218">
        <v>14</v>
      </c>
      <c r="C218">
        <v>48</v>
      </c>
      <c r="D218">
        <f t="shared" si="2"/>
        <v>126.71250000000001</v>
      </c>
      <c r="E218" t="s">
        <v>163</v>
      </c>
      <c r="F218">
        <v>998.0625</v>
      </c>
      <c r="G218" t="s">
        <v>418</v>
      </c>
      <c r="H218" t="s">
        <v>37</v>
      </c>
      <c r="I218">
        <v>0.75</v>
      </c>
      <c r="J218" t="s">
        <v>25</v>
      </c>
      <c r="K218">
        <v>45</v>
      </c>
      <c r="L218" t="s">
        <v>214</v>
      </c>
      <c r="M218">
        <v>67</v>
      </c>
      <c r="N218">
        <v>8</v>
      </c>
      <c r="O218" t="s">
        <v>225</v>
      </c>
      <c r="P218" t="s">
        <v>199</v>
      </c>
      <c r="Q218" t="s">
        <v>211</v>
      </c>
      <c r="R218" t="s">
        <v>211</v>
      </c>
      <c r="S218">
        <v>0.12671250000000001</v>
      </c>
      <c r="T218" t="s">
        <v>19</v>
      </c>
      <c r="U218" t="s">
        <v>138</v>
      </c>
    </row>
    <row r="219" spans="1:21" x14ac:dyDescent="0.25">
      <c r="A219">
        <v>22</v>
      </c>
      <c r="B219">
        <v>15</v>
      </c>
      <c r="C219">
        <v>0</v>
      </c>
      <c r="D219">
        <f>S219*1000</f>
        <v>0</v>
      </c>
      <c r="E219" t="s">
        <v>163</v>
      </c>
      <c r="F219">
        <v>393</v>
      </c>
      <c r="G219" t="s">
        <v>417</v>
      </c>
      <c r="H219" t="s">
        <v>36</v>
      </c>
      <c r="I219">
        <v>0.625</v>
      </c>
      <c r="J219" t="s">
        <v>25</v>
      </c>
      <c r="K219">
        <v>7</v>
      </c>
      <c r="L219" t="s">
        <v>172</v>
      </c>
      <c r="M219">
        <v>26.2</v>
      </c>
      <c r="N219">
        <v>8</v>
      </c>
      <c r="O219" t="s">
        <v>225</v>
      </c>
      <c r="P219" t="s">
        <v>199</v>
      </c>
      <c r="Q219" t="s">
        <v>211</v>
      </c>
      <c r="R219" t="s">
        <v>211</v>
      </c>
      <c r="S219">
        <v>0</v>
      </c>
      <c r="T219" t="s">
        <v>19</v>
      </c>
      <c r="U219" t="s">
        <v>138</v>
      </c>
    </row>
    <row r="220" spans="1:21" x14ac:dyDescent="0.25">
      <c r="A220">
        <v>22</v>
      </c>
      <c r="B220">
        <v>15</v>
      </c>
      <c r="C220">
        <v>0.5</v>
      </c>
      <c r="D220">
        <f t="shared" ref="D220:D229" si="3">S220*1000</f>
        <v>203.38333333333333</v>
      </c>
      <c r="E220" t="s">
        <v>163</v>
      </c>
      <c r="F220">
        <v>393</v>
      </c>
      <c r="G220" t="s">
        <v>417</v>
      </c>
      <c r="H220" t="s">
        <v>36</v>
      </c>
      <c r="I220">
        <v>0.625</v>
      </c>
      <c r="J220" t="s">
        <v>25</v>
      </c>
      <c r="K220">
        <v>7</v>
      </c>
      <c r="L220" t="s">
        <v>172</v>
      </c>
      <c r="M220">
        <v>26.2</v>
      </c>
      <c r="N220">
        <v>8</v>
      </c>
      <c r="O220" t="s">
        <v>225</v>
      </c>
      <c r="P220" t="s">
        <v>199</v>
      </c>
      <c r="Q220" t="s">
        <v>211</v>
      </c>
      <c r="R220" t="s">
        <v>211</v>
      </c>
      <c r="S220">
        <v>0.20338333333333333</v>
      </c>
      <c r="T220" t="s">
        <v>19</v>
      </c>
      <c r="U220" t="s">
        <v>138</v>
      </c>
    </row>
    <row r="221" spans="1:21" x14ac:dyDescent="0.25">
      <c r="A221">
        <v>22</v>
      </c>
      <c r="B221">
        <v>15</v>
      </c>
      <c r="C221">
        <v>1</v>
      </c>
      <c r="D221">
        <f t="shared" si="3"/>
        <v>423.4</v>
      </c>
      <c r="E221" t="s">
        <v>163</v>
      </c>
      <c r="F221">
        <v>393</v>
      </c>
      <c r="G221" t="s">
        <v>417</v>
      </c>
      <c r="H221" t="s">
        <v>36</v>
      </c>
      <c r="I221">
        <v>0.625</v>
      </c>
      <c r="J221" t="s">
        <v>25</v>
      </c>
      <c r="K221">
        <v>7</v>
      </c>
      <c r="L221" t="s">
        <v>172</v>
      </c>
      <c r="M221">
        <v>26.2</v>
      </c>
      <c r="N221">
        <v>8</v>
      </c>
      <c r="O221" t="s">
        <v>225</v>
      </c>
      <c r="P221" t="s">
        <v>199</v>
      </c>
      <c r="Q221" t="s">
        <v>211</v>
      </c>
      <c r="R221" t="s">
        <v>211</v>
      </c>
      <c r="S221">
        <v>0.4234</v>
      </c>
      <c r="T221" t="s">
        <v>19</v>
      </c>
      <c r="U221" t="s">
        <v>138</v>
      </c>
    </row>
    <row r="222" spans="1:21" x14ac:dyDescent="0.25">
      <c r="A222">
        <v>22</v>
      </c>
      <c r="B222">
        <v>15</v>
      </c>
      <c r="C222">
        <v>2</v>
      </c>
      <c r="D222">
        <f t="shared" si="3"/>
        <v>532.78750000000002</v>
      </c>
      <c r="E222" t="s">
        <v>163</v>
      </c>
      <c r="F222">
        <v>393</v>
      </c>
      <c r="G222" t="s">
        <v>417</v>
      </c>
      <c r="H222" t="s">
        <v>36</v>
      </c>
      <c r="I222">
        <v>0.625</v>
      </c>
      <c r="J222" t="s">
        <v>25</v>
      </c>
      <c r="K222">
        <v>7</v>
      </c>
      <c r="L222" t="s">
        <v>172</v>
      </c>
      <c r="M222">
        <v>26.2</v>
      </c>
      <c r="N222">
        <v>8</v>
      </c>
      <c r="O222" t="s">
        <v>225</v>
      </c>
      <c r="P222" t="s">
        <v>199</v>
      </c>
      <c r="Q222" t="s">
        <v>211</v>
      </c>
      <c r="R222" t="s">
        <v>211</v>
      </c>
      <c r="S222">
        <v>0.53278749999999997</v>
      </c>
      <c r="T222" t="s">
        <v>19</v>
      </c>
      <c r="U222" t="s">
        <v>138</v>
      </c>
    </row>
    <row r="223" spans="1:21" x14ac:dyDescent="0.25">
      <c r="A223">
        <v>22</v>
      </c>
      <c r="B223">
        <v>15</v>
      </c>
      <c r="C223">
        <v>3</v>
      </c>
      <c r="D223">
        <f t="shared" si="3"/>
        <v>475.91250000000008</v>
      </c>
      <c r="E223" t="s">
        <v>163</v>
      </c>
      <c r="F223">
        <v>393</v>
      </c>
      <c r="G223" t="s">
        <v>417</v>
      </c>
      <c r="H223" t="s">
        <v>36</v>
      </c>
      <c r="I223">
        <v>0.625</v>
      </c>
      <c r="J223" t="s">
        <v>25</v>
      </c>
      <c r="K223">
        <v>7</v>
      </c>
      <c r="L223" t="s">
        <v>172</v>
      </c>
      <c r="M223">
        <v>26.2</v>
      </c>
      <c r="N223">
        <v>8</v>
      </c>
      <c r="O223" t="s">
        <v>225</v>
      </c>
      <c r="P223" t="s">
        <v>199</v>
      </c>
      <c r="Q223" t="s">
        <v>211</v>
      </c>
      <c r="R223" t="s">
        <v>211</v>
      </c>
      <c r="S223">
        <v>0.47591250000000007</v>
      </c>
      <c r="T223" t="s">
        <v>19</v>
      </c>
      <c r="U223" t="s">
        <v>138</v>
      </c>
    </row>
    <row r="224" spans="1:21" x14ac:dyDescent="0.25">
      <c r="A224">
        <v>22</v>
      </c>
      <c r="B224">
        <v>15</v>
      </c>
      <c r="C224">
        <v>4</v>
      </c>
      <c r="D224">
        <f t="shared" si="3"/>
        <v>349.77499999999992</v>
      </c>
      <c r="E224" t="s">
        <v>163</v>
      </c>
      <c r="F224">
        <v>393</v>
      </c>
      <c r="G224" t="s">
        <v>417</v>
      </c>
      <c r="H224" t="s">
        <v>36</v>
      </c>
      <c r="I224">
        <v>0.625</v>
      </c>
      <c r="J224" t="s">
        <v>25</v>
      </c>
      <c r="K224">
        <v>7</v>
      </c>
      <c r="L224" t="s">
        <v>172</v>
      </c>
      <c r="M224">
        <v>26.2</v>
      </c>
      <c r="N224">
        <v>8</v>
      </c>
      <c r="O224" t="s">
        <v>225</v>
      </c>
      <c r="P224" t="s">
        <v>199</v>
      </c>
      <c r="Q224" t="s">
        <v>211</v>
      </c>
      <c r="R224" t="s">
        <v>211</v>
      </c>
      <c r="S224">
        <v>0.34977499999999995</v>
      </c>
      <c r="T224" t="s">
        <v>19</v>
      </c>
      <c r="U224" t="s">
        <v>138</v>
      </c>
    </row>
    <row r="225" spans="1:21" x14ac:dyDescent="0.25">
      <c r="A225">
        <v>22</v>
      </c>
      <c r="B225">
        <v>15</v>
      </c>
      <c r="C225">
        <v>5</v>
      </c>
      <c r="D225">
        <f t="shared" si="3"/>
        <v>268.95714285714286</v>
      </c>
      <c r="E225" t="s">
        <v>163</v>
      </c>
      <c r="F225">
        <v>393</v>
      </c>
      <c r="G225" t="s">
        <v>417</v>
      </c>
      <c r="H225" t="s">
        <v>36</v>
      </c>
      <c r="I225">
        <v>0.625</v>
      </c>
      <c r="J225" t="s">
        <v>25</v>
      </c>
      <c r="K225">
        <v>7</v>
      </c>
      <c r="L225" t="s">
        <v>172</v>
      </c>
      <c r="M225">
        <v>26.2</v>
      </c>
      <c r="N225">
        <v>8</v>
      </c>
      <c r="O225" t="s">
        <v>225</v>
      </c>
      <c r="P225" t="s">
        <v>199</v>
      </c>
      <c r="Q225" t="s">
        <v>211</v>
      </c>
      <c r="R225" t="s">
        <v>211</v>
      </c>
      <c r="S225">
        <v>0.26895714285714284</v>
      </c>
      <c r="T225" t="s">
        <v>19</v>
      </c>
      <c r="U225" t="s">
        <v>138</v>
      </c>
    </row>
    <row r="226" spans="1:21" x14ac:dyDescent="0.25">
      <c r="A226">
        <v>22</v>
      </c>
      <c r="B226">
        <v>15</v>
      </c>
      <c r="C226">
        <v>6</v>
      </c>
      <c r="D226">
        <f t="shared" si="3"/>
        <v>244.60000000000002</v>
      </c>
      <c r="E226" t="s">
        <v>163</v>
      </c>
      <c r="F226">
        <v>393</v>
      </c>
      <c r="G226" t="s">
        <v>417</v>
      </c>
      <c r="H226" t="s">
        <v>36</v>
      </c>
      <c r="I226">
        <v>0.625</v>
      </c>
      <c r="J226" t="s">
        <v>25</v>
      </c>
      <c r="K226">
        <v>7</v>
      </c>
      <c r="L226" t="s">
        <v>172</v>
      </c>
      <c r="M226">
        <v>26.2</v>
      </c>
      <c r="N226">
        <v>8</v>
      </c>
      <c r="O226" t="s">
        <v>225</v>
      </c>
      <c r="P226" t="s">
        <v>199</v>
      </c>
      <c r="Q226" t="s">
        <v>211</v>
      </c>
      <c r="R226" t="s">
        <v>211</v>
      </c>
      <c r="S226">
        <v>0.24460000000000001</v>
      </c>
      <c r="T226" t="s">
        <v>19</v>
      </c>
      <c r="U226" t="s">
        <v>138</v>
      </c>
    </row>
    <row r="227" spans="1:21" x14ac:dyDescent="0.25">
      <c r="A227">
        <v>22</v>
      </c>
      <c r="B227">
        <v>15</v>
      </c>
      <c r="C227">
        <v>8</v>
      </c>
      <c r="D227">
        <f t="shared" si="3"/>
        <v>205.64285714285717</v>
      </c>
      <c r="E227" t="s">
        <v>163</v>
      </c>
      <c r="F227">
        <v>393</v>
      </c>
      <c r="G227" t="s">
        <v>417</v>
      </c>
      <c r="H227" t="s">
        <v>36</v>
      </c>
      <c r="I227">
        <v>0.625</v>
      </c>
      <c r="J227" t="s">
        <v>25</v>
      </c>
      <c r="K227">
        <v>7</v>
      </c>
      <c r="L227" t="s">
        <v>172</v>
      </c>
      <c r="M227">
        <v>26.2</v>
      </c>
      <c r="N227">
        <v>8</v>
      </c>
      <c r="O227" t="s">
        <v>225</v>
      </c>
      <c r="P227" t="s">
        <v>199</v>
      </c>
      <c r="Q227" t="s">
        <v>211</v>
      </c>
      <c r="R227" t="s">
        <v>211</v>
      </c>
      <c r="S227">
        <v>0.20564285714285716</v>
      </c>
      <c r="T227" t="s">
        <v>19</v>
      </c>
      <c r="U227" t="s">
        <v>138</v>
      </c>
    </row>
    <row r="228" spans="1:21" x14ac:dyDescent="0.25">
      <c r="A228">
        <v>22</v>
      </c>
      <c r="B228">
        <v>15</v>
      </c>
      <c r="C228">
        <v>12</v>
      </c>
      <c r="D228">
        <f t="shared" si="3"/>
        <v>138.16666666666669</v>
      </c>
      <c r="E228" t="s">
        <v>163</v>
      </c>
      <c r="F228">
        <v>393</v>
      </c>
      <c r="G228" t="s">
        <v>417</v>
      </c>
      <c r="H228" t="s">
        <v>36</v>
      </c>
      <c r="I228">
        <v>0.625</v>
      </c>
      <c r="J228" t="s">
        <v>25</v>
      </c>
      <c r="K228">
        <v>7</v>
      </c>
      <c r="L228" t="s">
        <v>172</v>
      </c>
      <c r="M228">
        <v>26.2</v>
      </c>
      <c r="N228">
        <v>8</v>
      </c>
      <c r="O228" t="s">
        <v>225</v>
      </c>
      <c r="P228" t="s">
        <v>199</v>
      </c>
      <c r="Q228" t="s">
        <v>211</v>
      </c>
      <c r="R228" t="s">
        <v>211</v>
      </c>
      <c r="S228">
        <v>0.13816666666666669</v>
      </c>
      <c r="T228" t="s">
        <v>19</v>
      </c>
      <c r="U228" t="s">
        <v>138</v>
      </c>
    </row>
    <row r="229" spans="1:21" x14ac:dyDescent="0.25">
      <c r="A229">
        <v>22</v>
      </c>
      <c r="B229">
        <v>15</v>
      </c>
      <c r="C229">
        <v>24</v>
      </c>
      <c r="D229">
        <f t="shared" si="3"/>
        <v>69.400000000000006</v>
      </c>
      <c r="E229" t="s">
        <v>163</v>
      </c>
      <c r="F229">
        <v>393</v>
      </c>
      <c r="G229" t="s">
        <v>417</v>
      </c>
      <c r="H229" t="s">
        <v>36</v>
      </c>
      <c r="I229">
        <v>0.625</v>
      </c>
      <c r="J229" t="s">
        <v>25</v>
      </c>
      <c r="K229">
        <v>7</v>
      </c>
      <c r="L229" t="s">
        <v>172</v>
      </c>
      <c r="M229">
        <v>26.2</v>
      </c>
      <c r="N229">
        <v>8</v>
      </c>
      <c r="O229" t="s">
        <v>225</v>
      </c>
      <c r="P229" t="s">
        <v>199</v>
      </c>
      <c r="Q229" t="s">
        <v>211</v>
      </c>
      <c r="R229" t="s">
        <v>211</v>
      </c>
      <c r="S229">
        <v>6.9400000000000003E-2</v>
      </c>
      <c r="T229" t="s">
        <v>19</v>
      </c>
      <c r="U229" t="s">
        <v>138</v>
      </c>
    </row>
    <row r="230" spans="1:21" x14ac:dyDescent="0.25">
      <c r="A230">
        <v>23</v>
      </c>
      <c r="B230">
        <v>16</v>
      </c>
      <c r="C230">
        <v>0</v>
      </c>
      <c r="D230">
        <v>0</v>
      </c>
      <c r="E230" t="s">
        <v>22</v>
      </c>
      <c r="F230">
        <v>400</v>
      </c>
      <c r="G230" t="s">
        <v>417</v>
      </c>
      <c r="H230" t="s">
        <v>27</v>
      </c>
      <c r="I230" t="s">
        <v>419</v>
      </c>
      <c r="J230" t="s">
        <v>25</v>
      </c>
      <c r="K230" t="s">
        <v>419</v>
      </c>
      <c r="L230" t="s">
        <v>27</v>
      </c>
      <c r="M230" t="s">
        <v>419</v>
      </c>
      <c r="N230">
        <v>1</v>
      </c>
      <c r="O230" t="s">
        <v>211</v>
      </c>
      <c r="P230" t="s">
        <v>222</v>
      </c>
      <c r="Q230" t="s">
        <v>211</v>
      </c>
      <c r="R230" t="s">
        <v>211</v>
      </c>
      <c r="S230">
        <v>0</v>
      </c>
      <c r="T230" t="s">
        <v>8</v>
      </c>
      <c r="U230" t="s">
        <v>283</v>
      </c>
    </row>
    <row r="231" spans="1:21" x14ac:dyDescent="0.25">
      <c r="A231">
        <v>23</v>
      </c>
      <c r="B231">
        <v>16</v>
      </c>
      <c r="C231">
        <v>1</v>
      </c>
      <c r="D231">
        <v>25.837800000000001</v>
      </c>
      <c r="E231" t="s">
        <v>22</v>
      </c>
      <c r="F231">
        <v>400</v>
      </c>
      <c r="G231" t="s">
        <v>417</v>
      </c>
      <c r="H231" t="s">
        <v>27</v>
      </c>
      <c r="I231" t="s">
        <v>419</v>
      </c>
      <c r="J231" t="s">
        <v>25</v>
      </c>
      <c r="K231" t="s">
        <v>419</v>
      </c>
      <c r="L231" t="s">
        <v>27</v>
      </c>
      <c r="M231" t="s">
        <v>419</v>
      </c>
      <c r="N231">
        <v>1</v>
      </c>
      <c r="O231" t="s">
        <v>211</v>
      </c>
      <c r="P231" t="s">
        <v>222</v>
      </c>
      <c r="Q231" t="s">
        <v>211</v>
      </c>
      <c r="R231" t="s">
        <v>211</v>
      </c>
      <c r="S231">
        <v>25.837800000000001</v>
      </c>
      <c r="T231" t="s">
        <v>8</v>
      </c>
      <c r="U231" t="s">
        <v>283</v>
      </c>
    </row>
    <row r="232" spans="1:21" x14ac:dyDescent="0.25">
      <c r="A232">
        <v>23</v>
      </c>
      <c r="B232">
        <v>16</v>
      </c>
      <c r="C232">
        <v>1.5</v>
      </c>
      <c r="D232">
        <v>81.968900000000005</v>
      </c>
      <c r="E232" t="s">
        <v>22</v>
      </c>
      <c r="F232">
        <v>400</v>
      </c>
      <c r="G232" t="s">
        <v>417</v>
      </c>
      <c r="H232" t="s">
        <v>27</v>
      </c>
      <c r="I232" t="s">
        <v>419</v>
      </c>
      <c r="J232" t="s">
        <v>25</v>
      </c>
      <c r="K232" t="s">
        <v>419</v>
      </c>
      <c r="L232" t="s">
        <v>27</v>
      </c>
      <c r="M232" t="s">
        <v>419</v>
      </c>
      <c r="N232">
        <v>1</v>
      </c>
      <c r="O232" t="s">
        <v>211</v>
      </c>
      <c r="P232" t="s">
        <v>222</v>
      </c>
      <c r="Q232" t="s">
        <v>211</v>
      </c>
      <c r="R232" t="s">
        <v>211</v>
      </c>
      <c r="S232">
        <v>81.968900000000005</v>
      </c>
      <c r="T232" t="s">
        <v>8</v>
      </c>
      <c r="U232" t="s">
        <v>283</v>
      </c>
    </row>
    <row r="233" spans="1:21" x14ac:dyDescent="0.25">
      <c r="A233">
        <v>23</v>
      </c>
      <c r="B233">
        <v>16</v>
      </c>
      <c r="C233">
        <v>2</v>
      </c>
      <c r="D233">
        <v>147.88239999999999</v>
      </c>
      <c r="E233" t="s">
        <v>22</v>
      </c>
      <c r="F233">
        <v>400</v>
      </c>
      <c r="G233" t="s">
        <v>417</v>
      </c>
      <c r="H233" t="s">
        <v>27</v>
      </c>
      <c r="I233" t="s">
        <v>419</v>
      </c>
      <c r="J233" t="s">
        <v>25</v>
      </c>
      <c r="K233" t="s">
        <v>419</v>
      </c>
      <c r="L233" t="s">
        <v>27</v>
      </c>
      <c r="M233" t="s">
        <v>419</v>
      </c>
      <c r="N233">
        <v>1</v>
      </c>
      <c r="O233" t="s">
        <v>211</v>
      </c>
      <c r="P233" t="s">
        <v>222</v>
      </c>
      <c r="Q233" t="s">
        <v>211</v>
      </c>
      <c r="R233" t="s">
        <v>211</v>
      </c>
      <c r="S233">
        <v>147.88239999999999</v>
      </c>
      <c r="T233" t="s">
        <v>8</v>
      </c>
      <c r="U233" t="s">
        <v>283</v>
      </c>
    </row>
    <row r="234" spans="1:21" x14ac:dyDescent="0.25">
      <c r="A234">
        <v>23</v>
      </c>
      <c r="B234">
        <v>16</v>
      </c>
      <c r="C234">
        <v>3</v>
      </c>
      <c r="D234">
        <v>62.612000000000002</v>
      </c>
      <c r="E234" t="s">
        <v>22</v>
      </c>
      <c r="F234">
        <v>400</v>
      </c>
      <c r="G234" t="s">
        <v>417</v>
      </c>
      <c r="H234" t="s">
        <v>27</v>
      </c>
      <c r="I234" t="s">
        <v>419</v>
      </c>
      <c r="J234" t="s">
        <v>25</v>
      </c>
      <c r="K234" t="s">
        <v>419</v>
      </c>
      <c r="L234" t="s">
        <v>27</v>
      </c>
      <c r="M234" t="s">
        <v>419</v>
      </c>
      <c r="N234">
        <v>1</v>
      </c>
      <c r="O234" t="s">
        <v>211</v>
      </c>
      <c r="P234" t="s">
        <v>222</v>
      </c>
      <c r="Q234" t="s">
        <v>211</v>
      </c>
      <c r="R234" t="s">
        <v>211</v>
      </c>
      <c r="S234">
        <v>62.612000000000002</v>
      </c>
      <c r="T234" t="s">
        <v>8</v>
      </c>
      <c r="U234" t="s">
        <v>283</v>
      </c>
    </row>
    <row r="235" spans="1:21" x14ac:dyDescent="0.25">
      <c r="A235">
        <v>23</v>
      </c>
      <c r="B235">
        <v>16</v>
      </c>
      <c r="C235">
        <v>4</v>
      </c>
      <c r="D235">
        <v>39.454799999999999</v>
      </c>
      <c r="E235" t="s">
        <v>22</v>
      </c>
      <c r="F235">
        <v>400</v>
      </c>
      <c r="G235" t="s">
        <v>417</v>
      </c>
      <c r="H235" t="s">
        <v>27</v>
      </c>
      <c r="I235" t="s">
        <v>419</v>
      </c>
      <c r="J235" t="s">
        <v>25</v>
      </c>
      <c r="K235" t="s">
        <v>419</v>
      </c>
      <c r="L235" t="s">
        <v>27</v>
      </c>
      <c r="M235" t="s">
        <v>419</v>
      </c>
      <c r="N235">
        <v>1</v>
      </c>
      <c r="O235" t="s">
        <v>211</v>
      </c>
      <c r="P235" t="s">
        <v>222</v>
      </c>
      <c r="Q235" t="s">
        <v>211</v>
      </c>
      <c r="R235" t="s">
        <v>211</v>
      </c>
      <c r="S235">
        <v>39.454799999999999</v>
      </c>
      <c r="T235" t="s">
        <v>8</v>
      </c>
      <c r="U235" t="s">
        <v>283</v>
      </c>
    </row>
    <row r="236" spans="1:21" x14ac:dyDescent="0.25">
      <c r="A236">
        <v>23</v>
      </c>
      <c r="B236">
        <v>16</v>
      </c>
      <c r="C236">
        <v>6</v>
      </c>
      <c r="D236">
        <v>18.748999999999999</v>
      </c>
      <c r="E236" t="s">
        <v>22</v>
      </c>
      <c r="F236">
        <v>400</v>
      </c>
      <c r="G236" t="s">
        <v>417</v>
      </c>
      <c r="H236" t="s">
        <v>27</v>
      </c>
      <c r="I236" t="s">
        <v>419</v>
      </c>
      <c r="J236" t="s">
        <v>25</v>
      </c>
      <c r="K236" t="s">
        <v>419</v>
      </c>
      <c r="L236" t="s">
        <v>27</v>
      </c>
      <c r="M236" t="s">
        <v>419</v>
      </c>
      <c r="N236">
        <v>1</v>
      </c>
      <c r="O236" t="s">
        <v>211</v>
      </c>
      <c r="P236" t="s">
        <v>222</v>
      </c>
      <c r="Q236" t="s">
        <v>211</v>
      </c>
      <c r="R236" t="s">
        <v>211</v>
      </c>
      <c r="S236">
        <v>18.748999999999999</v>
      </c>
      <c r="T236" t="s">
        <v>8</v>
      </c>
      <c r="U236" t="s">
        <v>283</v>
      </c>
    </row>
    <row r="237" spans="1:21" x14ac:dyDescent="0.25">
      <c r="A237">
        <v>23</v>
      </c>
      <c r="B237">
        <v>16</v>
      </c>
      <c r="C237">
        <v>12</v>
      </c>
      <c r="D237">
        <v>0</v>
      </c>
      <c r="E237" t="s">
        <v>22</v>
      </c>
      <c r="F237">
        <v>400</v>
      </c>
      <c r="G237" t="s">
        <v>417</v>
      </c>
      <c r="H237" t="s">
        <v>27</v>
      </c>
      <c r="I237" t="s">
        <v>419</v>
      </c>
      <c r="J237" t="s">
        <v>25</v>
      </c>
      <c r="K237" t="s">
        <v>419</v>
      </c>
      <c r="L237" t="s">
        <v>27</v>
      </c>
      <c r="M237" t="s">
        <v>419</v>
      </c>
      <c r="N237">
        <v>1</v>
      </c>
      <c r="O237" t="s">
        <v>211</v>
      </c>
      <c r="P237" t="s">
        <v>222</v>
      </c>
      <c r="Q237" t="s">
        <v>211</v>
      </c>
      <c r="R237" t="s">
        <v>211</v>
      </c>
      <c r="S237">
        <v>0</v>
      </c>
      <c r="T237" t="s">
        <v>8</v>
      </c>
      <c r="U237" t="s">
        <v>283</v>
      </c>
    </row>
    <row r="238" spans="1:21" x14ac:dyDescent="0.25">
      <c r="A238">
        <v>23</v>
      </c>
      <c r="B238">
        <v>16</v>
      </c>
      <c r="C238">
        <v>24</v>
      </c>
      <c r="D238">
        <v>0</v>
      </c>
      <c r="E238" t="s">
        <v>22</v>
      </c>
      <c r="F238">
        <v>400</v>
      </c>
      <c r="G238" t="s">
        <v>417</v>
      </c>
      <c r="H238" t="s">
        <v>27</v>
      </c>
      <c r="I238" t="s">
        <v>419</v>
      </c>
      <c r="J238" t="s">
        <v>25</v>
      </c>
      <c r="K238" t="s">
        <v>419</v>
      </c>
      <c r="L238" t="s">
        <v>27</v>
      </c>
      <c r="M238" t="s">
        <v>419</v>
      </c>
      <c r="N238">
        <v>1</v>
      </c>
      <c r="O238" t="s">
        <v>211</v>
      </c>
      <c r="P238" t="s">
        <v>222</v>
      </c>
      <c r="Q238" t="s">
        <v>211</v>
      </c>
      <c r="R238" t="s">
        <v>211</v>
      </c>
      <c r="S238">
        <v>0</v>
      </c>
      <c r="T238" t="s">
        <v>8</v>
      </c>
      <c r="U238" t="s">
        <v>283</v>
      </c>
    </row>
    <row r="239" spans="1:21" x14ac:dyDescent="0.25">
      <c r="A239">
        <v>23</v>
      </c>
      <c r="B239">
        <v>16</v>
      </c>
      <c r="C239">
        <v>36</v>
      </c>
      <c r="D239">
        <v>0</v>
      </c>
      <c r="E239" t="s">
        <v>22</v>
      </c>
      <c r="F239">
        <v>400</v>
      </c>
      <c r="G239" t="s">
        <v>417</v>
      </c>
      <c r="H239" t="s">
        <v>27</v>
      </c>
      <c r="I239" t="s">
        <v>419</v>
      </c>
      <c r="J239" t="s">
        <v>25</v>
      </c>
      <c r="K239" t="s">
        <v>419</v>
      </c>
      <c r="L239" t="s">
        <v>27</v>
      </c>
      <c r="M239" t="s">
        <v>419</v>
      </c>
      <c r="N239">
        <v>1</v>
      </c>
      <c r="O239" t="s">
        <v>211</v>
      </c>
      <c r="P239" t="s">
        <v>222</v>
      </c>
      <c r="Q239" t="s">
        <v>211</v>
      </c>
      <c r="R239" t="s">
        <v>211</v>
      </c>
      <c r="S239">
        <v>0</v>
      </c>
      <c r="T239" t="s">
        <v>8</v>
      </c>
      <c r="U239" t="s">
        <v>283</v>
      </c>
    </row>
    <row r="240" spans="1:21" x14ac:dyDescent="0.25">
      <c r="A240">
        <v>23</v>
      </c>
      <c r="B240">
        <v>16</v>
      </c>
      <c r="C240">
        <v>8</v>
      </c>
      <c r="D240">
        <v>0</v>
      </c>
      <c r="E240" t="s">
        <v>22</v>
      </c>
      <c r="F240">
        <v>400</v>
      </c>
      <c r="G240" t="s">
        <v>417</v>
      </c>
      <c r="H240" t="s">
        <v>27</v>
      </c>
      <c r="I240" t="s">
        <v>419</v>
      </c>
      <c r="J240" t="s">
        <v>25</v>
      </c>
      <c r="K240" t="s">
        <v>419</v>
      </c>
      <c r="L240" t="s">
        <v>27</v>
      </c>
      <c r="M240" t="s">
        <v>419</v>
      </c>
      <c r="N240">
        <v>1</v>
      </c>
      <c r="O240" t="s">
        <v>211</v>
      </c>
      <c r="P240" t="s">
        <v>222</v>
      </c>
      <c r="Q240" t="s">
        <v>211</v>
      </c>
      <c r="R240" t="s">
        <v>211</v>
      </c>
      <c r="S240">
        <v>0</v>
      </c>
      <c r="T240" t="s">
        <v>8</v>
      </c>
      <c r="U240" t="s">
        <v>283</v>
      </c>
    </row>
    <row r="241" spans="1:21" x14ac:dyDescent="0.25">
      <c r="A241">
        <v>23</v>
      </c>
      <c r="B241">
        <v>16</v>
      </c>
      <c r="C241">
        <v>0</v>
      </c>
      <c r="D241">
        <v>0</v>
      </c>
      <c r="E241" t="s">
        <v>163</v>
      </c>
      <c r="F241">
        <v>400</v>
      </c>
      <c r="G241" t="s">
        <v>417</v>
      </c>
      <c r="H241" t="s">
        <v>27</v>
      </c>
      <c r="I241" t="s">
        <v>419</v>
      </c>
      <c r="J241" t="s">
        <v>25</v>
      </c>
      <c r="K241" t="s">
        <v>419</v>
      </c>
      <c r="L241" t="s">
        <v>27</v>
      </c>
      <c r="M241" t="s">
        <v>419</v>
      </c>
      <c r="N241">
        <v>1</v>
      </c>
      <c r="O241" t="s">
        <v>211</v>
      </c>
      <c r="P241" t="s">
        <v>222</v>
      </c>
      <c r="Q241" t="s">
        <v>211</v>
      </c>
      <c r="R241" t="s">
        <v>211</v>
      </c>
      <c r="S241">
        <v>0</v>
      </c>
      <c r="T241" t="s">
        <v>8</v>
      </c>
      <c r="U241" t="s">
        <v>283</v>
      </c>
    </row>
    <row r="242" spans="1:21" x14ac:dyDescent="0.25">
      <c r="A242">
        <v>23</v>
      </c>
      <c r="B242">
        <v>16</v>
      </c>
      <c r="C242">
        <v>0.5</v>
      </c>
      <c r="D242">
        <v>61.813800000000001</v>
      </c>
      <c r="E242" t="s">
        <v>163</v>
      </c>
      <c r="F242">
        <v>400</v>
      </c>
      <c r="G242" t="s">
        <v>417</v>
      </c>
      <c r="H242" t="s">
        <v>27</v>
      </c>
      <c r="I242" t="s">
        <v>419</v>
      </c>
      <c r="J242" t="s">
        <v>25</v>
      </c>
      <c r="K242" t="s">
        <v>419</v>
      </c>
      <c r="L242" t="s">
        <v>27</v>
      </c>
      <c r="M242" t="s">
        <v>419</v>
      </c>
      <c r="N242">
        <v>1</v>
      </c>
      <c r="O242" t="s">
        <v>211</v>
      </c>
      <c r="P242" t="s">
        <v>222</v>
      </c>
      <c r="Q242" t="s">
        <v>211</v>
      </c>
      <c r="R242" t="s">
        <v>211</v>
      </c>
      <c r="S242">
        <v>61.813800000000001</v>
      </c>
      <c r="T242" t="s">
        <v>8</v>
      </c>
      <c r="U242" t="s">
        <v>283</v>
      </c>
    </row>
    <row r="243" spans="1:21" x14ac:dyDescent="0.25">
      <c r="A243">
        <v>23</v>
      </c>
      <c r="B243">
        <v>16</v>
      </c>
      <c r="C243">
        <v>1</v>
      </c>
      <c r="D243">
        <v>231.6874</v>
      </c>
      <c r="E243" t="s">
        <v>163</v>
      </c>
      <c r="F243">
        <v>400</v>
      </c>
      <c r="G243" t="s">
        <v>417</v>
      </c>
      <c r="H243" t="s">
        <v>27</v>
      </c>
      <c r="I243" t="s">
        <v>419</v>
      </c>
      <c r="J243" t="s">
        <v>25</v>
      </c>
      <c r="K243" t="s">
        <v>419</v>
      </c>
      <c r="L243" t="s">
        <v>27</v>
      </c>
      <c r="M243" t="s">
        <v>419</v>
      </c>
      <c r="N243">
        <v>1</v>
      </c>
      <c r="O243" t="s">
        <v>211</v>
      </c>
      <c r="P243" t="s">
        <v>222</v>
      </c>
      <c r="Q243" t="s">
        <v>211</v>
      </c>
      <c r="R243" t="s">
        <v>211</v>
      </c>
      <c r="S243">
        <v>231.6874</v>
      </c>
      <c r="T243" t="s">
        <v>8</v>
      </c>
      <c r="U243" t="s">
        <v>283</v>
      </c>
    </row>
    <row r="244" spans="1:21" x14ac:dyDescent="0.25">
      <c r="A244">
        <v>23</v>
      </c>
      <c r="B244">
        <v>16</v>
      </c>
      <c r="C244">
        <v>1.5</v>
      </c>
      <c r="D244">
        <v>547.21950000000004</v>
      </c>
      <c r="E244" t="s">
        <v>163</v>
      </c>
      <c r="F244">
        <v>400</v>
      </c>
      <c r="G244" t="s">
        <v>417</v>
      </c>
      <c r="H244" t="s">
        <v>27</v>
      </c>
      <c r="I244" t="s">
        <v>419</v>
      </c>
      <c r="J244" t="s">
        <v>25</v>
      </c>
      <c r="K244" t="s">
        <v>419</v>
      </c>
      <c r="L244" t="s">
        <v>27</v>
      </c>
      <c r="M244" t="s">
        <v>419</v>
      </c>
      <c r="N244">
        <v>1</v>
      </c>
      <c r="O244" t="s">
        <v>211</v>
      </c>
      <c r="P244" t="s">
        <v>222</v>
      </c>
      <c r="Q244" t="s">
        <v>211</v>
      </c>
      <c r="R244" t="s">
        <v>211</v>
      </c>
      <c r="S244">
        <v>547.21950000000004</v>
      </c>
      <c r="T244" t="s">
        <v>8</v>
      </c>
      <c r="U244" t="s">
        <v>283</v>
      </c>
    </row>
    <row r="245" spans="1:21" x14ac:dyDescent="0.25">
      <c r="A245">
        <v>23</v>
      </c>
      <c r="B245">
        <v>16</v>
      </c>
      <c r="C245">
        <v>2.5</v>
      </c>
      <c r="D245">
        <v>987.25419999999997</v>
      </c>
      <c r="E245" t="s">
        <v>163</v>
      </c>
      <c r="F245">
        <v>400</v>
      </c>
      <c r="G245" t="s">
        <v>417</v>
      </c>
      <c r="H245" t="s">
        <v>27</v>
      </c>
      <c r="I245" t="s">
        <v>419</v>
      </c>
      <c r="J245" t="s">
        <v>25</v>
      </c>
      <c r="K245" t="s">
        <v>419</v>
      </c>
      <c r="L245" t="s">
        <v>27</v>
      </c>
      <c r="M245" t="s">
        <v>419</v>
      </c>
      <c r="N245">
        <v>1</v>
      </c>
      <c r="O245" t="s">
        <v>211</v>
      </c>
      <c r="P245" t="s">
        <v>222</v>
      </c>
      <c r="Q245" t="s">
        <v>211</v>
      </c>
      <c r="R245" t="s">
        <v>211</v>
      </c>
      <c r="S245">
        <v>987.25419999999997</v>
      </c>
      <c r="T245" t="s">
        <v>8</v>
      </c>
      <c r="U245" t="s">
        <v>283</v>
      </c>
    </row>
    <row r="246" spans="1:21" x14ac:dyDescent="0.25">
      <c r="A246">
        <v>23</v>
      </c>
      <c r="B246">
        <v>16</v>
      </c>
      <c r="C246">
        <v>3</v>
      </c>
      <c r="D246">
        <v>868.39769999999999</v>
      </c>
      <c r="E246" t="s">
        <v>163</v>
      </c>
      <c r="F246">
        <v>400</v>
      </c>
      <c r="G246" t="s">
        <v>417</v>
      </c>
      <c r="H246" t="s">
        <v>27</v>
      </c>
      <c r="I246" t="s">
        <v>419</v>
      </c>
      <c r="J246" t="s">
        <v>25</v>
      </c>
      <c r="K246" t="s">
        <v>419</v>
      </c>
      <c r="L246" t="s">
        <v>27</v>
      </c>
      <c r="M246" t="s">
        <v>419</v>
      </c>
      <c r="N246">
        <v>1</v>
      </c>
      <c r="O246" t="s">
        <v>211</v>
      </c>
      <c r="P246" t="s">
        <v>222</v>
      </c>
      <c r="Q246" t="s">
        <v>211</v>
      </c>
      <c r="R246" t="s">
        <v>211</v>
      </c>
      <c r="S246">
        <v>868.39769999999999</v>
      </c>
      <c r="T246" t="s">
        <v>8</v>
      </c>
      <c r="U246" t="s">
        <v>283</v>
      </c>
    </row>
    <row r="247" spans="1:21" x14ac:dyDescent="0.25">
      <c r="A247">
        <v>23</v>
      </c>
      <c r="B247">
        <v>16</v>
      </c>
      <c r="C247">
        <v>4</v>
      </c>
      <c r="D247">
        <v>868.39769999999999</v>
      </c>
      <c r="E247" t="s">
        <v>163</v>
      </c>
      <c r="F247">
        <v>400</v>
      </c>
      <c r="G247" t="s">
        <v>417</v>
      </c>
      <c r="H247" t="s">
        <v>27</v>
      </c>
      <c r="I247" t="s">
        <v>419</v>
      </c>
      <c r="J247" t="s">
        <v>25</v>
      </c>
      <c r="K247" t="s">
        <v>419</v>
      </c>
      <c r="L247" t="s">
        <v>27</v>
      </c>
      <c r="M247" t="s">
        <v>419</v>
      </c>
      <c r="N247">
        <v>1</v>
      </c>
      <c r="O247" t="s">
        <v>211</v>
      </c>
      <c r="P247" t="s">
        <v>222</v>
      </c>
      <c r="Q247" t="s">
        <v>211</v>
      </c>
      <c r="R247" t="s">
        <v>211</v>
      </c>
      <c r="S247">
        <v>868.39769999999999</v>
      </c>
      <c r="T247" t="s">
        <v>8</v>
      </c>
      <c r="U247" t="s">
        <v>283</v>
      </c>
    </row>
    <row r="248" spans="1:21" x14ac:dyDescent="0.25">
      <c r="A248">
        <v>23</v>
      </c>
      <c r="B248">
        <v>16</v>
      </c>
      <c r="C248">
        <v>6</v>
      </c>
      <c r="D248">
        <v>614.18730000000005</v>
      </c>
      <c r="E248" t="s">
        <v>163</v>
      </c>
      <c r="F248">
        <v>400</v>
      </c>
      <c r="G248" t="s">
        <v>417</v>
      </c>
      <c r="H248" t="s">
        <v>27</v>
      </c>
      <c r="I248" t="s">
        <v>419</v>
      </c>
      <c r="J248" t="s">
        <v>25</v>
      </c>
      <c r="K248" t="s">
        <v>419</v>
      </c>
      <c r="L248" t="s">
        <v>27</v>
      </c>
      <c r="M248" t="s">
        <v>419</v>
      </c>
      <c r="N248">
        <v>1</v>
      </c>
      <c r="O248" t="s">
        <v>211</v>
      </c>
      <c r="P248" t="s">
        <v>222</v>
      </c>
      <c r="Q248" t="s">
        <v>211</v>
      </c>
      <c r="R248" t="s">
        <v>211</v>
      </c>
      <c r="S248">
        <v>614.18730000000005</v>
      </c>
      <c r="T248" t="s">
        <v>8</v>
      </c>
      <c r="U248" t="s">
        <v>283</v>
      </c>
    </row>
    <row r="249" spans="1:21" x14ac:dyDescent="0.25">
      <c r="A249">
        <v>23</v>
      </c>
      <c r="B249">
        <v>16</v>
      </c>
      <c r="C249">
        <v>8</v>
      </c>
      <c r="D249">
        <v>402.21370000000002</v>
      </c>
      <c r="E249" t="s">
        <v>163</v>
      </c>
      <c r="F249">
        <v>400</v>
      </c>
      <c r="G249" t="s">
        <v>417</v>
      </c>
      <c r="H249" t="s">
        <v>27</v>
      </c>
      <c r="I249" t="s">
        <v>419</v>
      </c>
      <c r="J249" t="s">
        <v>25</v>
      </c>
      <c r="K249" t="s">
        <v>419</v>
      </c>
      <c r="L249" t="s">
        <v>27</v>
      </c>
      <c r="M249" t="s">
        <v>419</v>
      </c>
      <c r="N249">
        <v>1</v>
      </c>
      <c r="O249" t="s">
        <v>211</v>
      </c>
      <c r="P249" t="s">
        <v>222</v>
      </c>
      <c r="Q249" t="s">
        <v>211</v>
      </c>
      <c r="R249" t="s">
        <v>211</v>
      </c>
      <c r="S249">
        <v>402.21370000000002</v>
      </c>
      <c r="T249" t="s">
        <v>8</v>
      </c>
      <c r="U249" t="s">
        <v>283</v>
      </c>
    </row>
    <row r="250" spans="1:21" x14ac:dyDescent="0.25">
      <c r="A250">
        <v>23</v>
      </c>
      <c r="B250">
        <v>16</v>
      </c>
      <c r="C250">
        <v>12</v>
      </c>
      <c r="D250">
        <v>402.21370000000002</v>
      </c>
      <c r="E250" t="s">
        <v>163</v>
      </c>
      <c r="F250">
        <v>400</v>
      </c>
      <c r="G250" t="s">
        <v>417</v>
      </c>
      <c r="H250" t="s">
        <v>27</v>
      </c>
      <c r="I250" t="s">
        <v>419</v>
      </c>
      <c r="J250" t="s">
        <v>25</v>
      </c>
      <c r="K250" t="s">
        <v>419</v>
      </c>
      <c r="L250" t="s">
        <v>27</v>
      </c>
      <c r="M250" t="s">
        <v>419</v>
      </c>
      <c r="N250">
        <v>1</v>
      </c>
      <c r="O250" t="s">
        <v>211</v>
      </c>
      <c r="P250" t="s">
        <v>222</v>
      </c>
      <c r="Q250" t="s">
        <v>211</v>
      </c>
      <c r="R250" t="s">
        <v>211</v>
      </c>
      <c r="S250">
        <v>402.21370000000002</v>
      </c>
      <c r="T250" t="s">
        <v>8</v>
      </c>
      <c r="U250" t="s">
        <v>283</v>
      </c>
    </row>
    <row r="251" spans="1:21" x14ac:dyDescent="0.25">
      <c r="A251">
        <v>23</v>
      </c>
      <c r="B251">
        <v>16</v>
      </c>
      <c r="C251">
        <v>24</v>
      </c>
      <c r="D251">
        <v>126.7839</v>
      </c>
      <c r="E251" t="s">
        <v>163</v>
      </c>
      <c r="F251">
        <v>400</v>
      </c>
      <c r="G251" t="s">
        <v>417</v>
      </c>
      <c r="H251" t="s">
        <v>27</v>
      </c>
      <c r="I251" t="s">
        <v>419</v>
      </c>
      <c r="J251" t="s">
        <v>25</v>
      </c>
      <c r="K251" t="s">
        <v>419</v>
      </c>
      <c r="L251" t="s">
        <v>27</v>
      </c>
      <c r="M251" t="s">
        <v>419</v>
      </c>
      <c r="N251">
        <v>1</v>
      </c>
      <c r="O251" t="s">
        <v>211</v>
      </c>
      <c r="P251" t="s">
        <v>222</v>
      </c>
      <c r="Q251" t="s">
        <v>211</v>
      </c>
      <c r="R251" t="s">
        <v>211</v>
      </c>
      <c r="S251">
        <v>126.7839</v>
      </c>
      <c r="T251" t="s">
        <v>8</v>
      </c>
      <c r="U251" t="s">
        <v>283</v>
      </c>
    </row>
    <row r="252" spans="1:21" x14ac:dyDescent="0.25">
      <c r="A252">
        <v>23</v>
      </c>
      <c r="B252">
        <v>16</v>
      </c>
      <c r="C252">
        <v>36</v>
      </c>
      <c r="D252">
        <v>44.283299999999997</v>
      </c>
      <c r="E252" t="s">
        <v>163</v>
      </c>
      <c r="F252">
        <v>400</v>
      </c>
      <c r="G252" t="s">
        <v>417</v>
      </c>
      <c r="H252" t="s">
        <v>27</v>
      </c>
      <c r="I252" t="s">
        <v>419</v>
      </c>
      <c r="J252" t="s">
        <v>25</v>
      </c>
      <c r="K252" t="s">
        <v>419</v>
      </c>
      <c r="L252" t="s">
        <v>27</v>
      </c>
      <c r="M252" t="s">
        <v>419</v>
      </c>
      <c r="N252">
        <v>1</v>
      </c>
      <c r="O252" t="s">
        <v>211</v>
      </c>
      <c r="P252" t="s">
        <v>222</v>
      </c>
      <c r="Q252" t="s">
        <v>211</v>
      </c>
      <c r="R252" t="s">
        <v>211</v>
      </c>
      <c r="S252">
        <v>44.283299999999997</v>
      </c>
      <c r="T252" t="s">
        <v>8</v>
      </c>
      <c r="U252" t="s">
        <v>283</v>
      </c>
    </row>
    <row r="253" spans="1:21" x14ac:dyDescent="0.25">
      <c r="A253">
        <v>23</v>
      </c>
      <c r="B253">
        <v>16</v>
      </c>
      <c r="C253">
        <v>48</v>
      </c>
      <c r="D253">
        <v>20.5106</v>
      </c>
      <c r="E253" t="s">
        <v>163</v>
      </c>
      <c r="F253">
        <v>400</v>
      </c>
      <c r="G253" t="s">
        <v>417</v>
      </c>
      <c r="H253" t="s">
        <v>27</v>
      </c>
      <c r="I253" t="s">
        <v>419</v>
      </c>
      <c r="J253" t="s">
        <v>25</v>
      </c>
      <c r="K253" t="s">
        <v>419</v>
      </c>
      <c r="L253" t="s">
        <v>27</v>
      </c>
      <c r="M253" t="s">
        <v>419</v>
      </c>
      <c r="N253">
        <v>1</v>
      </c>
      <c r="O253" t="s">
        <v>211</v>
      </c>
      <c r="P253" t="s">
        <v>222</v>
      </c>
      <c r="Q253" t="s">
        <v>211</v>
      </c>
      <c r="R253" t="s">
        <v>211</v>
      </c>
      <c r="S253">
        <v>20.5106</v>
      </c>
      <c r="T253" t="s">
        <v>8</v>
      </c>
      <c r="U253" t="s">
        <v>283</v>
      </c>
    </row>
    <row r="254" spans="1:21" x14ac:dyDescent="0.25">
      <c r="A254">
        <v>26</v>
      </c>
      <c r="B254">
        <v>17</v>
      </c>
      <c r="C254">
        <v>0</v>
      </c>
      <c r="D254">
        <f>S254* 284.349</f>
        <v>0</v>
      </c>
      <c r="E254" t="s">
        <v>163</v>
      </c>
      <c r="F254">
        <v>400</v>
      </c>
      <c r="G254" t="s">
        <v>417</v>
      </c>
      <c r="H254" t="s">
        <v>36</v>
      </c>
      <c r="I254">
        <f>5/6</f>
        <v>0.83333333333333337</v>
      </c>
      <c r="J254" t="s">
        <v>25</v>
      </c>
      <c r="K254">
        <v>43</v>
      </c>
      <c r="L254" t="s">
        <v>214</v>
      </c>
      <c r="M254">
        <v>70.8</v>
      </c>
      <c r="N254">
        <v>6</v>
      </c>
      <c r="O254" t="s">
        <v>232</v>
      </c>
      <c r="P254" t="s">
        <v>199</v>
      </c>
      <c r="Q254" t="s">
        <v>211</v>
      </c>
      <c r="R254" t="s">
        <v>211</v>
      </c>
      <c r="S254">
        <v>0</v>
      </c>
      <c r="T254" t="s">
        <v>30</v>
      </c>
      <c r="U254" t="s">
        <v>140</v>
      </c>
    </row>
    <row r="255" spans="1:21" x14ac:dyDescent="0.25">
      <c r="A255">
        <v>26</v>
      </c>
      <c r="B255">
        <v>17</v>
      </c>
      <c r="C255">
        <v>0.5</v>
      </c>
      <c r="D255">
        <f t="shared" ref="D255:D279" si="4">S255* 284.349</f>
        <v>132.90472259999999</v>
      </c>
      <c r="E255" t="s">
        <v>163</v>
      </c>
      <c r="F255">
        <v>400</v>
      </c>
      <c r="G255" t="s">
        <v>417</v>
      </c>
      <c r="H255" t="s">
        <v>36</v>
      </c>
      <c r="I255">
        <f t="shared" ref="I255:I279" si="5">5/6</f>
        <v>0.83333333333333337</v>
      </c>
      <c r="J255" t="s">
        <v>25</v>
      </c>
      <c r="K255">
        <v>43</v>
      </c>
      <c r="L255" t="s">
        <v>214</v>
      </c>
      <c r="M255">
        <v>70.8</v>
      </c>
      <c r="N255">
        <v>6</v>
      </c>
      <c r="O255" t="s">
        <v>232</v>
      </c>
      <c r="P255" t="s">
        <v>199</v>
      </c>
      <c r="Q255" t="s">
        <v>211</v>
      </c>
      <c r="R255" t="s">
        <v>211</v>
      </c>
      <c r="S255">
        <v>0.46739999999999998</v>
      </c>
      <c r="T255" t="s">
        <v>30</v>
      </c>
      <c r="U255" t="s">
        <v>141</v>
      </c>
    </row>
    <row r="256" spans="1:21" x14ac:dyDescent="0.25">
      <c r="A256">
        <v>26</v>
      </c>
      <c r="B256">
        <v>17</v>
      </c>
      <c r="C256">
        <v>1</v>
      </c>
      <c r="D256">
        <f t="shared" si="4"/>
        <v>342.46993559999999</v>
      </c>
      <c r="E256" t="s">
        <v>163</v>
      </c>
      <c r="F256">
        <v>400</v>
      </c>
      <c r="G256" t="s">
        <v>417</v>
      </c>
      <c r="H256" t="s">
        <v>36</v>
      </c>
      <c r="I256">
        <f t="shared" si="5"/>
        <v>0.83333333333333337</v>
      </c>
      <c r="J256" t="s">
        <v>25</v>
      </c>
      <c r="K256">
        <v>43</v>
      </c>
      <c r="L256" t="s">
        <v>214</v>
      </c>
      <c r="M256">
        <v>70.8</v>
      </c>
      <c r="N256">
        <v>6</v>
      </c>
      <c r="O256" t="s">
        <v>232</v>
      </c>
      <c r="P256" t="s">
        <v>199</v>
      </c>
      <c r="Q256" t="s">
        <v>211</v>
      </c>
      <c r="R256" t="s">
        <v>211</v>
      </c>
      <c r="S256">
        <v>1.2043999999999999</v>
      </c>
      <c r="T256" t="s">
        <v>30</v>
      </c>
      <c r="U256" t="s">
        <v>142</v>
      </c>
    </row>
    <row r="257" spans="1:21" x14ac:dyDescent="0.25">
      <c r="A257">
        <v>26</v>
      </c>
      <c r="B257">
        <v>17</v>
      </c>
      <c r="C257">
        <v>1.5</v>
      </c>
      <c r="D257">
        <f t="shared" si="4"/>
        <v>463.57417470000001</v>
      </c>
      <c r="E257" t="s">
        <v>163</v>
      </c>
      <c r="F257">
        <v>400</v>
      </c>
      <c r="G257" t="s">
        <v>417</v>
      </c>
      <c r="H257" t="s">
        <v>36</v>
      </c>
      <c r="I257">
        <f t="shared" si="5"/>
        <v>0.83333333333333337</v>
      </c>
      <c r="J257" t="s">
        <v>25</v>
      </c>
      <c r="K257">
        <v>43</v>
      </c>
      <c r="L257" t="s">
        <v>214</v>
      </c>
      <c r="M257">
        <v>70.8</v>
      </c>
      <c r="N257">
        <v>6</v>
      </c>
      <c r="O257" t="s">
        <v>232</v>
      </c>
      <c r="P257" t="s">
        <v>199</v>
      </c>
      <c r="Q257" t="s">
        <v>211</v>
      </c>
      <c r="R257" t="s">
        <v>211</v>
      </c>
      <c r="S257">
        <v>1.6303000000000001</v>
      </c>
      <c r="T257" t="s">
        <v>30</v>
      </c>
      <c r="U257" t="s">
        <v>143</v>
      </c>
    </row>
    <row r="258" spans="1:21" x14ac:dyDescent="0.25">
      <c r="A258">
        <v>26</v>
      </c>
      <c r="B258">
        <v>17</v>
      </c>
      <c r="C258">
        <v>2</v>
      </c>
      <c r="D258">
        <f t="shared" si="4"/>
        <v>587.63564340000005</v>
      </c>
      <c r="E258" t="s">
        <v>163</v>
      </c>
      <c r="F258">
        <v>400</v>
      </c>
      <c r="G258" t="s">
        <v>417</v>
      </c>
      <c r="H258" t="s">
        <v>36</v>
      </c>
      <c r="I258">
        <f t="shared" si="5"/>
        <v>0.83333333333333337</v>
      </c>
      <c r="J258" t="s">
        <v>25</v>
      </c>
      <c r="K258">
        <v>43</v>
      </c>
      <c r="L258" t="s">
        <v>214</v>
      </c>
      <c r="M258">
        <v>70.8</v>
      </c>
      <c r="N258">
        <v>6</v>
      </c>
      <c r="O258" t="s">
        <v>232</v>
      </c>
      <c r="P258" t="s">
        <v>199</v>
      </c>
      <c r="Q258" t="s">
        <v>211</v>
      </c>
      <c r="R258" t="s">
        <v>211</v>
      </c>
      <c r="S258">
        <v>2.0666000000000002</v>
      </c>
      <c r="T258" t="s">
        <v>30</v>
      </c>
      <c r="U258" t="s">
        <v>144</v>
      </c>
    </row>
    <row r="259" spans="1:21" x14ac:dyDescent="0.25">
      <c r="A259">
        <v>26</v>
      </c>
      <c r="B259">
        <v>17</v>
      </c>
      <c r="C259">
        <v>2.5</v>
      </c>
      <c r="D259">
        <f t="shared" si="4"/>
        <v>694.01060429999995</v>
      </c>
      <c r="E259" t="s">
        <v>163</v>
      </c>
      <c r="F259">
        <v>400</v>
      </c>
      <c r="G259" t="s">
        <v>417</v>
      </c>
      <c r="H259" t="s">
        <v>36</v>
      </c>
      <c r="I259">
        <f t="shared" si="5"/>
        <v>0.83333333333333337</v>
      </c>
      <c r="J259" t="s">
        <v>25</v>
      </c>
      <c r="K259">
        <v>43</v>
      </c>
      <c r="L259" t="s">
        <v>214</v>
      </c>
      <c r="M259">
        <v>70.8</v>
      </c>
      <c r="N259">
        <v>6</v>
      </c>
      <c r="O259" t="s">
        <v>232</v>
      </c>
      <c r="P259" t="s">
        <v>199</v>
      </c>
      <c r="Q259" t="s">
        <v>211</v>
      </c>
      <c r="R259" t="s">
        <v>211</v>
      </c>
      <c r="S259">
        <v>2.4407000000000001</v>
      </c>
      <c r="T259" t="s">
        <v>30</v>
      </c>
      <c r="U259" t="s">
        <v>145</v>
      </c>
    </row>
    <row r="260" spans="1:21" x14ac:dyDescent="0.25">
      <c r="A260">
        <v>26</v>
      </c>
      <c r="B260">
        <v>17</v>
      </c>
      <c r="C260">
        <v>3</v>
      </c>
      <c r="D260">
        <f t="shared" si="4"/>
        <v>673.53747629999998</v>
      </c>
      <c r="E260" t="s">
        <v>163</v>
      </c>
      <c r="F260">
        <v>400</v>
      </c>
      <c r="G260" t="s">
        <v>417</v>
      </c>
      <c r="H260" t="s">
        <v>36</v>
      </c>
      <c r="I260">
        <f t="shared" si="5"/>
        <v>0.83333333333333337</v>
      </c>
      <c r="J260" t="s">
        <v>25</v>
      </c>
      <c r="K260">
        <v>43</v>
      </c>
      <c r="L260" t="s">
        <v>214</v>
      </c>
      <c r="M260">
        <v>70.8</v>
      </c>
      <c r="N260">
        <v>6</v>
      </c>
      <c r="O260" t="s">
        <v>232</v>
      </c>
      <c r="P260" t="s">
        <v>199</v>
      </c>
      <c r="Q260" t="s">
        <v>211</v>
      </c>
      <c r="R260" t="s">
        <v>211</v>
      </c>
      <c r="S260">
        <v>2.3687</v>
      </c>
      <c r="T260" t="s">
        <v>30</v>
      </c>
      <c r="U260" t="s">
        <v>146</v>
      </c>
    </row>
    <row r="261" spans="1:21" x14ac:dyDescent="0.25">
      <c r="A261">
        <v>26</v>
      </c>
      <c r="B261">
        <v>17</v>
      </c>
      <c r="C261">
        <v>3.5</v>
      </c>
      <c r="D261">
        <f t="shared" si="4"/>
        <v>891.97437809999985</v>
      </c>
      <c r="E261" t="s">
        <v>163</v>
      </c>
      <c r="F261">
        <v>400</v>
      </c>
      <c r="G261" t="s">
        <v>417</v>
      </c>
      <c r="H261" t="s">
        <v>36</v>
      </c>
      <c r="I261">
        <f t="shared" si="5"/>
        <v>0.83333333333333337</v>
      </c>
      <c r="J261" t="s">
        <v>25</v>
      </c>
      <c r="K261">
        <v>43</v>
      </c>
      <c r="L261" t="s">
        <v>214</v>
      </c>
      <c r="M261">
        <v>70.8</v>
      </c>
      <c r="N261">
        <v>6</v>
      </c>
      <c r="O261" t="s">
        <v>232</v>
      </c>
      <c r="P261" t="s">
        <v>199</v>
      </c>
      <c r="Q261" t="s">
        <v>211</v>
      </c>
      <c r="R261" t="s">
        <v>211</v>
      </c>
      <c r="S261">
        <v>3.1368999999999998</v>
      </c>
      <c r="T261" t="s">
        <v>30</v>
      </c>
      <c r="U261" t="s">
        <v>147</v>
      </c>
    </row>
    <row r="262" spans="1:21" x14ac:dyDescent="0.25">
      <c r="A262">
        <v>26</v>
      </c>
      <c r="B262">
        <v>17</v>
      </c>
      <c r="C262">
        <v>4</v>
      </c>
      <c r="D262">
        <f t="shared" si="4"/>
        <v>918.70318410000004</v>
      </c>
      <c r="E262" t="s">
        <v>163</v>
      </c>
      <c r="F262">
        <v>400</v>
      </c>
      <c r="G262" t="s">
        <v>417</v>
      </c>
      <c r="H262" t="s">
        <v>36</v>
      </c>
      <c r="I262">
        <f t="shared" si="5"/>
        <v>0.83333333333333337</v>
      </c>
      <c r="J262" t="s">
        <v>25</v>
      </c>
      <c r="K262">
        <v>43</v>
      </c>
      <c r="L262" t="s">
        <v>214</v>
      </c>
      <c r="M262">
        <v>70.8</v>
      </c>
      <c r="N262">
        <v>6</v>
      </c>
      <c r="O262" t="s">
        <v>232</v>
      </c>
      <c r="P262" t="s">
        <v>199</v>
      </c>
      <c r="Q262" t="s">
        <v>211</v>
      </c>
      <c r="R262" t="s">
        <v>211</v>
      </c>
      <c r="S262">
        <v>3.2309000000000001</v>
      </c>
      <c r="T262" t="s">
        <v>30</v>
      </c>
      <c r="U262" t="s">
        <v>148</v>
      </c>
    </row>
    <row r="263" spans="1:21" x14ac:dyDescent="0.25">
      <c r="A263">
        <v>26</v>
      </c>
      <c r="B263">
        <v>17</v>
      </c>
      <c r="C263">
        <v>5</v>
      </c>
      <c r="D263">
        <f t="shared" si="4"/>
        <v>910.22958389999997</v>
      </c>
      <c r="E263" t="s">
        <v>163</v>
      </c>
      <c r="F263">
        <v>400</v>
      </c>
      <c r="G263" t="s">
        <v>417</v>
      </c>
      <c r="H263" t="s">
        <v>36</v>
      </c>
      <c r="I263">
        <f t="shared" si="5"/>
        <v>0.83333333333333337</v>
      </c>
      <c r="J263" t="s">
        <v>25</v>
      </c>
      <c r="K263">
        <v>43</v>
      </c>
      <c r="L263" t="s">
        <v>214</v>
      </c>
      <c r="M263">
        <v>70.8</v>
      </c>
      <c r="N263">
        <v>6</v>
      </c>
      <c r="O263" t="s">
        <v>232</v>
      </c>
      <c r="P263" t="s">
        <v>199</v>
      </c>
      <c r="Q263" t="s">
        <v>211</v>
      </c>
      <c r="R263" t="s">
        <v>211</v>
      </c>
      <c r="S263">
        <v>3.2010999999999998</v>
      </c>
      <c r="T263" t="s">
        <v>30</v>
      </c>
      <c r="U263" t="s">
        <v>149</v>
      </c>
    </row>
    <row r="264" spans="1:21" x14ac:dyDescent="0.25">
      <c r="A264">
        <v>26</v>
      </c>
      <c r="B264">
        <v>17</v>
      </c>
      <c r="C264">
        <v>6</v>
      </c>
      <c r="D264">
        <f t="shared" si="4"/>
        <v>851.62525500000004</v>
      </c>
      <c r="E264" t="s">
        <v>163</v>
      </c>
      <c r="F264">
        <v>400</v>
      </c>
      <c r="G264" t="s">
        <v>417</v>
      </c>
      <c r="H264" t="s">
        <v>36</v>
      </c>
      <c r="I264">
        <f t="shared" si="5"/>
        <v>0.83333333333333337</v>
      </c>
      <c r="J264" t="s">
        <v>25</v>
      </c>
      <c r="K264">
        <v>43</v>
      </c>
      <c r="L264" t="s">
        <v>214</v>
      </c>
      <c r="M264">
        <v>70.8</v>
      </c>
      <c r="N264">
        <v>6</v>
      </c>
      <c r="O264" t="s">
        <v>232</v>
      </c>
      <c r="P264" t="s">
        <v>199</v>
      </c>
      <c r="Q264" t="s">
        <v>211</v>
      </c>
      <c r="R264" t="s">
        <v>211</v>
      </c>
      <c r="S264">
        <v>2.9950000000000001</v>
      </c>
      <c r="T264" t="s">
        <v>30</v>
      </c>
      <c r="U264" t="s">
        <v>150</v>
      </c>
    </row>
    <row r="265" spans="1:21" x14ac:dyDescent="0.25">
      <c r="A265">
        <v>26</v>
      </c>
      <c r="B265">
        <v>17</v>
      </c>
      <c r="C265">
        <v>7</v>
      </c>
      <c r="D265">
        <f t="shared" si="4"/>
        <v>683.88777989999994</v>
      </c>
      <c r="E265" t="s">
        <v>163</v>
      </c>
      <c r="F265">
        <v>400</v>
      </c>
      <c r="G265" t="s">
        <v>417</v>
      </c>
      <c r="H265" t="s">
        <v>36</v>
      </c>
      <c r="I265">
        <f t="shared" si="5"/>
        <v>0.83333333333333337</v>
      </c>
      <c r="J265" t="s">
        <v>25</v>
      </c>
      <c r="K265">
        <v>43</v>
      </c>
      <c r="L265" t="s">
        <v>214</v>
      </c>
      <c r="M265">
        <v>70.8</v>
      </c>
      <c r="N265">
        <v>6</v>
      </c>
      <c r="O265" t="s">
        <v>232</v>
      </c>
      <c r="P265" t="s">
        <v>199</v>
      </c>
      <c r="Q265" t="s">
        <v>211</v>
      </c>
      <c r="R265" t="s">
        <v>211</v>
      </c>
      <c r="S265">
        <v>2.4051</v>
      </c>
      <c r="T265" t="s">
        <v>30</v>
      </c>
      <c r="U265" t="s">
        <v>151</v>
      </c>
    </row>
    <row r="266" spans="1:21" x14ac:dyDescent="0.25">
      <c r="A266">
        <v>26</v>
      </c>
      <c r="B266">
        <v>17</v>
      </c>
      <c r="C266">
        <v>8</v>
      </c>
      <c r="D266">
        <f t="shared" si="4"/>
        <v>575.09585249999998</v>
      </c>
      <c r="E266" t="s">
        <v>163</v>
      </c>
      <c r="F266">
        <v>400</v>
      </c>
      <c r="G266" t="s">
        <v>417</v>
      </c>
      <c r="H266" t="s">
        <v>36</v>
      </c>
      <c r="I266">
        <f t="shared" si="5"/>
        <v>0.83333333333333337</v>
      </c>
      <c r="J266" t="s">
        <v>25</v>
      </c>
      <c r="K266">
        <v>43</v>
      </c>
      <c r="L266" t="s">
        <v>214</v>
      </c>
      <c r="M266">
        <v>70.8</v>
      </c>
      <c r="N266">
        <v>6</v>
      </c>
      <c r="O266" t="s">
        <v>232</v>
      </c>
      <c r="P266" t="s">
        <v>199</v>
      </c>
      <c r="Q266" t="s">
        <v>211</v>
      </c>
      <c r="R266" t="s">
        <v>211</v>
      </c>
      <c r="S266">
        <v>2.0225</v>
      </c>
      <c r="T266" t="s">
        <v>30</v>
      </c>
      <c r="U266" t="s">
        <v>152</v>
      </c>
    </row>
    <row r="267" spans="1:21" x14ac:dyDescent="0.25">
      <c r="A267">
        <v>26</v>
      </c>
      <c r="B267">
        <v>18</v>
      </c>
      <c r="C267">
        <v>0</v>
      </c>
      <c r="D267">
        <f t="shared" si="4"/>
        <v>0</v>
      </c>
      <c r="E267" t="s">
        <v>163</v>
      </c>
      <c r="F267">
        <v>400</v>
      </c>
      <c r="G267" t="s">
        <v>417</v>
      </c>
      <c r="H267" t="s">
        <v>37</v>
      </c>
      <c r="I267">
        <f t="shared" si="5"/>
        <v>0.83333333333333337</v>
      </c>
      <c r="J267" t="s">
        <v>25</v>
      </c>
      <c r="K267">
        <v>43</v>
      </c>
      <c r="L267" t="s">
        <v>214</v>
      </c>
      <c r="M267">
        <v>70.8</v>
      </c>
      <c r="N267">
        <v>6</v>
      </c>
      <c r="O267" t="s">
        <v>232</v>
      </c>
      <c r="P267" t="s">
        <v>199</v>
      </c>
      <c r="Q267" t="s">
        <v>211</v>
      </c>
      <c r="R267" t="s">
        <v>211</v>
      </c>
      <c r="S267">
        <v>0</v>
      </c>
      <c r="T267" t="s">
        <v>30</v>
      </c>
      <c r="U267" t="s">
        <v>153</v>
      </c>
    </row>
    <row r="268" spans="1:21" x14ac:dyDescent="0.25">
      <c r="A268">
        <v>26</v>
      </c>
      <c r="B268">
        <v>18</v>
      </c>
      <c r="C268">
        <v>0.5</v>
      </c>
      <c r="D268">
        <f t="shared" si="4"/>
        <v>94.574477399999992</v>
      </c>
      <c r="E268" t="s">
        <v>163</v>
      </c>
      <c r="F268">
        <v>400</v>
      </c>
      <c r="G268" t="s">
        <v>417</v>
      </c>
      <c r="H268" t="s">
        <v>37</v>
      </c>
      <c r="I268">
        <f t="shared" si="5"/>
        <v>0.83333333333333337</v>
      </c>
      <c r="J268" t="s">
        <v>25</v>
      </c>
      <c r="K268">
        <v>43</v>
      </c>
      <c r="L268" t="s">
        <v>214</v>
      </c>
      <c r="M268">
        <v>70.8</v>
      </c>
      <c r="N268">
        <v>6</v>
      </c>
      <c r="O268" t="s">
        <v>232</v>
      </c>
      <c r="P268" t="s">
        <v>199</v>
      </c>
      <c r="Q268" t="s">
        <v>211</v>
      </c>
      <c r="R268" t="s">
        <v>211</v>
      </c>
      <c r="S268">
        <v>0.33260000000000001</v>
      </c>
      <c r="T268" t="s">
        <v>30</v>
      </c>
      <c r="U268" t="s">
        <v>154</v>
      </c>
    </row>
    <row r="269" spans="1:21" x14ac:dyDescent="0.25">
      <c r="A269">
        <v>26</v>
      </c>
      <c r="B269">
        <v>18</v>
      </c>
      <c r="C269">
        <v>1</v>
      </c>
      <c r="D269">
        <f t="shared" si="4"/>
        <v>162.59075819999998</v>
      </c>
      <c r="E269" t="s">
        <v>163</v>
      </c>
      <c r="F269">
        <v>400</v>
      </c>
      <c r="G269" t="s">
        <v>417</v>
      </c>
      <c r="H269" t="s">
        <v>37</v>
      </c>
      <c r="I269">
        <f t="shared" si="5"/>
        <v>0.83333333333333337</v>
      </c>
      <c r="J269" t="s">
        <v>25</v>
      </c>
      <c r="K269">
        <v>43</v>
      </c>
      <c r="L269" t="s">
        <v>214</v>
      </c>
      <c r="M269">
        <v>70.8</v>
      </c>
      <c r="N269">
        <v>6</v>
      </c>
      <c r="O269" t="s">
        <v>232</v>
      </c>
      <c r="P269" t="s">
        <v>199</v>
      </c>
      <c r="Q269" t="s">
        <v>211</v>
      </c>
      <c r="R269" t="s">
        <v>211</v>
      </c>
      <c r="S269">
        <v>0.57179999999999997</v>
      </c>
      <c r="T269" t="s">
        <v>30</v>
      </c>
      <c r="U269" t="s">
        <v>155</v>
      </c>
    </row>
    <row r="270" spans="1:21" x14ac:dyDescent="0.25">
      <c r="A270">
        <v>26</v>
      </c>
      <c r="B270">
        <v>18</v>
      </c>
      <c r="C270">
        <v>1.5</v>
      </c>
      <c r="D270">
        <f t="shared" si="4"/>
        <v>171.60462150000001</v>
      </c>
      <c r="E270" t="s">
        <v>163</v>
      </c>
      <c r="F270">
        <v>400</v>
      </c>
      <c r="G270" t="s">
        <v>417</v>
      </c>
      <c r="H270" t="s">
        <v>37</v>
      </c>
      <c r="I270">
        <f t="shared" si="5"/>
        <v>0.83333333333333337</v>
      </c>
      <c r="J270" t="s">
        <v>25</v>
      </c>
      <c r="K270">
        <v>43</v>
      </c>
      <c r="L270" t="s">
        <v>214</v>
      </c>
      <c r="M270">
        <v>70.8</v>
      </c>
      <c r="N270">
        <v>6</v>
      </c>
      <c r="O270" t="s">
        <v>232</v>
      </c>
      <c r="P270" t="s">
        <v>199</v>
      </c>
      <c r="Q270" t="s">
        <v>211</v>
      </c>
      <c r="R270" t="s">
        <v>211</v>
      </c>
      <c r="S270">
        <v>0.60350000000000004</v>
      </c>
      <c r="T270" t="s">
        <v>30</v>
      </c>
      <c r="U270" t="s">
        <v>156</v>
      </c>
    </row>
    <row r="271" spans="1:21" x14ac:dyDescent="0.25">
      <c r="A271">
        <v>26</v>
      </c>
      <c r="B271">
        <v>18</v>
      </c>
      <c r="C271">
        <v>2</v>
      </c>
      <c r="D271">
        <f t="shared" si="4"/>
        <v>177.71812499999999</v>
      </c>
      <c r="E271" t="s">
        <v>163</v>
      </c>
      <c r="F271">
        <v>400</v>
      </c>
      <c r="G271" t="s">
        <v>417</v>
      </c>
      <c r="H271" t="s">
        <v>37</v>
      </c>
      <c r="I271">
        <f t="shared" si="5"/>
        <v>0.83333333333333337</v>
      </c>
      <c r="J271" t="s">
        <v>25</v>
      </c>
      <c r="K271">
        <v>43</v>
      </c>
      <c r="L271" t="s">
        <v>214</v>
      </c>
      <c r="M271">
        <v>70.8</v>
      </c>
      <c r="N271">
        <v>6</v>
      </c>
      <c r="O271" t="s">
        <v>232</v>
      </c>
      <c r="P271" t="s">
        <v>199</v>
      </c>
      <c r="Q271" t="s">
        <v>211</v>
      </c>
      <c r="R271" t="s">
        <v>211</v>
      </c>
      <c r="S271">
        <v>0.625</v>
      </c>
      <c r="T271" t="s">
        <v>30</v>
      </c>
      <c r="U271" t="s">
        <v>157</v>
      </c>
    </row>
    <row r="272" spans="1:21" x14ac:dyDescent="0.25">
      <c r="A272">
        <v>26</v>
      </c>
      <c r="B272">
        <v>18</v>
      </c>
      <c r="C272">
        <v>2.5</v>
      </c>
      <c r="D272">
        <f t="shared" si="4"/>
        <v>166.05981599999998</v>
      </c>
      <c r="E272" t="s">
        <v>163</v>
      </c>
      <c r="F272">
        <v>400</v>
      </c>
      <c r="G272" t="s">
        <v>417</v>
      </c>
      <c r="H272" t="s">
        <v>37</v>
      </c>
      <c r="I272">
        <f t="shared" si="5"/>
        <v>0.83333333333333337</v>
      </c>
      <c r="J272" t="s">
        <v>25</v>
      </c>
      <c r="K272">
        <v>43</v>
      </c>
      <c r="L272" t="s">
        <v>214</v>
      </c>
      <c r="M272">
        <v>70.8</v>
      </c>
      <c r="N272">
        <v>6</v>
      </c>
      <c r="O272" t="s">
        <v>232</v>
      </c>
      <c r="P272" t="s">
        <v>199</v>
      </c>
      <c r="Q272" t="s">
        <v>211</v>
      </c>
      <c r="R272" t="s">
        <v>211</v>
      </c>
      <c r="S272">
        <v>0.58399999999999996</v>
      </c>
      <c r="T272" t="s">
        <v>30</v>
      </c>
      <c r="U272" t="s">
        <v>158</v>
      </c>
    </row>
    <row r="273" spans="1:21" x14ac:dyDescent="0.25">
      <c r="A273">
        <v>26</v>
      </c>
      <c r="B273">
        <v>18</v>
      </c>
      <c r="C273">
        <v>3</v>
      </c>
      <c r="D273">
        <f t="shared" si="4"/>
        <v>178.03090889999999</v>
      </c>
      <c r="E273" t="s">
        <v>163</v>
      </c>
      <c r="F273">
        <v>400</v>
      </c>
      <c r="G273" t="s">
        <v>417</v>
      </c>
      <c r="H273" t="s">
        <v>37</v>
      </c>
      <c r="I273">
        <f t="shared" si="5"/>
        <v>0.83333333333333337</v>
      </c>
      <c r="J273" t="s">
        <v>25</v>
      </c>
      <c r="K273">
        <v>43</v>
      </c>
      <c r="L273" t="s">
        <v>214</v>
      </c>
      <c r="M273">
        <v>70.8</v>
      </c>
      <c r="N273">
        <v>6</v>
      </c>
      <c r="O273" t="s">
        <v>232</v>
      </c>
      <c r="P273" t="s">
        <v>199</v>
      </c>
      <c r="Q273" t="s">
        <v>211</v>
      </c>
      <c r="R273" t="s">
        <v>211</v>
      </c>
      <c r="S273">
        <v>0.62609999999999999</v>
      </c>
      <c r="T273" t="s">
        <v>30</v>
      </c>
      <c r="U273" t="s">
        <v>284</v>
      </c>
    </row>
    <row r="274" spans="1:21" x14ac:dyDescent="0.25">
      <c r="A274">
        <v>26</v>
      </c>
      <c r="B274">
        <v>18</v>
      </c>
      <c r="C274">
        <v>3.5</v>
      </c>
      <c r="D274">
        <f t="shared" si="4"/>
        <v>160.5434454</v>
      </c>
      <c r="E274" t="s">
        <v>163</v>
      </c>
      <c r="F274">
        <v>400</v>
      </c>
      <c r="G274" t="s">
        <v>417</v>
      </c>
      <c r="H274" t="s">
        <v>37</v>
      </c>
      <c r="I274">
        <f t="shared" si="5"/>
        <v>0.83333333333333337</v>
      </c>
      <c r="J274" t="s">
        <v>25</v>
      </c>
      <c r="K274">
        <v>43</v>
      </c>
      <c r="L274" t="s">
        <v>214</v>
      </c>
      <c r="M274">
        <v>70.8</v>
      </c>
      <c r="N274">
        <v>6</v>
      </c>
      <c r="O274" t="s">
        <v>232</v>
      </c>
      <c r="P274" t="s">
        <v>199</v>
      </c>
      <c r="Q274" t="s">
        <v>211</v>
      </c>
      <c r="R274" t="s">
        <v>211</v>
      </c>
      <c r="S274">
        <v>0.56459999999999999</v>
      </c>
      <c r="T274" t="s">
        <v>30</v>
      </c>
      <c r="U274" t="s">
        <v>285</v>
      </c>
    </row>
    <row r="275" spans="1:21" x14ac:dyDescent="0.25">
      <c r="A275">
        <v>26</v>
      </c>
      <c r="B275">
        <v>18</v>
      </c>
      <c r="C275">
        <v>4</v>
      </c>
      <c r="D275">
        <f t="shared" si="4"/>
        <v>166.60007909999999</v>
      </c>
      <c r="E275" t="s">
        <v>163</v>
      </c>
      <c r="F275">
        <v>400</v>
      </c>
      <c r="G275" t="s">
        <v>417</v>
      </c>
      <c r="H275" t="s">
        <v>37</v>
      </c>
      <c r="I275">
        <f t="shared" si="5"/>
        <v>0.83333333333333337</v>
      </c>
      <c r="J275" t="s">
        <v>25</v>
      </c>
      <c r="K275">
        <v>43</v>
      </c>
      <c r="L275" t="s">
        <v>214</v>
      </c>
      <c r="M275">
        <v>70.8</v>
      </c>
      <c r="N275">
        <v>6</v>
      </c>
      <c r="O275" t="s">
        <v>232</v>
      </c>
      <c r="P275" t="s">
        <v>199</v>
      </c>
      <c r="Q275" t="s">
        <v>211</v>
      </c>
      <c r="R275" t="s">
        <v>211</v>
      </c>
      <c r="S275">
        <v>0.58589999999999998</v>
      </c>
      <c r="T275" t="s">
        <v>30</v>
      </c>
      <c r="U275" t="s">
        <v>286</v>
      </c>
    </row>
    <row r="276" spans="1:21" x14ac:dyDescent="0.25">
      <c r="A276">
        <v>26</v>
      </c>
      <c r="B276">
        <v>18</v>
      </c>
      <c r="C276">
        <v>5</v>
      </c>
      <c r="D276">
        <f t="shared" si="4"/>
        <v>169.95539729999999</v>
      </c>
      <c r="E276" t="s">
        <v>163</v>
      </c>
      <c r="F276">
        <v>400</v>
      </c>
      <c r="G276" t="s">
        <v>417</v>
      </c>
      <c r="H276" t="s">
        <v>37</v>
      </c>
      <c r="I276">
        <f t="shared" si="5"/>
        <v>0.83333333333333337</v>
      </c>
      <c r="J276" t="s">
        <v>25</v>
      </c>
      <c r="K276">
        <v>43</v>
      </c>
      <c r="L276" t="s">
        <v>214</v>
      </c>
      <c r="M276">
        <v>70.8</v>
      </c>
      <c r="N276">
        <v>6</v>
      </c>
      <c r="O276" t="s">
        <v>232</v>
      </c>
      <c r="P276" t="s">
        <v>199</v>
      </c>
      <c r="Q276" t="s">
        <v>211</v>
      </c>
      <c r="R276" t="s">
        <v>211</v>
      </c>
      <c r="S276">
        <v>0.59770000000000001</v>
      </c>
      <c r="T276" t="s">
        <v>30</v>
      </c>
      <c r="U276" t="s">
        <v>287</v>
      </c>
    </row>
    <row r="277" spans="1:21" x14ac:dyDescent="0.25">
      <c r="A277">
        <v>26</v>
      </c>
      <c r="B277">
        <v>18</v>
      </c>
      <c r="C277">
        <v>6</v>
      </c>
      <c r="D277">
        <f t="shared" si="4"/>
        <v>134.92360049999999</v>
      </c>
      <c r="E277" t="s">
        <v>163</v>
      </c>
      <c r="F277">
        <v>400</v>
      </c>
      <c r="G277" t="s">
        <v>417</v>
      </c>
      <c r="H277" t="s">
        <v>37</v>
      </c>
      <c r="I277">
        <f t="shared" si="5"/>
        <v>0.83333333333333337</v>
      </c>
      <c r="J277" t="s">
        <v>25</v>
      </c>
      <c r="K277">
        <v>43</v>
      </c>
      <c r="L277" t="s">
        <v>214</v>
      </c>
      <c r="M277">
        <v>70.8</v>
      </c>
      <c r="N277">
        <v>6</v>
      </c>
      <c r="O277" t="s">
        <v>232</v>
      </c>
      <c r="P277" t="s">
        <v>199</v>
      </c>
      <c r="Q277" t="s">
        <v>211</v>
      </c>
      <c r="R277" t="s">
        <v>211</v>
      </c>
      <c r="S277">
        <v>0.47449999999999998</v>
      </c>
      <c r="T277" t="s">
        <v>30</v>
      </c>
      <c r="U277" t="s">
        <v>288</v>
      </c>
    </row>
    <row r="278" spans="1:21" x14ac:dyDescent="0.25">
      <c r="A278">
        <v>26</v>
      </c>
      <c r="B278">
        <v>18</v>
      </c>
      <c r="C278">
        <v>7</v>
      </c>
      <c r="D278">
        <f t="shared" si="4"/>
        <v>126.45000029999999</v>
      </c>
      <c r="E278" t="s">
        <v>163</v>
      </c>
      <c r="F278">
        <v>400</v>
      </c>
      <c r="G278" t="s">
        <v>417</v>
      </c>
      <c r="H278" t="s">
        <v>37</v>
      </c>
      <c r="I278">
        <f t="shared" si="5"/>
        <v>0.83333333333333337</v>
      </c>
      <c r="J278" t="s">
        <v>25</v>
      </c>
      <c r="K278">
        <v>43</v>
      </c>
      <c r="L278" t="s">
        <v>214</v>
      </c>
      <c r="M278">
        <v>70.8</v>
      </c>
      <c r="N278">
        <v>6</v>
      </c>
      <c r="O278" t="s">
        <v>232</v>
      </c>
      <c r="P278" t="s">
        <v>199</v>
      </c>
      <c r="Q278" t="s">
        <v>211</v>
      </c>
      <c r="R278" t="s">
        <v>211</v>
      </c>
      <c r="S278">
        <v>0.44469999999999998</v>
      </c>
      <c r="T278" t="s">
        <v>30</v>
      </c>
      <c r="U278" t="s">
        <v>289</v>
      </c>
    </row>
    <row r="279" spans="1:21" x14ac:dyDescent="0.25">
      <c r="A279">
        <v>26</v>
      </c>
      <c r="B279">
        <v>18</v>
      </c>
      <c r="C279">
        <v>8</v>
      </c>
      <c r="D279">
        <f t="shared" si="4"/>
        <v>123.86242439999999</v>
      </c>
      <c r="E279" t="s">
        <v>163</v>
      </c>
      <c r="F279">
        <v>400</v>
      </c>
      <c r="G279" t="s">
        <v>417</v>
      </c>
      <c r="H279" t="s">
        <v>37</v>
      </c>
      <c r="I279">
        <f t="shared" si="5"/>
        <v>0.83333333333333337</v>
      </c>
      <c r="J279" t="s">
        <v>25</v>
      </c>
      <c r="K279">
        <v>43</v>
      </c>
      <c r="L279" t="s">
        <v>214</v>
      </c>
      <c r="M279">
        <v>70.8</v>
      </c>
      <c r="N279">
        <v>6</v>
      </c>
      <c r="O279" t="s">
        <v>232</v>
      </c>
      <c r="P279" t="s">
        <v>199</v>
      </c>
      <c r="Q279" t="s">
        <v>211</v>
      </c>
      <c r="R279" t="s">
        <v>211</v>
      </c>
      <c r="S279">
        <v>0.43559999999999999</v>
      </c>
      <c r="T279" t="s">
        <v>30</v>
      </c>
      <c r="U279" t="s">
        <v>290</v>
      </c>
    </row>
    <row r="280" spans="1:21" x14ac:dyDescent="0.25">
      <c r="A280">
        <v>27</v>
      </c>
      <c r="B280">
        <v>19</v>
      </c>
      <c r="C280">
        <v>0</v>
      </c>
      <c r="D280">
        <v>0</v>
      </c>
      <c r="E280" t="s">
        <v>163</v>
      </c>
      <c r="F280">
        <v>400</v>
      </c>
      <c r="G280" t="s">
        <v>417</v>
      </c>
      <c r="H280" t="s">
        <v>37</v>
      </c>
      <c r="I280">
        <f>4/9</f>
        <v>0.44444444444444442</v>
      </c>
      <c r="J280" t="s">
        <v>25</v>
      </c>
      <c r="K280">
        <v>26</v>
      </c>
      <c r="L280" t="s">
        <v>214</v>
      </c>
      <c r="M280">
        <v>64.2</v>
      </c>
      <c r="N280">
        <v>9</v>
      </c>
      <c r="O280" t="s">
        <v>211</v>
      </c>
      <c r="P280" t="s">
        <v>222</v>
      </c>
      <c r="Q280" t="s">
        <v>242</v>
      </c>
      <c r="R280" t="s">
        <v>416</v>
      </c>
      <c r="S280">
        <v>0</v>
      </c>
      <c r="T280" t="s">
        <v>8</v>
      </c>
      <c r="U280" t="s">
        <v>283</v>
      </c>
    </row>
    <row r="281" spans="1:21" x14ac:dyDescent="0.25">
      <c r="A281">
        <v>27</v>
      </c>
      <c r="B281">
        <v>19</v>
      </c>
      <c r="C281">
        <v>0.5</v>
      </c>
      <c r="D281">
        <v>54.421100000000003</v>
      </c>
      <c r="E281" t="s">
        <v>163</v>
      </c>
      <c r="F281">
        <v>400</v>
      </c>
      <c r="G281" t="s">
        <v>417</v>
      </c>
      <c r="H281" t="s">
        <v>37</v>
      </c>
      <c r="I281">
        <f t="shared" ref="I281:I307" si="6">4/9</f>
        <v>0.44444444444444442</v>
      </c>
      <c r="J281" t="s">
        <v>25</v>
      </c>
      <c r="K281">
        <v>26</v>
      </c>
      <c r="L281" t="s">
        <v>214</v>
      </c>
      <c r="M281">
        <v>64.2</v>
      </c>
      <c r="N281">
        <v>9</v>
      </c>
      <c r="O281" t="s">
        <v>211</v>
      </c>
      <c r="P281" t="s">
        <v>222</v>
      </c>
      <c r="Q281" t="s">
        <v>242</v>
      </c>
      <c r="R281" t="s">
        <v>416</v>
      </c>
      <c r="S281">
        <v>54.421100000000003</v>
      </c>
      <c r="T281" t="s">
        <v>8</v>
      </c>
      <c r="U281" t="s">
        <v>283</v>
      </c>
    </row>
    <row r="282" spans="1:21" x14ac:dyDescent="0.25">
      <c r="A282">
        <v>27</v>
      </c>
      <c r="B282">
        <v>19</v>
      </c>
      <c r="C282">
        <v>1</v>
      </c>
      <c r="D282">
        <v>79.338099999999997</v>
      </c>
      <c r="E282" t="s">
        <v>163</v>
      </c>
      <c r="F282">
        <v>400</v>
      </c>
      <c r="G282" t="s">
        <v>417</v>
      </c>
      <c r="H282" t="s">
        <v>37</v>
      </c>
      <c r="I282">
        <f t="shared" si="6"/>
        <v>0.44444444444444442</v>
      </c>
      <c r="J282" t="s">
        <v>25</v>
      </c>
      <c r="K282">
        <v>26</v>
      </c>
      <c r="L282" t="s">
        <v>214</v>
      </c>
      <c r="M282">
        <v>64.2</v>
      </c>
      <c r="N282">
        <v>9</v>
      </c>
      <c r="O282" t="s">
        <v>211</v>
      </c>
      <c r="P282" t="s">
        <v>222</v>
      </c>
      <c r="Q282" t="s">
        <v>242</v>
      </c>
      <c r="R282" t="s">
        <v>416</v>
      </c>
      <c r="S282">
        <v>79.338099999999997</v>
      </c>
      <c r="T282" t="s">
        <v>8</v>
      </c>
      <c r="U282" t="s">
        <v>283</v>
      </c>
    </row>
    <row r="283" spans="1:21" x14ac:dyDescent="0.25">
      <c r="A283">
        <v>27</v>
      </c>
      <c r="B283">
        <v>19</v>
      </c>
      <c r="C283">
        <v>1.5</v>
      </c>
      <c r="D283">
        <v>97.398499999999999</v>
      </c>
      <c r="E283" t="s">
        <v>163</v>
      </c>
      <c r="F283">
        <v>400</v>
      </c>
      <c r="G283" t="s">
        <v>417</v>
      </c>
      <c r="H283" t="s">
        <v>37</v>
      </c>
      <c r="I283">
        <f t="shared" si="6"/>
        <v>0.44444444444444442</v>
      </c>
      <c r="J283" t="s">
        <v>25</v>
      </c>
      <c r="K283">
        <v>26</v>
      </c>
      <c r="L283" t="s">
        <v>214</v>
      </c>
      <c r="M283">
        <v>64.2</v>
      </c>
      <c r="N283">
        <v>9</v>
      </c>
      <c r="O283" t="s">
        <v>211</v>
      </c>
      <c r="P283" t="s">
        <v>222</v>
      </c>
      <c r="Q283" t="s">
        <v>242</v>
      </c>
      <c r="R283" t="s">
        <v>416</v>
      </c>
      <c r="S283">
        <v>97.398499999999999</v>
      </c>
      <c r="T283" t="s">
        <v>8</v>
      </c>
      <c r="U283" t="s">
        <v>283</v>
      </c>
    </row>
    <row r="284" spans="1:21" x14ac:dyDescent="0.25">
      <c r="A284">
        <v>27</v>
      </c>
      <c r="B284">
        <v>19</v>
      </c>
      <c r="C284">
        <v>2</v>
      </c>
      <c r="D284">
        <v>121.3471</v>
      </c>
      <c r="E284" t="s">
        <v>163</v>
      </c>
      <c r="F284">
        <v>400</v>
      </c>
      <c r="G284" t="s">
        <v>417</v>
      </c>
      <c r="H284" t="s">
        <v>37</v>
      </c>
      <c r="I284">
        <f t="shared" si="6"/>
        <v>0.44444444444444442</v>
      </c>
      <c r="J284" t="s">
        <v>25</v>
      </c>
      <c r="K284">
        <v>26</v>
      </c>
      <c r="L284" t="s">
        <v>214</v>
      </c>
      <c r="M284">
        <v>64.2</v>
      </c>
      <c r="N284">
        <v>9</v>
      </c>
      <c r="O284" t="s">
        <v>211</v>
      </c>
      <c r="P284" t="s">
        <v>222</v>
      </c>
      <c r="Q284" t="s">
        <v>242</v>
      </c>
      <c r="R284" t="s">
        <v>416</v>
      </c>
      <c r="S284">
        <v>121.3471</v>
      </c>
      <c r="T284" t="s">
        <v>8</v>
      </c>
      <c r="U284" t="s">
        <v>283</v>
      </c>
    </row>
    <row r="285" spans="1:21" x14ac:dyDescent="0.25">
      <c r="A285">
        <v>27</v>
      </c>
      <c r="B285">
        <v>19</v>
      </c>
      <c r="C285">
        <v>3</v>
      </c>
      <c r="D285">
        <v>106.7183</v>
      </c>
      <c r="E285" t="s">
        <v>163</v>
      </c>
      <c r="F285">
        <v>400</v>
      </c>
      <c r="G285" t="s">
        <v>417</v>
      </c>
      <c r="H285" t="s">
        <v>37</v>
      </c>
      <c r="I285">
        <f t="shared" si="6"/>
        <v>0.44444444444444442</v>
      </c>
      <c r="J285" t="s">
        <v>25</v>
      </c>
      <c r="K285">
        <v>26</v>
      </c>
      <c r="L285" t="s">
        <v>214</v>
      </c>
      <c r="M285">
        <v>64.2</v>
      </c>
      <c r="N285">
        <v>9</v>
      </c>
      <c r="O285" t="s">
        <v>211</v>
      </c>
      <c r="P285" t="s">
        <v>222</v>
      </c>
      <c r="Q285" t="s">
        <v>242</v>
      </c>
      <c r="R285" t="s">
        <v>416</v>
      </c>
      <c r="S285">
        <v>106.7183</v>
      </c>
      <c r="T285" t="s">
        <v>8</v>
      </c>
      <c r="U285" t="s">
        <v>283</v>
      </c>
    </row>
    <row r="286" spans="1:21" x14ac:dyDescent="0.25">
      <c r="A286">
        <v>27</v>
      </c>
      <c r="B286">
        <v>19</v>
      </c>
      <c r="C286">
        <v>4</v>
      </c>
      <c r="D286">
        <v>123.9675</v>
      </c>
      <c r="E286" t="s">
        <v>163</v>
      </c>
      <c r="F286">
        <v>400</v>
      </c>
      <c r="G286" t="s">
        <v>417</v>
      </c>
      <c r="H286" t="s">
        <v>37</v>
      </c>
      <c r="I286">
        <f t="shared" si="6"/>
        <v>0.44444444444444442</v>
      </c>
      <c r="J286" t="s">
        <v>25</v>
      </c>
      <c r="K286">
        <v>26</v>
      </c>
      <c r="L286" t="s">
        <v>214</v>
      </c>
      <c r="M286">
        <v>64.2</v>
      </c>
      <c r="N286">
        <v>9</v>
      </c>
      <c r="O286" t="s">
        <v>211</v>
      </c>
      <c r="P286" t="s">
        <v>222</v>
      </c>
      <c r="Q286" t="s">
        <v>242</v>
      </c>
      <c r="R286" t="s">
        <v>416</v>
      </c>
      <c r="S286">
        <v>123.9675</v>
      </c>
      <c r="T286" t="s">
        <v>8</v>
      </c>
      <c r="U286" t="s">
        <v>283</v>
      </c>
    </row>
    <row r="287" spans="1:21" x14ac:dyDescent="0.25">
      <c r="A287">
        <v>27</v>
      </c>
      <c r="B287">
        <v>19</v>
      </c>
      <c r="C287">
        <v>6</v>
      </c>
      <c r="D287">
        <v>118.935</v>
      </c>
      <c r="E287" t="s">
        <v>163</v>
      </c>
      <c r="F287">
        <v>400</v>
      </c>
      <c r="G287" t="s">
        <v>417</v>
      </c>
      <c r="H287" t="s">
        <v>37</v>
      </c>
      <c r="I287">
        <f t="shared" si="6"/>
        <v>0.44444444444444442</v>
      </c>
      <c r="J287" t="s">
        <v>25</v>
      </c>
      <c r="K287">
        <v>26</v>
      </c>
      <c r="L287" t="s">
        <v>214</v>
      </c>
      <c r="M287">
        <v>64.2</v>
      </c>
      <c r="N287">
        <v>9</v>
      </c>
      <c r="O287" t="s">
        <v>211</v>
      </c>
      <c r="P287" t="s">
        <v>222</v>
      </c>
      <c r="Q287" t="s">
        <v>242</v>
      </c>
      <c r="R287" t="s">
        <v>416</v>
      </c>
      <c r="S287">
        <v>118.935</v>
      </c>
      <c r="T287" t="s">
        <v>8</v>
      </c>
      <c r="U287" t="s">
        <v>283</v>
      </c>
    </row>
    <row r="288" spans="1:21" x14ac:dyDescent="0.25">
      <c r="A288">
        <v>27</v>
      </c>
      <c r="B288">
        <v>19</v>
      </c>
      <c r="C288">
        <v>8</v>
      </c>
      <c r="D288">
        <v>107.40650000000001</v>
      </c>
      <c r="E288" t="s">
        <v>163</v>
      </c>
      <c r="F288">
        <v>400</v>
      </c>
      <c r="G288" t="s">
        <v>417</v>
      </c>
      <c r="H288" t="s">
        <v>37</v>
      </c>
      <c r="I288">
        <f t="shared" si="6"/>
        <v>0.44444444444444442</v>
      </c>
      <c r="J288" t="s">
        <v>25</v>
      </c>
      <c r="K288">
        <v>26</v>
      </c>
      <c r="L288" t="s">
        <v>214</v>
      </c>
      <c r="M288">
        <v>64.2</v>
      </c>
      <c r="N288">
        <v>9</v>
      </c>
      <c r="O288" t="s">
        <v>211</v>
      </c>
      <c r="P288" t="s">
        <v>222</v>
      </c>
      <c r="Q288" t="s">
        <v>242</v>
      </c>
      <c r="R288" t="s">
        <v>416</v>
      </c>
      <c r="S288">
        <v>107.40650000000001</v>
      </c>
      <c r="T288" t="s">
        <v>8</v>
      </c>
      <c r="U288" t="s">
        <v>283</v>
      </c>
    </row>
    <row r="289" spans="1:21" x14ac:dyDescent="0.25">
      <c r="A289">
        <v>27</v>
      </c>
      <c r="B289">
        <v>19</v>
      </c>
      <c r="C289">
        <v>10</v>
      </c>
      <c r="D289">
        <v>99.368600000000001</v>
      </c>
      <c r="E289" t="s">
        <v>163</v>
      </c>
      <c r="F289">
        <v>400</v>
      </c>
      <c r="G289" t="s">
        <v>417</v>
      </c>
      <c r="H289" t="s">
        <v>37</v>
      </c>
      <c r="I289">
        <f t="shared" si="6"/>
        <v>0.44444444444444442</v>
      </c>
      <c r="J289" t="s">
        <v>25</v>
      </c>
      <c r="K289">
        <v>26</v>
      </c>
      <c r="L289" t="s">
        <v>214</v>
      </c>
      <c r="M289">
        <v>64.2</v>
      </c>
      <c r="N289">
        <v>9</v>
      </c>
      <c r="O289" t="s">
        <v>211</v>
      </c>
      <c r="P289" t="s">
        <v>222</v>
      </c>
      <c r="Q289" t="s">
        <v>242</v>
      </c>
      <c r="R289" t="s">
        <v>416</v>
      </c>
      <c r="S289">
        <v>99.368600000000001</v>
      </c>
      <c r="T289" t="s">
        <v>8</v>
      </c>
      <c r="U289" t="s">
        <v>283</v>
      </c>
    </row>
    <row r="290" spans="1:21" x14ac:dyDescent="0.25">
      <c r="A290">
        <v>27</v>
      </c>
      <c r="B290">
        <v>19</v>
      </c>
      <c r="C290">
        <v>12</v>
      </c>
      <c r="D290">
        <v>89.282300000000006</v>
      </c>
      <c r="E290" t="s">
        <v>163</v>
      </c>
      <c r="F290">
        <v>400</v>
      </c>
      <c r="G290" t="s">
        <v>417</v>
      </c>
      <c r="H290" t="s">
        <v>37</v>
      </c>
      <c r="I290">
        <f t="shared" si="6"/>
        <v>0.44444444444444442</v>
      </c>
      <c r="J290" t="s">
        <v>25</v>
      </c>
      <c r="K290">
        <v>26</v>
      </c>
      <c r="L290" t="s">
        <v>214</v>
      </c>
      <c r="M290">
        <v>64.2</v>
      </c>
      <c r="N290">
        <v>9</v>
      </c>
      <c r="O290" t="s">
        <v>211</v>
      </c>
      <c r="P290" t="s">
        <v>222</v>
      </c>
      <c r="Q290" t="s">
        <v>242</v>
      </c>
      <c r="R290" t="s">
        <v>416</v>
      </c>
      <c r="S290">
        <v>89.282300000000006</v>
      </c>
      <c r="T290" t="s">
        <v>8</v>
      </c>
      <c r="U290" t="s">
        <v>283</v>
      </c>
    </row>
    <row r="291" spans="1:21" x14ac:dyDescent="0.25">
      <c r="A291">
        <v>27</v>
      </c>
      <c r="B291">
        <v>19</v>
      </c>
      <c r="C291">
        <v>24</v>
      </c>
      <c r="D291">
        <v>33.6997</v>
      </c>
      <c r="E291" t="s">
        <v>163</v>
      </c>
      <c r="F291">
        <v>400</v>
      </c>
      <c r="G291" t="s">
        <v>417</v>
      </c>
      <c r="H291" t="s">
        <v>37</v>
      </c>
      <c r="I291">
        <f t="shared" si="6"/>
        <v>0.44444444444444442</v>
      </c>
      <c r="J291" t="s">
        <v>25</v>
      </c>
      <c r="K291">
        <v>26</v>
      </c>
      <c r="L291" t="s">
        <v>214</v>
      </c>
      <c r="M291">
        <v>64.2</v>
      </c>
      <c r="N291">
        <v>9</v>
      </c>
      <c r="O291" t="s">
        <v>211</v>
      </c>
      <c r="P291" t="s">
        <v>222</v>
      </c>
      <c r="Q291" t="s">
        <v>242</v>
      </c>
      <c r="R291" t="s">
        <v>416</v>
      </c>
      <c r="S291">
        <v>33.6997</v>
      </c>
      <c r="T291" t="s">
        <v>8</v>
      </c>
      <c r="U291" t="s">
        <v>283</v>
      </c>
    </row>
    <row r="292" spans="1:21" x14ac:dyDescent="0.25">
      <c r="A292">
        <v>27</v>
      </c>
      <c r="B292">
        <v>19</v>
      </c>
      <c r="C292">
        <v>36</v>
      </c>
      <c r="D292">
        <v>19.203800000000001</v>
      </c>
      <c r="E292" t="s">
        <v>163</v>
      </c>
      <c r="F292">
        <v>400</v>
      </c>
      <c r="G292" t="s">
        <v>417</v>
      </c>
      <c r="H292" t="s">
        <v>37</v>
      </c>
      <c r="I292">
        <f t="shared" si="6"/>
        <v>0.44444444444444442</v>
      </c>
      <c r="J292" t="s">
        <v>25</v>
      </c>
      <c r="K292">
        <v>26</v>
      </c>
      <c r="L292" t="s">
        <v>214</v>
      </c>
      <c r="M292">
        <v>64.2</v>
      </c>
      <c r="N292">
        <v>9</v>
      </c>
      <c r="O292" t="s">
        <v>211</v>
      </c>
      <c r="P292" t="s">
        <v>222</v>
      </c>
      <c r="Q292" t="s">
        <v>242</v>
      </c>
      <c r="R292" t="s">
        <v>416</v>
      </c>
      <c r="S292">
        <v>19.203800000000001</v>
      </c>
      <c r="T292" t="s">
        <v>8</v>
      </c>
      <c r="U292" t="s">
        <v>283</v>
      </c>
    </row>
    <row r="293" spans="1:21" x14ac:dyDescent="0.25">
      <c r="A293">
        <v>27</v>
      </c>
      <c r="B293">
        <v>19</v>
      </c>
      <c r="C293">
        <v>48</v>
      </c>
      <c r="D293">
        <v>8.5267999999999997</v>
      </c>
      <c r="E293" t="s">
        <v>163</v>
      </c>
      <c r="F293">
        <v>400</v>
      </c>
      <c r="G293" t="s">
        <v>417</v>
      </c>
      <c r="H293" t="s">
        <v>37</v>
      </c>
      <c r="I293">
        <f t="shared" si="6"/>
        <v>0.44444444444444442</v>
      </c>
      <c r="J293" t="s">
        <v>25</v>
      </c>
      <c r="K293">
        <v>26</v>
      </c>
      <c r="L293" t="s">
        <v>214</v>
      </c>
      <c r="M293">
        <v>64.2</v>
      </c>
      <c r="N293">
        <v>9</v>
      </c>
      <c r="O293" t="s">
        <v>211</v>
      </c>
      <c r="P293" t="s">
        <v>222</v>
      </c>
      <c r="Q293" t="s">
        <v>242</v>
      </c>
      <c r="R293" t="s">
        <v>416</v>
      </c>
      <c r="S293">
        <v>8.5267999999999997</v>
      </c>
      <c r="T293" t="s">
        <v>8</v>
      </c>
      <c r="U293" t="s">
        <v>283</v>
      </c>
    </row>
    <row r="294" spans="1:21" x14ac:dyDescent="0.25">
      <c r="A294">
        <v>27</v>
      </c>
      <c r="B294">
        <v>20</v>
      </c>
      <c r="C294">
        <v>0</v>
      </c>
      <c r="D294">
        <v>0</v>
      </c>
      <c r="E294" t="s">
        <v>163</v>
      </c>
      <c r="F294">
        <v>400</v>
      </c>
      <c r="G294" t="s">
        <v>417</v>
      </c>
      <c r="H294" t="s">
        <v>37</v>
      </c>
      <c r="I294">
        <f t="shared" si="6"/>
        <v>0.44444444444444442</v>
      </c>
      <c r="J294" t="s">
        <v>25</v>
      </c>
      <c r="K294">
        <v>26</v>
      </c>
      <c r="L294" t="s">
        <v>214</v>
      </c>
      <c r="M294">
        <v>64.2</v>
      </c>
      <c r="N294">
        <v>9</v>
      </c>
      <c r="O294" t="s">
        <v>211</v>
      </c>
      <c r="P294" t="s">
        <v>222</v>
      </c>
      <c r="Q294" t="s">
        <v>211</v>
      </c>
      <c r="R294" t="s">
        <v>211</v>
      </c>
      <c r="S294">
        <v>0</v>
      </c>
      <c r="T294" t="s">
        <v>8</v>
      </c>
      <c r="U294" t="s">
        <v>283</v>
      </c>
    </row>
    <row r="295" spans="1:21" x14ac:dyDescent="0.25">
      <c r="A295">
        <v>27</v>
      </c>
      <c r="B295">
        <v>20</v>
      </c>
      <c r="C295">
        <v>0.5</v>
      </c>
      <c r="D295">
        <v>50.081800000000001</v>
      </c>
      <c r="E295" t="s">
        <v>163</v>
      </c>
      <c r="F295">
        <v>400</v>
      </c>
      <c r="G295" t="s">
        <v>417</v>
      </c>
      <c r="H295" t="s">
        <v>37</v>
      </c>
      <c r="I295">
        <f t="shared" si="6"/>
        <v>0.44444444444444442</v>
      </c>
      <c r="J295" t="s">
        <v>25</v>
      </c>
      <c r="K295">
        <v>26</v>
      </c>
      <c r="L295" t="s">
        <v>214</v>
      </c>
      <c r="M295">
        <v>64.2</v>
      </c>
      <c r="N295">
        <v>9</v>
      </c>
      <c r="O295" t="s">
        <v>211</v>
      </c>
      <c r="P295" t="s">
        <v>222</v>
      </c>
      <c r="Q295" t="s">
        <v>211</v>
      </c>
      <c r="R295" t="s">
        <v>211</v>
      </c>
      <c r="S295">
        <v>50.081800000000001</v>
      </c>
      <c r="T295" t="s">
        <v>8</v>
      </c>
      <c r="U295" t="s">
        <v>283</v>
      </c>
    </row>
    <row r="296" spans="1:21" x14ac:dyDescent="0.25">
      <c r="A296">
        <v>27</v>
      </c>
      <c r="B296">
        <v>20</v>
      </c>
      <c r="C296">
        <v>1</v>
      </c>
      <c r="D296">
        <v>55.662500000000001</v>
      </c>
      <c r="E296" t="s">
        <v>163</v>
      </c>
      <c r="F296">
        <v>400</v>
      </c>
      <c r="G296" t="s">
        <v>417</v>
      </c>
      <c r="H296" t="s">
        <v>37</v>
      </c>
      <c r="I296">
        <f t="shared" si="6"/>
        <v>0.44444444444444442</v>
      </c>
      <c r="J296" t="s">
        <v>25</v>
      </c>
      <c r="K296">
        <v>26</v>
      </c>
      <c r="L296" t="s">
        <v>214</v>
      </c>
      <c r="M296">
        <v>64.2</v>
      </c>
      <c r="N296">
        <v>9</v>
      </c>
      <c r="O296" t="s">
        <v>211</v>
      </c>
      <c r="P296" t="s">
        <v>222</v>
      </c>
      <c r="Q296" t="s">
        <v>211</v>
      </c>
      <c r="R296" t="s">
        <v>211</v>
      </c>
      <c r="S296">
        <v>55.662500000000001</v>
      </c>
      <c r="T296" t="s">
        <v>8</v>
      </c>
      <c r="U296" t="s">
        <v>283</v>
      </c>
    </row>
    <row r="297" spans="1:21" x14ac:dyDescent="0.25">
      <c r="A297">
        <v>27</v>
      </c>
      <c r="B297">
        <v>20</v>
      </c>
      <c r="C297">
        <v>1.5</v>
      </c>
      <c r="D297">
        <v>57.636600000000001</v>
      </c>
      <c r="E297" t="s">
        <v>163</v>
      </c>
      <c r="F297">
        <v>400</v>
      </c>
      <c r="G297" t="s">
        <v>417</v>
      </c>
      <c r="H297" t="s">
        <v>37</v>
      </c>
      <c r="I297">
        <f t="shared" si="6"/>
        <v>0.44444444444444442</v>
      </c>
      <c r="J297" t="s">
        <v>25</v>
      </c>
      <c r="K297">
        <v>26</v>
      </c>
      <c r="L297" t="s">
        <v>214</v>
      </c>
      <c r="M297">
        <v>64.2</v>
      </c>
      <c r="N297">
        <v>9</v>
      </c>
      <c r="O297" t="s">
        <v>211</v>
      </c>
      <c r="P297" t="s">
        <v>222</v>
      </c>
      <c r="Q297" t="s">
        <v>211</v>
      </c>
      <c r="R297" t="s">
        <v>211</v>
      </c>
      <c r="S297">
        <v>57.636600000000001</v>
      </c>
      <c r="T297" t="s">
        <v>8</v>
      </c>
      <c r="U297" t="s">
        <v>283</v>
      </c>
    </row>
    <row r="298" spans="1:21" x14ac:dyDescent="0.25">
      <c r="A298">
        <v>27</v>
      </c>
      <c r="B298">
        <v>20</v>
      </c>
      <c r="C298">
        <v>2</v>
      </c>
      <c r="D298">
        <v>77.723100000000002</v>
      </c>
      <c r="E298" t="s">
        <v>163</v>
      </c>
      <c r="F298">
        <v>400</v>
      </c>
      <c r="G298" t="s">
        <v>417</v>
      </c>
      <c r="H298" t="s">
        <v>37</v>
      </c>
      <c r="I298">
        <f t="shared" si="6"/>
        <v>0.44444444444444442</v>
      </c>
      <c r="J298" t="s">
        <v>25</v>
      </c>
      <c r="K298">
        <v>26</v>
      </c>
      <c r="L298" t="s">
        <v>214</v>
      </c>
      <c r="M298">
        <v>64.2</v>
      </c>
      <c r="N298">
        <v>9</v>
      </c>
      <c r="O298" t="s">
        <v>211</v>
      </c>
      <c r="P298" t="s">
        <v>222</v>
      </c>
      <c r="Q298" t="s">
        <v>211</v>
      </c>
      <c r="R298" t="s">
        <v>211</v>
      </c>
      <c r="S298">
        <v>77.723100000000002</v>
      </c>
      <c r="T298" t="s">
        <v>8</v>
      </c>
      <c r="U298" t="s">
        <v>283</v>
      </c>
    </row>
    <row r="299" spans="1:21" x14ac:dyDescent="0.25">
      <c r="A299">
        <v>27</v>
      </c>
      <c r="B299">
        <v>20</v>
      </c>
      <c r="C299">
        <v>3</v>
      </c>
      <c r="D299">
        <v>61.865899999999996</v>
      </c>
      <c r="E299" t="s">
        <v>163</v>
      </c>
      <c r="F299">
        <v>400</v>
      </c>
      <c r="G299" t="s">
        <v>417</v>
      </c>
      <c r="H299" t="s">
        <v>37</v>
      </c>
      <c r="I299">
        <f t="shared" si="6"/>
        <v>0.44444444444444442</v>
      </c>
      <c r="J299" t="s">
        <v>25</v>
      </c>
      <c r="K299">
        <v>26</v>
      </c>
      <c r="L299" t="s">
        <v>214</v>
      </c>
      <c r="M299">
        <v>64.2</v>
      </c>
      <c r="N299">
        <v>9</v>
      </c>
      <c r="O299" t="s">
        <v>211</v>
      </c>
      <c r="P299" t="s">
        <v>222</v>
      </c>
      <c r="Q299" t="s">
        <v>211</v>
      </c>
      <c r="R299" t="s">
        <v>211</v>
      </c>
      <c r="S299">
        <v>61.865899999999996</v>
      </c>
      <c r="T299" t="s">
        <v>8</v>
      </c>
      <c r="U299" t="s">
        <v>283</v>
      </c>
    </row>
    <row r="300" spans="1:21" x14ac:dyDescent="0.25">
      <c r="A300">
        <v>27</v>
      </c>
      <c r="B300">
        <v>20</v>
      </c>
      <c r="C300">
        <v>4</v>
      </c>
      <c r="D300">
        <v>58.035499999999999</v>
      </c>
      <c r="E300" t="s">
        <v>163</v>
      </c>
      <c r="F300">
        <v>400</v>
      </c>
      <c r="G300" t="s">
        <v>417</v>
      </c>
      <c r="H300" t="s">
        <v>37</v>
      </c>
      <c r="I300">
        <f t="shared" si="6"/>
        <v>0.44444444444444442</v>
      </c>
      <c r="J300" t="s">
        <v>25</v>
      </c>
      <c r="K300">
        <v>26</v>
      </c>
      <c r="L300" t="s">
        <v>214</v>
      </c>
      <c r="M300">
        <v>64.2</v>
      </c>
      <c r="N300">
        <v>9</v>
      </c>
      <c r="O300" t="s">
        <v>211</v>
      </c>
      <c r="P300" t="s">
        <v>222</v>
      </c>
      <c r="Q300" t="s">
        <v>211</v>
      </c>
      <c r="R300" t="s">
        <v>211</v>
      </c>
      <c r="S300">
        <v>58.035499999999999</v>
      </c>
      <c r="T300" t="s">
        <v>8</v>
      </c>
      <c r="U300" t="s">
        <v>283</v>
      </c>
    </row>
    <row r="301" spans="1:21" x14ac:dyDescent="0.25">
      <c r="A301">
        <v>27</v>
      </c>
      <c r="B301">
        <v>20</v>
      </c>
      <c r="C301">
        <v>6</v>
      </c>
      <c r="D301">
        <v>56.501800000000003</v>
      </c>
      <c r="E301" t="s">
        <v>163</v>
      </c>
      <c r="F301">
        <v>400</v>
      </c>
      <c r="G301" t="s">
        <v>417</v>
      </c>
      <c r="H301" t="s">
        <v>37</v>
      </c>
      <c r="I301">
        <f t="shared" si="6"/>
        <v>0.44444444444444442</v>
      </c>
      <c r="J301" t="s">
        <v>25</v>
      </c>
      <c r="K301">
        <v>26</v>
      </c>
      <c r="L301" t="s">
        <v>214</v>
      </c>
      <c r="M301">
        <v>64.2</v>
      </c>
      <c r="N301">
        <v>9</v>
      </c>
      <c r="O301" t="s">
        <v>211</v>
      </c>
      <c r="P301" t="s">
        <v>222</v>
      </c>
      <c r="Q301" t="s">
        <v>211</v>
      </c>
      <c r="R301" t="s">
        <v>211</v>
      </c>
      <c r="S301">
        <v>56.501800000000003</v>
      </c>
      <c r="T301" t="s">
        <v>8</v>
      </c>
      <c r="U301" t="s">
        <v>283</v>
      </c>
    </row>
    <row r="302" spans="1:21" x14ac:dyDescent="0.25">
      <c r="A302">
        <v>27</v>
      </c>
      <c r="B302">
        <v>20</v>
      </c>
      <c r="C302">
        <v>8</v>
      </c>
      <c r="D302">
        <v>44.502200000000002</v>
      </c>
      <c r="E302" t="s">
        <v>163</v>
      </c>
      <c r="F302">
        <v>400</v>
      </c>
      <c r="G302" t="s">
        <v>417</v>
      </c>
      <c r="H302" t="s">
        <v>37</v>
      </c>
      <c r="I302">
        <f t="shared" si="6"/>
        <v>0.44444444444444442</v>
      </c>
      <c r="J302" t="s">
        <v>25</v>
      </c>
      <c r="K302">
        <v>26</v>
      </c>
      <c r="L302" t="s">
        <v>214</v>
      </c>
      <c r="M302">
        <v>64.2</v>
      </c>
      <c r="N302">
        <v>9</v>
      </c>
      <c r="O302" t="s">
        <v>211</v>
      </c>
      <c r="P302" t="s">
        <v>222</v>
      </c>
      <c r="Q302" t="s">
        <v>211</v>
      </c>
      <c r="R302" t="s">
        <v>211</v>
      </c>
      <c r="S302">
        <v>44.502200000000002</v>
      </c>
      <c r="T302" t="s">
        <v>8</v>
      </c>
      <c r="U302" t="s">
        <v>283</v>
      </c>
    </row>
    <row r="303" spans="1:21" x14ac:dyDescent="0.25">
      <c r="A303">
        <v>27</v>
      </c>
      <c r="B303">
        <v>20</v>
      </c>
      <c r="C303">
        <v>10</v>
      </c>
      <c r="D303">
        <v>40.572800000000001</v>
      </c>
      <c r="E303" t="s">
        <v>163</v>
      </c>
      <c r="F303">
        <v>400</v>
      </c>
      <c r="G303" t="s">
        <v>417</v>
      </c>
      <c r="H303" t="s">
        <v>37</v>
      </c>
      <c r="I303">
        <f t="shared" si="6"/>
        <v>0.44444444444444442</v>
      </c>
      <c r="J303" t="s">
        <v>25</v>
      </c>
      <c r="K303">
        <v>26</v>
      </c>
      <c r="L303" t="s">
        <v>214</v>
      </c>
      <c r="M303">
        <v>64.2</v>
      </c>
      <c r="N303">
        <v>9</v>
      </c>
      <c r="O303" t="s">
        <v>211</v>
      </c>
      <c r="P303" t="s">
        <v>222</v>
      </c>
      <c r="Q303" t="s">
        <v>211</v>
      </c>
      <c r="R303" t="s">
        <v>211</v>
      </c>
      <c r="S303">
        <v>40.572800000000001</v>
      </c>
      <c r="T303" t="s">
        <v>8</v>
      </c>
      <c r="U303" t="s">
        <v>283</v>
      </c>
    </row>
    <row r="304" spans="1:21" x14ac:dyDescent="0.25">
      <c r="A304">
        <v>27</v>
      </c>
      <c r="B304">
        <v>20</v>
      </c>
      <c r="C304">
        <v>12</v>
      </c>
      <c r="D304">
        <v>31.564900000000002</v>
      </c>
      <c r="E304" t="s">
        <v>163</v>
      </c>
      <c r="F304">
        <v>400</v>
      </c>
      <c r="G304" t="s">
        <v>417</v>
      </c>
      <c r="H304" t="s">
        <v>37</v>
      </c>
      <c r="I304">
        <f t="shared" si="6"/>
        <v>0.44444444444444442</v>
      </c>
      <c r="J304" t="s">
        <v>25</v>
      </c>
      <c r="K304">
        <v>26</v>
      </c>
      <c r="L304" t="s">
        <v>214</v>
      </c>
      <c r="M304">
        <v>64.2</v>
      </c>
      <c r="N304">
        <v>9</v>
      </c>
      <c r="O304" t="s">
        <v>211</v>
      </c>
      <c r="P304" t="s">
        <v>222</v>
      </c>
      <c r="Q304" t="s">
        <v>211</v>
      </c>
      <c r="R304" t="s">
        <v>211</v>
      </c>
      <c r="S304">
        <v>31.564900000000002</v>
      </c>
      <c r="T304" t="s">
        <v>8</v>
      </c>
      <c r="U304" t="s">
        <v>283</v>
      </c>
    </row>
    <row r="305" spans="1:21" x14ac:dyDescent="0.25">
      <c r="A305">
        <v>27</v>
      </c>
      <c r="B305">
        <v>20</v>
      </c>
      <c r="C305">
        <v>24</v>
      </c>
      <c r="D305">
        <v>18.953099999999999</v>
      </c>
      <c r="E305" t="s">
        <v>163</v>
      </c>
      <c r="F305">
        <v>400</v>
      </c>
      <c r="G305" t="s">
        <v>417</v>
      </c>
      <c r="H305" t="s">
        <v>37</v>
      </c>
      <c r="I305">
        <f t="shared" si="6"/>
        <v>0.44444444444444442</v>
      </c>
      <c r="J305" t="s">
        <v>25</v>
      </c>
      <c r="K305">
        <v>26</v>
      </c>
      <c r="L305" t="s">
        <v>214</v>
      </c>
      <c r="M305">
        <v>64.2</v>
      </c>
      <c r="N305">
        <v>9</v>
      </c>
      <c r="O305" t="s">
        <v>211</v>
      </c>
      <c r="P305" t="s">
        <v>222</v>
      </c>
      <c r="Q305" t="s">
        <v>211</v>
      </c>
      <c r="R305" t="s">
        <v>211</v>
      </c>
      <c r="S305">
        <v>18.953099999999999</v>
      </c>
      <c r="T305" t="s">
        <v>8</v>
      </c>
      <c r="U305" t="s">
        <v>283</v>
      </c>
    </row>
    <row r="306" spans="1:21" x14ac:dyDescent="0.25">
      <c r="A306">
        <v>27</v>
      </c>
      <c r="B306">
        <v>20</v>
      </c>
      <c r="C306">
        <v>36</v>
      </c>
      <c r="D306">
        <v>13.633699999999999</v>
      </c>
      <c r="E306" t="s">
        <v>163</v>
      </c>
      <c r="F306">
        <v>400</v>
      </c>
      <c r="G306" t="s">
        <v>417</v>
      </c>
      <c r="H306" t="s">
        <v>37</v>
      </c>
      <c r="I306">
        <f t="shared" si="6"/>
        <v>0.44444444444444442</v>
      </c>
      <c r="J306" t="s">
        <v>25</v>
      </c>
      <c r="K306">
        <v>26</v>
      </c>
      <c r="L306" t="s">
        <v>214</v>
      </c>
      <c r="M306">
        <v>64.2</v>
      </c>
      <c r="N306">
        <v>9</v>
      </c>
      <c r="O306" t="s">
        <v>211</v>
      </c>
      <c r="P306" t="s">
        <v>222</v>
      </c>
      <c r="Q306" t="s">
        <v>211</v>
      </c>
      <c r="R306" t="s">
        <v>211</v>
      </c>
      <c r="S306">
        <v>13.633699999999999</v>
      </c>
      <c r="T306" t="s">
        <v>8</v>
      </c>
      <c r="U306" t="s">
        <v>283</v>
      </c>
    </row>
    <row r="307" spans="1:21" x14ac:dyDescent="0.25">
      <c r="A307">
        <v>27</v>
      </c>
      <c r="B307">
        <v>20</v>
      </c>
      <c r="C307">
        <v>48</v>
      </c>
      <c r="D307">
        <v>8.3142999999999994</v>
      </c>
      <c r="E307" t="s">
        <v>163</v>
      </c>
      <c r="F307">
        <v>400</v>
      </c>
      <c r="G307" t="s">
        <v>417</v>
      </c>
      <c r="H307" t="s">
        <v>37</v>
      </c>
      <c r="I307">
        <f t="shared" si="6"/>
        <v>0.44444444444444442</v>
      </c>
      <c r="J307" t="s">
        <v>25</v>
      </c>
      <c r="K307">
        <v>26</v>
      </c>
      <c r="L307" t="s">
        <v>214</v>
      </c>
      <c r="M307">
        <v>64.2</v>
      </c>
      <c r="N307">
        <v>9</v>
      </c>
      <c r="O307" t="s">
        <v>211</v>
      </c>
      <c r="P307" t="s">
        <v>222</v>
      </c>
      <c r="Q307" t="s">
        <v>211</v>
      </c>
      <c r="R307" t="s">
        <v>211</v>
      </c>
      <c r="S307">
        <v>8.3142999999999994</v>
      </c>
      <c r="T307" t="s">
        <v>8</v>
      </c>
      <c r="U307" t="s">
        <v>283</v>
      </c>
    </row>
    <row r="308" spans="1:21" x14ac:dyDescent="0.25">
      <c r="A308">
        <v>29</v>
      </c>
      <c r="B308">
        <v>21</v>
      </c>
      <c r="C308">
        <v>0</v>
      </c>
      <c r="D308">
        <f>S308*1000</f>
        <v>0</v>
      </c>
      <c r="E308" t="s">
        <v>163</v>
      </c>
      <c r="F308">
        <v>400</v>
      </c>
      <c r="G308" t="s">
        <v>417</v>
      </c>
      <c r="H308" t="s">
        <v>27</v>
      </c>
      <c r="I308">
        <v>0.5</v>
      </c>
      <c r="J308" t="s">
        <v>25</v>
      </c>
      <c r="K308">
        <v>27</v>
      </c>
      <c r="L308" t="s">
        <v>214</v>
      </c>
      <c r="M308">
        <v>67.400000000000006</v>
      </c>
      <c r="N308">
        <v>8</v>
      </c>
      <c r="O308" t="s">
        <v>211</v>
      </c>
      <c r="P308" t="s">
        <v>222</v>
      </c>
      <c r="Q308" t="s">
        <v>211</v>
      </c>
      <c r="R308" t="s">
        <v>211</v>
      </c>
      <c r="S308">
        <v>0</v>
      </c>
      <c r="T308" t="s">
        <v>19</v>
      </c>
      <c r="U308" t="s">
        <v>138</v>
      </c>
    </row>
    <row r="309" spans="1:21" x14ac:dyDescent="0.25">
      <c r="A309">
        <v>29</v>
      </c>
      <c r="B309">
        <v>21</v>
      </c>
      <c r="C309">
        <v>0.5</v>
      </c>
      <c r="D309">
        <f t="shared" ref="D309:D334" si="7">S309*1000</f>
        <v>40.542857142857144</v>
      </c>
      <c r="E309" t="s">
        <v>163</v>
      </c>
      <c r="F309">
        <v>400</v>
      </c>
      <c r="G309" t="s">
        <v>417</v>
      </c>
      <c r="H309" t="s">
        <v>27</v>
      </c>
      <c r="I309">
        <v>0.5</v>
      </c>
      <c r="J309" t="s">
        <v>25</v>
      </c>
      <c r="K309">
        <v>27</v>
      </c>
      <c r="L309" t="s">
        <v>214</v>
      </c>
      <c r="M309">
        <v>67.400000000000006</v>
      </c>
      <c r="N309">
        <v>8</v>
      </c>
      <c r="O309" t="s">
        <v>211</v>
      </c>
      <c r="P309" t="s">
        <v>222</v>
      </c>
      <c r="Q309" t="s">
        <v>211</v>
      </c>
      <c r="R309" t="s">
        <v>211</v>
      </c>
      <c r="S309">
        <v>4.0542857142857144E-2</v>
      </c>
      <c r="T309" t="s">
        <v>19</v>
      </c>
      <c r="U309" t="s">
        <v>138</v>
      </c>
    </row>
    <row r="310" spans="1:21" x14ac:dyDescent="0.25">
      <c r="A310">
        <v>29</v>
      </c>
      <c r="B310">
        <v>21</v>
      </c>
      <c r="C310">
        <v>1</v>
      </c>
      <c r="D310">
        <f t="shared" si="7"/>
        <v>109.925</v>
      </c>
      <c r="E310" t="s">
        <v>163</v>
      </c>
      <c r="F310">
        <v>400</v>
      </c>
      <c r="G310" t="s">
        <v>417</v>
      </c>
      <c r="H310" t="s">
        <v>27</v>
      </c>
      <c r="I310">
        <v>0.5</v>
      </c>
      <c r="J310" t="s">
        <v>25</v>
      </c>
      <c r="K310">
        <v>27</v>
      </c>
      <c r="L310" t="s">
        <v>214</v>
      </c>
      <c r="M310">
        <v>67.400000000000006</v>
      </c>
      <c r="N310">
        <v>8</v>
      </c>
      <c r="O310" t="s">
        <v>211</v>
      </c>
      <c r="P310" t="s">
        <v>222</v>
      </c>
      <c r="Q310" t="s">
        <v>211</v>
      </c>
      <c r="R310" t="s">
        <v>211</v>
      </c>
      <c r="S310">
        <v>0.10992499999999999</v>
      </c>
      <c r="T310" t="s">
        <v>19</v>
      </c>
      <c r="U310" t="s">
        <v>138</v>
      </c>
    </row>
    <row r="311" spans="1:21" x14ac:dyDescent="0.25">
      <c r="A311">
        <v>29</v>
      </c>
      <c r="B311">
        <v>21</v>
      </c>
      <c r="C311">
        <v>1.5</v>
      </c>
      <c r="D311">
        <f t="shared" si="7"/>
        <v>132.05000000000001</v>
      </c>
      <c r="E311" t="s">
        <v>163</v>
      </c>
      <c r="F311">
        <v>400</v>
      </c>
      <c r="G311" t="s">
        <v>417</v>
      </c>
      <c r="H311" t="s">
        <v>27</v>
      </c>
      <c r="I311">
        <v>0.5</v>
      </c>
      <c r="J311" t="s">
        <v>25</v>
      </c>
      <c r="K311">
        <v>27</v>
      </c>
      <c r="L311" t="s">
        <v>214</v>
      </c>
      <c r="M311">
        <v>67.400000000000006</v>
      </c>
      <c r="N311">
        <v>8</v>
      </c>
      <c r="O311" t="s">
        <v>211</v>
      </c>
      <c r="P311" t="s">
        <v>222</v>
      </c>
      <c r="Q311" t="s">
        <v>211</v>
      </c>
      <c r="R311" t="s">
        <v>211</v>
      </c>
      <c r="S311">
        <v>0.13205</v>
      </c>
      <c r="T311" t="s">
        <v>19</v>
      </c>
      <c r="U311" t="s">
        <v>138</v>
      </c>
    </row>
    <row r="312" spans="1:21" x14ac:dyDescent="0.25">
      <c r="A312">
        <v>29</v>
      </c>
      <c r="B312">
        <v>21</v>
      </c>
      <c r="C312">
        <v>2</v>
      </c>
      <c r="D312">
        <f t="shared" si="7"/>
        <v>162.75</v>
      </c>
      <c r="E312" t="s">
        <v>163</v>
      </c>
      <c r="F312">
        <v>400</v>
      </c>
      <c r="G312" t="s">
        <v>417</v>
      </c>
      <c r="H312" t="s">
        <v>27</v>
      </c>
      <c r="I312">
        <v>0.5</v>
      </c>
      <c r="J312" t="s">
        <v>25</v>
      </c>
      <c r="K312">
        <v>27</v>
      </c>
      <c r="L312" t="s">
        <v>214</v>
      </c>
      <c r="M312">
        <v>67.400000000000006</v>
      </c>
      <c r="N312">
        <v>8</v>
      </c>
      <c r="O312" t="s">
        <v>211</v>
      </c>
      <c r="P312" t="s">
        <v>222</v>
      </c>
      <c r="Q312" t="s">
        <v>211</v>
      </c>
      <c r="R312" t="s">
        <v>211</v>
      </c>
      <c r="S312">
        <v>0.16275000000000001</v>
      </c>
      <c r="T312" t="s">
        <v>19</v>
      </c>
      <c r="U312" t="s">
        <v>138</v>
      </c>
    </row>
    <row r="313" spans="1:21" x14ac:dyDescent="0.25">
      <c r="A313">
        <v>29</v>
      </c>
      <c r="B313">
        <v>21</v>
      </c>
      <c r="C313">
        <v>2.5</v>
      </c>
      <c r="D313">
        <f t="shared" si="7"/>
        <v>195.58750000000001</v>
      </c>
      <c r="E313" t="s">
        <v>163</v>
      </c>
      <c r="F313">
        <v>400</v>
      </c>
      <c r="G313" t="s">
        <v>417</v>
      </c>
      <c r="H313" t="s">
        <v>27</v>
      </c>
      <c r="I313">
        <v>0.5</v>
      </c>
      <c r="J313" t="s">
        <v>25</v>
      </c>
      <c r="K313">
        <v>27</v>
      </c>
      <c r="L313" t="s">
        <v>214</v>
      </c>
      <c r="M313">
        <v>67.400000000000006</v>
      </c>
      <c r="N313">
        <v>8</v>
      </c>
      <c r="O313" t="s">
        <v>211</v>
      </c>
      <c r="P313" t="s">
        <v>222</v>
      </c>
      <c r="Q313" t="s">
        <v>211</v>
      </c>
      <c r="R313" t="s">
        <v>211</v>
      </c>
      <c r="S313">
        <v>0.1955875</v>
      </c>
      <c r="T313" t="s">
        <v>19</v>
      </c>
      <c r="U313" t="s">
        <v>138</v>
      </c>
    </row>
    <row r="314" spans="1:21" x14ac:dyDescent="0.25">
      <c r="A314">
        <v>29</v>
      </c>
      <c r="B314">
        <v>21</v>
      </c>
      <c r="C314">
        <v>3</v>
      </c>
      <c r="D314">
        <f t="shared" si="7"/>
        <v>196.8125</v>
      </c>
      <c r="E314" t="s">
        <v>163</v>
      </c>
      <c r="F314">
        <v>400</v>
      </c>
      <c r="G314" t="s">
        <v>417</v>
      </c>
      <c r="H314" t="s">
        <v>27</v>
      </c>
      <c r="I314">
        <v>0.5</v>
      </c>
      <c r="J314" t="s">
        <v>25</v>
      </c>
      <c r="K314">
        <v>27</v>
      </c>
      <c r="L314" t="s">
        <v>214</v>
      </c>
      <c r="M314">
        <v>67.400000000000006</v>
      </c>
      <c r="N314">
        <v>8</v>
      </c>
      <c r="O314" t="s">
        <v>211</v>
      </c>
      <c r="P314" t="s">
        <v>222</v>
      </c>
      <c r="Q314" t="s">
        <v>211</v>
      </c>
      <c r="R314" t="s">
        <v>211</v>
      </c>
      <c r="S314">
        <v>0.1968125</v>
      </c>
      <c r="T314" t="s">
        <v>19</v>
      </c>
      <c r="U314" t="s">
        <v>138</v>
      </c>
    </row>
    <row r="315" spans="1:21" x14ac:dyDescent="0.25">
      <c r="A315">
        <v>29</v>
      </c>
      <c r="B315">
        <v>21</v>
      </c>
      <c r="C315">
        <v>3.5</v>
      </c>
      <c r="D315">
        <f t="shared" si="7"/>
        <v>189.04285714285712</v>
      </c>
      <c r="E315" t="s">
        <v>163</v>
      </c>
      <c r="F315">
        <v>400</v>
      </c>
      <c r="G315" t="s">
        <v>417</v>
      </c>
      <c r="H315" t="s">
        <v>27</v>
      </c>
      <c r="I315">
        <v>0.5</v>
      </c>
      <c r="J315" t="s">
        <v>25</v>
      </c>
      <c r="K315">
        <v>27</v>
      </c>
      <c r="L315" t="s">
        <v>214</v>
      </c>
      <c r="M315">
        <v>67.400000000000006</v>
      </c>
      <c r="N315">
        <v>8</v>
      </c>
      <c r="O315" t="s">
        <v>211</v>
      </c>
      <c r="P315" t="s">
        <v>222</v>
      </c>
      <c r="Q315" t="s">
        <v>211</v>
      </c>
      <c r="R315" t="s">
        <v>211</v>
      </c>
      <c r="S315">
        <v>0.18904285714285712</v>
      </c>
      <c r="T315" t="s">
        <v>19</v>
      </c>
      <c r="U315" t="s">
        <v>138</v>
      </c>
    </row>
    <row r="316" spans="1:21" x14ac:dyDescent="0.25">
      <c r="A316">
        <v>29</v>
      </c>
      <c r="B316">
        <v>21</v>
      </c>
      <c r="C316">
        <v>4</v>
      </c>
      <c r="D316">
        <f t="shared" si="7"/>
        <v>145.91250000000002</v>
      </c>
      <c r="E316" t="s">
        <v>163</v>
      </c>
      <c r="F316">
        <v>400</v>
      </c>
      <c r="G316" t="s">
        <v>417</v>
      </c>
      <c r="H316" t="s">
        <v>27</v>
      </c>
      <c r="I316">
        <v>0.5</v>
      </c>
      <c r="J316" t="s">
        <v>25</v>
      </c>
      <c r="K316">
        <v>27</v>
      </c>
      <c r="L316" t="s">
        <v>214</v>
      </c>
      <c r="M316">
        <v>67.400000000000006</v>
      </c>
      <c r="N316">
        <v>8</v>
      </c>
      <c r="O316" t="s">
        <v>211</v>
      </c>
      <c r="P316" t="s">
        <v>222</v>
      </c>
      <c r="Q316" t="s">
        <v>211</v>
      </c>
      <c r="R316" t="s">
        <v>211</v>
      </c>
      <c r="S316">
        <v>0.14591250000000003</v>
      </c>
      <c r="T316" t="s">
        <v>19</v>
      </c>
      <c r="U316" t="s">
        <v>138</v>
      </c>
    </row>
    <row r="317" spans="1:21" x14ac:dyDescent="0.25">
      <c r="A317">
        <v>29</v>
      </c>
      <c r="B317">
        <v>21</v>
      </c>
      <c r="C317">
        <v>5</v>
      </c>
      <c r="D317">
        <f t="shared" si="7"/>
        <v>83.259585714285706</v>
      </c>
      <c r="E317" t="s">
        <v>163</v>
      </c>
      <c r="F317">
        <v>400</v>
      </c>
      <c r="G317" t="s">
        <v>417</v>
      </c>
      <c r="H317" t="s">
        <v>27</v>
      </c>
      <c r="I317">
        <v>0.5</v>
      </c>
      <c r="J317" t="s">
        <v>25</v>
      </c>
      <c r="K317">
        <v>27</v>
      </c>
      <c r="L317" t="s">
        <v>214</v>
      </c>
      <c r="M317">
        <v>67.400000000000006</v>
      </c>
      <c r="N317">
        <v>8</v>
      </c>
      <c r="O317" t="s">
        <v>211</v>
      </c>
      <c r="P317" t="s">
        <v>222</v>
      </c>
      <c r="Q317" t="s">
        <v>211</v>
      </c>
      <c r="R317" t="s">
        <v>211</v>
      </c>
      <c r="S317">
        <v>8.3259585714285711E-2</v>
      </c>
      <c r="T317" t="s">
        <v>19</v>
      </c>
      <c r="U317" t="s">
        <v>138</v>
      </c>
    </row>
    <row r="318" spans="1:21" x14ac:dyDescent="0.25">
      <c r="A318">
        <v>29</v>
      </c>
      <c r="B318">
        <v>21</v>
      </c>
      <c r="C318">
        <v>6</v>
      </c>
      <c r="D318">
        <f t="shared" si="7"/>
        <v>70.985714285714295</v>
      </c>
      <c r="E318" t="s">
        <v>163</v>
      </c>
      <c r="F318">
        <v>400</v>
      </c>
      <c r="G318" t="s">
        <v>417</v>
      </c>
      <c r="H318" t="s">
        <v>27</v>
      </c>
      <c r="I318">
        <v>0.5</v>
      </c>
      <c r="J318" t="s">
        <v>25</v>
      </c>
      <c r="K318">
        <v>27</v>
      </c>
      <c r="L318" t="s">
        <v>214</v>
      </c>
      <c r="M318">
        <v>67.400000000000006</v>
      </c>
      <c r="N318">
        <v>8</v>
      </c>
      <c r="O318" t="s">
        <v>211</v>
      </c>
      <c r="P318" t="s">
        <v>222</v>
      </c>
      <c r="Q318" t="s">
        <v>211</v>
      </c>
      <c r="R318" t="s">
        <v>211</v>
      </c>
      <c r="S318">
        <v>7.0985714285714291E-2</v>
      </c>
      <c r="T318" t="s">
        <v>19</v>
      </c>
      <c r="U318" t="s">
        <v>138</v>
      </c>
    </row>
    <row r="319" spans="1:21" x14ac:dyDescent="0.25">
      <c r="A319">
        <v>29</v>
      </c>
      <c r="B319">
        <v>21</v>
      </c>
      <c r="C319">
        <v>7</v>
      </c>
      <c r="D319">
        <f t="shared" si="7"/>
        <v>48.075000000000003</v>
      </c>
      <c r="E319" t="s">
        <v>163</v>
      </c>
      <c r="F319">
        <v>400</v>
      </c>
      <c r="G319" t="s">
        <v>417</v>
      </c>
      <c r="H319" t="s">
        <v>27</v>
      </c>
      <c r="I319">
        <v>0.5</v>
      </c>
      <c r="J319" t="s">
        <v>25</v>
      </c>
      <c r="K319">
        <v>27</v>
      </c>
      <c r="L319" t="s">
        <v>214</v>
      </c>
      <c r="M319">
        <v>67.400000000000006</v>
      </c>
      <c r="N319">
        <v>8</v>
      </c>
      <c r="O319" t="s">
        <v>211</v>
      </c>
      <c r="P319" t="s">
        <v>222</v>
      </c>
      <c r="Q319" t="s">
        <v>211</v>
      </c>
      <c r="R319" t="s">
        <v>211</v>
      </c>
      <c r="S319">
        <v>4.8075E-2</v>
      </c>
      <c r="T319" t="s">
        <v>19</v>
      </c>
      <c r="U319" t="s">
        <v>138</v>
      </c>
    </row>
    <row r="320" spans="1:21" x14ac:dyDescent="0.25">
      <c r="A320">
        <v>29</v>
      </c>
      <c r="B320">
        <v>21</v>
      </c>
      <c r="C320">
        <v>8</v>
      </c>
      <c r="D320">
        <f t="shared" si="7"/>
        <v>42.225000000000001</v>
      </c>
      <c r="E320" t="s">
        <v>163</v>
      </c>
      <c r="F320">
        <v>400</v>
      </c>
      <c r="G320" t="s">
        <v>417</v>
      </c>
      <c r="H320" t="s">
        <v>27</v>
      </c>
      <c r="I320">
        <v>0.5</v>
      </c>
      <c r="J320" t="s">
        <v>25</v>
      </c>
      <c r="K320">
        <v>27</v>
      </c>
      <c r="L320" t="s">
        <v>214</v>
      </c>
      <c r="M320">
        <v>67.400000000000006</v>
      </c>
      <c r="N320">
        <v>8</v>
      </c>
      <c r="O320" t="s">
        <v>211</v>
      </c>
      <c r="P320" t="s">
        <v>222</v>
      </c>
      <c r="Q320" t="s">
        <v>211</v>
      </c>
      <c r="R320" t="s">
        <v>211</v>
      </c>
      <c r="S320">
        <v>4.2224999999999999E-2</v>
      </c>
      <c r="T320" t="s">
        <v>19</v>
      </c>
      <c r="U320" t="s">
        <v>138</v>
      </c>
    </row>
    <row r="321" spans="1:21" x14ac:dyDescent="0.25">
      <c r="A321">
        <v>29</v>
      </c>
      <c r="B321">
        <v>22</v>
      </c>
      <c r="C321">
        <v>0</v>
      </c>
      <c r="D321">
        <f t="shared" si="7"/>
        <v>0</v>
      </c>
      <c r="E321" t="s">
        <v>163</v>
      </c>
      <c r="F321">
        <v>400</v>
      </c>
      <c r="G321" t="s">
        <v>417</v>
      </c>
      <c r="H321" t="s">
        <v>36</v>
      </c>
      <c r="I321">
        <v>0.75</v>
      </c>
      <c r="J321" t="s">
        <v>25</v>
      </c>
      <c r="K321" t="s">
        <v>419</v>
      </c>
      <c r="L321" t="s">
        <v>214</v>
      </c>
      <c r="M321" t="s">
        <v>419</v>
      </c>
      <c r="N321">
        <v>4</v>
      </c>
      <c r="O321" t="s">
        <v>211</v>
      </c>
      <c r="P321" t="s">
        <v>222</v>
      </c>
      <c r="Q321" t="s">
        <v>211</v>
      </c>
      <c r="R321" t="s">
        <v>211</v>
      </c>
      <c r="S321">
        <v>0</v>
      </c>
      <c r="T321" t="s">
        <v>19</v>
      </c>
      <c r="U321" t="s">
        <v>138</v>
      </c>
    </row>
    <row r="322" spans="1:21" x14ac:dyDescent="0.25">
      <c r="A322">
        <v>29</v>
      </c>
      <c r="B322">
        <v>22</v>
      </c>
      <c r="C322">
        <v>1</v>
      </c>
      <c r="D322">
        <f t="shared" si="7"/>
        <v>85.3</v>
      </c>
      <c r="E322" t="s">
        <v>163</v>
      </c>
      <c r="F322">
        <v>400</v>
      </c>
      <c r="G322" t="s">
        <v>417</v>
      </c>
      <c r="H322" t="s">
        <v>36</v>
      </c>
      <c r="I322">
        <v>0.75</v>
      </c>
      <c r="J322" t="s">
        <v>25</v>
      </c>
      <c r="K322" t="s">
        <v>419</v>
      </c>
      <c r="L322" t="s">
        <v>214</v>
      </c>
      <c r="M322" t="s">
        <v>419</v>
      </c>
      <c r="N322">
        <v>4</v>
      </c>
      <c r="O322" t="s">
        <v>211</v>
      </c>
      <c r="P322" t="s">
        <v>222</v>
      </c>
      <c r="Q322" t="s">
        <v>211</v>
      </c>
      <c r="R322" t="s">
        <v>211</v>
      </c>
      <c r="S322">
        <v>8.5300000000000001E-2</v>
      </c>
      <c r="T322" t="s">
        <v>19</v>
      </c>
      <c r="U322" t="s">
        <v>138</v>
      </c>
    </row>
    <row r="323" spans="1:21" x14ac:dyDescent="0.25">
      <c r="A323">
        <v>29</v>
      </c>
      <c r="B323">
        <v>22</v>
      </c>
      <c r="C323">
        <v>2</v>
      </c>
      <c r="D323">
        <f t="shared" si="7"/>
        <v>378.2</v>
      </c>
      <c r="E323" t="s">
        <v>163</v>
      </c>
      <c r="F323">
        <v>400</v>
      </c>
      <c r="G323" t="s">
        <v>417</v>
      </c>
      <c r="H323" t="s">
        <v>36</v>
      </c>
      <c r="I323">
        <v>0.75</v>
      </c>
      <c r="J323" t="s">
        <v>25</v>
      </c>
      <c r="K323" t="s">
        <v>419</v>
      </c>
      <c r="L323" t="s">
        <v>214</v>
      </c>
      <c r="M323" t="s">
        <v>419</v>
      </c>
      <c r="N323">
        <v>4</v>
      </c>
      <c r="O323" t="s">
        <v>211</v>
      </c>
      <c r="P323" t="s">
        <v>222</v>
      </c>
      <c r="Q323" t="s">
        <v>211</v>
      </c>
      <c r="R323" t="s">
        <v>211</v>
      </c>
      <c r="S323">
        <v>0.37819999999999998</v>
      </c>
      <c r="T323" t="s">
        <v>19</v>
      </c>
      <c r="U323" t="s">
        <v>138</v>
      </c>
    </row>
    <row r="324" spans="1:21" x14ac:dyDescent="0.25">
      <c r="A324">
        <v>29</v>
      </c>
      <c r="B324">
        <v>22</v>
      </c>
      <c r="C324">
        <v>3</v>
      </c>
      <c r="D324">
        <f t="shared" si="7"/>
        <v>540.6</v>
      </c>
      <c r="E324" t="s">
        <v>163</v>
      </c>
      <c r="F324">
        <v>400</v>
      </c>
      <c r="G324" t="s">
        <v>417</v>
      </c>
      <c r="H324" t="s">
        <v>36</v>
      </c>
      <c r="I324">
        <v>0.75</v>
      </c>
      <c r="J324" t="s">
        <v>25</v>
      </c>
      <c r="K324" t="s">
        <v>419</v>
      </c>
      <c r="L324" t="s">
        <v>214</v>
      </c>
      <c r="M324" t="s">
        <v>419</v>
      </c>
      <c r="N324">
        <v>4</v>
      </c>
      <c r="O324" t="s">
        <v>211</v>
      </c>
      <c r="P324" t="s">
        <v>222</v>
      </c>
      <c r="Q324" t="s">
        <v>211</v>
      </c>
      <c r="R324" t="s">
        <v>211</v>
      </c>
      <c r="S324">
        <v>0.54059999999999997</v>
      </c>
      <c r="T324" t="s">
        <v>19</v>
      </c>
      <c r="U324" t="s">
        <v>138</v>
      </c>
    </row>
    <row r="325" spans="1:21" x14ac:dyDescent="0.25">
      <c r="A325">
        <v>29</v>
      </c>
      <c r="B325">
        <v>22</v>
      </c>
      <c r="C325">
        <v>4</v>
      </c>
      <c r="D325">
        <f t="shared" si="7"/>
        <v>603.5</v>
      </c>
      <c r="E325" t="s">
        <v>163</v>
      </c>
      <c r="F325">
        <v>400</v>
      </c>
      <c r="G325" t="s">
        <v>417</v>
      </c>
      <c r="H325" t="s">
        <v>36</v>
      </c>
      <c r="I325">
        <v>0.75</v>
      </c>
      <c r="J325" t="s">
        <v>25</v>
      </c>
      <c r="K325" t="s">
        <v>419</v>
      </c>
      <c r="L325" t="s">
        <v>214</v>
      </c>
      <c r="M325" t="s">
        <v>419</v>
      </c>
      <c r="N325">
        <v>4</v>
      </c>
      <c r="O325" t="s">
        <v>211</v>
      </c>
      <c r="P325" t="s">
        <v>222</v>
      </c>
      <c r="Q325" t="s">
        <v>211</v>
      </c>
      <c r="R325" t="s">
        <v>211</v>
      </c>
      <c r="S325">
        <v>0.60350000000000004</v>
      </c>
      <c r="T325" t="s">
        <v>19</v>
      </c>
      <c r="U325" t="s">
        <v>138</v>
      </c>
    </row>
    <row r="326" spans="1:21" x14ac:dyDescent="0.25">
      <c r="A326">
        <v>29</v>
      </c>
      <c r="B326">
        <v>22</v>
      </c>
      <c r="C326">
        <v>6</v>
      </c>
      <c r="D326">
        <f t="shared" si="7"/>
        <v>463</v>
      </c>
      <c r="E326" t="s">
        <v>163</v>
      </c>
      <c r="F326">
        <v>400</v>
      </c>
      <c r="G326" t="s">
        <v>417</v>
      </c>
      <c r="H326" t="s">
        <v>36</v>
      </c>
      <c r="I326">
        <v>0.75</v>
      </c>
      <c r="J326" t="s">
        <v>25</v>
      </c>
      <c r="K326" t="s">
        <v>419</v>
      </c>
      <c r="L326" t="s">
        <v>214</v>
      </c>
      <c r="M326" t="s">
        <v>419</v>
      </c>
      <c r="N326">
        <v>4</v>
      </c>
      <c r="O326" t="s">
        <v>211</v>
      </c>
      <c r="P326" t="s">
        <v>222</v>
      </c>
      <c r="Q326" t="s">
        <v>211</v>
      </c>
      <c r="R326" t="s">
        <v>211</v>
      </c>
      <c r="S326">
        <v>0.46300000000000002</v>
      </c>
      <c r="T326" t="s">
        <v>19</v>
      </c>
      <c r="U326" t="s">
        <v>138</v>
      </c>
    </row>
    <row r="327" spans="1:21" x14ac:dyDescent="0.25">
      <c r="A327">
        <v>29</v>
      </c>
      <c r="B327">
        <v>22</v>
      </c>
      <c r="C327">
        <v>8</v>
      </c>
      <c r="D327">
        <f t="shared" si="7"/>
        <v>291.7</v>
      </c>
      <c r="E327" t="s">
        <v>163</v>
      </c>
      <c r="F327">
        <v>400</v>
      </c>
      <c r="G327" t="s">
        <v>417</v>
      </c>
      <c r="H327" t="s">
        <v>36</v>
      </c>
      <c r="I327">
        <v>0.75</v>
      </c>
      <c r="J327" t="s">
        <v>25</v>
      </c>
      <c r="K327" t="s">
        <v>419</v>
      </c>
      <c r="L327" t="s">
        <v>214</v>
      </c>
      <c r="M327" t="s">
        <v>419</v>
      </c>
      <c r="N327">
        <v>4</v>
      </c>
      <c r="O327" t="s">
        <v>211</v>
      </c>
      <c r="P327" t="s">
        <v>222</v>
      </c>
      <c r="Q327" t="s">
        <v>211</v>
      </c>
      <c r="R327" t="s">
        <v>211</v>
      </c>
      <c r="S327">
        <v>0.29170000000000001</v>
      </c>
      <c r="T327" t="s">
        <v>19</v>
      </c>
      <c r="U327" t="s">
        <v>138</v>
      </c>
    </row>
    <row r="328" spans="1:21" x14ac:dyDescent="0.25">
      <c r="A328">
        <v>29</v>
      </c>
      <c r="B328">
        <v>23</v>
      </c>
      <c r="C328">
        <v>0</v>
      </c>
      <c r="D328">
        <f t="shared" si="7"/>
        <v>0</v>
      </c>
      <c r="E328" t="s">
        <v>163</v>
      </c>
      <c r="F328">
        <v>400</v>
      </c>
      <c r="G328" t="s">
        <v>417</v>
      </c>
      <c r="H328" t="s">
        <v>37</v>
      </c>
      <c r="I328">
        <v>0.75</v>
      </c>
      <c r="J328" t="s">
        <v>25</v>
      </c>
      <c r="K328" t="s">
        <v>419</v>
      </c>
      <c r="L328" t="s">
        <v>214</v>
      </c>
      <c r="M328" t="s">
        <v>419</v>
      </c>
      <c r="N328">
        <v>4</v>
      </c>
      <c r="O328" t="s">
        <v>211</v>
      </c>
      <c r="P328" t="s">
        <v>222</v>
      </c>
      <c r="Q328" t="s">
        <v>211</v>
      </c>
      <c r="R328" t="s">
        <v>211</v>
      </c>
      <c r="S328">
        <v>0</v>
      </c>
      <c r="T328" t="s">
        <v>19</v>
      </c>
      <c r="U328" t="s">
        <v>138</v>
      </c>
    </row>
    <row r="329" spans="1:21" x14ac:dyDescent="0.25">
      <c r="A329">
        <v>29</v>
      </c>
      <c r="B329">
        <v>23</v>
      </c>
      <c r="C329">
        <v>1</v>
      </c>
      <c r="D329">
        <f t="shared" si="7"/>
        <v>140</v>
      </c>
      <c r="E329" t="s">
        <v>163</v>
      </c>
      <c r="F329">
        <v>400</v>
      </c>
      <c r="G329" t="s">
        <v>417</v>
      </c>
      <c r="H329" t="s">
        <v>37</v>
      </c>
      <c r="I329">
        <v>0.75</v>
      </c>
      <c r="J329" t="s">
        <v>25</v>
      </c>
      <c r="K329" t="s">
        <v>419</v>
      </c>
      <c r="L329" t="s">
        <v>214</v>
      </c>
      <c r="M329" t="s">
        <v>419</v>
      </c>
      <c r="N329">
        <v>4</v>
      </c>
      <c r="O329" t="s">
        <v>211</v>
      </c>
      <c r="P329" t="s">
        <v>222</v>
      </c>
      <c r="Q329" t="s">
        <v>211</v>
      </c>
      <c r="R329" t="s">
        <v>211</v>
      </c>
      <c r="S329">
        <v>0.14000000000000001</v>
      </c>
      <c r="T329" t="s">
        <v>19</v>
      </c>
      <c r="U329" t="s">
        <v>138</v>
      </c>
    </row>
    <row r="330" spans="1:21" x14ac:dyDescent="0.25">
      <c r="A330">
        <v>29</v>
      </c>
      <c r="B330">
        <v>23</v>
      </c>
      <c r="C330">
        <v>2</v>
      </c>
      <c r="D330">
        <f t="shared" si="7"/>
        <v>302.5</v>
      </c>
      <c r="E330" t="s">
        <v>163</v>
      </c>
      <c r="F330">
        <v>400</v>
      </c>
      <c r="G330" t="s">
        <v>417</v>
      </c>
      <c r="H330" t="s">
        <v>37</v>
      </c>
      <c r="I330">
        <v>0.75</v>
      </c>
      <c r="J330" t="s">
        <v>25</v>
      </c>
      <c r="K330" t="s">
        <v>419</v>
      </c>
      <c r="L330" t="s">
        <v>214</v>
      </c>
      <c r="M330" t="s">
        <v>419</v>
      </c>
      <c r="N330">
        <v>4</v>
      </c>
      <c r="O330" t="s">
        <v>211</v>
      </c>
      <c r="P330" t="s">
        <v>222</v>
      </c>
      <c r="Q330" t="s">
        <v>211</v>
      </c>
      <c r="R330" t="s">
        <v>211</v>
      </c>
      <c r="S330">
        <v>0.30249999999999999</v>
      </c>
      <c r="T330" t="s">
        <v>19</v>
      </c>
      <c r="U330" t="s">
        <v>138</v>
      </c>
    </row>
    <row r="331" spans="1:21" x14ac:dyDescent="0.25">
      <c r="A331">
        <v>29</v>
      </c>
      <c r="B331">
        <v>23</v>
      </c>
      <c r="C331">
        <v>3</v>
      </c>
      <c r="D331">
        <f t="shared" si="7"/>
        <v>453.7</v>
      </c>
      <c r="E331" t="s">
        <v>163</v>
      </c>
      <c r="F331">
        <v>400</v>
      </c>
      <c r="G331" t="s">
        <v>417</v>
      </c>
      <c r="H331" t="s">
        <v>37</v>
      </c>
      <c r="I331">
        <v>0.75</v>
      </c>
      <c r="J331" t="s">
        <v>25</v>
      </c>
      <c r="K331" t="s">
        <v>419</v>
      </c>
      <c r="L331" t="s">
        <v>214</v>
      </c>
      <c r="M331" t="s">
        <v>419</v>
      </c>
      <c r="N331">
        <v>4</v>
      </c>
      <c r="O331" t="s">
        <v>211</v>
      </c>
      <c r="P331" t="s">
        <v>222</v>
      </c>
      <c r="Q331" t="s">
        <v>211</v>
      </c>
      <c r="R331" t="s">
        <v>211</v>
      </c>
      <c r="S331">
        <v>0.45369999999999999</v>
      </c>
      <c r="T331" t="s">
        <v>19</v>
      </c>
      <c r="U331" t="s">
        <v>138</v>
      </c>
    </row>
    <row r="332" spans="1:21" x14ac:dyDescent="0.25">
      <c r="A332">
        <v>29</v>
      </c>
      <c r="B332">
        <v>23</v>
      </c>
      <c r="C332">
        <v>4</v>
      </c>
      <c r="D332">
        <f t="shared" si="7"/>
        <v>387.6</v>
      </c>
      <c r="E332" t="s">
        <v>163</v>
      </c>
      <c r="F332">
        <v>400</v>
      </c>
      <c r="G332" t="s">
        <v>417</v>
      </c>
      <c r="H332" t="s">
        <v>37</v>
      </c>
      <c r="I332">
        <v>0.75</v>
      </c>
      <c r="J332" t="s">
        <v>25</v>
      </c>
      <c r="K332" t="s">
        <v>419</v>
      </c>
      <c r="L332" t="s">
        <v>214</v>
      </c>
      <c r="M332" t="s">
        <v>419</v>
      </c>
      <c r="N332">
        <v>4</v>
      </c>
      <c r="O332" t="s">
        <v>211</v>
      </c>
      <c r="P332" t="s">
        <v>222</v>
      </c>
      <c r="Q332" t="s">
        <v>211</v>
      </c>
      <c r="R332" t="s">
        <v>211</v>
      </c>
      <c r="S332">
        <v>0.3876</v>
      </c>
      <c r="T332" t="s">
        <v>19</v>
      </c>
      <c r="U332" t="s">
        <v>138</v>
      </c>
    </row>
    <row r="333" spans="1:21" x14ac:dyDescent="0.25">
      <c r="A333">
        <v>29</v>
      </c>
      <c r="B333">
        <v>23</v>
      </c>
      <c r="C333">
        <v>6</v>
      </c>
      <c r="D333">
        <f t="shared" si="7"/>
        <v>325.60000000000002</v>
      </c>
      <c r="E333" t="s">
        <v>163</v>
      </c>
      <c r="F333">
        <v>400</v>
      </c>
      <c r="G333" t="s">
        <v>417</v>
      </c>
      <c r="H333" t="s">
        <v>37</v>
      </c>
      <c r="I333">
        <v>0.75</v>
      </c>
      <c r="J333" t="s">
        <v>25</v>
      </c>
      <c r="K333" t="s">
        <v>419</v>
      </c>
      <c r="L333" t="s">
        <v>214</v>
      </c>
      <c r="M333" t="s">
        <v>419</v>
      </c>
      <c r="N333">
        <v>4</v>
      </c>
      <c r="O333" t="s">
        <v>211</v>
      </c>
      <c r="P333" t="s">
        <v>222</v>
      </c>
      <c r="Q333" t="s">
        <v>211</v>
      </c>
      <c r="R333" t="s">
        <v>211</v>
      </c>
      <c r="S333">
        <v>0.3256</v>
      </c>
      <c r="T333" t="s">
        <v>19</v>
      </c>
      <c r="U333" t="s">
        <v>138</v>
      </c>
    </row>
    <row r="334" spans="1:21" x14ac:dyDescent="0.25">
      <c r="A334">
        <v>29</v>
      </c>
      <c r="B334">
        <v>23</v>
      </c>
      <c r="C334">
        <v>8</v>
      </c>
      <c r="D334">
        <f t="shared" si="7"/>
        <v>151.5</v>
      </c>
      <c r="E334" t="s">
        <v>163</v>
      </c>
      <c r="F334">
        <v>400</v>
      </c>
      <c r="G334" t="s">
        <v>417</v>
      </c>
      <c r="H334" t="s">
        <v>37</v>
      </c>
      <c r="I334">
        <v>0.75</v>
      </c>
      <c r="J334" t="s">
        <v>25</v>
      </c>
      <c r="K334" t="s">
        <v>419</v>
      </c>
      <c r="L334" t="s">
        <v>214</v>
      </c>
      <c r="M334" t="s">
        <v>419</v>
      </c>
      <c r="N334">
        <v>4</v>
      </c>
      <c r="O334" t="s">
        <v>211</v>
      </c>
      <c r="P334" t="s">
        <v>222</v>
      </c>
      <c r="Q334" t="s">
        <v>211</v>
      </c>
      <c r="R334" t="s">
        <v>211</v>
      </c>
      <c r="S334">
        <v>0.1515</v>
      </c>
      <c r="T334" t="s">
        <v>19</v>
      </c>
      <c r="U334" t="s">
        <v>138</v>
      </c>
    </row>
    <row r="335" spans="1:21" x14ac:dyDescent="0.25">
      <c r="A335">
        <v>32</v>
      </c>
      <c r="B335">
        <v>24</v>
      </c>
      <c r="C335">
        <v>0</v>
      </c>
      <c r="D335">
        <v>0</v>
      </c>
      <c r="E335" t="s">
        <v>163</v>
      </c>
      <c r="F335">
        <v>800</v>
      </c>
      <c r="G335" t="s">
        <v>418</v>
      </c>
      <c r="H335" t="s">
        <v>37</v>
      </c>
      <c r="I335" s="5">
        <f>8/12</f>
        <v>0.66666666666666663</v>
      </c>
      <c r="J335" t="s">
        <v>25</v>
      </c>
      <c r="K335">
        <v>30</v>
      </c>
      <c r="L335" t="s">
        <v>214</v>
      </c>
      <c r="M335">
        <v>67.7</v>
      </c>
      <c r="N335">
        <v>12</v>
      </c>
      <c r="O335" t="s">
        <v>211</v>
      </c>
      <c r="P335" t="s">
        <v>222</v>
      </c>
      <c r="Q335" t="s">
        <v>211</v>
      </c>
      <c r="R335" t="s">
        <v>211</v>
      </c>
      <c r="S335">
        <v>0</v>
      </c>
      <c r="T335" t="s">
        <v>8</v>
      </c>
      <c r="U335" t="s">
        <v>283</v>
      </c>
    </row>
    <row r="336" spans="1:21" x14ac:dyDescent="0.25">
      <c r="A336">
        <v>32</v>
      </c>
      <c r="B336">
        <v>24</v>
      </c>
      <c r="C336">
        <v>1</v>
      </c>
      <c r="D336">
        <v>323.06630000000001</v>
      </c>
      <c r="E336" t="s">
        <v>163</v>
      </c>
      <c r="F336">
        <v>800</v>
      </c>
      <c r="G336" t="s">
        <v>418</v>
      </c>
      <c r="H336" t="s">
        <v>37</v>
      </c>
      <c r="I336" s="5">
        <f t="shared" ref="I336:I346" si="8">8/12</f>
        <v>0.66666666666666663</v>
      </c>
      <c r="J336" t="s">
        <v>25</v>
      </c>
      <c r="K336">
        <v>30</v>
      </c>
      <c r="L336" t="s">
        <v>214</v>
      </c>
      <c r="M336">
        <v>67.7</v>
      </c>
      <c r="N336">
        <v>12</v>
      </c>
      <c r="O336" t="s">
        <v>211</v>
      </c>
      <c r="P336" t="s">
        <v>222</v>
      </c>
      <c r="Q336" t="s">
        <v>211</v>
      </c>
      <c r="R336" t="s">
        <v>211</v>
      </c>
      <c r="S336">
        <v>323.06630000000001</v>
      </c>
      <c r="T336" t="s">
        <v>8</v>
      </c>
      <c r="U336" t="s">
        <v>283</v>
      </c>
    </row>
    <row r="337" spans="1:21" x14ac:dyDescent="0.25">
      <c r="A337">
        <v>32</v>
      </c>
      <c r="B337">
        <v>24</v>
      </c>
      <c r="C337">
        <v>2</v>
      </c>
      <c r="D337">
        <v>724.73680000000002</v>
      </c>
      <c r="E337" t="s">
        <v>163</v>
      </c>
      <c r="F337">
        <v>800</v>
      </c>
      <c r="G337" t="s">
        <v>418</v>
      </c>
      <c r="H337" t="s">
        <v>37</v>
      </c>
      <c r="I337" s="5">
        <f t="shared" si="8"/>
        <v>0.66666666666666663</v>
      </c>
      <c r="J337" t="s">
        <v>25</v>
      </c>
      <c r="K337">
        <v>30</v>
      </c>
      <c r="L337" t="s">
        <v>214</v>
      </c>
      <c r="M337">
        <v>67.7</v>
      </c>
      <c r="N337">
        <v>12</v>
      </c>
      <c r="O337" t="s">
        <v>211</v>
      </c>
      <c r="P337" t="s">
        <v>222</v>
      </c>
      <c r="Q337" t="s">
        <v>211</v>
      </c>
      <c r="R337" t="s">
        <v>211</v>
      </c>
      <c r="S337">
        <v>724.73680000000002</v>
      </c>
      <c r="T337" t="s">
        <v>8</v>
      </c>
      <c r="U337" t="s">
        <v>283</v>
      </c>
    </row>
    <row r="338" spans="1:21" x14ac:dyDescent="0.25">
      <c r="A338">
        <v>32</v>
      </c>
      <c r="B338">
        <v>24</v>
      </c>
      <c r="C338">
        <v>3</v>
      </c>
      <c r="D338">
        <v>380.59480000000002</v>
      </c>
      <c r="E338" t="s">
        <v>163</v>
      </c>
      <c r="F338">
        <v>800</v>
      </c>
      <c r="G338" t="s">
        <v>418</v>
      </c>
      <c r="H338" t="s">
        <v>37</v>
      </c>
      <c r="I338" s="5">
        <f t="shared" si="8"/>
        <v>0.66666666666666663</v>
      </c>
      <c r="J338" t="s">
        <v>25</v>
      </c>
      <c r="K338">
        <v>30</v>
      </c>
      <c r="L338" t="s">
        <v>214</v>
      </c>
      <c r="M338">
        <v>67.7</v>
      </c>
      <c r="N338">
        <v>12</v>
      </c>
      <c r="O338" t="s">
        <v>211</v>
      </c>
      <c r="P338" t="s">
        <v>222</v>
      </c>
      <c r="Q338" t="s">
        <v>211</v>
      </c>
      <c r="R338" t="s">
        <v>211</v>
      </c>
      <c r="S338">
        <v>380.59480000000002</v>
      </c>
      <c r="T338" t="s">
        <v>8</v>
      </c>
      <c r="U338" t="s">
        <v>283</v>
      </c>
    </row>
    <row r="339" spans="1:21" x14ac:dyDescent="0.25">
      <c r="A339">
        <v>32</v>
      </c>
      <c r="B339">
        <v>24</v>
      </c>
      <c r="C339">
        <v>4</v>
      </c>
      <c r="D339">
        <v>384.28030000000001</v>
      </c>
      <c r="E339" t="s">
        <v>163</v>
      </c>
      <c r="F339">
        <v>800</v>
      </c>
      <c r="G339" t="s">
        <v>418</v>
      </c>
      <c r="H339" t="s">
        <v>37</v>
      </c>
      <c r="I339" s="5">
        <f t="shared" si="8"/>
        <v>0.66666666666666663</v>
      </c>
      <c r="J339" t="s">
        <v>25</v>
      </c>
      <c r="K339">
        <v>30</v>
      </c>
      <c r="L339" t="s">
        <v>214</v>
      </c>
      <c r="M339">
        <v>67.7</v>
      </c>
      <c r="N339">
        <v>12</v>
      </c>
      <c r="O339" t="s">
        <v>211</v>
      </c>
      <c r="P339" t="s">
        <v>222</v>
      </c>
      <c r="Q339" t="s">
        <v>211</v>
      </c>
      <c r="R339" t="s">
        <v>211</v>
      </c>
      <c r="S339">
        <v>384.28030000000001</v>
      </c>
      <c r="T339" t="s">
        <v>8</v>
      </c>
      <c r="U339" t="s">
        <v>283</v>
      </c>
    </row>
    <row r="340" spans="1:21" x14ac:dyDescent="0.25">
      <c r="A340">
        <v>32</v>
      </c>
      <c r="B340">
        <v>24</v>
      </c>
      <c r="C340">
        <v>4.5</v>
      </c>
      <c r="D340">
        <v>451.33710000000002</v>
      </c>
      <c r="E340" t="s">
        <v>163</v>
      </c>
      <c r="F340">
        <v>800</v>
      </c>
      <c r="G340" t="s">
        <v>418</v>
      </c>
      <c r="H340" t="s">
        <v>37</v>
      </c>
      <c r="I340" s="5">
        <f t="shared" si="8"/>
        <v>0.66666666666666663</v>
      </c>
      <c r="J340" t="s">
        <v>25</v>
      </c>
      <c r="K340">
        <v>30</v>
      </c>
      <c r="L340" t="s">
        <v>214</v>
      </c>
      <c r="M340">
        <v>67.7</v>
      </c>
      <c r="N340">
        <v>12</v>
      </c>
      <c r="O340" t="s">
        <v>211</v>
      </c>
      <c r="P340" t="s">
        <v>222</v>
      </c>
      <c r="Q340" t="s">
        <v>211</v>
      </c>
      <c r="R340" t="s">
        <v>211</v>
      </c>
      <c r="S340">
        <v>451.33710000000002</v>
      </c>
      <c r="T340" t="s">
        <v>8</v>
      </c>
      <c r="U340" t="s">
        <v>283</v>
      </c>
    </row>
    <row r="341" spans="1:21" x14ac:dyDescent="0.25">
      <c r="A341">
        <v>32</v>
      </c>
      <c r="B341">
        <v>24</v>
      </c>
      <c r="C341">
        <v>5</v>
      </c>
      <c r="D341">
        <v>464.89190000000002</v>
      </c>
      <c r="E341" t="s">
        <v>163</v>
      </c>
      <c r="F341">
        <v>800</v>
      </c>
      <c r="G341" t="s">
        <v>418</v>
      </c>
      <c r="H341" t="s">
        <v>37</v>
      </c>
      <c r="I341" s="5">
        <f t="shared" si="8"/>
        <v>0.66666666666666663</v>
      </c>
      <c r="J341" t="s">
        <v>25</v>
      </c>
      <c r="K341">
        <v>30</v>
      </c>
      <c r="L341" t="s">
        <v>214</v>
      </c>
      <c r="M341">
        <v>67.7</v>
      </c>
      <c r="N341">
        <v>12</v>
      </c>
      <c r="O341" t="s">
        <v>211</v>
      </c>
      <c r="P341" t="s">
        <v>222</v>
      </c>
      <c r="Q341" t="s">
        <v>211</v>
      </c>
      <c r="R341" t="s">
        <v>211</v>
      </c>
      <c r="S341">
        <v>464.89190000000002</v>
      </c>
      <c r="T341" t="s">
        <v>8</v>
      </c>
      <c r="U341" t="s">
        <v>283</v>
      </c>
    </row>
    <row r="342" spans="1:21" x14ac:dyDescent="0.25">
      <c r="A342">
        <v>32</v>
      </c>
      <c r="B342">
        <v>24</v>
      </c>
      <c r="C342">
        <v>5.5</v>
      </c>
      <c r="D342">
        <v>568.75109999999995</v>
      </c>
      <c r="E342" t="s">
        <v>163</v>
      </c>
      <c r="F342">
        <v>800</v>
      </c>
      <c r="G342" t="s">
        <v>418</v>
      </c>
      <c r="H342" t="s">
        <v>37</v>
      </c>
      <c r="I342" s="5">
        <f t="shared" si="8"/>
        <v>0.66666666666666663</v>
      </c>
      <c r="J342" t="s">
        <v>25</v>
      </c>
      <c r="K342">
        <v>30</v>
      </c>
      <c r="L342" t="s">
        <v>214</v>
      </c>
      <c r="M342">
        <v>67.7</v>
      </c>
      <c r="N342">
        <v>12</v>
      </c>
      <c r="O342" t="s">
        <v>211</v>
      </c>
      <c r="P342" t="s">
        <v>222</v>
      </c>
      <c r="Q342" t="s">
        <v>211</v>
      </c>
      <c r="R342" t="s">
        <v>211</v>
      </c>
      <c r="S342">
        <v>568.75109999999995</v>
      </c>
      <c r="T342" t="s">
        <v>8</v>
      </c>
      <c r="U342" t="s">
        <v>283</v>
      </c>
    </row>
    <row r="343" spans="1:21" x14ac:dyDescent="0.25">
      <c r="A343">
        <v>32</v>
      </c>
      <c r="B343">
        <v>24</v>
      </c>
      <c r="C343">
        <v>6</v>
      </c>
      <c r="D343">
        <v>418.37299999999999</v>
      </c>
      <c r="E343" t="s">
        <v>163</v>
      </c>
      <c r="F343">
        <v>800</v>
      </c>
      <c r="G343" t="s">
        <v>418</v>
      </c>
      <c r="H343" t="s">
        <v>37</v>
      </c>
      <c r="I343" s="5">
        <f t="shared" si="8"/>
        <v>0.66666666666666663</v>
      </c>
      <c r="J343" t="s">
        <v>25</v>
      </c>
      <c r="K343">
        <v>30</v>
      </c>
      <c r="L343" t="s">
        <v>214</v>
      </c>
      <c r="M343">
        <v>67.7</v>
      </c>
      <c r="N343">
        <v>12</v>
      </c>
      <c r="O343" t="s">
        <v>211</v>
      </c>
      <c r="P343" t="s">
        <v>222</v>
      </c>
      <c r="Q343" t="s">
        <v>211</v>
      </c>
      <c r="R343" t="s">
        <v>211</v>
      </c>
      <c r="S343">
        <v>418.37299999999999</v>
      </c>
      <c r="T343" t="s">
        <v>8</v>
      </c>
      <c r="U343" t="s">
        <v>283</v>
      </c>
    </row>
    <row r="344" spans="1:21" x14ac:dyDescent="0.25">
      <c r="A344">
        <v>32</v>
      </c>
      <c r="B344">
        <v>24</v>
      </c>
      <c r="C344">
        <v>8</v>
      </c>
      <c r="D344">
        <v>241.8141</v>
      </c>
      <c r="E344" t="s">
        <v>163</v>
      </c>
      <c r="F344">
        <v>800</v>
      </c>
      <c r="G344" t="s">
        <v>418</v>
      </c>
      <c r="H344" t="s">
        <v>37</v>
      </c>
      <c r="I344" s="5">
        <f t="shared" si="8"/>
        <v>0.66666666666666663</v>
      </c>
      <c r="J344" t="s">
        <v>25</v>
      </c>
      <c r="K344">
        <v>30</v>
      </c>
      <c r="L344" t="s">
        <v>214</v>
      </c>
      <c r="M344">
        <v>67.7</v>
      </c>
      <c r="N344">
        <v>12</v>
      </c>
      <c r="O344" t="s">
        <v>211</v>
      </c>
      <c r="P344" t="s">
        <v>222</v>
      </c>
      <c r="Q344" t="s">
        <v>211</v>
      </c>
      <c r="R344" t="s">
        <v>211</v>
      </c>
      <c r="S344">
        <v>241.8141</v>
      </c>
      <c r="T344" t="s">
        <v>8</v>
      </c>
      <c r="U344" t="s">
        <v>283</v>
      </c>
    </row>
    <row r="345" spans="1:21" x14ac:dyDescent="0.25">
      <c r="A345">
        <v>32</v>
      </c>
      <c r="B345">
        <v>24</v>
      </c>
      <c r="C345">
        <v>10</v>
      </c>
      <c r="D345">
        <v>219.04839999999999</v>
      </c>
      <c r="E345" t="s">
        <v>163</v>
      </c>
      <c r="F345">
        <v>800</v>
      </c>
      <c r="G345" t="s">
        <v>418</v>
      </c>
      <c r="H345" t="s">
        <v>37</v>
      </c>
      <c r="I345" s="5">
        <f t="shared" si="8"/>
        <v>0.66666666666666663</v>
      </c>
      <c r="J345" t="s">
        <v>25</v>
      </c>
      <c r="K345">
        <v>30</v>
      </c>
      <c r="L345" t="s">
        <v>214</v>
      </c>
      <c r="M345">
        <v>67.7</v>
      </c>
      <c r="N345">
        <v>12</v>
      </c>
      <c r="O345" t="s">
        <v>211</v>
      </c>
      <c r="P345" t="s">
        <v>222</v>
      </c>
      <c r="Q345" t="s">
        <v>211</v>
      </c>
      <c r="R345" t="s">
        <v>211</v>
      </c>
      <c r="S345">
        <v>219.04839999999999</v>
      </c>
      <c r="T345" t="s">
        <v>8</v>
      </c>
      <c r="U345" t="s">
        <v>283</v>
      </c>
    </row>
    <row r="346" spans="1:21" x14ac:dyDescent="0.25">
      <c r="A346">
        <v>32</v>
      </c>
      <c r="B346">
        <v>24</v>
      </c>
      <c r="C346">
        <v>24</v>
      </c>
      <c r="D346">
        <v>126.7454</v>
      </c>
      <c r="E346" t="s">
        <v>163</v>
      </c>
      <c r="F346">
        <v>800</v>
      </c>
      <c r="G346" t="s">
        <v>418</v>
      </c>
      <c r="H346" t="s">
        <v>37</v>
      </c>
      <c r="I346" s="5">
        <f t="shared" si="8"/>
        <v>0.66666666666666663</v>
      </c>
      <c r="J346" t="s">
        <v>25</v>
      </c>
      <c r="K346">
        <v>30</v>
      </c>
      <c r="L346" t="s">
        <v>214</v>
      </c>
      <c r="M346">
        <v>67.7</v>
      </c>
      <c r="N346">
        <v>12</v>
      </c>
      <c r="O346" t="s">
        <v>211</v>
      </c>
      <c r="P346" t="s">
        <v>222</v>
      </c>
      <c r="Q346" t="s">
        <v>211</v>
      </c>
      <c r="R346" t="s">
        <v>211</v>
      </c>
      <c r="S346">
        <v>126.7454</v>
      </c>
      <c r="T346" t="s">
        <v>8</v>
      </c>
      <c r="U346" t="s">
        <v>283</v>
      </c>
    </row>
    <row r="347" spans="1:21" x14ac:dyDescent="0.25">
      <c r="A347">
        <v>33</v>
      </c>
      <c r="B347">
        <v>25</v>
      </c>
      <c r="C347">
        <v>0</v>
      </c>
      <c r="D347">
        <v>0</v>
      </c>
      <c r="E347" t="s">
        <v>163</v>
      </c>
      <c r="F347">
        <v>400</v>
      </c>
      <c r="G347" t="s">
        <v>417</v>
      </c>
      <c r="H347" t="s">
        <v>37</v>
      </c>
      <c r="I347">
        <f>6/10</f>
        <v>0.6</v>
      </c>
      <c r="J347" t="s">
        <v>25</v>
      </c>
      <c r="K347">
        <v>33</v>
      </c>
      <c r="L347" t="s">
        <v>214</v>
      </c>
      <c r="M347">
        <v>64</v>
      </c>
      <c r="N347">
        <v>10</v>
      </c>
      <c r="O347" t="s">
        <v>211</v>
      </c>
      <c r="P347" t="s">
        <v>222</v>
      </c>
      <c r="Q347" t="s">
        <v>211</v>
      </c>
      <c r="R347" t="s">
        <v>211</v>
      </c>
      <c r="S347">
        <v>0</v>
      </c>
      <c r="T347" t="s">
        <v>8</v>
      </c>
      <c r="U347" t="s">
        <v>283</v>
      </c>
    </row>
    <row r="348" spans="1:21" x14ac:dyDescent="0.25">
      <c r="A348">
        <v>33</v>
      </c>
      <c r="B348">
        <v>25</v>
      </c>
      <c r="C348">
        <v>1</v>
      </c>
      <c r="D348">
        <v>226.5779</v>
      </c>
      <c r="E348" t="s">
        <v>163</v>
      </c>
      <c r="F348">
        <v>400</v>
      </c>
      <c r="G348" t="s">
        <v>417</v>
      </c>
      <c r="H348" t="s">
        <v>37</v>
      </c>
      <c r="I348">
        <f t="shared" ref="I348:I382" si="9">6/10</f>
        <v>0.6</v>
      </c>
      <c r="J348" t="s">
        <v>25</v>
      </c>
      <c r="K348">
        <v>33</v>
      </c>
      <c r="L348" t="s">
        <v>214</v>
      </c>
      <c r="M348">
        <v>64</v>
      </c>
      <c r="N348">
        <v>10</v>
      </c>
      <c r="O348" t="s">
        <v>211</v>
      </c>
      <c r="P348" t="s">
        <v>222</v>
      </c>
      <c r="Q348" t="s">
        <v>211</v>
      </c>
      <c r="R348" t="s">
        <v>211</v>
      </c>
      <c r="S348">
        <v>226.5779</v>
      </c>
      <c r="T348" t="s">
        <v>8</v>
      </c>
      <c r="U348" t="s">
        <v>283</v>
      </c>
    </row>
    <row r="349" spans="1:21" x14ac:dyDescent="0.25">
      <c r="A349">
        <v>33</v>
      </c>
      <c r="B349">
        <v>25</v>
      </c>
      <c r="C349">
        <v>2</v>
      </c>
      <c r="D349">
        <v>471.52379999999999</v>
      </c>
      <c r="E349" t="s">
        <v>163</v>
      </c>
      <c r="F349">
        <v>400</v>
      </c>
      <c r="G349" t="s">
        <v>417</v>
      </c>
      <c r="H349" t="s">
        <v>37</v>
      </c>
      <c r="I349">
        <f t="shared" si="9"/>
        <v>0.6</v>
      </c>
      <c r="J349" t="s">
        <v>25</v>
      </c>
      <c r="K349">
        <v>33</v>
      </c>
      <c r="L349" t="s">
        <v>214</v>
      </c>
      <c r="M349">
        <v>64</v>
      </c>
      <c r="N349">
        <v>10</v>
      </c>
      <c r="O349" t="s">
        <v>211</v>
      </c>
      <c r="P349" t="s">
        <v>222</v>
      </c>
      <c r="Q349" t="s">
        <v>211</v>
      </c>
      <c r="R349" t="s">
        <v>211</v>
      </c>
      <c r="S349">
        <v>471.52379999999999</v>
      </c>
      <c r="T349" t="s">
        <v>8</v>
      </c>
      <c r="U349" t="s">
        <v>283</v>
      </c>
    </row>
    <row r="350" spans="1:21" x14ac:dyDescent="0.25">
      <c r="A350">
        <v>33</v>
      </c>
      <c r="B350">
        <v>25</v>
      </c>
      <c r="C350">
        <v>3</v>
      </c>
      <c r="D350">
        <v>407.89960000000002</v>
      </c>
      <c r="E350" t="s">
        <v>163</v>
      </c>
      <c r="F350">
        <v>400</v>
      </c>
      <c r="G350" t="s">
        <v>417</v>
      </c>
      <c r="H350" t="s">
        <v>37</v>
      </c>
      <c r="I350">
        <f t="shared" si="9"/>
        <v>0.6</v>
      </c>
      <c r="J350" t="s">
        <v>25</v>
      </c>
      <c r="K350">
        <v>33</v>
      </c>
      <c r="L350" t="s">
        <v>214</v>
      </c>
      <c r="M350">
        <v>64</v>
      </c>
      <c r="N350">
        <v>10</v>
      </c>
      <c r="O350" t="s">
        <v>211</v>
      </c>
      <c r="P350" t="s">
        <v>222</v>
      </c>
      <c r="Q350" t="s">
        <v>211</v>
      </c>
      <c r="R350" t="s">
        <v>211</v>
      </c>
      <c r="S350">
        <v>407.89960000000002</v>
      </c>
      <c r="T350" t="s">
        <v>8</v>
      </c>
      <c r="U350" t="s">
        <v>283</v>
      </c>
    </row>
    <row r="351" spans="1:21" x14ac:dyDescent="0.25">
      <c r="A351">
        <v>33</v>
      </c>
      <c r="B351">
        <v>25</v>
      </c>
      <c r="C351">
        <v>4</v>
      </c>
      <c r="D351">
        <v>334.47949999999997</v>
      </c>
      <c r="E351" t="s">
        <v>163</v>
      </c>
      <c r="F351">
        <v>400</v>
      </c>
      <c r="G351" t="s">
        <v>417</v>
      </c>
      <c r="H351" t="s">
        <v>37</v>
      </c>
      <c r="I351">
        <f t="shared" si="9"/>
        <v>0.6</v>
      </c>
      <c r="J351" t="s">
        <v>25</v>
      </c>
      <c r="K351">
        <v>33</v>
      </c>
      <c r="L351" t="s">
        <v>214</v>
      </c>
      <c r="M351">
        <v>64</v>
      </c>
      <c r="N351">
        <v>10</v>
      </c>
      <c r="O351" t="s">
        <v>211</v>
      </c>
      <c r="P351" t="s">
        <v>222</v>
      </c>
      <c r="Q351" t="s">
        <v>211</v>
      </c>
      <c r="R351" t="s">
        <v>211</v>
      </c>
      <c r="S351">
        <v>334.47949999999997</v>
      </c>
      <c r="T351" t="s">
        <v>8</v>
      </c>
      <c r="U351" t="s">
        <v>283</v>
      </c>
    </row>
    <row r="352" spans="1:21" x14ac:dyDescent="0.25">
      <c r="A352">
        <v>33</v>
      </c>
      <c r="B352">
        <v>25</v>
      </c>
      <c r="C352">
        <v>4.5</v>
      </c>
      <c r="D352">
        <v>351.64769999999999</v>
      </c>
      <c r="E352" t="s">
        <v>163</v>
      </c>
      <c r="F352">
        <v>400</v>
      </c>
      <c r="G352" t="s">
        <v>417</v>
      </c>
      <c r="H352" t="s">
        <v>37</v>
      </c>
      <c r="I352">
        <f t="shared" si="9"/>
        <v>0.6</v>
      </c>
      <c r="J352" t="s">
        <v>25</v>
      </c>
      <c r="K352">
        <v>33</v>
      </c>
      <c r="L352" t="s">
        <v>214</v>
      </c>
      <c r="M352">
        <v>64</v>
      </c>
      <c r="N352">
        <v>10</v>
      </c>
      <c r="O352" t="s">
        <v>211</v>
      </c>
      <c r="P352" t="s">
        <v>222</v>
      </c>
      <c r="Q352" t="s">
        <v>211</v>
      </c>
      <c r="R352" t="s">
        <v>211</v>
      </c>
      <c r="S352">
        <v>351.64769999999999</v>
      </c>
      <c r="T352" t="s">
        <v>8</v>
      </c>
      <c r="U352" t="s">
        <v>283</v>
      </c>
    </row>
    <row r="353" spans="1:21" x14ac:dyDescent="0.25">
      <c r="A353">
        <v>33</v>
      </c>
      <c r="B353">
        <v>25</v>
      </c>
      <c r="C353">
        <v>5</v>
      </c>
      <c r="D353">
        <v>434.93560000000002</v>
      </c>
      <c r="E353" t="s">
        <v>163</v>
      </c>
      <c r="F353">
        <v>400</v>
      </c>
      <c r="G353" t="s">
        <v>417</v>
      </c>
      <c r="H353" t="s">
        <v>37</v>
      </c>
      <c r="I353">
        <f t="shared" si="9"/>
        <v>0.6</v>
      </c>
      <c r="J353" t="s">
        <v>25</v>
      </c>
      <c r="K353">
        <v>33</v>
      </c>
      <c r="L353" t="s">
        <v>214</v>
      </c>
      <c r="M353">
        <v>64</v>
      </c>
      <c r="N353">
        <v>10</v>
      </c>
      <c r="O353" t="s">
        <v>211</v>
      </c>
      <c r="P353" t="s">
        <v>222</v>
      </c>
      <c r="Q353" t="s">
        <v>211</v>
      </c>
      <c r="R353" t="s">
        <v>211</v>
      </c>
      <c r="S353">
        <v>434.93560000000002</v>
      </c>
      <c r="T353" t="s">
        <v>8</v>
      </c>
      <c r="U353" t="s">
        <v>283</v>
      </c>
    </row>
    <row r="354" spans="1:21" x14ac:dyDescent="0.25">
      <c r="A354">
        <v>33</v>
      </c>
      <c r="B354">
        <v>25</v>
      </c>
      <c r="C354">
        <v>5.5</v>
      </c>
      <c r="D354">
        <v>412.91860000000003</v>
      </c>
      <c r="E354" t="s">
        <v>163</v>
      </c>
      <c r="F354">
        <v>400</v>
      </c>
      <c r="G354" t="s">
        <v>417</v>
      </c>
      <c r="H354" t="s">
        <v>37</v>
      </c>
      <c r="I354">
        <f t="shared" si="9"/>
        <v>0.6</v>
      </c>
      <c r="J354" t="s">
        <v>25</v>
      </c>
      <c r="K354">
        <v>33</v>
      </c>
      <c r="L354" t="s">
        <v>214</v>
      </c>
      <c r="M354">
        <v>64</v>
      </c>
      <c r="N354">
        <v>10</v>
      </c>
      <c r="O354" t="s">
        <v>211</v>
      </c>
      <c r="P354" t="s">
        <v>222</v>
      </c>
      <c r="Q354" t="s">
        <v>211</v>
      </c>
      <c r="R354" t="s">
        <v>211</v>
      </c>
      <c r="S354">
        <v>412.91860000000003</v>
      </c>
      <c r="T354" t="s">
        <v>8</v>
      </c>
      <c r="U354" t="s">
        <v>283</v>
      </c>
    </row>
    <row r="355" spans="1:21" x14ac:dyDescent="0.25">
      <c r="A355">
        <v>33</v>
      </c>
      <c r="B355">
        <v>25</v>
      </c>
      <c r="C355">
        <v>6</v>
      </c>
      <c r="D355">
        <v>334.57810000000001</v>
      </c>
      <c r="E355" t="s">
        <v>163</v>
      </c>
      <c r="F355">
        <v>400</v>
      </c>
      <c r="G355" t="s">
        <v>417</v>
      </c>
      <c r="H355" t="s">
        <v>37</v>
      </c>
      <c r="I355">
        <f t="shared" si="9"/>
        <v>0.6</v>
      </c>
      <c r="J355" t="s">
        <v>25</v>
      </c>
      <c r="K355">
        <v>33</v>
      </c>
      <c r="L355" t="s">
        <v>214</v>
      </c>
      <c r="M355">
        <v>64</v>
      </c>
      <c r="N355">
        <v>10</v>
      </c>
      <c r="O355" t="s">
        <v>211</v>
      </c>
      <c r="P355" t="s">
        <v>222</v>
      </c>
      <c r="Q355" t="s">
        <v>211</v>
      </c>
      <c r="R355" t="s">
        <v>211</v>
      </c>
      <c r="S355">
        <v>334.57810000000001</v>
      </c>
      <c r="T355" t="s">
        <v>8</v>
      </c>
      <c r="U355" t="s">
        <v>283</v>
      </c>
    </row>
    <row r="356" spans="1:21" x14ac:dyDescent="0.25">
      <c r="A356">
        <v>33</v>
      </c>
      <c r="B356">
        <v>25</v>
      </c>
      <c r="C356">
        <v>8</v>
      </c>
      <c r="D356">
        <v>261.20310000000001</v>
      </c>
      <c r="E356" t="s">
        <v>163</v>
      </c>
      <c r="F356">
        <v>400</v>
      </c>
      <c r="G356" t="s">
        <v>417</v>
      </c>
      <c r="H356" t="s">
        <v>37</v>
      </c>
      <c r="I356">
        <f t="shared" si="9"/>
        <v>0.6</v>
      </c>
      <c r="J356" t="s">
        <v>25</v>
      </c>
      <c r="K356">
        <v>33</v>
      </c>
      <c r="L356" t="s">
        <v>214</v>
      </c>
      <c r="M356">
        <v>64</v>
      </c>
      <c r="N356">
        <v>10</v>
      </c>
      <c r="O356" t="s">
        <v>211</v>
      </c>
      <c r="P356" t="s">
        <v>222</v>
      </c>
      <c r="Q356" t="s">
        <v>211</v>
      </c>
      <c r="R356" t="s">
        <v>211</v>
      </c>
      <c r="S356">
        <v>261.20310000000001</v>
      </c>
      <c r="T356" t="s">
        <v>8</v>
      </c>
      <c r="U356" t="s">
        <v>283</v>
      </c>
    </row>
    <row r="357" spans="1:21" x14ac:dyDescent="0.25">
      <c r="A357">
        <v>33</v>
      </c>
      <c r="B357">
        <v>25</v>
      </c>
      <c r="C357">
        <v>10</v>
      </c>
      <c r="D357">
        <v>207.4325</v>
      </c>
      <c r="E357" t="s">
        <v>163</v>
      </c>
      <c r="F357">
        <v>400</v>
      </c>
      <c r="G357" t="s">
        <v>417</v>
      </c>
      <c r="H357" t="s">
        <v>37</v>
      </c>
      <c r="I357">
        <f t="shared" si="9"/>
        <v>0.6</v>
      </c>
      <c r="J357" t="s">
        <v>25</v>
      </c>
      <c r="K357">
        <v>33</v>
      </c>
      <c r="L357" t="s">
        <v>214</v>
      </c>
      <c r="M357">
        <v>64</v>
      </c>
      <c r="N357">
        <v>10</v>
      </c>
      <c r="O357" t="s">
        <v>211</v>
      </c>
      <c r="P357" t="s">
        <v>222</v>
      </c>
      <c r="Q357" t="s">
        <v>211</v>
      </c>
      <c r="R357" t="s">
        <v>211</v>
      </c>
      <c r="S357">
        <v>207.4325</v>
      </c>
      <c r="T357" t="s">
        <v>8</v>
      </c>
      <c r="U357" t="s">
        <v>283</v>
      </c>
    </row>
    <row r="358" spans="1:21" x14ac:dyDescent="0.25">
      <c r="A358">
        <v>33</v>
      </c>
      <c r="B358">
        <v>25</v>
      </c>
      <c r="C358">
        <v>24</v>
      </c>
      <c r="D358">
        <v>151.7877</v>
      </c>
      <c r="E358" t="s">
        <v>163</v>
      </c>
      <c r="F358">
        <v>400</v>
      </c>
      <c r="G358" t="s">
        <v>417</v>
      </c>
      <c r="H358" t="s">
        <v>37</v>
      </c>
      <c r="I358">
        <f t="shared" si="9"/>
        <v>0.6</v>
      </c>
      <c r="J358" t="s">
        <v>25</v>
      </c>
      <c r="K358">
        <v>33</v>
      </c>
      <c r="L358" t="s">
        <v>214</v>
      </c>
      <c r="M358">
        <v>64</v>
      </c>
      <c r="N358">
        <v>10</v>
      </c>
      <c r="O358" t="s">
        <v>211</v>
      </c>
      <c r="P358" t="s">
        <v>222</v>
      </c>
      <c r="Q358" t="s">
        <v>211</v>
      </c>
      <c r="R358" t="s">
        <v>211</v>
      </c>
      <c r="S358">
        <v>151.7877</v>
      </c>
      <c r="T358" t="s">
        <v>8</v>
      </c>
      <c r="U358" t="s">
        <v>283</v>
      </c>
    </row>
    <row r="359" spans="1:21" x14ac:dyDescent="0.25">
      <c r="A359">
        <v>33</v>
      </c>
      <c r="B359">
        <v>26</v>
      </c>
      <c r="C359">
        <v>0</v>
      </c>
      <c r="D359">
        <v>0</v>
      </c>
      <c r="E359" t="s">
        <v>163</v>
      </c>
      <c r="F359">
        <v>800</v>
      </c>
      <c r="G359" t="s">
        <v>418</v>
      </c>
      <c r="H359" t="s">
        <v>37</v>
      </c>
      <c r="I359">
        <f t="shared" si="9"/>
        <v>0.6</v>
      </c>
      <c r="J359" t="s">
        <v>25</v>
      </c>
      <c r="K359">
        <v>33</v>
      </c>
      <c r="L359" t="s">
        <v>214</v>
      </c>
      <c r="M359">
        <v>64</v>
      </c>
      <c r="N359">
        <v>10</v>
      </c>
      <c r="O359" t="s">
        <v>211</v>
      </c>
      <c r="P359" t="s">
        <v>222</v>
      </c>
      <c r="Q359" t="s">
        <v>211</v>
      </c>
      <c r="R359" t="s">
        <v>211</v>
      </c>
      <c r="S359">
        <v>0</v>
      </c>
      <c r="T359" t="s">
        <v>8</v>
      </c>
      <c r="U359" t="s">
        <v>283</v>
      </c>
    </row>
    <row r="360" spans="1:21" x14ac:dyDescent="0.25">
      <c r="A360">
        <v>33</v>
      </c>
      <c r="B360">
        <v>26</v>
      </c>
      <c r="C360">
        <v>1</v>
      </c>
      <c r="D360">
        <v>373.5181</v>
      </c>
      <c r="E360" t="s">
        <v>163</v>
      </c>
      <c r="F360">
        <v>800</v>
      </c>
      <c r="G360" t="s">
        <v>418</v>
      </c>
      <c r="H360" t="s">
        <v>37</v>
      </c>
      <c r="I360">
        <f t="shared" si="9"/>
        <v>0.6</v>
      </c>
      <c r="J360" t="s">
        <v>25</v>
      </c>
      <c r="K360">
        <v>33</v>
      </c>
      <c r="L360" t="s">
        <v>214</v>
      </c>
      <c r="M360">
        <v>64</v>
      </c>
      <c r="N360">
        <v>10</v>
      </c>
      <c r="O360" t="s">
        <v>211</v>
      </c>
      <c r="P360" t="s">
        <v>222</v>
      </c>
      <c r="Q360" t="s">
        <v>211</v>
      </c>
      <c r="R360" t="s">
        <v>211</v>
      </c>
      <c r="S360">
        <v>373.5181</v>
      </c>
      <c r="T360" t="s">
        <v>8</v>
      </c>
      <c r="U360" t="s">
        <v>283</v>
      </c>
    </row>
    <row r="361" spans="1:21" x14ac:dyDescent="0.25">
      <c r="A361">
        <v>33</v>
      </c>
      <c r="B361">
        <v>26</v>
      </c>
      <c r="C361">
        <v>2</v>
      </c>
      <c r="D361">
        <v>571.93200000000002</v>
      </c>
      <c r="E361" t="s">
        <v>163</v>
      </c>
      <c r="F361">
        <v>800</v>
      </c>
      <c r="G361" t="s">
        <v>418</v>
      </c>
      <c r="H361" t="s">
        <v>37</v>
      </c>
      <c r="I361">
        <f t="shared" si="9"/>
        <v>0.6</v>
      </c>
      <c r="J361" t="s">
        <v>25</v>
      </c>
      <c r="K361">
        <v>33</v>
      </c>
      <c r="L361" t="s">
        <v>214</v>
      </c>
      <c r="M361">
        <v>64</v>
      </c>
      <c r="N361">
        <v>10</v>
      </c>
      <c r="O361" t="s">
        <v>211</v>
      </c>
      <c r="P361" t="s">
        <v>222</v>
      </c>
      <c r="Q361" t="s">
        <v>211</v>
      </c>
      <c r="R361" t="s">
        <v>211</v>
      </c>
      <c r="S361">
        <v>571.93200000000002</v>
      </c>
      <c r="T361" t="s">
        <v>8</v>
      </c>
      <c r="U361" t="s">
        <v>283</v>
      </c>
    </row>
    <row r="362" spans="1:21" x14ac:dyDescent="0.25">
      <c r="A362">
        <v>33</v>
      </c>
      <c r="B362">
        <v>26</v>
      </c>
      <c r="C362">
        <v>3</v>
      </c>
      <c r="D362">
        <v>537.697</v>
      </c>
      <c r="E362" t="s">
        <v>163</v>
      </c>
      <c r="F362">
        <v>800</v>
      </c>
      <c r="G362" t="s">
        <v>418</v>
      </c>
      <c r="H362" t="s">
        <v>37</v>
      </c>
      <c r="I362">
        <f t="shared" si="9"/>
        <v>0.6</v>
      </c>
      <c r="J362" t="s">
        <v>25</v>
      </c>
      <c r="K362">
        <v>33</v>
      </c>
      <c r="L362" t="s">
        <v>214</v>
      </c>
      <c r="M362">
        <v>64</v>
      </c>
      <c r="N362">
        <v>10</v>
      </c>
      <c r="O362" t="s">
        <v>211</v>
      </c>
      <c r="P362" t="s">
        <v>222</v>
      </c>
      <c r="Q362" t="s">
        <v>211</v>
      </c>
      <c r="R362" t="s">
        <v>211</v>
      </c>
      <c r="S362">
        <v>537.697</v>
      </c>
      <c r="T362" t="s">
        <v>8</v>
      </c>
      <c r="U362" t="s">
        <v>283</v>
      </c>
    </row>
    <row r="363" spans="1:21" x14ac:dyDescent="0.25">
      <c r="A363">
        <v>33</v>
      </c>
      <c r="B363">
        <v>26</v>
      </c>
      <c r="C363">
        <v>4</v>
      </c>
      <c r="D363">
        <v>373.66320000000002</v>
      </c>
      <c r="E363" t="s">
        <v>163</v>
      </c>
      <c r="F363">
        <v>800</v>
      </c>
      <c r="G363" t="s">
        <v>418</v>
      </c>
      <c r="H363" t="s">
        <v>37</v>
      </c>
      <c r="I363">
        <f t="shared" si="9"/>
        <v>0.6</v>
      </c>
      <c r="J363" t="s">
        <v>25</v>
      </c>
      <c r="K363">
        <v>33</v>
      </c>
      <c r="L363" t="s">
        <v>214</v>
      </c>
      <c r="M363">
        <v>64</v>
      </c>
      <c r="N363">
        <v>10</v>
      </c>
      <c r="O363" t="s">
        <v>211</v>
      </c>
      <c r="P363" t="s">
        <v>222</v>
      </c>
      <c r="Q363" t="s">
        <v>211</v>
      </c>
      <c r="R363" t="s">
        <v>211</v>
      </c>
      <c r="S363">
        <v>373.66320000000002</v>
      </c>
      <c r="T363" t="s">
        <v>8</v>
      </c>
      <c r="U363" t="s">
        <v>283</v>
      </c>
    </row>
    <row r="364" spans="1:21" x14ac:dyDescent="0.25">
      <c r="A364">
        <v>33</v>
      </c>
      <c r="B364">
        <v>26</v>
      </c>
      <c r="C364">
        <v>4.5</v>
      </c>
      <c r="D364">
        <v>488.79199999999997</v>
      </c>
      <c r="E364" t="s">
        <v>163</v>
      </c>
      <c r="F364">
        <v>800</v>
      </c>
      <c r="G364" t="s">
        <v>418</v>
      </c>
      <c r="H364" t="s">
        <v>37</v>
      </c>
      <c r="I364">
        <f t="shared" si="9"/>
        <v>0.6</v>
      </c>
      <c r="J364" t="s">
        <v>25</v>
      </c>
      <c r="K364">
        <v>33</v>
      </c>
      <c r="L364" t="s">
        <v>214</v>
      </c>
      <c r="M364">
        <v>64</v>
      </c>
      <c r="N364">
        <v>10</v>
      </c>
      <c r="O364" t="s">
        <v>211</v>
      </c>
      <c r="P364" t="s">
        <v>222</v>
      </c>
      <c r="Q364" t="s">
        <v>211</v>
      </c>
      <c r="R364" t="s">
        <v>211</v>
      </c>
      <c r="S364">
        <v>488.79199999999997</v>
      </c>
      <c r="T364" t="s">
        <v>8</v>
      </c>
      <c r="U364" t="s">
        <v>283</v>
      </c>
    </row>
    <row r="365" spans="1:21" x14ac:dyDescent="0.25">
      <c r="A365">
        <v>33</v>
      </c>
      <c r="B365">
        <v>26</v>
      </c>
      <c r="C365">
        <v>5</v>
      </c>
      <c r="D365">
        <v>525.54930000000002</v>
      </c>
      <c r="E365" t="s">
        <v>163</v>
      </c>
      <c r="F365">
        <v>800</v>
      </c>
      <c r="G365" t="s">
        <v>418</v>
      </c>
      <c r="H365" t="s">
        <v>37</v>
      </c>
      <c r="I365">
        <f t="shared" si="9"/>
        <v>0.6</v>
      </c>
      <c r="J365" t="s">
        <v>25</v>
      </c>
      <c r="K365">
        <v>33</v>
      </c>
      <c r="L365" t="s">
        <v>214</v>
      </c>
      <c r="M365">
        <v>64</v>
      </c>
      <c r="N365">
        <v>10</v>
      </c>
      <c r="O365" t="s">
        <v>211</v>
      </c>
      <c r="P365" t="s">
        <v>222</v>
      </c>
      <c r="Q365" t="s">
        <v>211</v>
      </c>
      <c r="R365" t="s">
        <v>211</v>
      </c>
      <c r="S365">
        <v>525.54930000000002</v>
      </c>
      <c r="T365" t="s">
        <v>8</v>
      </c>
      <c r="U365" t="s">
        <v>283</v>
      </c>
    </row>
    <row r="366" spans="1:21" x14ac:dyDescent="0.25">
      <c r="A366">
        <v>33</v>
      </c>
      <c r="B366">
        <v>26</v>
      </c>
      <c r="C366">
        <v>5.5</v>
      </c>
      <c r="D366">
        <v>505.98419999999999</v>
      </c>
      <c r="E366" t="s">
        <v>163</v>
      </c>
      <c r="F366">
        <v>800</v>
      </c>
      <c r="G366" t="s">
        <v>418</v>
      </c>
      <c r="H366" t="s">
        <v>37</v>
      </c>
      <c r="I366">
        <f t="shared" si="9"/>
        <v>0.6</v>
      </c>
      <c r="J366" t="s">
        <v>25</v>
      </c>
      <c r="K366">
        <v>33</v>
      </c>
      <c r="L366" t="s">
        <v>214</v>
      </c>
      <c r="M366">
        <v>64</v>
      </c>
      <c r="N366">
        <v>10</v>
      </c>
      <c r="O366" t="s">
        <v>211</v>
      </c>
      <c r="P366" t="s">
        <v>222</v>
      </c>
      <c r="Q366" t="s">
        <v>211</v>
      </c>
      <c r="R366" t="s">
        <v>211</v>
      </c>
      <c r="S366">
        <v>505.98419999999999</v>
      </c>
      <c r="T366" t="s">
        <v>8</v>
      </c>
      <c r="U366" t="s">
        <v>283</v>
      </c>
    </row>
    <row r="367" spans="1:21" x14ac:dyDescent="0.25">
      <c r="A367">
        <v>33</v>
      </c>
      <c r="B367">
        <v>26</v>
      </c>
      <c r="C367">
        <v>6</v>
      </c>
      <c r="D367">
        <v>415.39019999999999</v>
      </c>
      <c r="E367" t="s">
        <v>163</v>
      </c>
      <c r="F367">
        <v>800</v>
      </c>
      <c r="G367" t="s">
        <v>418</v>
      </c>
      <c r="H367" t="s">
        <v>37</v>
      </c>
      <c r="I367">
        <f t="shared" si="9"/>
        <v>0.6</v>
      </c>
      <c r="J367" t="s">
        <v>25</v>
      </c>
      <c r="K367">
        <v>33</v>
      </c>
      <c r="L367" t="s">
        <v>214</v>
      </c>
      <c r="M367">
        <v>64</v>
      </c>
      <c r="N367">
        <v>10</v>
      </c>
      <c r="O367" t="s">
        <v>211</v>
      </c>
      <c r="P367" t="s">
        <v>222</v>
      </c>
      <c r="Q367" t="s">
        <v>211</v>
      </c>
      <c r="R367" t="s">
        <v>211</v>
      </c>
      <c r="S367">
        <v>415.39019999999999</v>
      </c>
      <c r="T367" t="s">
        <v>8</v>
      </c>
      <c r="U367" t="s">
        <v>283</v>
      </c>
    </row>
    <row r="368" spans="1:21" x14ac:dyDescent="0.25">
      <c r="A368">
        <v>33</v>
      </c>
      <c r="B368">
        <v>26</v>
      </c>
      <c r="C368">
        <v>8</v>
      </c>
      <c r="D368">
        <v>302.83859999999999</v>
      </c>
      <c r="E368" t="s">
        <v>163</v>
      </c>
      <c r="F368">
        <v>800</v>
      </c>
      <c r="G368" t="s">
        <v>418</v>
      </c>
      <c r="H368" t="s">
        <v>37</v>
      </c>
      <c r="I368">
        <f t="shared" si="9"/>
        <v>0.6</v>
      </c>
      <c r="J368" t="s">
        <v>25</v>
      </c>
      <c r="K368">
        <v>33</v>
      </c>
      <c r="L368" t="s">
        <v>214</v>
      </c>
      <c r="M368">
        <v>64</v>
      </c>
      <c r="N368">
        <v>10</v>
      </c>
      <c r="O368" t="s">
        <v>211</v>
      </c>
      <c r="P368" t="s">
        <v>222</v>
      </c>
      <c r="Q368" t="s">
        <v>211</v>
      </c>
      <c r="R368" t="s">
        <v>211</v>
      </c>
      <c r="S368">
        <v>302.83859999999999</v>
      </c>
      <c r="T368" t="s">
        <v>8</v>
      </c>
      <c r="U368" t="s">
        <v>283</v>
      </c>
    </row>
    <row r="369" spans="1:21" x14ac:dyDescent="0.25">
      <c r="A369">
        <v>33</v>
      </c>
      <c r="B369">
        <v>26</v>
      </c>
      <c r="C369">
        <v>10</v>
      </c>
      <c r="D369">
        <v>271.10039999999998</v>
      </c>
      <c r="E369" t="s">
        <v>163</v>
      </c>
      <c r="F369">
        <v>800</v>
      </c>
      <c r="G369" t="s">
        <v>418</v>
      </c>
      <c r="H369" t="s">
        <v>37</v>
      </c>
      <c r="I369">
        <f t="shared" si="9"/>
        <v>0.6</v>
      </c>
      <c r="J369" t="s">
        <v>25</v>
      </c>
      <c r="K369">
        <v>33</v>
      </c>
      <c r="L369" t="s">
        <v>214</v>
      </c>
      <c r="M369">
        <v>64</v>
      </c>
      <c r="N369">
        <v>10</v>
      </c>
      <c r="O369" t="s">
        <v>211</v>
      </c>
      <c r="P369" t="s">
        <v>222</v>
      </c>
      <c r="Q369" t="s">
        <v>211</v>
      </c>
      <c r="R369" t="s">
        <v>211</v>
      </c>
      <c r="S369">
        <v>271.10039999999998</v>
      </c>
      <c r="T369" t="s">
        <v>8</v>
      </c>
      <c r="U369" t="s">
        <v>283</v>
      </c>
    </row>
    <row r="370" spans="1:21" x14ac:dyDescent="0.25">
      <c r="A370">
        <v>33</v>
      </c>
      <c r="B370">
        <v>26</v>
      </c>
      <c r="C370">
        <v>24</v>
      </c>
      <c r="D370">
        <v>164.0299</v>
      </c>
      <c r="E370" t="s">
        <v>163</v>
      </c>
      <c r="F370">
        <v>800</v>
      </c>
      <c r="G370" t="s">
        <v>418</v>
      </c>
      <c r="H370" t="s">
        <v>37</v>
      </c>
      <c r="I370">
        <f t="shared" si="9"/>
        <v>0.6</v>
      </c>
      <c r="J370" t="s">
        <v>25</v>
      </c>
      <c r="K370">
        <v>33</v>
      </c>
      <c r="L370" t="s">
        <v>214</v>
      </c>
      <c r="M370">
        <v>64</v>
      </c>
      <c r="N370">
        <v>10</v>
      </c>
      <c r="O370" t="s">
        <v>211</v>
      </c>
      <c r="P370" t="s">
        <v>222</v>
      </c>
      <c r="Q370" t="s">
        <v>211</v>
      </c>
      <c r="R370" t="s">
        <v>211</v>
      </c>
      <c r="S370">
        <v>164.0299</v>
      </c>
      <c r="T370" t="s">
        <v>8</v>
      </c>
      <c r="U370" t="s">
        <v>283</v>
      </c>
    </row>
    <row r="371" spans="1:21" x14ac:dyDescent="0.25">
      <c r="A371">
        <v>33</v>
      </c>
      <c r="B371">
        <v>27</v>
      </c>
      <c r="C371">
        <v>0</v>
      </c>
      <c r="D371">
        <v>0</v>
      </c>
      <c r="E371" t="s">
        <v>163</v>
      </c>
      <c r="F371">
        <v>1200</v>
      </c>
      <c r="G371" t="s">
        <v>418</v>
      </c>
      <c r="H371" t="s">
        <v>37</v>
      </c>
      <c r="I371">
        <f t="shared" si="9"/>
        <v>0.6</v>
      </c>
      <c r="J371" t="s">
        <v>25</v>
      </c>
      <c r="K371">
        <v>33</v>
      </c>
      <c r="L371" t="s">
        <v>214</v>
      </c>
      <c r="M371">
        <v>64</v>
      </c>
      <c r="N371">
        <v>10</v>
      </c>
      <c r="O371" t="s">
        <v>211</v>
      </c>
      <c r="P371" t="s">
        <v>222</v>
      </c>
      <c r="Q371" t="s">
        <v>211</v>
      </c>
      <c r="R371" t="s">
        <v>211</v>
      </c>
      <c r="S371">
        <v>0</v>
      </c>
      <c r="T371" t="s">
        <v>8</v>
      </c>
      <c r="U371" t="s">
        <v>283</v>
      </c>
    </row>
    <row r="372" spans="1:21" x14ac:dyDescent="0.25">
      <c r="A372">
        <v>33</v>
      </c>
      <c r="B372">
        <v>27</v>
      </c>
      <c r="C372">
        <v>1</v>
      </c>
      <c r="D372">
        <v>385.75880000000001</v>
      </c>
      <c r="E372" t="s">
        <v>163</v>
      </c>
      <c r="F372">
        <v>1200</v>
      </c>
      <c r="G372" t="s">
        <v>418</v>
      </c>
      <c r="H372" t="s">
        <v>37</v>
      </c>
      <c r="I372">
        <f t="shared" si="9"/>
        <v>0.6</v>
      </c>
      <c r="J372" t="s">
        <v>25</v>
      </c>
      <c r="K372">
        <v>33</v>
      </c>
      <c r="L372" t="s">
        <v>214</v>
      </c>
      <c r="M372">
        <v>64</v>
      </c>
      <c r="N372">
        <v>10</v>
      </c>
      <c r="O372" t="s">
        <v>211</v>
      </c>
      <c r="P372" t="s">
        <v>222</v>
      </c>
      <c r="Q372" t="s">
        <v>211</v>
      </c>
      <c r="R372" t="s">
        <v>211</v>
      </c>
      <c r="S372">
        <v>385.75880000000001</v>
      </c>
      <c r="T372" t="s">
        <v>8</v>
      </c>
      <c r="U372" t="s">
        <v>283</v>
      </c>
    </row>
    <row r="373" spans="1:21" x14ac:dyDescent="0.25">
      <c r="A373">
        <v>33</v>
      </c>
      <c r="B373">
        <v>27</v>
      </c>
      <c r="C373">
        <v>2</v>
      </c>
      <c r="D373">
        <v>787.44230000000005</v>
      </c>
      <c r="E373" t="s">
        <v>163</v>
      </c>
      <c r="F373">
        <v>1200</v>
      </c>
      <c r="G373" t="s">
        <v>418</v>
      </c>
      <c r="H373" t="s">
        <v>37</v>
      </c>
      <c r="I373">
        <f t="shared" si="9"/>
        <v>0.6</v>
      </c>
      <c r="J373" t="s">
        <v>25</v>
      </c>
      <c r="K373">
        <v>33</v>
      </c>
      <c r="L373" t="s">
        <v>214</v>
      </c>
      <c r="M373">
        <v>64</v>
      </c>
      <c r="N373">
        <v>10</v>
      </c>
      <c r="O373" t="s">
        <v>211</v>
      </c>
      <c r="P373" t="s">
        <v>222</v>
      </c>
      <c r="Q373" t="s">
        <v>211</v>
      </c>
      <c r="R373" t="s">
        <v>211</v>
      </c>
      <c r="S373">
        <v>787.44230000000005</v>
      </c>
      <c r="T373" t="s">
        <v>8</v>
      </c>
      <c r="U373" t="s">
        <v>283</v>
      </c>
    </row>
    <row r="374" spans="1:21" x14ac:dyDescent="0.25">
      <c r="A374">
        <v>33</v>
      </c>
      <c r="B374">
        <v>27</v>
      </c>
      <c r="C374">
        <v>3</v>
      </c>
      <c r="D374">
        <v>745.85889999999995</v>
      </c>
      <c r="E374" t="s">
        <v>163</v>
      </c>
      <c r="F374">
        <v>1200</v>
      </c>
      <c r="G374" t="s">
        <v>418</v>
      </c>
      <c r="H374" t="s">
        <v>37</v>
      </c>
      <c r="I374">
        <f t="shared" si="9"/>
        <v>0.6</v>
      </c>
      <c r="J374" t="s">
        <v>25</v>
      </c>
      <c r="K374">
        <v>33</v>
      </c>
      <c r="L374" t="s">
        <v>214</v>
      </c>
      <c r="M374">
        <v>64</v>
      </c>
      <c r="N374">
        <v>10</v>
      </c>
      <c r="O374" t="s">
        <v>211</v>
      </c>
      <c r="P374" t="s">
        <v>222</v>
      </c>
      <c r="Q374" t="s">
        <v>211</v>
      </c>
      <c r="R374" t="s">
        <v>211</v>
      </c>
      <c r="S374">
        <v>745.85889999999995</v>
      </c>
      <c r="T374" t="s">
        <v>8</v>
      </c>
      <c r="U374" t="s">
        <v>283</v>
      </c>
    </row>
    <row r="375" spans="1:21" x14ac:dyDescent="0.25">
      <c r="A375">
        <v>33</v>
      </c>
      <c r="B375">
        <v>27</v>
      </c>
      <c r="C375">
        <v>4</v>
      </c>
      <c r="D375">
        <v>750.8075</v>
      </c>
      <c r="E375" t="s">
        <v>163</v>
      </c>
      <c r="F375">
        <v>1200</v>
      </c>
      <c r="G375" t="s">
        <v>418</v>
      </c>
      <c r="H375" t="s">
        <v>37</v>
      </c>
      <c r="I375">
        <f t="shared" si="9"/>
        <v>0.6</v>
      </c>
      <c r="J375" t="s">
        <v>25</v>
      </c>
      <c r="K375">
        <v>33</v>
      </c>
      <c r="L375" t="s">
        <v>214</v>
      </c>
      <c r="M375">
        <v>64</v>
      </c>
      <c r="N375">
        <v>10</v>
      </c>
      <c r="O375" t="s">
        <v>211</v>
      </c>
      <c r="P375" t="s">
        <v>222</v>
      </c>
      <c r="Q375" t="s">
        <v>211</v>
      </c>
      <c r="R375" t="s">
        <v>211</v>
      </c>
      <c r="S375">
        <v>750.8075</v>
      </c>
      <c r="T375" t="s">
        <v>8</v>
      </c>
      <c r="U375" t="s">
        <v>283</v>
      </c>
    </row>
    <row r="376" spans="1:21" x14ac:dyDescent="0.25">
      <c r="A376">
        <v>33</v>
      </c>
      <c r="B376">
        <v>27</v>
      </c>
      <c r="C376">
        <v>4.5</v>
      </c>
      <c r="D376">
        <v>804.70770000000005</v>
      </c>
      <c r="E376" t="s">
        <v>163</v>
      </c>
      <c r="F376">
        <v>1200</v>
      </c>
      <c r="G376" t="s">
        <v>418</v>
      </c>
      <c r="H376" t="s">
        <v>37</v>
      </c>
      <c r="I376">
        <f t="shared" si="9"/>
        <v>0.6</v>
      </c>
      <c r="J376" t="s">
        <v>25</v>
      </c>
      <c r="K376">
        <v>33</v>
      </c>
      <c r="L376" t="s">
        <v>214</v>
      </c>
      <c r="M376">
        <v>64</v>
      </c>
      <c r="N376">
        <v>10</v>
      </c>
      <c r="O376" t="s">
        <v>211</v>
      </c>
      <c r="P376" t="s">
        <v>222</v>
      </c>
      <c r="Q376" t="s">
        <v>211</v>
      </c>
      <c r="R376" t="s">
        <v>211</v>
      </c>
      <c r="S376">
        <v>804.70770000000005</v>
      </c>
      <c r="T376" t="s">
        <v>8</v>
      </c>
      <c r="U376" t="s">
        <v>283</v>
      </c>
    </row>
    <row r="377" spans="1:21" x14ac:dyDescent="0.25">
      <c r="A377">
        <v>33</v>
      </c>
      <c r="B377">
        <v>27</v>
      </c>
      <c r="C377">
        <v>5</v>
      </c>
      <c r="D377">
        <v>1076.5713000000001</v>
      </c>
      <c r="E377" t="s">
        <v>163</v>
      </c>
      <c r="F377">
        <v>1200</v>
      </c>
      <c r="G377" t="s">
        <v>418</v>
      </c>
      <c r="H377" t="s">
        <v>37</v>
      </c>
      <c r="I377">
        <f t="shared" si="9"/>
        <v>0.6</v>
      </c>
      <c r="J377" t="s">
        <v>25</v>
      </c>
      <c r="K377">
        <v>33</v>
      </c>
      <c r="L377" t="s">
        <v>214</v>
      </c>
      <c r="M377">
        <v>64</v>
      </c>
      <c r="N377">
        <v>10</v>
      </c>
      <c r="O377" t="s">
        <v>211</v>
      </c>
      <c r="P377" t="s">
        <v>222</v>
      </c>
      <c r="Q377" t="s">
        <v>211</v>
      </c>
      <c r="R377" t="s">
        <v>211</v>
      </c>
      <c r="S377">
        <v>1076.5713000000001</v>
      </c>
      <c r="T377" t="s">
        <v>8</v>
      </c>
      <c r="U377" t="s">
        <v>283</v>
      </c>
    </row>
    <row r="378" spans="1:21" x14ac:dyDescent="0.25">
      <c r="A378">
        <v>33</v>
      </c>
      <c r="B378">
        <v>27</v>
      </c>
      <c r="C378">
        <v>5.5</v>
      </c>
      <c r="D378">
        <v>785.16650000000004</v>
      </c>
      <c r="E378" t="s">
        <v>163</v>
      </c>
      <c r="F378">
        <v>1200</v>
      </c>
      <c r="G378" t="s">
        <v>418</v>
      </c>
      <c r="H378" t="s">
        <v>37</v>
      </c>
      <c r="I378">
        <f t="shared" si="9"/>
        <v>0.6</v>
      </c>
      <c r="J378" t="s">
        <v>25</v>
      </c>
      <c r="K378">
        <v>33</v>
      </c>
      <c r="L378" t="s">
        <v>214</v>
      </c>
      <c r="M378">
        <v>64</v>
      </c>
      <c r="N378">
        <v>10</v>
      </c>
      <c r="O378" t="s">
        <v>211</v>
      </c>
      <c r="P378" t="s">
        <v>222</v>
      </c>
      <c r="Q378" t="s">
        <v>211</v>
      </c>
      <c r="R378" t="s">
        <v>211</v>
      </c>
      <c r="S378">
        <v>785.16650000000004</v>
      </c>
      <c r="T378" t="s">
        <v>8</v>
      </c>
      <c r="U378" t="s">
        <v>283</v>
      </c>
    </row>
    <row r="379" spans="1:21" x14ac:dyDescent="0.25">
      <c r="A379">
        <v>33</v>
      </c>
      <c r="B379">
        <v>27</v>
      </c>
      <c r="C379">
        <v>6</v>
      </c>
      <c r="D379">
        <v>687.22850000000005</v>
      </c>
      <c r="E379" t="s">
        <v>163</v>
      </c>
      <c r="F379">
        <v>1200</v>
      </c>
      <c r="G379" t="s">
        <v>418</v>
      </c>
      <c r="H379" t="s">
        <v>37</v>
      </c>
      <c r="I379">
        <f t="shared" si="9"/>
        <v>0.6</v>
      </c>
      <c r="J379" t="s">
        <v>25</v>
      </c>
      <c r="K379">
        <v>33</v>
      </c>
      <c r="L379" t="s">
        <v>214</v>
      </c>
      <c r="M379">
        <v>64</v>
      </c>
      <c r="N379">
        <v>10</v>
      </c>
      <c r="O379" t="s">
        <v>211</v>
      </c>
      <c r="P379" t="s">
        <v>222</v>
      </c>
      <c r="Q379" t="s">
        <v>211</v>
      </c>
      <c r="R379" t="s">
        <v>211</v>
      </c>
      <c r="S379">
        <v>687.22850000000005</v>
      </c>
      <c r="T379" t="s">
        <v>8</v>
      </c>
      <c r="U379" t="s">
        <v>283</v>
      </c>
    </row>
    <row r="380" spans="1:21" x14ac:dyDescent="0.25">
      <c r="A380">
        <v>33</v>
      </c>
      <c r="B380">
        <v>27</v>
      </c>
      <c r="C380">
        <v>8</v>
      </c>
      <c r="D380">
        <v>484.06450000000001</v>
      </c>
      <c r="E380" t="s">
        <v>163</v>
      </c>
      <c r="F380">
        <v>1200</v>
      </c>
      <c r="G380" t="s">
        <v>418</v>
      </c>
      <c r="H380" t="s">
        <v>37</v>
      </c>
      <c r="I380">
        <f t="shared" si="9"/>
        <v>0.6</v>
      </c>
      <c r="J380" t="s">
        <v>25</v>
      </c>
      <c r="K380">
        <v>33</v>
      </c>
      <c r="L380" t="s">
        <v>214</v>
      </c>
      <c r="M380">
        <v>64</v>
      </c>
      <c r="N380">
        <v>10</v>
      </c>
      <c r="O380" t="s">
        <v>211</v>
      </c>
      <c r="P380" t="s">
        <v>222</v>
      </c>
      <c r="Q380" t="s">
        <v>211</v>
      </c>
      <c r="R380" t="s">
        <v>211</v>
      </c>
      <c r="S380">
        <v>484.06450000000001</v>
      </c>
      <c r="T380" t="s">
        <v>8</v>
      </c>
      <c r="U380" t="s">
        <v>283</v>
      </c>
    </row>
    <row r="381" spans="1:21" x14ac:dyDescent="0.25">
      <c r="A381">
        <v>33</v>
      </c>
      <c r="B381">
        <v>27</v>
      </c>
      <c r="C381">
        <v>10</v>
      </c>
      <c r="D381">
        <v>422.93720000000002</v>
      </c>
      <c r="E381" t="s">
        <v>163</v>
      </c>
      <c r="F381">
        <v>1200</v>
      </c>
      <c r="G381" t="s">
        <v>418</v>
      </c>
      <c r="H381" t="s">
        <v>37</v>
      </c>
      <c r="I381">
        <f t="shared" si="9"/>
        <v>0.6</v>
      </c>
      <c r="J381" t="s">
        <v>25</v>
      </c>
      <c r="K381">
        <v>33</v>
      </c>
      <c r="L381" t="s">
        <v>214</v>
      </c>
      <c r="M381">
        <v>64</v>
      </c>
      <c r="N381">
        <v>10</v>
      </c>
      <c r="O381" t="s">
        <v>211</v>
      </c>
      <c r="P381" t="s">
        <v>222</v>
      </c>
      <c r="Q381" t="s">
        <v>211</v>
      </c>
      <c r="R381" t="s">
        <v>211</v>
      </c>
      <c r="S381">
        <v>422.93720000000002</v>
      </c>
      <c r="T381" t="s">
        <v>8</v>
      </c>
      <c r="U381" t="s">
        <v>283</v>
      </c>
    </row>
    <row r="382" spans="1:21" x14ac:dyDescent="0.25">
      <c r="A382">
        <v>33</v>
      </c>
      <c r="B382">
        <v>27</v>
      </c>
      <c r="C382">
        <v>24</v>
      </c>
      <c r="D382">
        <v>173.82579999999999</v>
      </c>
      <c r="E382" t="s">
        <v>163</v>
      </c>
      <c r="F382">
        <v>1200</v>
      </c>
      <c r="G382" t="s">
        <v>418</v>
      </c>
      <c r="H382" t="s">
        <v>37</v>
      </c>
      <c r="I382">
        <f t="shared" si="9"/>
        <v>0.6</v>
      </c>
      <c r="J382" t="s">
        <v>25</v>
      </c>
      <c r="K382">
        <v>33</v>
      </c>
      <c r="L382" t="s">
        <v>214</v>
      </c>
      <c r="M382">
        <v>64</v>
      </c>
      <c r="N382">
        <v>10</v>
      </c>
      <c r="O382" t="s">
        <v>211</v>
      </c>
      <c r="P382" t="s">
        <v>222</v>
      </c>
      <c r="Q382" t="s">
        <v>211</v>
      </c>
      <c r="R382" t="s">
        <v>211</v>
      </c>
      <c r="S382">
        <v>173.82579999999999</v>
      </c>
      <c r="T382" t="s">
        <v>8</v>
      </c>
      <c r="U382" t="s">
        <v>283</v>
      </c>
    </row>
    <row r="383" spans="1:21" x14ac:dyDescent="0.25">
      <c r="A383">
        <v>34</v>
      </c>
      <c r="B383">
        <v>28</v>
      </c>
      <c r="C383">
        <v>0</v>
      </c>
      <c r="D383">
        <v>0</v>
      </c>
      <c r="E383" t="s">
        <v>163</v>
      </c>
      <c r="F383">
        <v>400</v>
      </c>
      <c r="G383" t="s">
        <v>417</v>
      </c>
      <c r="H383" t="s">
        <v>37</v>
      </c>
      <c r="I383">
        <f>12/23</f>
        <v>0.52173913043478259</v>
      </c>
      <c r="J383" t="s">
        <v>25</v>
      </c>
      <c r="K383">
        <v>21</v>
      </c>
      <c r="L383" t="s">
        <v>214</v>
      </c>
      <c r="M383">
        <v>53.1</v>
      </c>
      <c r="N383">
        <v>23</v>
      </c>
      <c r="O383" t="s">
        <v>211</v>
      </c>
      <c r="P383" t="s">
        <v>222</v>
      </c>
      <c r="Q383" t="s">
        <v>423</v>
      </c>
      <c r="R383" t="s">
        <v>416</v>
      </c>
      <c r="S383">
        <v>0</v>
      </c>
      <c r="T383" t="s">
        <v>8</v>
      </c>
      <c r="U383" t="s">
        <v>283</v>
      </c>
    </row>
    <row r="384" spans="1:21" x14ac:dyDescent="0.25">
      <c r="A384">
        <v>34</v>
      </c>
      <c r="B384">
        <v>28</v>
      </c>
      <c r="C384">
        <v>0.5</v>
      </c>
      <c r="D384">
        <v>46.491799999999998</v>
      </c>
      <c r="E384" t="s">
        <v>163</v>
      </c>
      <c r="F384">
        <v>400</v>
      </c>
      <c r="G384" t="s">
        <v>417</v>
      </c>
      <c r="H384" t="s">
        <v>37</v>
      </c>
      <c r="I384">
        <f t="shared" ref="I384:I418" si="10">12/23</f>
        <v>0.52173913043478259</v>
      </c>
      <c r="J384" t="s">
        <v>25</v>
      </c>
      <c r="K384">
        <v>21</v>
      </c>
      <c r="L384" t="s">
        <v>214</v>
      </c>
      <c r="M384">
        <v>53.1</v>
      </c>
      <c r="N384">
        <v>23</v>
      </c>
      <c r="O384" t="s">
        <v>211</v>
      </c>
      <c r="P384" t="s">
        <v>222</v>
      </c>
      <c r="Q384" t="s">
        <v>423</v>
      </c>
      <c r="R384" t="s">
        <v>416</v>
      </c>
      <c r="S384">
        <v>46.491799999999998</v>
      </c>
      <c r="T384" t="s">
        <v>8</v>
      </c>
      <c r="U384" t="s">
        <v>283</v>
      </c>
    </row>
    <row r="385" spans="1:21" x14ac:dyDescent="0.25">
      <c r="A385">
        <v>34</v>
      </c>
      <c r="B385">
        <v>28</v>
      </c>
      <c r="C385">
        <v>1</v>
      </c>
      <c r="D385">
        <v>87</v>
      </c>
      <c r="E385" t="s">
        <v>163</v>
      </c>
      <c r="F385">
        <v>400</v>
      </c>
      <c r="G385" t="s">
        <v>417</v>
      </c>
      <c r="H385" t="s">
        <v>37</v>
      </c>
      <c r="I385">
        <f t="shared" si="10"/>
        <v>0.52173913043478259</v>
      </c>
      <c r="J385" t="s">
        <v>25</v>
      </c>
      <c r="K385">
        <v>21</v>
      </c>
      <c r="L385" t="s">
        <v>214</v>
      </c>
      <c r="M385">
        <v>53.1</v>
      </c>
      <c r="N385">
        <v>23</v>
      </c>
      <c r="O385" t="s">
        <v>211</v>
      </c>
      <c r="P385" t="s">
        <v>222</v>
      </c>
      <c r="Q385" t="s">
        <v>423</v>
      </c>
      <c r="R385" t="s">
        <v>416</v>
      </c>
      <c r="S385">
        <v>87</v>
      </c>
      <c r="T385" t="s">
        <v>8</v>
      </c>
      <c r="U385" t="s">
        <v>283</v>
      </c>
    </row>
    <row r="386" spans="1:21" x14ac:dyDescent="0.25">
      <c r="A386">
        <v>34</v>
      </c>
      <c r="B386">
        <v>28</v>
      </c>
      <c r="C386">
        <v>1.5</v>
      </c>
      <c r="D386">
        <v>142.06139999999999</v>
      </c>
      <c r="E386" t="s">
        <v>163</v>
      </c>
      <c r="F386">
        <v>400</v>
      </c>
      <c r="G386" t="s">
        <v>417</v>
      </c>
      <c r="H386" t="s">
        <v>37</v>
      </c>
      <c r="I386">
        <f t="shared" si="10"/>
        <v>0.52173913043478259</v>
      </c>
      <c r="J386" t="s">
        <v>25</v>
      </c>
      <c r="K386">
        <v>21</v>
      </c>
      <c r="L386" t="s">
        <v>214</v>
      </c>
      <c r="M386">
        <v>53.1</v>
      </c>
      <c r="N386">
        <v>23</v>
      </c>
      <c r="O386" t="s">
        <v>211</v>
      </c>
      <c r="P386" t="s">
        <v>222</v>
      </c>
      <c r="Q386" t="s">
        <v>423</v>
      </c>
      <c r="R386" t="s">
        <v>416</v>
      </c>
      <c r="S386">
        <v>142.06139999999999</v>
      </c>
      <c r="T386" t="s">
        <v>8</v>
      </c>
      <c r="U386" t="s">
        <v>283</v>
      </c>
    </row>
    <row r="387" spans="1:21" x14ac:dyDescent="0.25">
      <c r="A387">
        <v>34</v>
      </c>
      <c r="B387">
        <v>28</v>
      </c>
      <c r="C387">
        <v>2</v>
      </c>
      <c r="D387">
        <v>207.22300000000001</v>
      </c>
      <c r="E387" t="s">
        <v>163</v>
      </c>
      <c r="F387">
        <v>400</v>
      </c>
      <c r="G387" t="s">
        <v>417</v>
      </c>
      <c r="H387" t="s">
        <v>37</v>
      </c>
      <c r="I387">
        <f t="shared" si="10"/>
        <v>0.52173913043478259</v>
      </c>
      <c r="J387" t="s">
        <v>25</v>
      </c>
      <c r="K387">
        <v>21</v>
      </c>
      <c r="L387" t="s">
        <v>214</v>
      </c>
      <c r="M387">
        <v>53.1</v>
      </c>
      <c r="N387">
        <v>23</v>
      </c>
      <c r="O387" t="s">
        <v>211</v>
      </c>
      <c r="P387" t="s">
        <v>222</v>
      </c>
      <c r="Q387" t="s">
        <v>423</v>
      </c>
      <c r="R387" t="s">
        <v>416</v>
      </c>
      <c r="S387">
        <v>207.22300000000001</v>
      </c>
      <c r="T387" t="s">
        <v>8</v>
      </c>
      <c r="U387" t="s">
        <v>283</v>
      </c>
    </row>
    <row r="388" spans="1:21" x14ac:dyDescent="0.25">
      <c r="A388">
        <v>34</v>
      </c>
      <c r="B388">
        <v>28</v>
      </c>
      <c r="C388">
        <v>3</v>
      </c>
      <c r="D388">
        <v>197.6251</v>
      </c>
      <c r="E388" t="s">
        <v>163</v>
      </c>
      <c r="F388">
        <v>400</v>
      </c>
      <c r="G388" t="s">
        <v>417</v>
      </c>
      <c r="H388" t="s">
        <v>37</v>
      </c>
      <c r="I388">
        <f t="shared" si="10"/>
        <v>0.52173913043478259</v>
      </c>
      <c r="J388" t="s">
        <v>25</v>
      </c>
      <c r="K388">
        <v>21</v>
      </c>
      <c r="L388" t="s">
        <v>214</v>
      </c>
      <c r="M388">
        <v>53.1</v>
      </c>
      <c r="N388">
        <v>23</v>
      </c>
      <c r="O388" t="s">
        <v>211</v>
      </c>
      <c r="P388" t="s">
        <v>222</v>
      </c>
      <c r="Q388" t="s">
        <v>423</v>
      </c>
      <c r="R388" t="s">
        <v>416</v>
      </c>
      <c r="S388">
        <v>197.6251</v>
      </c>
      <c r="T388" t="s">
        <v>8</v>
      </c>
      <c r="U388" t="s">
        <v>283</v>
      </c>
    </row>
    <row r="389" spans="1:21" x14ac:dyDescent="0.25">
      <c r="A389">
        <v>34</v>
      </c>
      <c r="B389">
        <v>28</v>
      </c>
      <c r="C389">
        <v>4</v>
      </c>
      <c r="D389">
        <v>188.46350000000001</v>
      </c>
      <c r="E389" t="s">
        <v>163</v>
      </c>
      <c r="F389">
        <v>400</v>
      </c>
      <c r="G389" t="s">
        <v>417</v>
      </c>
      <c r="H389" t="s">
        <v>37</v>
      </c>
      <c r="I389">
        <f t="shared" si="10"/>
        <v>0.52173913043478259</v>
      </c>
      <c r="J389" t="s">
        <v>25</v>
      </c>
      <c r="K389">
        <v>21</v>
      </c>
      <c r="L389" t="s">
        <v>214</v>
      </c>
      <c r="M389">
        <v>53.1</v>
      </c>
      <c r="N389">
        <v>23</v>
      </c>
      <c r="O389" t="s">
        <v>211</v>
      </c>
      <c r="P389" t="s">
        <v>222</v>
      </c>
      <c r="Q389" t="s">
        <v>423</v>
      </c>
      <c r="R389" t="s">
        <v>416</v>
      </c>
      <c r="S389">
        <v>188.46350000000001</v>
      </c>
      <c r="T389" t="s">
        <v>8</v>
      </c>
      <c r="U389" t="s">
        <v>283</v>
      </c>
    </row>
    <row r="390" spans="1:21" x14ac:dyDescent="0.25">
      <c r="A390">
        <v>34</v>
      </c>
      <c r="B390">
        <v>28</v>
      </c>
      <c r="C390">
        <v>6</v>
      </c>
      <c r="D390">
        <v>163.51329999999999</v>
      </c>
      <c r="E390" t="s">
        <v>163</v>
      </c>
      <c r="F390">
        <v>400</v>
      </c>
      <c r="G390" t="s">
        <v>417</v>
      </c>
      <c r="H390" t="s">
        <v>37</v>
      </c>
      <c r="I390">
        <f t="shared" si="10"/>
        <v>0.52173913043478259</v>
      </c>
      <c r="J390" t="s">
        <v>25</v>
      </c>
      <c r="K390">
        <v>21</v>
      </c>
      <c r="L390" t="s">
        <v>214</v>
      </c>
      <c r="M390">
        <v>53.1</v>
      </c>
      <c r="N390">
        <v>23</v>
      </c>
      <c r="O390" t="s">
        <v>211</v>
      </c>
      <c r="P390" t="s">
        <v>222</v>
      </c>
      <c r="Q390" t="s">
        <v>423</v>
      </c>
      <c r="R390" t="s">
        <v>416</v>
      </c>
      <c r="S390">
        <v>163.51329999999999</v>
      </c>
      <c r="T390" t="s">
        <v>8</v>
      </c>
      <c r="U390" t="s">
        <v>283</v>
      </c>
    </row>
    <row r="391" spans="1:21" x14ac:dyDescent="0.25">
      <c r="A391">
        <v>34</v>
      </c>
      <c r="B391">
        <v>28</v>
      </c>
      <c r="C391">
        <v>8</v>
      </c>
      <c r="D391">
        <v>135.31899999999999</v>
      </c>
      <c r="E391" t="s">
        <v>163</v>
      </c>
      <c r="F391">
        <v>400</v>
      </c>
      <c r="G391" t="s">
        <v>417</v>
      </c>
      <c r="H391" t="s">
        <v>37</v>
      </c>
      <c r="I391">
        <f t="shared" si="10"/>
        <v>0.52173913043478259</v>
      </c>
      <c r="J391" t="s">
        <v>25</v>
      </c>
      <c r="K391">
        <v>21</v>
      </c>
      <c r="L391" t="s">
        <v>214</v>
      </c>
      <c r="M391">
        <v>53.1</v>
      </c>
      <c r="N391">
        <v>23</v>
      </c>
      <c r="O391" t="s">
        <v>211</v>
      </c>
      <c r="P391" t="s">
        <v>222</v>
      </c>
      <c r="Q391" t="s">
        <v>423</v>
      </c>
      <c r="R391" t="s">
        <v>416</v>
      </c>
      <c r="S391">
        <v>135.31899999999999</v>
      </c>
      <c r="T391" t="s">
        <v>8</v>
      </c>
      <c r="U391" t="s">
        <v>283</v>
      </c>
    </row>
    <row r="392" spans="1:21" x14ac:dyDescent="0.25">
      <c r="A392">
        <v>34</v>
      </c>
      <c r="B392">
        <v>28</v>
      </c>
      <c r="C392">
        <v>10</v>
      </c>
      <c r="D392">
        <v>103.5133</v>
      </c>
      <c r="E392" t="s">
        <v>163</v>
      </c>
      <c r="F392">
        <v>400</v>
      </c>
      <c r="G392" t="s">
        <v>417</v>
      </c>
      <c r="H392" t="s">
        <v>37</v>
      </c>
      <c r="I392">
        <f t="shared" si="10"/>
        <v>0.52173913043478259</v>
      </c>
      <c r="J392" t="s">
        <v>25</v>
      </c>
      <c r="K392">
        <v>21</v>
      </c>
      <c r="L392" t="s">
        <v>214</v>
      </c>
      <c r="M392">
        <v>53.1</v>
      </c>
      <c r="N392">
        <v>23</v>
      </c>
      <c r="O392" t="s">
        <v>211</v>
      </c>
      <c r="P392" t="s">
        <v>222</v>
      </c>
      <c r="Q392" t="s">
        <v>423</v>
      </c>
      <c r="R392" t="s">
        <v>416</v>
      </c>
      <c r="S392">
        <v>103.5133</v>
      </c>
      <c r="T392" t="s">
        <v>8</v>
      </c>
      <c r="U392" t="s">
        <v>283</v>
      </c>
    </row>
    <row r="393" spans="1:21" x14ac:dyDescent="0.25">
      <c r="A393">
        <v>34</v>
      </c>
      <c r="B393">
        <v>28</v>
      </c>
      <c r="C393">
        <v>12</v>
      </c>
      <c r="D393">
        <v>95.639600000000002</v>
      </c>
      <c r="E393" t="s">
        <v>163</v>
      </c>
      <c r="F393">
        <v>400</v>
      </c>
      <c r="G393" t="s">
        <v>417</v>
      </c>
      <c r="H393" t="s">
        <v>37</v>
      </c>
      <c r="I393">
        <f t="shared" si="10"/>
        <v>0.52173913043478259</v>
      </c>
      <c r="J393" t="s">
        <v>25</v>
      </c>
      <c r="K393">
        <v>21</v>
      </c>
      <c r="L393" t="s">
        <v>214</v>
      </c>
      <c r="M393">
        <v>53.1</v>
      </c>
      <c r="N393">
        <v>23</v>
      </c>
      <c r="O393" t="s">
        <v>211</v>
      </c>
      <c r="P393" t="s">
        <v>222</v>
      </c>
      <c r="Q393" t="s">
        <v>423</v>
      </c>
      <c r="R393" t="s">
        <v>416</v>
      </c>
      <c r="S393">
        <v>95.639600000000002</v>
      </c>
      <c r="T393" t="s">
        <v>8</v>
      </c>
      <c r="U393" t="s">
        <v>283</v>
      </c>
    </row>
    <row r="394" spans="1:21" x14ac:dyDescent="0.25">
      <c r="A394">
        <v>34</v>
      </c>
      <c r="B394">
        <v>28</v>
      </c>
      <c r="C394">
        <v>16</v>
      </c>
      <c r="D394">
        <v>74.2864</v>
      </c>
      <c r="E394" t="s">
        <v>163</v>
      </c>
      <c r="F394">
        <v>400</v>
      </c>
      <c r="G394" t="s">
        <v>417</v>
      </c>
      <c r="H394" t="s">
        <v>37</v>
      </c>
      <c r="I394">
        <f t="shared" si="10"/>
        <v>0.52173913043478259</v>
      </c>
      <c r="J394" t="s">
        <v>25</v>
      </c>
      <c r="K394">
        <v>21</v>
      </c>
      <c r="L394" t="s">
        <v>214</v>
      </c>
      <c r="M394">
        <v>53.1</v>
      </c>
      <c r="N394">
        <v>23</v>
      </c>
      <c r="O394" t="s">
        <v>211</v>
      </c>
      <c r="P394" t="s">
        <v>222</v>
      </c>
      <c r="Q394" t="s">
        <v>423</v>
      </c>
      <c r="R394" t="s">
        <v>416</v>
      </c>
      <c r="S394">
        <v>74.2864</v>
      </c>
      <c r="T394" t="s">
        <v>8</v>
      </c>
      <c r="U394" t="s">
        <v>283</v>
      </c>
    </row>
    <row r="395" spans="1:21" x14ac:dyDescent="0.25">
      <c r="A395">
        <v>34</v>
      </c>
      <c r="B395">
        <v>28</v>
      </c>
      <c r="C395">
        <v>20</v>
      </c>
      <c r="D395">
        <v>57.703299999999999</v>
      </c>
      <c r="E395" t="s">
        <v>163</v>
      </c>
      <c r="F395">
        <v>400</v>
      </c>
      <c r="G395" t="s">
        <v>417</v>
      </c>
      <c r="H395" t="s">
        <v>37</v>
      </c>
      <c r="I395">
        <f t="shared" si="10"/>
        <v>0.52173913043478259</v>
      </c>
      <c r="J395" t="s">
        <v>25</v>
      </c>
      <c r="K395">
        <v>21</v>
      </c>
      <c r="L395" t="s">
        <v>214</v>
      </c>
      <c r="M395">
        <v>53.1</v>
      </c>
      <c r="N395">
        <v>23</v>
      </c>
      <c r="O395" t="s">
        <v>211</v>
      </c>
      <c r="P395" t="s">
        <v>222</v>
      </c>
      <c r="Q395" t="s">
        <v>423</v>
      </c>
      <c r="R395" t="s">
        <v>416</v>
      </c>
      <c r="S395">
        <v>57.703299999999999</v>
      </c>
      <c r="T395" t="s">
        <v>8</v>
      </c>
      <c r="U395" t="s">
        <v>283</v>
      </c>
    </row>
    <row r="396" spans="1:21" x14ac:dyDescent="0.25">
      <c r="A396">
        <v>34</v>
      </c>
      <c r="B396">
        <v>28</v>
      </c>
      <c r="C396">
        <v>24</v>
      </c>
      <c r="D396">
        <v>46.253</v>
      </c>
      <c r="E396" t="s">
        <v>163</v>
      </c>
      <c r="F396">
        <v>400</v>
      </c>
      <c r="G396" t="s">
        <v>417</v>
      </c>
      <c r="H396" t="s">
        <v>37</v>
      </c>
      <c r="I396">
        <f t="shared" si="10"/>
        <v>0.52173913043478259</v>
      </c>
      <c r="J396" t="s">
        <v>25</v>
      </c>
      <c r="K396">
        <v>21</v>
      </c>
      <c r="L396" t="s">
        <v>214</v>
      </c>
      <c r="M396">
        <v>53.1</v>
      </c>
      <c r="N396">
        <v>23</v>
      </c>
      <c r="O396" t="s">
        <v>211</v>
      </c>
      <c r="P396" t="s">
        <v>222</v>
      </c>
      <c r="Q396" t="s">
        <v>423</v>
      </c>
      <c r="R396" t="s">
        <v>416</v>
      </c>
      <c r="S396">
        <v>46.253</v>
      </c>
      <c r="T396" t="s">
        <v>8</v>
      </c>
      <c r="U396" t="s">
        <v>283</v>
      </c>
    </row>
    <row r="397" spans="1:21" x14ac:dyDescent="0.25">
      <c r="A397">
        <v>34</v>
      </c>
      <c r="B397">
        <v>28</v>
      </c>
      <c r="C397">
        <v>30</v>
      </c>
      <c r="D397">
        <v>30.2044</v>
      </c>
      <c r="E397" t="s">
        <v>163</v>
      </c>
      <c r="F397">
        <v>400</v>
      </c>
      <c r="G397" t="s">
        <v>417</v>
      </c>
      <c r="H397" t="s">
        <v>37</v>
      </c>
      <c r="I397">
        <f t="shared" si="10"/>
        <v>0.52173913043478259</v>
      </c>
      <c r="J397" t="s">
        <v>25</v>
      </c>
      <c r="K397">
        <v>21</v>
      </c>
      <c r="L397" t="s">
        <v>214</v>
      </c>
      <c r="M397">
        <v>53.1</v>
      </c>
      <c r="N397">
        <v>23</v>
      </c>
      <c r="O397" t="s">
        <v>211</v>
      </c>
      <c r="P397" t="s">
        <v>222</v>
      </c>
      <c r="Q397" t="s">
        <v>423</v>
      </c>
      <c r="R397" t="s">
        <v>416</v>
      </c>
      <c r="S397">
        <v>30.2044</v>
      </c>
      <c r="T397" t="s">
        <v>8</v>
      </c>
      <c r="U397" t="s">
        <v>283</v>
      </c>
    </row>
    <row r="398" spans="1:21" x14ac:dyDescent="0.25">
      <c r="A398">
        <v>34</v>
      </c>
      <c r="B398">
        <v>28</v>
      </c>
      <c r="C398">
        <v>36</v>
      </c>
      <c r="D398">
        <v>17.390499999999999</v>
      </c>
      <c r="E398" t="s">
        <v>163</v>
      </c>
      <c r="F398">
        <v>400</v>
      </c>
      <c r="G398" t="s">
        <v>417</v>
      </c>
      <c r="H398" t="s">
        <v>37</v>
      </c>
      <c r="I398">
        <f t="shared" si="10"/>
        <v>0.52173913043478259</v>
      </c>
      <c r="J398" t="s">
        <v>25</v>
      </c>
      <c r="K398">
        <v>21</v>
      </c>
      <c r="L398" t="s">
        <v>214</v>
      </c>
      <c r="M398">
        <v>53.1</v>
      </c>
      <c r="N398">
        <v>23</v>
      </c>
      <c r="O398" t="s">
        <v>211</v>
      </c>
      <c r="P398" t="s">
        <v>222</v>
      </c>
      <c r="Q398" t="s">
        <v>423</v>
      </c>
      <c r="R398" t="s">
        <v>416</v>
      </c>
      <c r="S398">
        <v>17.390499999999999</v>
      </c>
      <c r="T398" t="s">
        <v>8</v>
      </c>
      <c r="U398" t="s">
        <v>283</v>
      </c>
    </row>
    <row r="399" spans="1:21" x14ac:dyDescent="0.25">
      <c r="A399">
        <v>34</v>
      </c>
      <c r="B399">
        <v>28</v>
      </c>
      <c r="C399">
        <v>48</v>
      </c>
      <c r="D399">
        <v>9.8438999999999997</v>
      </c>
      <c r="E399" t="s">
        <v>163</v>
      </c>
      <c r="F399">
        <v>400</v>
      </c>
      <c r="G399" t="s">
        <v>417</v>
      </c>
      <c r="H399" t="s">
        <v>37</v>
      </c>
      <c r="I399">
        <f t="shared" si="10"/>
        <v>0.52173913043478259</v>
      </c>
      <c r="J399" t="s">
        <v>25</v>
      </c>
      <c r="K399">
        <v>21</v>
      </c>
      <c r="L399" t="s">
        <v>214</v>
      </c>
      <c r="M399">
        <v>53.1</v>
      </c>
      <c r="N399">
        <v>23</v>
      </c>
      <c r="O399" t="s">
        <v>211</v>
      </c>
      <c r="P399" t="s">
        <v>222</v>
      </c>
      <c r="Q399" t="s">
        <v>423</v>
      </c>
      <c r="R399" t="s">
        <v>416</v>
      </c>
      <c r="S399">
        <v>9.8438999999999997</v>
      </c>
      <c r="T399" t="s">
        <v>8</v>
      </c>
      <c r="U399" t="s">
        <v>283</v>
      </c>
    </row>
    <row r="400" spans="1:21" x14ac:dyDescent="0.25">
      <c r="A400">
        <v>34</v>
      </c>
      <c r="B400">
        <v>28</v>
      </c>
      <c r="C400">
        <v>60</v>
      </c>
      <c r="D400">
        <v>1.9412499999999999</v>
      </c>
      <c r="E400" t="s">
        <v>163</v>
      </c>
      <c r="F400">
        <v>400</v>
      </c>
      <c r="G400" t="s">
        <v>417</v>
      </c>
      <c r="H400" t="s">
        <v>37</v>
      </c>
      <c r="I400">
        <f t="shared" si="10"/>
        <v>0.52173913043478259</v>
      </c>
      <c r="J400" t="s">
        <v>25</v>
      </c>
      <c r="K400">
        <v>21</v>
      </c>
      <c r="L400" t="s">
        <v>214</v>
      </c>
      <c r="M400">
        <v>53.1</v>
      </c>
      <c r="N400">
        <v>23</v>
      </c>
      <c r="O400" t="s">
        <v>211</v>
      </c>
      <c r="P400" t="s">
        <v>222</v>
      </c>
      <c r="Q400" t="s">
        <v>423</v>
      </c>
      <c r="R400" t="s">
        <v>416</v>
      </c>
      <c r="S400">
        <v>1.9412499999999999</v>
      </c>
      <c r="T400" t="s">
        <v>8</v>
      </c>
      <c r="U400" t="s">
        <v>283</v>
      </c>
    </row>
    <row r="401" spans="1:21" x14ac:dyDescent="0.25">
      <c r="A401">
        <v>34</v>
      </c>
      <c r="B401">
        <v>29</v>
      </c>
      <c r="C401">
        <v>0</v>
      </c>
      <c r="D401">
        <v>0</v>
      </c>
      <c r="E401" t="s">
        <v>163</v>
      </c>
      <c r="F401">
        <v>400</v>
      </c>
      <c r="G401" t="s">
        <v>417</v>
      </c>
      <c r="H401" t="s">
        <v>37</v>
      </c>
      <c r="I401">
        <f t="shared" si="10"/>
        <v>0.52173913043478259</v>
      </c>
      <c r="J401" t="s">
        <v>25</v>
      </c>
      <c r="K401">
        <v>21</v>
      </c>
      <c r="L401" t="s">
        <v>214</v>
      </c>
      <c r="M401">
        <v>53.1</v>
      </c>
      <c r="N401">
        <v>23</v>
      </c>
      <c r="O401" t="s">
        <v>211</v>
      </c>
      <c r="P401" t="s">
        <v>222</v>
      </c>
      <c r="Q401" t="s">
        <v>425</v>
      </c>
      <c r="R401" t="s">
        <v>416</v>
      </c>
      <c r="S401">
        <v>0</v>
      </c>
      <c r="T401" t="s">
        <v>8</v>
      </c>
      <c r="U401" t="s">
        <v>283</v>
      </c>
    </row>
    <row r="402" spans="1:21" x14ac:dyDescent="0.25">
      <c r="A402">
        <v>34</v>
      </c>
      <c r="B402">
        <v>29</v>
      </c>
      <c r="C402">
        <v>0.5</v>
      </c>
      <c r="D402">
        <v>46.491799999999998</v>
      </c>
      <c r="E402" t="s">
        <v>163</v>
      </c>
      <c r="F402">
        <v>400</v>
      </c>
      <c r="G402" t="s">
        <v>417</v>
      </c>
      <c r="H402" t="s">
        <v>37</v>
      </c>
      <c r="I402">
        <f t="shared" si="10"/>
        <v>0.52173913043478259</v>
      </c>
      <c r="J402" t="s">
        <v>25</v>
      </c>
      <c r="K402">
        <v>21</v>
      </c>
      <c r="L402" t="s">
        <v>214</v>
      </c>
      <c r="M402">
        <v>53.1</v>
      </c>
      <c r="N402">
        <v>23</v>
      </c>
      <c r="O402" t="s">
        <v>211</v>
      </c>
      <c r="P402" t="s">
        <v>222</v>
      </c>
      <c r="Q402" t="s">
        <v>425</v>
      </c>
      <c r="R402" t="s">
        <v>416</v>
      </c>
      <c r="S402">
        <v>46.491799999999998</v>
      </c>
      <c r="T402" t="s">
        <v>8</v>
      </c>
      <c r="U402" t="s">
        <v>283</v>
      </c>
    </row>
    <row r="403" spans="1:21" x14ac:dyDescent="0.25">
      <c r="A403">
        <v>34</v>
      </c>
      <c r="B403">
        <v>29</v>
      </c>
      <c r="C403">
        <v>1</v>
      </c>
      <c r="D403">
        <v>87</v>
      </c>
      <c r="E403" t="s">
        <v>163</v>
      </c>
      <c r="F403">
        <v>400</v>
      </c>
      <c r="G403" t="s">
        <v>417</v>
      </c>
      <c r="H403" t="s">
        <v>37</v>
      </c>
      <c r="I403">
        <f t="shared" si="10"/>
        <v>0.52173913043478259</v>
      </c>
      <c r="J403" t="s">
        <v>25</v>
      </c>
      <c r="K403">
        <v>21</v>
      </c>
      <c r="L403" t="s">
        <v>214</v>
      </c>
      <c r="M403">
        <v>53.1</v>
      </c>
      <c r="N403">
        <v>23</v>
      </c>
      <c r="O403" t="s">
        <v>211</v>
      </c>
      <c r="P403" t="s">
        <v>222</v>
      </c>
      <c r="Q403" t="s">
        <v>425</v>
      </c>
      <c r="R403" t="s">
        <v>416</v>
      </c>
      <c r="S403">
        <v>87</v>
      </c>
      <c r="T403" t="s">
        <v>8</v>
      </c>
      <c r="U403" t="s">
        <v>283</v>
      </c>
    </row>
    <row r="404" spans="1:21" x14ac:dyDescent="0.25">
      <c r="A404">
        <v>34</v>
      </c>
      <c r="B404">
        <v>29</v>
      </c>
      <c r="C404">
        <v>1.5</v>
      </c>
      <c r="D404">
        <v>142.06139999999999</v>
      </c>
      <c r="E404" t="s">
        <v>163</v>
      </c>
      <c r="F404">
        <v>400</v>
      </c>
      <c r="G404" t="s">
        <v>417</v>
      </c>
      <c r="H404" t="s">
        <v>37</v>
      </c>
      <c r="I404">
        <f t="shared" si="10"/>
        <v>0.52173913043478259</v>
      </c>
      <c r="J404" t="s">
        <v>25</v>
      </c>
      <c r="K404">
        <v>21</v>
      </c>
      <c r="L404" t="s">
        <v>214</v>
      </c>
      <c r="M404">
        <v>53.1</v>
      </c>
      <c r="N404">
        <v>23</v>
      </c>
      <c r="O404" t="s">
        <v>211</v>
      </c>
      <c r="P404" t="s">
        <v>222</v>
      </c>
      <c r="Q404" t="s">
        <v>425</v>
      </c>
      <c r="R404" t="s">
        <v>416</v>
      </c>
      <c r="S404">
        <v>142.06139999999999</v>
      </c>
      <c r="T404" t="s">
        <v>8</v>
      </c>
      <c r="U404" t="s">
        <v>283</v>
      </c>
    </row>
    <row r="405" spans="1:21" x14ac:dyDescent="0.25">
      <c r="A405">
        <v>34</v>
      </c>
      <c r="B405">
        <v>29</v>
      </c>
      <c r="C405">
        <v>2</v>
      </c>
      <c r="D405">
        <v>224.18510000000001</v>
      </c>
      <c r="E405" t="s">
        <v>163</v>
      </c>
      <c r="F405">
        <v>400</v>
      </c>
      <c r="G405" t="s">
        <v>417</v>
      </c>
      <c r="H405" t="s">
        <v>37</v>
      </c>
      <c r="I405">
        <f t="shared" si="10"/>
        <v>0.52173913043478259</v>
      </c>
      <c r="J405" t="s">
        <v>25</v>
      </c>
      <c r="K405">
        <v>21</v>
      </c>
      <c r="L405" t="s">
        <v>214</v>
      </c>
      <c r="M405">
        <v>53.1</v>
      </c>
      <c r="N405">
        <v>23</v>
      </c>
      <c r="O405" t="s">
        <v>211</v>
      </c>
      <c r="P405" t="s">
        <v>222</v>
      </c>
      <c r="Q405" t="s">
        <v>425</v>
      </c>
      <c r="R405" t="s">
        <v>416</v>
      </c>
      <c r="S405">
        <v>224.18510000000001</v>
      </c>
      <c r="T405" t="s">
        <v>8</v>
      </c>
      <c r="U405" t="s">
        <v>283</v>
      </c>
    </row>
    <row r="406" spans="1:21" x14ac:dyDescent="0.25">
      <c r="A406">
        <v>34</v>
      </c>
      <c r="B406">
        <v>29</v>
      </c>
      <c r="C406">
        <v>3</v>
      </c>
      <c r="D406">
        <v>240.5823</v>
      </c>
      <c r="E406" t="s">
        <v>163</v>
      </c>
      <c r="F406">
        <v>400</v>
      </c>
      <c r="G406" t="s">
        <v>417</v>
      </c>
      <c r="H406" t="s">
        <v>37</v>
      </c>
      <c r="I406">
        <f t="shared" si="10"/>
        <v>0.52173913043478259</v>
      </c>
      <c r="J406" t="s">
        <v>25</v>
      </c>
      <c r="K406">
        <v>21</v>
      </c>
      <c r="L406" t="s">
        <v>214</v>
      </c>
      <c r="M406">
        <v>53.1</v>
      </c>
      <c r="N406">
        <v>23</v>
      </c>
      <c r="O406" t="s">
        <v>211</v>
      </c>
      <c r="P406" t="s">
        <v>222</v>
      </c>
      <c r="Q406" t="s">
        <v>425</v>
      </c>
      <c r="R406" t="s">
        <v>416</v>
      </c>
      <c r="S406">
        <v>240.5823</v>
      </c>
      <c r="T406" t="s">
        <v>8</v>
      </c>
      <c r="U406" t="s">
        <v>283</v>
      </c>
    </row>
    <row r="407" spans="1:21" x14ac:dyDescent="0.25">
      <c r="A407">
        <v>34</v>
      </c>
      <c r="B407">
        <v>29</v>
      </c>
      <c r="C407">
        <v>4</v>
      </c>
      <c r="D407">
        <v>213.74780000000001</v>
      </c>
      <c r="E407" t="s">
        <v>163</v>
      </c>
      <c r="F407">
        <v>400</v>
      </c>
      <c r="G407" t="s">
        <v>417</v>
      </c>
      <c r="H407" t="s">
        <v>37</v>
      </c>
      <c r="I407">
        <f t="shared" si="10"/>
        <v>0.52173913043478259</v>
      </c>
      <c r="J407" t="s">
        <v>25</v>
      </c>
      <c r="K407">
        <v>21</v>
      </c>
      <c r="L407" t="s">
        <v>214</v>
      </c>
      <c r="M407">
        <v>53.1</v>
      </c>
      <c r="N407">
        <v>23</v>
      </c>
      <c r="O407" t="s">
        <v>211</v>
      </c>
      <c r="P407" t="s">
        <v>222</v>
      </c>
      <c r="Q407" t="s">
        <v>425</v>
      </c>
      <c r="R407" t="s">
        <v>416</v>
      </c>
      <c r="S407">
        <v>213.74780000000001</v>
      </c>
      <c r="T407" t="s">
        <v>8</v>
      </c>
      <c r="U407" t="s">
        <v>283</v>
      </c>
    </row>
    <row r="408" spans="1:21" x14ac:dyDescent="0.25">
      <c r="A408">
        <v>34</v>
      </c>
      <c r="B408">
        <v>29</v>
      </c>
      <c r="C408">
        <v>6</v>
      </c>
      <c r="D408">
        <v>186.91309999999999</v>
      </c>
      <c r="E408" t="s">
        <v>163</v>
      </c>
      <c r="F408">
        <v>400</v>
      </c>
      <c r="G408" t="s">
        <v>417</v>
      </c>
      <c r="H408" t="s">
        <v>37</v>
      </c>
      <c r="I408">
        <f t="shared" si="10"/>
        <v>0.52173913043478259</v>
      </c>
      <c r="J408" t="s">
        <v>25</v>
      </c>
      <c r="K408">
        <v>21</v>
      </c>
      <c r="L408" t="s">
        <v>214</v>
      </c>
      <c r="M408">
        <v>53.1</v>
      </c>
      <c r="N408">
        <v>23</v>
      </c>
      <c r="O408" t="s">
        <v>211</v>
      </c>
      <c r="P408" t="s">
        <v>222</v>
      </c>
      <c r="Q408" t="s">
        <v>425</v>
      </c>
      <c r="R408" t="s">
        <v>416</v>
      </c>
      <c r="S408">
        <v>186.91309999999999</v>
      </c>
      <c r="T408" t="s">
        <v>8</v>
      </c>
      <c r="U408" t="s">
        <v>283</v>
      </c>
    </row>
    <row r="409" spans="1:21" x14ac:dyDescent="0.25">
      <c r="A409">
        <v>34</v>
      </c>
      <c r="B409">
        <v>29</v>
      </c>
      <c r="C409">
        <v>8</v>
      </c>
      <c r="D409">
        <v>163.4402</v>
      </c>
      <c r="E409" t="s">
        <v>163</v>
      </c>
      <c r="F409">
        <v>400</v>
      </c>
      <c r="G409" t="s">
        <v>417</v>
      </c>
      <c r="H409" t="s">
        <v>37</v>
      </c>
      <c r="I409">
        <f t="shared" si="10"/>
        <v>0.52173913043478259</v>
      </c>
      <c r="J409" t="s">
        <v>25</v>
      </c>
      <c r="K409">
        <v>21</v>
      </c>
      <c r="L409" t="s">
        <v>214</v>
      </c>
      <c r="M409">
        <v>53.1</v>
      </c>
      <c r="N409">
        <v>23</v>
      </c>
      <c r="O409" t="s">
        <v>211</v>
      </c>
      <c r="P409" t="s">
        <v>222</v>
      </c>
      <c r="Q409" t="s">
        <v>425</v>
      </c>
      <c r="R409" t="s">
        <v>416</v>
      </c>
      <c r="S409">
        <v>163.4402</v>
      </c>
      <c r="T409" t="s">
        <v>8</v>
      </c>
      <c r="U409" t="s">
        <v>283</v>
      </c>
    </row>
    <row r="410" spans="1:21" x14ac:dyDescent="0.25">
      <c r="A410">
        <v>34</v>
      </c>
      <c r="B410">
        <v>29</v>
      </c>
      <c r="C410">
        <v>10</v>
      </c>
      <c r="D410">
        <v>134.20140000000001</v>
      </c>
      <c r="E410" t="s">
        <v>163</v>
      </c>
      <c r="F410">
        <v>400</v>
      </c>
      <c r="G410" t="s">
        <v>417</v>
      </c>
      <c r="H410" t="s">
        <v>37</v>
      </c>
      <c r="I410">
        <f t="shared" si="10"/>
        <v>0.52173913043478259</v>
      </c>
      <c r="J410" t="s">
        <v>25</v>
      </c>
      <c r="K410">
        <v>21</v>
      </c>
      <c r="L410" t="s">
        <v>214</v>
      </c>
      <c r="M410">
        <v>53.1</v>
      </c>
      <c r="N410">
        <v>23</v>
      </c>
      <c r="O410" t="s">
        <v>211</v>
      </c>
      <c r="P410" t="s">
        <v>222</v>
      </c>
      <c r="Q410" t="s">
        <v>425</v>
      </c>
      <c r="R410" t="s">
        <v>416</v>
      </c>
      <c r="S410">
        <v>134.20140000000001</v>
      </c>
      <c r="T410" t="s">
        <v>8</v>
      </c>
      <c r="U410" t="s">
        <v>283</v>
      </c>
    </row>
    <row r="411" spans="1:21" x14ac:dyDescent="0.25">
      <c r="A411">
        <v>34</v>
      </c>
      <c r="B411">
        <v>29</v>
      </c>
      <c r="C411">
        <v>12</v>
      </c>
      <c r="D411">
        <v>119.20659999999999</v>
      </c>
      <c r="E411" t="s">
        <v>163</v>
      </c>
      <c r="F411">
        <v>400</v>
      </c>
      <c r="G411" t="s">
        <v>417</v>
      </c>
      <c r="H411" t="s">
        <v>37</v>
      </c>
      <c r="I411">
        <f t="shared" si="10"/>
        <v>0.52173913043478259</v>
      </c>
      <c r="J411" t="s">
        <v>25</v>
      </c>
      <c r="K411">
        <v>21</v>
      </c>
      <c r="L411" t="s">
        <v>214</v>
      </c>
      <c r="M411">
        <v>53.1</v>
      </c>
      <c r="N411">
        <v>23</v>
      </c>
      <c r="O411" t="s">
        <v>211</v>
      </c>
      <c r="P411" t="s">
        <v>222</v>
      </c>
      <c r="Q411" t="s">
        <v>425</v>
      </c>
      <c r="R411" t="s">
        <v>416</v>
      </c>
      <c r="S411">
        <v>119.20659999999999</v>
      </c>
      <c r="T411" t="s">
        <v>8</v>
      </c>
      <c r="U411" t="s">
        <v>283</v>
      </c>
    </row>
    <row r="412" spans="1:21" x14ac:dyDescent="0.25">
      <c r="A412">
        <v>34</v>
      </c>
      <c r="B412">
        <v>29</v>
      </c>
      <c r="C412">
        <v>16</v>
      </c>
      <c r="D412">
        <v>103.3721</v>
      </c>
      <c r="E412" t="s">
        <v>163</v>
      </c>
      <c r="F412">
        <v>400</v>
      </c>
      <c r="G412" t="s">
        <v>417</v>
      </c>
      <c r="H412" t="s">
        <v>37</v>
      </c>
      <c r="I412">
        <f t="shared" si="10"/>
        <v>0.52173913043478259</v>
      </c>
      <c r="J412" t="s">
        <v>25</v>
      </c>
      <c r="K412">
        <v>21</v>
      </c>
      <c r="L412" t="s">
        <v>214</v>
      </c>
      <c r="M412">
        <v>53.1</v>
      </c>
      <c r="N412">
        <v>23</v>
      </c>
      <c r="O412" t="s">
        <v>211</v>
      </c>
      <c r="P412" t="s">
        <v>222</v>
      </c>
      <c r="Q412" t="s">
        <v>425</v>
      </c>
      <c r="R412" t="s">
        <v>416</v>
      </c>
      <c r="S412">
        <v>103.3721</v>
      </c>
      <c r="T412" t="s">
        <v>8</v>
      </c>
      <c r="U412" t="s">
        <v>283</v>
      </c>
    </row>
    <row r="413" spans="1:21" x14ac:dyDescent="0.25">
      <c r="A413">
        <v>34</v>
      </c>
      <c r="B413">
        <v>29</v>
      </c>
      <c r="C413">
        <v>20</v>
      </c>
      <c r="D413">
        <v>73.643199999999993</v>
      </c>
      <c r="E413" t="s">
        <v>163</v>
      </c>
      <c r="F413">
        <v>400</v>
      </c>
      <c r="G413" t="s">
        <v>417</v>
      </c>
      <c r="H413" t="s">
        <v>37</v>
      </c>
      <c r="I413">
        <f t="shared" si="10"/>
        <v>0.52173913043478259</v>
      </c>
      <c r="J413" t="s">
        <v>25</v>
      </c>
      <c r="K413">
        <v>21</v>
      </c>
      <c r="L413" t="s">
        <v>214</v>
      </c>
      <c r="M413">
        <v>53.1</v>
      </c>
      <c r="N413">
        <v>23</v>
      </c>
      <c r="O413" t="s">
        <v>211</v>
      </c>
      <c r="P413" t="s">
        <v>222</v>
      </c>
      <c r="Q413" t="s">
        <v>425</v>
      </c>
      <c r="R413" t="s">
        <v>416</v>
      </c>
      <c r="S413">
        <v>73.643199999999993</v>
      </c>
      <c r="T413" t="s">
        <v>8</v>
      </c>
      <c r="U413" t="s">
        <v>283</v>
      </c>
    </row>
    <row r="414" spans="1:21" x14ac:dyDescent="0.25">
      <c r="A414">
        <v>34</v>
      </c>
      <c r="B414">
        <v>29</v>
      </c>
      <c r="C414">
        <v>24</v>
      </c>
      <c r="D414">
        <v>57.1999</v>
      </c>
      <c r="E414" t="s">
        <v>163</v>
      </c>
      <c r="F414">
        <v>400</v>
      </c>
      <c r="G414" t="s">
        <v>417</v>
      </c>
      <c r="H414" t="s">
        <v>37</v>
      </c>
      <c r="I414">
        <f t="shared" si="10"/>
        <v>0.52173913043478259</v>
      </c>
      <c r="J414" t="s">
        <v>25</v>
      </c>
      <c r="K414">
        <v>21</v>
      </c>
      <c r="L414" t="s">
        <v>214</v>
      </c>
      <c r="M414">
        <v>53.1</v>
      </c>
      <c r="N414">
        <v>23</v>
      </c>
      <c r="O414" t="s">
        <v>211</v>
      </c>
      <c r="P414" t="s">
        <v>222</v>
      </c>
      <c r="Q414" t="s">
        <v>425</v>
      </c>
      <c r="R414" t="s">
        <v>416</v>
      </c>
      <c r="S414">
        <v>57.1999</v>
      </c>
      <c r="T414" t="s">
        <v>8</v>
      </c>
      <c r="U414" t="s">
        <v>283</v>
      </c>
    </row>
    <row r="415" spans="1:21" x14ac:dyDescent="0.25">
      <c r="A415">
        <v>34</v>
      </c>
      <c r="B415">
        <v>29</v>
      </c>
      <c r="C415">
        <v>30</v>
      </c>
      <c r="D415">
        <v>38.546799999999998</v>
      </c>
      <c r="E415" t="s">
        <v>163</v>
      </c>
      <c r="F415">
        <v>400</v>
      </c>
      <c r="G415" t="s">
        <v>417</v>
      </c>
      <c r="H415" t="s">
        <v>37</v>
      </c>
      <c r="I415">
        <f t="shared" si="10"/>
        <v>0.52173913043478259</v>
      </c>
      <c r="J415" t="s">
        <v>25</v>
      </c>
      <c r="K415">
        <v>21</v>
      </c>
      <c r="L415" t="s">
        <v>214</v>
      </c>
      <c r="M415">
        <v>53.1</v>
      </c>
      <c r="N415">
        <v>23</v>
      </c>
      <c r="O415" t="s">
        <v>211</v>
      </c>
      <c r="P415" t="s">
        <v>222</v>
      </c>
      <c r="Q415" t="s">
        <v>425</v>
      </c>
      <c r="R415" t="s">
        <v>416</v>
      </c>
      <c r="S415">
        <v>38.546799999999998</v>
      </c>
      <c r="T415" t="s">
        <v>8</v>
      </c>
      <c r="U415" t="s">
        <v>283</v>
      </c>
    </row>
    <row r="416" spans="1:21" x14ac:dyDescent="0.25">
      <c r="A416">
        <v>34</v>
      </c>
      <c r="B416">
        <v>29</v>
      </c>
      <c r="C416">
        <v>36</v>
      </c>
      <c r="D416">
        <v>21.1708</v>
      </c>
      <c r="E416" t="s">
        <v>163</v>
      </c>
      <c r="F416">
        <v>400</v>
      </c>
      <c r="G416" t="s">
        <v>417</v>
      </c>
      <c r="H416" t="s">
        <v>37</v>
      </c>
      <c r="I416">
        <f t="shared" si="10"/>
        <v>0.52173913043478259</v>
      </c>
      <c r="J416" t="s">
        <v>25</v>
      </c>
      <c r="K416">
        <v>21</v>
      </c>
      <c r="L416" t="s">
        <v>214</v>
      </c>
      <c r="M416">
        <v>53.1</v>
      </c>
      <c r="N416">
        <v>23</v>
      </c>
      <c r="O416" t="s">
        <v>211</v>
      </c>
      <c r="P416" t="s">
        <v>222</v>
      </c>
      <c r="Q416" t="s">
        <v>425</v>
      </c>
      <c r="R416" t="s">
        <v>416</v>
      </c>
      <c r="S416">
        <v>21.1708</v>
      </c>
      <c r="T416" t="s">
        <v>8</v>
      </c>
      <c r="U416" t="s">
        <v>283</v>
      </c>
    </row>
    <row r="417" spans="1:21" x14ac:dyDescent="0.25">
      <c r="A417">
        <v>34</v>
      </c>
      <c r="B417">
        <v>29</v>
      </c>
      <c r="C417">
        <v>48</v>
      </c>
      <c r="D417">
        <v>9.7668999999999997</v>
      </c>
      <c r="E417" t="s">
        <v>163</v>
      </c>
      <c r="F417">
        <v>400</v>
      </c>
      <c r="G417" t="s">
        <v>417</v>
      </c>
      <c r="H417" t="s">
        <v>37</v>
      </c>
      <c r="I417">
        <f t="shared" si="10"/>
        <v>0.52173913043478259</v>
      </c>
      <c r="J417" t="s">
        <v>25</v>
      </c>
      <c r="K417">
        <v>21</v>
      </c>
      <c r="L417" t="s">
        <v>214</v>
      </c>
      <c r="M417">
        <v>53.1</v>
      </c>
      <c r="N417">
        <v>23</v>
      </c>
      <c r="O417" t="s">
        <v>211</v>
      </c>
      <c r="P417" t="s">
        <v>222</v>
      </c>
      <c r="Q417" t="s">
        <v>425</v>
      </c>
      <c r="R417" t="s">
        <v>416</v>
      </c>
      <c r="S417">
        <v>9.7668999999999997</v>
      </c>
      <c r="T417" t="s">
        <v>8</v>
      </c>
      <c r="U417" t="s">
        <v>283</v>
      </c>
    </row>
    <row r="418" spans="1:21" x14ac:dyDescent="0.25">
      <c r="A418">
        <v>34</v>
      </c>
      <c r="B418">
        <v>29</v>
      </c>
      <c r="C418">
        <v>60</v>
      </c>
      <c r="D418">
        <v>0.98699999999999999</v>
      </c>
      <c r="E418" t="s">
        <v>163</v>
      </c>
      <c r="F418">
        <v>400</v>
      </c>
      <c r="G418" t="s">
        <v>417</v>
      </c>
      <c r="H418" t="s">
        <v>37</v>
      </c>
      <c r="I418">
        <f t="shared" si="10"/>
        <v>0.52173913043478259</v>
      </c>
      <c r="J418" t="s">
        <v>25</v>
      </c>
      <c r="K418">
        <v>21</v>
      </c>
      <c r="L418" t="s">
        <v>214</v>
      </c>
      <c r="M418">
        <v>53.1</v>
      </c>
      <c r="N418">
        <v>23</v>
      </c>
      <c r="O418" t="s">
        <v>211</v>
      </c>
      <c r="P418" t="s">
        <v>222</v>
      </c>
      <c r="Q418" t="s">
        <v>425</v>
      </c>
      <c r="R418" t="s">
        <v>416</v>
      </c>
      <c r="S418">
        <v>0.98699999999999999</v>
      </c>
      <c r="T418" t="s">
        <v>8</v>
      </c>
      <c r="U418" t="s">
        <v>283</v>
      </c>
    </row>
    <row r="419" spans="1:21" x14ac:dyDescent="0.25">
      <c r="A419">
        <v>35</v>
      </c>
      <c r="B419">
        <v>30</v>
      </c>
      <c r="C419">
        <v>0</v>
      </c>
      <c r="D419">
        <f>S419*1000</f>
        <v>0</v>
      </c>
      <c r="E419" t="s">
        <v>163</v>
      </c>
      <c r="F419">
        <f>10*69</f>
        <v>690</v>
      </c>
      <c r="G419" t="s">
        <v>418</v>
      </c>
      <c r="H419" t="s">
        <v>36</v>
      </c>
      <c r="I419">
        <v>1</v>
      </c>
      <c r="J419" t="s">
        <v>23</v>
      </c>
      <c r="K419">
        <v>20</v>
      </c>
      <c r="L419" t="s">
        <v>214</v>
      </c>
      <c r="M419">
        <v>69</v>
      </c>
      <c r="N419">
        <v>6</v>
      </c>
      <c r="O419" t="s">
        <v>211</v>
      </c>
      <c r="P419" t="s">
        <v>222</v>
      </c>
      <c r="Q419" t="s">
        <v>211</v>
      </c>
      <c r="R419" t="s">
        <v>211</v>
      </c>
      <c r="S419">
        <v>0</v>
      </c>
      <c r="T419" t="s">
        <v>81</v>
      </c>
      <c r="U419" t="s">
        <v>139</v>
      </c>
    </row>
    <row r="420" spans="1:21" x14ac:dyDescent="0.25">
      <c r="A420">
        <v>35</v>
      </c>
      <c r="B420">
        <v>30</v>
      </c>
      <c r="C420">
        <v>1</v>
      </c>
      <c r="D420">
        <f t="shared" ref="D420:D454" si="11">S420*1000</f>
        <v>378.3</v>
      </c>
      <c r="E420" t="s">
        <v>163</v>
      </c>
      <c r="F420">
        <f t="shared" ref="F420:F454" si="12">10*69</f>
        <v>690</v>
      </c>
      <c r="G420" t="s">
        <v>418</v>
      </c>
      <c r="H420" t="s">
        <v>36</v>
      </c>
      <c r="I420">
        <v>1</v>
      </c>
      <c r="J420" t="s">
        <v>23</v>
      </c>
      <c r="K420">
        <v>20</v>
      </c>
      <c r="L420" t="s">
        <v>214</v>
      </c>
      <c r="M420">
        <v>69</v>
      </c>
      <c r="N420">
        <v>6</v>
      </c>
      <c r="O420" t="s">
        <v>211</v>
      </c>
      <c r="P420" t="s">
        <v>222</v>
      </c>
      <c r="Q420" t="s">
        <v>211</v>
      </c>
      <c r="R420" t="s">
        <v>211</v>
      </c>
      <c r="S420">
        <v>0.37830000000000003</v>
      </c>
      <c r="T420" t="s">
        <v>81</v>
      </c>
      <c r="U420" t="s">
        <v>139</v>
      </c>
    </row>
    <row r="421" spans="1:21" x14ac:dyDescent="0.25">
      <c r="A421">
        <v>35</v>
      </c>
      <c r="B421">
        <v>30</v>
      </c>
      <c r="C421">
        <v>2</v>
      </c>
      <c r="D421">
        <f t="shared" si="11"/>
        <v>635.29999999999995</v>
      </c>
      <c r="E421" t="s">
        <v>163</v>
      </c>
      <c r="F421">
        <f t="shared" si="12"/>
        <v>690</v>
      </c>
      <c r="G421" t="s">
        <v>418</v>
      </c>
      <c r="H421" t="s">
        <v>36</v>
      </c>
      <c r="I421">
        <v>1</v>
      </c>
      <c r="J421" t="s">
        <v>23</v>
      </c>
      <c r="K421">
        <v>20</v>
      </c>
      <c r="L421" t="s">
        <v>214</v>
      </c>
      <c r="M421">
        <v>69</v>
      </c>
      <c r="N421">
        <v>6</v>
      </c>
      <c r="O421" t="s">
        <v>211</v>
      </c>
      <c r="P421" t="s">
        <v>222</v>
      </c>
      <c r="Q421" t="s">
        <v>211</v>
      </c>
      <c r="R421" t="s">
        <v>211</v>
      </c>
      <c r="S421">
        <v>0.63529999999999998</v>
      </c>
      <c r="T421" t="s">
        <v>81</v>
      </c>
      <c r="U421" t="s">
        <v>139</v>
      </c>
    </row>
    <row r="422" spans="1:21" x14ac:dyDescent="0.25">
      <c r="A422">
        <v>35</v>
      </c>
      <c r="B422">
        <v>30</v>
      </c>
      <c r="C422">
        <v>3</v>
      </c>
      <c r="D422">
        <f t="shared" si="11"/>
        <v>1028.8999999999999</v>
      </c>
      <c r="E422" t="s">
        <v>163</v>
      </c>
      <c r="F422">
        <f t="shared" si="12"/>
        <v>690</v>
      </c>
      <c r="G422" t="s">
        <v>418</v>
      </c>
      <c r="H422" t="s">
        <v>36</v>
      </c>
      <c r="I422">
        <v>1</v>
      </c>
      <c r="J422" t="s">
        <v>23</v>
      </c>
      <c r="K422">
        <v>20</v>
      </c>
      <c r="L422" t="s">
        <v>214</v>
      </c>
      <c r="M422">
        <v>69</v>
      </c>
      <c r="N422">
        <v>6</v>
      </c>
      <c r="O422" t="s">
        <v>211</v>
      </c>
      <c r="P422" t="s">
        <v>222</v>
      </c>
      <c r="Q422" t="s">
        <v>211</v>
      </c>
      <c r="R422" t="s">
        <v>211</v>
      </c>
      <c r="S422">
        <v>1.0288999999999999</v>
      </c>
      <c r="T422" t="s">
        <v>81</v>
      </c>
      <c r="U422" t="s">
        <v>139</v>
      </c>
    </row>
    <row r="423" spans="1:21" x14ac:dyDescent="0.25">
      <c r="A423">
        <v>35</v>
      </c>
      <c r="B423">
        <v>30</v>
      </c>
      <c r="C423">
        <v>4</v>
      </c>
      <c r="D423">
        <f t="shared" si="11"/>
        <v>1177.5</v>
      </c>
      <c r="E423" t="s">
        <v>163</v>
      </c>
      <c r="F423">
        <f t="shared" si="12"/>
        <v>690</v>
      </c>
      <c r="G423" t="s">
        <v>418</v>
      </c>
      <c r="H423" t="s">
        <v>36</v>
      </c>
      <c r="I423">
        <v>1</v>
      </c>
      <c r="J423" t="s">
        <v>23</v>
      </c>
      <c r="K423">
        <v>20</v>
      </c>
      <c r="L423" t="s">
        <v>214</v>
      </c>
      <c r="M423">
        <v>69</v>
      </c>
      <c r="N423">
        <v>6</v>
      </c>
      <c r="O423" t="s">
        <v>211</v>
      </c>
      <c r="P423" t="s">
        <v>222</v>
      </c>
      <c r="Q423" t="s">
        <v>211</v>
      </c>
      <c r="R423" t="s">
        <v>211</v>
      </c>
      <c r="S423">
        <v>1.1775</v>
      </c>
      <c r="T423" t="s">
        <v>81</v>
      </c>
      <c r="U423" t="s">
        <v>139</v>
      </c>
    </row>
    <row r="424" spans="1:21" x14ac:dyDescent="0.25">
      <c r="A424">
        <v>35</v>
      </c>
      <c r="B424">
        <v>30</v>
      </c>
      <c r="C424">
        <v>6</v>
      </c>
      <c r="D424">
        <f t="shared" si="11"/>
        <v>1349.6</v>
      </c>
      <c r="E424" t="s">
        <v>163</v>
      </c>
      <c r="F424">
        <f t="shared" si="12"/>
        <v>690</v>
      </c>
      <c r="G424" t="s">
        <v>418</v>
      </c>
      <c r="H424" t="s">
        <v>36</v>
      </c>
      <c r="I424">
        <v>1</v>
      </c>
      <c r="J424" t="s">
        <v>23</v>
      </c>
      <c r="K424">
        <v>20</v>
      </c>
      <c r="L424" t="s">
        <v>214</v>
      </c>
      <c r="M424">
        <v>69</v>
      </c>
      <c r="N424">
        <v>6</v>
      </c>
      <c r="O424" t="s">
        <v>211</v>
      </c>
      <c r="P424" t="s">
        <v>222</v>
      </c>
      <c r="Q424" t="s">
        <v>211</v>
      </c>
      <c r="R424" t="s">
        <v>211</v>
      </c>
      <c r="S424">
        <v>1.3495999999999999</v>
      </c>
      <c r="T424" t="s">
        <v>81</v>
      </c>
      <c r="U424" t="s">
        <v>139</v>
      </c>
    </row>
    <row r="425" spans="1:21" x14ac:dyDescent="0.25">
      <c r="A425">
        <v>35</v>
      </c>
      <c r="B425">
        <v>30</v>
      </c>
      <c r="C425">
        <v>8</v>
      </c>
      <c r="D425">
        <f t="shared" si="11"/>
        <v>1279</v>
      </c>
      <c r="E425" t="s">
        <v>163</v>
      </c>
      <c r="F425">
        <f t="shared" si="12"/>
        <v>690</v>
      </c>
      <c r="G425" t="s">
        <v>418</v>
      </c>
      <c r="H425" t="s">
        <v>36</v>
      </c>
      <c r="I425">
        <v>1</v>
      </c>
      <c r="J425" t="s">
        <v>23</v>
      </c>
      <c r="K425">
        <v>20</v>
      </c>
      <c r="L425" t="s">
        <v>214</v>
      </c>
      <c r="M425">
        <v>69</v>
      </c>
      <c r="N425">
        <v>6</v>
      </c>
      <c r="O425" t="s">
        <v>211</v>
      </c>
      <c r="P425" t="s">
        <v>222</v>
      </c>
      <c r="Q425" t="s">
        <v>211</v>
      </c>
      <c r="R425" t="s">
        <v>211</v>
      </c>
      <c r="S425">
        <v>1.2789999999999999</v>
      </c>
      <c r="T425" t="s">
        <v>81</v>
      </c>
      <c r="U425" t="s">
        <v>139</v>
      </c>
    </row>
    <row r="426" spans="1:21" x14ac:dyDescent="0.25">
      <c r="A426">
        <v>35</v>
      </c>
      <c r="B426">
        <v>30</v>
      </c>
      <c r="C426">
        <v>11</v>
      </c>
      <c r="D426">
        <f t="shared" si="11"/>
        <v>958.6</v>
      </c>
      <c r="E426" t="s">
        <v>163</v>
      </c>
      <c r="F426">
        <f t="shared" si="12"/>
        <v>690</v>
      </c>
      <c r="G426" t="s">
        <v>418</v>
      </c>
      <c r="H426" t="s">
        <v>36</v>
      </c>
      <c r="I426">
        <v>1</v>
      </c>
      <c r="J426" t="s">
        <v>23</v>
      </c>
      <c r="K426">
        <v>20</v>
      </c>
      <c r="L426" t="s">
        <v>214</v>
      </c>
      <c r="M426">
        <v>69</v>
      </c>
      <c r="N426">
        <v>6</v>
      </c>
      <c r="O426" t="s">
        <v>211</v>
      </c>
      <c r="P426" t="s">
        <v>222</v>
      </c>
      <c r="Q426" t="s">
        <v>211</v>
      </c>
      <c r="R426" t="s">
        <v>211</v>
      </c>
      <c r="S426">
        <v>0.95860000000000001</v>
      </c>
      <c r="T426" t="s">
        <v>81</v>
      </c>
      <c r="U426" t="s">
        <v>139</v>
      </c>
    </row>
    <row r="427" spans="1:21" x14ac:dyDescent="0.25">
      <c r="A427">
        <v>35</v>
      </c>
      <c r="B427">
        <v>30</v>
      </c>
      <c r="C427">
        <v>24</v>
      </c>
      <c r="D427">
        <f t="shared" si="11"/>
        <v>344.1</v>
      </c>
      <c r="E427" t="s">
        <v>163</v>
      </c>
      <c r="F427">
        <f t="shared" si="12"/>
        <v>690</v>
      </c>
      <c r="G427" t="s">
        <v>418</v>
      </c>
      <c r="H427" t="s">
        <v>36</v>
      </c>
      <c r="I427">
        <v>1</v>
      </c>
      <c r="J427" t="s">
        <v>23</v>
      </c>
      <c r="K427">
        <v>20</v>
      </c>
      <c r="L427" t="s">
        <v>214</v>
      </c>
      <c r="M427">
        <v>69</v>
      </c>
      <c r="N427">
        <v>6</v>
      </c>
      <c r="O427" t="s">
        <v>211</v>
      </c>
      <c r="P427" t="s">
        <v>222</v>
      </c>
      <c r="Q427" t="s">
        <v>211</v>
      </c>
      <c r="R427" t="s">
        <v>211</v>
      </c>
      <c r="S427">
        <v>0.34410000000000002</v>
      </c>
      <c r="T427" t="s">
        <v>81</v>
      </c>
      <c r="U427" t="s">
        <v>139</v>
      </c>
    </row>
    <row r="428" spans="1:21" x14ac:dyDescent="0.25">
      <c r="A428">
        <v>35</v>
      </c>
      <c r="B428">
        <v>31</v>
      </c>
      <c r="C428">
        <v>0</v>
      </c>
      <c r="D428">
        <f t="shared" si="11"/>
        <v>0</v>
      </c>
      <c r="E428" t="s">
        <v>163</v>
      </c>
      <c r="F428">
        <f t="shared" si="12"/>
        <v>690</v>
      </c>
      <c r="G428" t="s">
        <v>418</v>
      </c>
      <c r="H428" t="s">
        <v>37</v>
      </c>
      <c r="I428">
        <v>1</v>
      </c>
      <c r="J428" t="s">
        <v>23</v>
      </c>
      <c r="K428">
        <v>20</v>
      </c>
      <c r="L428" t="s">
        <v>214</v>
      </c>
      <c r="M428">
        <v>69</v>
      </c>
      <c r="N428">
        <v>6</v>
      </c>
      <c r="O428" t="s">
        <v>211</v>
      </c>
      <c r="P428" t="s">
        <v>222</v>
      </c>
      <c r="Q428" t="s">
        <v>211</v>
      </c>
      <c r="R428" t="s">
        <v>211</v>
      </c>
      <c r="S428">
        <v>0</v>
      </c>
      <c r="T428" t="s">
        <v>81</v>
      </c>
      <c r="U428" t="s">
        <v>139</v>
      </c>
    </row>
    <row r="429" spans="1:21" x14ac:dyDescent="0.25">
      <c r="A429">
        <v>35</v>
      </c>
      <c r="B429">
        <v>31</v>
      </c>
      <c r="C429">
        <v>1</v>
      </c>
      <c r="D429">
        <f t="shared" si="11"/>
        <v>128.5</v>
      </c>
      <c r="E429" t="s">
        <v>163</v>
      </c>
      <c r="F429">
        <f>10*69</f>
        <v>690</v>
      </c>
      <c r="G429" t="s">
        <v>418</v>
      </c>
      <c r="H429" t="s">
        <v>37</v>
      </c>
      <c r="I429">
        <v>1</v>
      </c>
      <c r="J429" t="s">
        <v>23</v>
      </c>
      <c r="K429">
        <v>20</v>
      </c>
      <c r="L429" t="s">
        <v>214</v>
      </c>
      <c r="M429">
        <v>69</v>
      </c>
      <c r="N429">
        <v>6</v>
      </c>
      <c r="O429" t="s">
        <v>211</v>
      </c>
      <c r="P429" t="s">
        <v>222</v>
      </c>
      <c r="Q429" t="s">
        <v>211</v>
      </c>
      <c r="R429" t="s">
        <v>211</v>
      </c>
      <c r="S429">
        <v>0.1285</v>
      </c>
      <c r="T429" t="s">
        <v>81</v>
      </c>
      <c r="U429" t="s">
        <v>139</v>
      </c>
    </row>
    <row r="430" spans="1:21" x14ac:dyDescent="0.25">
      <c r="A430">
        <v>35</v>
      </c>
      <c r="B430">
        <v>31</v>
      </c>
      <c r="C430">
        <v>2</v>
      </c>
      <c r="D430">
        <f t="shared" si="11"/>
        <v>211</v>
      </c>
      <c r="E430" t="s">
        <v>163</v>
      </c>
      <c r="F430">
        <f t="shared" si="12"/>
        <v>690</v>
      </c>
      <c r="G430" t="s">
        <v>418</v>
      </c>
      <c r="H430" t="s">
        <v>37</v>
      </c>
      <c r="I430">
        <v>1</v>
      </c>
      <c r="J430" t="s">
        <v>23</v>
      </c>
      <c r="K430">
        <v>20</v>
      </c>
      <c r="L430" t="s">
        <v>214</v>
      </c>
      <c r="M430">
        <v>69</v>
      </c>
      <c r="N430">
        <v>6</v>
      </c>
      <c r="O430" t="s">
        <v>211</v>
      </c>
      <c r="P430" t="s">
        <v>222</v>
      </c>
      <c r="Q430" t="s">
        <v>211</v>
      </c>
      <c r="R430" t="s">
        <v>211</v>
      </c>
      <c r="S430">
        <v>0.21099999999999999</v>
      </c>
      <c r="T430" t="s">
        <v>81</v>
      </c>
      <c r="U430" t="s">
        <v>139</v>
      </c>
    </row>
    <row r="431" spans="1:21" x14ac:dyDescent="0.25">
      <c r="A431">
        <v>35</v>
      </c>
      <c r="B431">
        <v>31</v>
      </c>
      <c r="C431">
        <v>3</v>
      </c>
      <c r="D431">
        <f t="shared" si="11"/>
        <v>225.20000000000002</v>
      </c>
      <c r="E431" t="s">
        <v>163</v>
      </c>
      <c r="F431">
        <f t="shared" si="12"/>
        <v>690</v>
      </c>
      <c r="G431" t="s">
        <v>418</v>
      </c>
      <c r="H431" t="s">
        <v>37</v>
      </c>
      <c r="I431">
        <v>1</v>
      </c>
      <c r="J431" t="s">
        <v>23</v>
      </c>
      <c r="K431">
        <v>20</v>
      </c>
      <c r="L431" t="s">
        <v>214</v>
      </c>
      <c r="M431">
        <v>69</v>
      </c>
      <c r="N431">
        <v>6</v>
      </c>
      <c r="O431" t="s">
        <v>211</v>
      </c>
      <c r="P431" t="s">
        <v>222</v>
      </c>
      <c r="Q431" t="s">
        <v>211</v>
      </c>
      <c r="R431" t="s">
        <v>211</v>
      </c>
      <c r="S431">
        <v>0.22520000000000001</v>
      </c>
      <c r="T431" t="s">
        <v>81</v>
      </c>
      <c r="U431" t="s">
        <v>139</v>
      </c>
    </row>
    <row r="432" spans="1:21" x14ac:dyDescent="0.25">
      <c r="A432">
        <v>35</v>
      </c>
      <c r="B432">
        <v>31</v>
      </c>
      <c r="C432">
        <v>4</v>
      </c>
      <c r="D432">
        <f t="shared" si="11"/>
        <v>206.4</v>
      </c>
      <c r="E432" t="s">
        <v>163</v>
      </c>
      <c r="F432">
        <f t="shared" si="12"/>
        <v>690</v>
      </c>
      <c r="G432" t="s">
        <v>418</v>
      </c>
      <c r="H432" t="s">
        <v>37</v>
      </c>
      <c r="I432">
        <v>1</v>
      </c>
      <c r="J432" t="s">
        <v>23</v>
      </c>
      <c r="K432">
        <v>20</v>
      </c>
      <c r="L432" t="s">
        <v>214</v>
      </c>
      <c r="M432">
        <v>69</v>
      </c>
      <c r="N432">
        <v>6</v>
      </c>
      <c r="O432" t="s">
        <v>211</v>
      </c>
      <c r="P432" t="s">
        <v>222</v>
      </c>
      <c r="Q432" t="s">
        <v>211</v>
      </c>
      <c r="R432" t="s">
        <v>211</v>
      </c>
      <c r="S432">
        <v>0.2064</v>
      </c>
      <c r="T432" t="s">
        <v>81</v>
      </c>
      <c r="U432" t="s">
        <v>139</v>
      </c>
    </row>
    <row r="433" spans="1:22" x14ac:dyDescent="0.25">
      <c r="A433">
        <v>35</v>
      </c>
      <c r="B433">
        <v>31</v>
      </c>
      <c r="C433">
        <v>6</v>
      </c>
      <c r="D433">
        <f t="shared" si="11"/>
        <v>121.7</v>
      </c>
      <c r="E433" t="s">
        <v>163</v>
      </c>
      <c r="F433">
        <f t="shared" si="12"/>
        <v>690</v>
      </c>
      <c r="G433" t="s">
        <v>418</v>
      </c>
      <c r="H433" t="s">
        <v>37</v>
      </c>
      <c r="I433">
        <v>1</v>
      </c>
      <c r="J433" t="s">
        <v>23</v>
      </c>
      <c r="K433">
        <v>20</v>
      </c>
      <c r="L433" t="s">
        <v>214</v>
      </c>
      <c r="M433">
        <v>69</v>
      </c>
      <c r="N433">
        <v>6</v>
      </c>
      <c r="O433" t="s">
        <v>211</v>
      </c>
      <c r="P433" t="s">
        <v>222</v>
      </c>
      <c r="Q433" t="s">
        <v>211</v>
      </c>
      <c r="R433" t="s">
        <v>211</v>
      </c>
      <c r="S433">
        <v>0.1217</v>
      </c>
      <c r="T433" t="s">
        <v>81</v>
      </c>
      <c r="U433" t="s">
        <v>139</v>
      </c>
    </row>
    <row r="434" spans="1:22" x14ac:dyDescent="0.25">
      <c r="A434">
        <v>35</v>
      </c>
      <c r="B434">
        <v>31</v>
      </c>
      <c r="C434">
        <v>8</v>
      </c>
      <c r="D434">
        <f t="shared" si="11"/>
        <v>110</v>
      </c>
      <c r="E434" t="s">
        <v>163</v>
      </c>
      <c r="F434">
        <f t="shared" si="12"/>
        <v>690</v>
      </c>
      <c r="G434" t="s">
        <v>418</v>
      </c>
      <c r="H434" t="s">
        <v>37</v>
      </c>
      <c r="I434">
        <v>1</v>
      </c>
      <c r="J434" t="s">
        <v>23</v>
      </c>
      <c r="K434">
        <v>20</v>
      </c>
      <c r="L434" t="s">
        <v>214</v>
      </c>
      <c r="M434">
        <v>69</v>
      </c>
      <c r="N434">
        <v>6</v>
      </c>
      <c r="O434" t="s">
        <v>211</v>
      </c>
      <c r="P434" t="s">
        <v>222</v>
      </c>
      <c r="Q434" t="s">
        <v>211</v>
      </c>
      <c r="R434" t="s">
        <v>211</v>
      </c>
      <c r="S434">
        <v>0.11</v>
      </c>
      <c r="T434" t="s">
        <v>81</v>
      </c>
      <c r="U434" t="s">
        <v>139</v>
      </c>
    </row>
    <row r="435" spans="1:22" x14ac:dyDescent="0.25">
      <c r="A435">
        <v>35</v>
      </c>
      <c r="B435">
        <v>31</v>
      </c>
      <c r="C435">
        <v>11</v>
      </c>
      <c r="D435">
        <f t="shared" si="11"/>
        <v>79.5</v>
      </c>
      <c r="E435" t="s">
        <v>163</v>
      </c>
      <c r="F435">
        <f t="shared" si="12"/>
        <v>690</v>
      </c>
      <c r="G435" t="s">
        <v>418</v>
      </c>
      <c r="H435" t="s">
        <v>37</v>
      </c>
      <c r="I435">
        <v>1</v>
      </c>
      <c r="J435" t="s">
        <v>23</v>
      </c>
      <c r="K435">
        <v>20</v>
      </c>
      <c r="L435" t="s">
        <v>214</v>
      </c>
      <c r="M435">
        <v>69</v>
      </c>
      <c r="N435">
        <v>6</v>
      </c>
      <c r="O435" t="s">
        <v>211</v>
      </c>
      <c r="P435" t="s">
        <v>222</v>
      </c>
      <c r="Q435" t="s">
        <v>211</v>
      </c>
      <c r="R435" t="s">
        <v>211</v>
      </c>
      <c r="S435">
        <v>7.9500000000000001E-2</v>
      </c>
      <c r="T435" t="s">
        <v>81</v>
      </c>
      <c r="U435" t="s">
        <v>139</v>
      </c>
    </row>
    <row r="436" spans="1:22" x14ac:dyDescent="0.25">
      <c r="A436">
        <v>35</v>
      </c>
      <c r="B436">
        <v>31</v>
      </c>
      <c r="C436">
        <v>24</v>
      </c>
      <c r="D436">
        <f t="shared" si="11"/>
        <v>40.099999999999994</v>
      </c>
      <c r="E436" t="s">
        <v>163</v>
      </c>
      <c r="F436">
        <f t="shared" si="12"/>
        <v>690</v>
      </c>
      <c r="G436" t="s">
        <v>418</v>
      </c>
      <c r="H436" t="s">
        <v>37</v>
      </c>
      <c r="I436">
        <v>1</v>
      </c>
      <c r="J436" t="s">
        <v>23</v>
      </c>
      <c r="K436">
        <v>20</v>
      </c>
      <c r="L436" t="s">
        <v>214</v>
      </c>
      <c r="M436">
        <v>69</v>
      </c>
      <c r="N436">
        <v>6</v>
      </c>
      <c r="O436" t="s">
        <v>211</v>
      </c>
      <c r="P436" t="s">
        <v>222</v>
      </c>
      <c r="Q436" t="s">
        <v>211</v>
      </c>
      <c r="R436" t="s">
        <v>211</v>
      </c>
      <c r="S436">
        <v>4.0099999999999997E-2</v>
      </c>
      <c r="T436" t="s">
        <v>81</v>
      </c>
      <c r="U436" t="s">
        <v>139</v>
      </c>
    </row>
    <row r="437" spans="1:22" x14ac:dyDescent="0.25">
      <c r="A437">
        <v>35</v>
      </c>
      <c r="B437">
        <v>32</v>
      </c>
      <c r="C437">
        <v>0</v>
      </c>
      <c r="D437">
        <f t="shared" si="11"/>
        <v>0</v>
      </c>
      <c r="E437" t="s">
        <v>163</v>
      </c>
      <c r="F437">
        <f>10*69</f>
        <v>690</v>
      </c>
      <c r="G437" t="s">
        <v>418</v>
      </c>
      <c r="H437" t="s">
        <v>37</v>
      </c>
      <c r="I437">
        <v>1</v>
      </c>
      <c r="J437" t="s">
        <v>23</v>
      </c>
      <c r="K437">
        <v>20</v>
      </c>
      <c r="L437" t="s">
        <v>214</v>
      </c>
      <c r="M437">
        <v>69</v>
      </c>
      <c r="N437">
        <v>6</v>
      </c>
      <c r="O437" t="s">
        <v>211</v>
      </c>
      <c r="P437" t="s">
        <v>222</v>
      </c>
      <c r="Q437" t="s">
        <v>211</v>
      </c>
      <c r="R437" t="s">
        <v>211</v>
      </c>
      <c r="S437" s="3">
        <v>0</v>
      </c>
      <c r="T437" t="s">
        <v>81</v>
      </c>
      <c r="U437" t="s">
        <v>139</v>
      </c>
      <c r="V437" t="s">
        <v>373</v>
      </c>
    </row>
    <row r="438" spans="1:22" x14ac:dyDescent="0.25">
      <c r="A438">
        <v>35</v>
      </c>
      <c r="B438">
        <v>32</v>
      </c>
      <c r="C438">
        <v>1</v>
      </c>
      <c r="D438">
        <f t="shared" si="11"/>
        <v>40.700000000000003</v>
      </c>
      <c r="E438" t="s">
        <v>163</v>
      </c>
      <c r="F438">
        <f t="shared" si="12"/>
        <v>690</v>
      </c>
      <c r="G438" t="s">
        <v>418</v>
      </c>
      <c r="H438" t="s">
        <v>37</v>
      </c>
      <c r="I438">
        <v>1</v>
      </c>
      <c r="J438" t="s">
        <v>23</v>
      </c>
      <c r="K438">
        <v>20</v>
      </c>
      <c r="L438" t="s">
        <v>214</v>
      </c>
      <c r="M438">
        <v>69</v>
      </c>
      <c r="N438">
        <v>6</v>
      </c>
      <c r="O438" t="s">
        <v>211</v>
      </c>
      <c r="P438" t="s">
        <v>222</v>
      </c>
      <c r="Q438" t="s">
        <v>211</v>
      </c>
      <c r="R438" t="s">
        <v>211</v>
      </c>
      <c r="S438">
        <v>4.07E-2</v>
      </c>
      <c r="T438" t="s">
        <v>81</v>
      </c>
      <c r="U438" t="s">
        <v>139</v>
      </c>
      <c r="V438" t="s">
        <v>373</v>
      </c>
    </row>
    <row r="439" spans="1:22" x14ac:dyDescent="0.25">
      <c r="A439">
        <v>35</v>
      </c>
      <c r="B439">
        <v>32</v>
      </c>
      <c r="C439">
        <v>2</v>
      </c>
      <c r="D439">
        <f t="shared" si="11"/>
        <v>211.4</v>
      </c>
      <c r="E439" t="s">
        <v>163</v>
      </c>
      <c r="F439">
        <f t="shared" si="12"/>
        <v>690</v>
      </c>
      <c r="G439" t="s">
        <v>418</v>
      </c>
      <c r="H439" t="s">
        <v>37</v>
      </c>
      <c r="I439">
        <v>1</v>
      </c>
      <c r="J439" t="s">
        <v>23</v>
      </c>
      <c r="K439">
        <v>20</v>
      </c>
      <c r="L439" t="s">
        <v>214</v>
      </c>
      <c r="M439">
        <v>69</v>
      </c>
      <c r="N439">
        <v>6</v>
      </c>
      <c r="O439" t="s">
        <v>211</v>
      </c>
      <c r="P439" t="s">
        <v>222</v>
      </c>
      <c r="Q439" t="s">
        <v>211</v>
      </c>
      <c r="R439" t="s">
        <v>211</v>
      </c>
      <c r="S439">
        <v>0.2114</v>
      </c>
      <c r="T439" t="s">
        <v>81</v>
      </c>
      <c r="U439" t="s">
        <v>139</v>
      </c>
      <c r="V439" t="s">
        <v>373</v>
      </c>
    </row>
    <row r="440" spans="1:22" x14ac:dyDescent="0.25">
      <c r="A440">
        <v>35</v>
      </c>
      <c r="B440">
        <v>32</v>
      </c>
      <c r="C440">
        <v>3</v>
      </c>
      <c r="D440">
        <f t="shared" si="11"/>
        <v>461.7</v>
      </c>
      <c r="E440" t="s">
        <v>163</v>
      </c>
      <c r="F440">
        <f t="shared" si="12"/>
        <v>690</v>
      </c>
      <c r="G440" t="s">
        <v>418</v>
      </c>
      <c r="H440" t="s">
        <v>37</v>
      </c>
      <c r="I440">
        <v>1</v>
      </c>
      <c r="J440" t="s">
        <v>23</v>
      </c>
      <c r="K440">
        <v>20</v>
      </c>
      <c r="L440" t="s">
        <v>214</v>
      </c>
      <c r="M440">
        <v>69</v>
      </c>
      <c r="N440">
        <v>6</v>
      </c>
      <c r="O440" t="s">
        <v>211</v>
      </c>
      <c r="P440" t="s">
        <v>222</v>
      </c>
      <c r="Q440" t="s">
        <v>211</v>
      </c>
      <c r="R440" t="s">
        <v>211</v>
      </c>
      <c r="S440">
        <v>0.4617</v>
      </c>
      <c r="T440" t="s">
        <v>81</v>
      </c>
      <c r="U440" t="s">
        <v>139</v>
      </c>
      <c r="V440" t="s">
        <v>373</v>
      </c>
    </row>
    <row r="441" spans="1:22" x14ac:dyDescent="0.25">
      <c r="A441">
        <v>35</v>
      </c>
      <c r="B441">
        <v>32</v>
      </c>
      <c r="C441">
        <v>4</v>
      </c>
      <c r="D441">
        <f t="shared" si="11"/>
        <v>618.29999999999995</v>
      </c>
      <c r="E441" t="s">
        <v>163</v>
      </c>
      <c r="F441">
        <f t="shared" si="12"/>
        <v>690</v>
      </c>
      <c r="G441" t="s">
        <v>418</v>
      </c>
      <c r="H441" t="s">
        <v>37</v>
      </c>
      <c r="I441">
        <v>1</v>
      </c>
      <c r="J441" t="s">
        <v>23</v>
      </c>
      <c r="K441">
        <v>20</v>
      </c>
      <c r="L441" t="s">
        <v>214</v>
      </c>
      <c r="M441">
        <v>69</v>
      </c>
      <c r="N441">
        <v>6</v>
      </c>
      <c r="O441" t="s">
        <v>211</v>
      </c>
      <c r="P441" t="s">
        <v>222</v>
      </c>
      <c r="Q441" t="s">
        <v>211</v>
      </c>
      <c r="R441" t="s">
        <v>211</v>
      </c>
      <c r="S441">
        <v>0.61829999999999996</v>
      </c>
      <c r="T441" t="s">
        <v>81</v>
      </c>
      <c r="U441" t="s">
        <v>139</v>
      </c>
      <c r="V441" t="s">
        <v>373</v>
      </c>
    </row>
    <row r="442" spans="1:22" x14ac:dyDescent="0.25">
      <c r="A442">
        <v>35</v>
      </c>
      <c r="B442">
        <v>32</v>
      </c>
      <c r="C442">
        <v>6</v>
      </c>
      <c r="D442">
        <f t="shared" si="11"/>
        <v>692.6</v>
      </c>
      <c r="E442" t="s">
        <v>163</v>
      </c>
      <c r="F442">
        <f t="shared" si="12"/>
        <v>690</v>
      </c>
      <c r="G442" t="s">
        <v>418</v>
      </c>
      <c r="H442" t="s">
        <v>37</v>
      </c>
      <c r="I442">
        <v>1</v>
      </c>
      <c r="J442" t="s">
        <v>23</v>
      </c>
      <c r="K442">
        <v>20</v>
      </c>
      <c r="L442" t="s">
        <v>214</v>
      </c>
      <c r="M442">
        <v>69</v>
      </c>
      <c r="N442">
        <v>6</v>
      </c>
      <c r="O442" t="s">
        <v>211</v>
      </c>
      <c r="P442" t="s">
        <v>222</v>
      </c>
      <c r="Q442" t="s">
        <v>211</v>
      </c>
      <c r="R442" t="s">
        <v>211</v>
      </c>
      <c r="S442">
        <v>0.69259999999999999</v>
      </c>
      <c r="T442" t="s">
        <v>81</v>
      </c>
      <c r="U442" t="s">
        <v>139</v>
      </c>
      <c r="V442" t="s">
        <v>373</v>
      </c>
    </row>
    <row r="443" spans="1:22" x14ac:dyDescent="0.25">
      <c r="A443">
        <v>35</v>
      </c>
      <c r="B443">
        <v>32</v>
      </c>
      <c r="C443">
        <v>8</v>
      </c>
      <c r="D443">
        <f t="shared" si="11"/>
        <v>408.5</v>
      </c>
      <c r="E443" t="s">
        <v>163</v>
      </c>
      <c r="F443">
        <f t="shared" si="12"/>
        <v>690</v>
      </c>
      <c r="G443" t="s">
        <v>418</v>
      </c>
      <c r="H443" t="s">
        <v>37</v>
      </c>
      <c r="I443">
        <v>1</v>
      </c>
      <c r="J443" t="s">
        <v>23</v>
      </c>
      <c r="K443">
        <v>20</v>
      </c>
      <c r="L443" t="s">
        <v>214</v>
      </c>
      <c r="M443">
        <v>69</v>
      </c>
      <c r="N443">
        <v>6</v>
      </c>
      <c r="O443" t="s">
        <v>211</v>
      </c>
      <c r="P443" t="s">
        <v>222</v>
      </c>
      <c r="Q443" t="s">
        <v>211</v>
      </c>
      <c r="R443" t="s">
        <v>211</v>
      </c>
      <c r="S443">
        <v>0.40849999999999997</v>
      </c>
      <c r="T443" t="s">
        <v>81</v>
      </c>
      <c r="U443" t="s">
        <v>139</v>
      </c>
      <c r="V443" t="s">
        <v>373</v>
      </c>
    </row>
    <row r="444" spans="1:22" x14ac:dyDescent="0.25">
      <c r="A444">
        <v>35</v>
      </c>
      <c r="B444">
        <v>32</v>
      </c>
      <c r="C444">
        <v>11</v>
      </c>
      <c r="D444">
        <f t="shared" si="11"/>
        <v>264.5</v>
      </c>
      <c r="E444" t="s">
        <v>163</v>
      </c>
      <c r="F444">
        <f t="shared" si="12"/>
        <v>690</v>
      </c>
      <c r="G444" t="s">
        <v>418</v>
      </c>
      <c r="H444" t="s">
        <v>37</v>
      </c>
      <c r="I444">
        <v>1</v>
      </c>
      <c r="J444" t="s">
        <v>23</v>
      </c>
      <c r="K444">
        <v>20</v>
      </c>
      <c r="L444" t="s">
        <v>214</v>
      </c>
      <c r="M444">
        <v>69</v>
      </c>
      <c r="N444">
        <v>6</v>
      </c>
      <c r="O444" t="s">
        <v>211</v>
      </c>
      <c r="P444" t="s">
        <v>222</v>
      </c>
      <c r="Q444" t="s">
        <v>211</v>
      </c>
      <c r="R444" t="s">
        <v>211</v>
      </c>
      <c r="S444">
        <v>0.26450000000000001</v>
      </c>
      <c r="T444" t="s">
        <v>81</v>
      </c>
      <c r="U444" t="s">
        <v>139</v>
      </c>
      <c r="V444" t="s">
        <v>373</v>
      </c>
    </row>
    <row r="445" spans="1:22" x14ac:dyDescent="0.25">
      <c r="A445">
        <v>35</v>
      </c>
      <c r="B445">
        <v>32</v>
      </c>
      <c r="C445">
        <v>24</v>
      </c>
      <c r="D445">
        <f t="shared" si="11"/>
        <v>35.1</v>
      </c>
      <c r="E445" t="s">
        <v>163</v>
      </c>
      <c r="F445">
        <f t="shared" si="12"/>
        <v>690</v>
      </c>
      <c r="G445" t="s">
        <v>418</v>
      </c>
      <c r="H445" t="s">
        <v>37</v>
      </c>
      <c r="I445">
        <v>1</v>
      </c>
      <c r="J445" t="s">
        <v>23</v>
      </c>
      <c r="K445">
        <v>20</v>
      </c>
      <c r="L445" t="s">
        <v>214</v>
      </c>
      <c r="M445">
        <v>69</v>
      </c>
      <c r="N445">
        <v>6</v>
      </c>
      <c r="O445" t="s">
        <v>211</v>
      </c>
      <c r="P445" t="s">
        <v>222</v>
      </c>
      <c r="Q445" t="s">
        <v>211</v>
      </c>
      <c r="R445" t="s">
        <v>211</v>
      </c>
      <c r="S445">
        <v>3.5099999999999999E-2</v>
      </c>
      <c r="T445" t="s">
        <v>81</v>
      </c>
      <c r="U445" t="s">
        <v>139</v>
      </c>
      <c r="V445" t="s">
        <v>373</v>
      </c>
    </row>
    <row r="446" spans="1:22" x14ac:dyDescent="0.25">
      <c r="A446">
        <v>35</v>
      </c>
      <c r="B446">
        <v>33</v>
      </c>
      <c r="C446">
        <v>0</v>
      </c>
      <c r="D446">
        <f t="shared" si="11"/>
        <v>0</v>
      </c>
      <c r="E446" t="s">
        <v>163</v>
      </c>
      <c r="F446">
        <f t="shared" si="12"/>
        <v>690</v>
      </c>
      <c r="G446" t="s">
        <v>418</v>
      </c>
      <c r="H446" t="s">
        <v>37</v>
      </c>
      <c r="I446">
        <v>1</v>
      </c>
      <c r="J446" t="s">
        <v>23</v>
      </c>
      <c r="K446">
        <v>20</v>
      </c>
      <c r="L446" t="s">
        <v>214</v>
      </c>
      <c r="M446">
        <v>69</v>
      </c>
      <c r="N446">
        <v>6</v>
      </c>
      <c r="O446" t="s">
        <v>211</v>
      </c>
      <c r="P446" t="s">
        <v>222</v>
      </c>
      <c r="Q446" t="s">
        <v>371</v>
      </c>
      <c r="R446" t="s">
        <v>416</v>
      </c>
      <c r="S446">
        <v>0</v>
      </c>
      <c r="T446" t="s">
        <v>81</v>
      </c>
      <c r="U446" t="s">
        <v>139</v>
      </c>
      <c r="V446" t="s">
        <v>373</v>
      </c>
    </row>
    <row r="447" spans="1:22" x14ac:dyDescent="0.25">
      <c r="A447">
        <v>35</v>
      </c>
      <c r="B447">
        <v>33</v>
      </c>
      <c r="C447">
        <v>1</v>
      </c>
      <c r="D447">
        <f t="shared" si="11"/>
        <v>14.9</v>
      </c>
      <c r="E447" t="s">
        <v>163</v>
      </c>
      <c r="F447">
        <f>10*69</f>
        <v>690</v>
      </c>
      <c r="G447" t="s">
        <v>418</v>
      </c>
      <c r="H447" t="s">
        <v>37</v>
      </c>
      <c r="I447">
        <v>1</v>
      </c>
      <c r="J447" t="s">
        <v>23</v>
      </c>
      <c r="K447">
        <v>20</v>
      </c>
      <c r="L447" t="s">
        <v>214</v>
      </c>
      <c r="M447">
        <v>69</v>
      </c>
      <c r="N447">
        <v>6</v>
      </c>
      <c r="O447" t="s">
        <v>211</v>
      </c>
      <c r="P447" t="s">
        <v>222</v>
      </c>
      <c r="Q447" t="s">
        <v>371</v>
      </c>
      <c r="R447" t="s">
        <v>416</v>
      </c>
      <c r="S447">
        <v>1.49E-2</v>
      </c>
      <c r="T447" t="s">
        <v>81</v>
      </c>
      <c r="U447" t="s">
        <v>139</v>
      </c>
      <c r="V447" t="s">
        <v>373</v>
      </c>
    </row>
    <row r="448" spans="1:22" x14ac:dyDescent="0.25">
      <c r="A448">
        <v>35</v>
      </c>
      <c r="B448">
        <v>33</v>
      </c>
      <c r="C448">
        <v>2</v>
      </c>
      <c r="D448">
        <f t="shared" si="11"/>
        <v>61.400000000000006</v>
      </c>
      <c r="E448" t="s">
        <v>163</v>
      </c>
      <c r="F448">
        <f t="shared" si="12"/>
        <v>690</v>
      </c>
      <c r="G448" t="s">
        <v>418</v>
      </c>
      <c r="H448" t="s">
        <v>37</v>
      </c>
      <c r="I448">
        <v>1</v>
      </c>
      <c r="J448" t="s">
        <v>23</v>
      </c>
      <c r="K448">
        <v>20</v>
      </c>
      <c r="L448" t="s">
        <v>214</v>
      </c>
      <c r="M448">
        <v>69</v>
      </c>
      <c r="N448">
        <v>6</v>
      </c>
      <c r="O448" t="s">
        <v>211</v>
      </c>
      <c r="P448" t="s">
        <v>222</v>
      </c>
      <c r="Q448" t="s">
        <v>371</v>
      </c>
      <c r="R448" t="s">
        <v>416</v>
      </c>
      <c r="S448">
        <v>6.1400000000000003E-2</v>
      </c>
      <c r="T448" t="s">
        <v>81</v>
      </c>
      <c r="U448" t="s">
        <v>139</v>
      </c>
      <c r="V448" t="s">
        <v>373</v>
      </c>
    </row>
    <row r="449" spans="1:22" x14ac:dyDescent="0.25">
      <c r="A449">
        <v>35</v>
      </c>
      <c r="B449">
        <v>33</v>
      </c>
      <c r="C449">
        <v>3</v>
      </c>
      <c r="D449">
        <f t="shared" si="11"/>
        <v>187.6</v>
      </c>
      <c r="E449" t="s">
        <v>163</v>
      </c>
      <c r="F449">
        <f t="shared" si="12"/>
        <v>690</v>
      </c>
      <c r="G449" t="s">
        <v>418</v>
      </c>
      <c r="H449" t="s">
        <v>37</v>
      </c>
      <c r="I449">
        <v>1</v>
      </c>
      <c r="J449" t="s">
        <v>23</v>
      </c>
      <c r="K449">
        <v>20</v>
      </c>
      <c r="L449" t="s">
        <v>214</v>
      </c>
      <c r="M449">
        <v>69</v>
      </c>
      <c r="N449">
        <v>6</v>
      </c>
      <c r="O449" t="s">
        <v>211</v>
      </c>
      <c r="P449" t="s">
        <v>222</v>
      </c>
      <c r="Q449" t="s">
        <v>371</v>
      </c>
      <c r="R449" t="s">
        <v>416</v>
      </c>
      <c r="S449">
        <v>0.18759999999999999</v>
      </c>
      <c r="T449" t="s">
        <v>81</v>
      </c>
      <c r="U449" t="s">
        <v>139</v>
      </c>
      <c r="V449" t="s">
        <v>373</v>
      </c>
    </row>
    <row r="450" spans="1:22" x14ac:dyDescent="0.25">
      <c r="A450">
        <v>35</v>
      </c>
      <c r="B450">
        <v>33</v>
      </c>
      <c r="C450">
        <v>4</v>
      </c>
      <c r="D450">
        <f t="shared" si="11"/>
        <v>311.5</v>
      </c>
      <c r="E450" t="s">
        <v>163</v>
      </c>
      <c r="F450">
        <f t="shared" si="12"/>
        <v>690</v>
      </c>
      <c r="G450" t="s">
        <v>418</v>
      </c>
      <c r="H450" t="s">
        <v>37</v>
      </c>
      <c r="I450">
        <v>1</v>
      </c>
      <c r="J450" t="s">
        <v>23</v>
      </c>
      <c r="K450">
        <v>20</v>
      </c>
      <c r="L450" t="s">
        <v>214</v>
      </c>
      <c r="M450">
        <v>69</v>
      </c>
      <c r="N450">
        <v>6</v>
      </c>
      <c r="O450" t="s">
        <v>211</v>
      </c>
      <c r="P450" t="s">
        <v>222</v>
      </c>
      <c r="Q450" t="s">
        <v>371</v>
      </c>
      <c r="R450" t="s">
        <v>416</v>
      </c>
      <c r="S450">
        <v>0.3115</v>
      </c>
      <c r="T450" t="s">
        <v>81</v>
      </c>
      <c r="U450" t="s">
        <v>139</v>
      </c>
      <c r="V450" t="s">
        <v>373</v>
      </c>
    </row>
    <row r="451" spans="1:22" x14ac:dyDescent="0.25">
      <c r="A451">
        <v>35</v>
      </c>
      <c r="B451">
        <v>33</v>
      </c>
      <c r="C451">
        <v>6</v>
      </c>
      <c r="D451">
        <f t="shared" si="11"/>
        <v>388</v>
      </c>
      <c r="E451" t="s">
        <v>163</v>
      </c>
      <c r="F451">
        <f t="shared" si="12"/>
        <v>690</v>
      </c>
      <c r="G451" t="s">
        <v>418</v>
      </c>
      <c r="H451" t="s">
        <v>37</v>
      </c>
      <c r="I451">
        <v>1</v>
      </c>
      <c r="J451" t="s">
        <v>23</v>
      </c>
      <c r="K451">
        <v>20</v>
      </c>
      <c r="L451" t="s">
        <v>214</v>
      </c>
      <c r="M451">
        <v>69</v>
      </c>
      <c r="N451">
        <v>6</v>
      </c>
      <c r="O451" t="s">
        <v>211</v>
      </c>
      <c r="P451" t="s">
        <v>222</v>
      </c>
      <c r="Q451" t="s">
        <v>371</v>
      </c>
      <c r="R451" t="s">
        <v>416</v>
      </c>
      <c r="S451">
        <v>0.38800000000000001</v>
      </c>
      <c r="T451" t="s">
        <v>81</v>
      </c>
      <c r="U451" t="s">
        <v>139</v>
      </c>
      <c r="V451" t="s">
        <v>373</v>
      </c>
    </row>
    <row r="452" spans="1:22" x14ac:dyDescent="0.25">
      <c r="A452">
        <v>35</v>
      </c>
      <c r="B452">
        <v>33</v>
      </c>
      <c r="C452">
        <v>8</v>
      </c>
      <c r="D452">
        <f t="shared" si="11"/>
        <v>223.39999999999998</v>
      </c>
      <c r="E452" t="s">
        <v>163</v>
      </c>
      <c r="F452">
        <f t="shared" si="12"/>
        <v>690</v>
      </c>
      <c r="G452" t="s">
        <v>418</v>
      </c>
      <c r="H452" t="s">
        <v>37</v>
      </c>
      <c r="I452">
        <v>1</v>
      </c>
      <c r="J452" t="s">
        <v>23</v>
      </c>
      <c r="K452">
        <v>20</v>
      </c>
      <c r="L452" t="s">
        <v>214</v>
      </c>
      <c r="M452">
        <v>69</v>
      </c>
      <c r="N452">
        <v>6</v>
      </c>
      <c r="O452" t="s">
        <v>211</v>
      </c>
      <c r="P452" t="s">
        <v>222</v>
      </c>
      <c r="Q452" t="s">
        <v>371</v>
      </c>
      <c r="R452" t="s">
        <v>416</v>
      </c>
      <c r="S452">
        <v>0.22339999999999999</v>
      </c>
      <c r="T452" t="s">
        <v>81</v>
      </c>
      <c r="U452" t="s">
        <v>139</v>
      </c>
      <c r="V452" t="s">
        <v>373</v>
      </c>
    </row>
    <row r="453" spans="1:22" x14ac:dyDescent="0.25">
      <c r="A453">
        <v>35</v>
      </c>
      <c r="B453">
        <v>33</v>
      </c>
      <c r="C453">
        <v>11</v>
      </c>
      <c r="D453">
        <f t="shared" si="11"/>
        <v>147.4</v>
      </c>
      <c r="E453" t="s">
        <v>163</v>
      </c>
      <c r="F453">
        <f t="shared" si="12"/>
        <v>690</v>
      </c>
      <c r="G453" t="s">
        <v>418</v>
      </c>
      <c r="H453" t="s">
        <v>37</v>
      </c>
      <c r="I453">
        <v>1</v>
      </c>
      <c r="J453" t="s">
        <v>23</v>
      </c>
      <c r="K453">
        <v>20</v>
      </c>
      <c r="L453" t="s">
        <v>214</v>
      </c>
      <c r="M453">
        <v>69</v>
      </c>
      <c r="N453">
        <v>6</v>
      </c>
      <c r="O453" t="s">
        <v>211</v>
      </c>
      <c r="P453" t="s">
        <v>222</v>
      </c>
      <c r="Q453" t="s">
        <v>371</v>
      </c>
      <c r="R453" t="s">
        <v>416</v>
      </c>
      <c r="S453">
        <v>0.1474</v>
      </c>
      <c r="T453" t="s">
        <v>81</v>
      </c>
      <c r="U453" t="s">
        <v>139</v>
      </c>
      <c r="V453" t="s">
        <v>373</v>
      </c>
    </row>
    <row r="454" spans="1:22" x14ac:dyDescent="0.25">
      <c r="A454">
        <v>35</v>
      </c>
      <c r="B454">
        <v>33</v>
      </c>
      <c r="C454">
        <v>24</v>
      </c>
      <c r="D454">
        <f t="shared" si="11"/>
        <v>42.2</v>
      </c>
      <c r="E454" t="s">
        <v>163</v>
      </c>
      <c r="F454">
        <f t="shared" si="12"/>
        <v>690</v>
      </c>
      <c r="G454" t="s">
        <v>418</v>
      </c>
      <c r="H454" t="s">
        <v>37</v>
      </c>
      <c r="I454">
        <v>1</v>
      </c>
      <c r="J454" t="s">
        <v>23</v>
      </c>
      <c r="K454">
        <v>20</v>
      </c>
      <c r="L454" t="s">
        <v>214</v>
      </c>
      <c r="M454">
        <v>69</v>
      </c>
      <c r="N454">
        <v>6</v>
      </c>
      <c r="O454" t="s">
        <v>211</v>
      </c>
      <c r="P454" t="s">
        <v>222</v>
      </c>
      <c r="Q454" t="s">
        <v>371</v>
      </c>
      <c r="R454" t="s">
        <v>416</v>
      </c>
      <c r="S454">
        <v>4.2200000000000001E-2</v>
      </c>
      <c r="T454" t="s">
        <v>81</v>
      </c>
      <c r="U454" t="s">
        <v>139</v>
      </c>
      <c r="V454" t="s">
        <v>373</v>
      </c>
    </row>
    <row r="455" spans="1:22" x14ac:dyDescent="0.25">
      <c r="A455">
        <v>36</v>
      </c>
      <c r="B455">
        <v>34</v>
      </c>
      <c r="C455">
        <v>0</v>
      </c>
      <c r="D455">
        <f>S455*1000</f>
        <v>0</v>
      </c>
      <c r="E455" t="s">
        <v>163</v>
      </c>
      <c r="F455">
        <v>466.66666666666669</v>
      </c>
      <c r="G455" t="s">
        <v>418</v>
      </c>
      <c r="H455" t="s">
        <v>25</v>
      </c>
      <c r="I455">
        <v>1</v>
      </c>
      <c r="J455" t="s">
        <v>23</v>
      </c>
      <c r="K455">
        <v>9</v>
      </c>
      <c r="L455" t="s">
        <v>172</v>
      </c>
      <c r="M455">
        <v>26.8</v>
      </c>
      <c r="N455">
        <v>5</v>
      </c>
      <c r="O455" t="s">
        <v>247</v>
      </c>
      <c r="P455" t="s">
        <v>222</v>
      </c>
      <c r="Q455" t="s">
        <v>211</v>
      </c>
      <c r="R455" t="s">
        <v>211</v>
      </c>
      <c r="S455">
        <v>0</v>
      </c>
      <c r="T455" t="s">
        <v>19</v>
      </c>
      <c r="U455" t="s">
        <v>138</v>
      </c>
    </row>
    <row r="456" spans="1:22" x14ac:dyDescent="0.25">
      <c r="A456">
        <v>36</v>
      </c>
      <c r="B456">
        <v>34</v>
      </c>
      <c r="C456">
        <v>1</v>
      </c>
      <c r="D456">
        <f t="shared" ref="D456:D461" si="13">S456*1000</f>
        <v>115.40000000000002</v>
      </c>
      <c r="E456" t="s">
        <v>163</v>
      </c>
      <c r="F456">
        <v>466.66666666666669</v>
      </c>
      <c r="G456" t="s">
        <v>418</v>
      </c>
      <c r="H456" t="s">
        <v>25</v>
      </c>
      <c r="I456">
        <v>1</v>
      </c>
      <c r="J456" t="s">
        <v>23</v>
      </c>
      <c r="K456">
        <v>9</v>
      </c>
      <c r="L456" t="s">
        <v>172</v>
      </c>
      <c r="M456">
        <v>26.8</v>
      </c>
      <c r="N456">
        <v>5</v>
      </c>
      <c r="O456" t="s">
        <v>247</v>
      </c>
      <c r="P456" t="s">
        <v>222</v>
      </c>
      <c r="Q456" t="s">
        <v>211</v>
      </c>
      <c r="R456" t="s">
        <v>211</v>
      </c>
      <c r="S456">
        <v>0.11540000000000002</v>
      </c>
      <c r="T456" t="s">
        <v>19</v>
      </c>
      <c r="U456" t="s">
        <v>138</v>
      </c>
    </row>
    <row r="457" spans="1:22" x14ac:dyDescent="0.25">
      <c r="A457">
        <v>36</v>
      </c>
      <c r="B457">
        <v>34</v>
      </c>
      <c r="C457">
        <v>2</v>
      </c>
      <c r="D457">
        <f t="shared" si="13"/>
        <v>215.20000000000002</v>
      </c>
      <c r="E457" t="s">
        <v>163</v>
      </c>
      <c r="F457">
        <v>466.66666666666669</v>
      </c>
      <c r="G457" t="s">
        <v>418</v>
      </c>
      <c r="H457" t="s">
        <v>25</v>
      </c>
      <c r="I457">
        <v>1</v>
      </c>
      <c r="J457" t="s">
        <v>23</v>
      </c>
      <c r="K457">
        <v>9</v>
      </c>
      <c r="L457" t="s">
        <v>172</v>
      </c>
      <c r="M457">
        <v>26.8</v>
      </c>
      <c r="N457">
        <v>5</v>
      </c>
      <c r="O457" t="s">
        <v>247</v>
      </c>
      <c r="P457" t="s">
        <v>222</v>
      </c>
      <c r="Q457" t="s">
        <v>211</v>
      </c>
      <c r="R457" t="s">
        <v>211</v>
      </c>
      <c r="S457">
        <v>0.21520000000000003</v>
      </c>
      <c r="T457" t="s">
        <v>19</v>
      </c>
      <c r="U457" t="s">
        <v>138</v>
      </c>
    </row>
    <row r="458" spans="1:22" x14ac:dyDescent="0.25">
      <c r="A458">
        <v>36</v>
      </c>
      <c r="B458">
        <v>34</v>
      </c>
      <c r="C458">
        <v>4</v>
      </c>
      <c r="D458">
        <f t="shared" si="13"/>
        <v>261.17500000000001</v>
      </c>
      <c r="E458" t="s">
        <v>163</v>
      </c>
      <c r="F458">
        <v>466.66666666666669</v>
      </c>
      <c r="G458" t="s">
        <v>418</v>
      </c>
      <c r="H458" t="s">
        <v>25</v>
      </c>
      <c r="I458">
        <v>1</v>
      </c>
      <c r="J458" t="s">
        <v>23</v>
      </c>
      <c r="K458">
        <v>9</v>
      </c>
      <c r="L458" t="s">
        <v>172</v>
      </c>
      <c r="M458">
        <v>26.8</v>
      </c>
      <c r="N458">
        <v>5</v>
      </c>
      <c r="O458" t="s">
        <v>247</v>
      </c>
      <c r="P458" t="s">
        <v>222</v>
      </c>
      <c r="Q458" t="s">
        <v>211</v>
      </c>
      <c r="R458" t="s">
        <v>211</v>
      </c>
      <c r="S458">
        <v>0.26117499999999999</v>
      </c>
      <c r="T458" t="s">
        <v>19</v>
      </c>
      <c r="U458" t="s">
        <v>138</v>
      </c>
    </row>
    <row r="459" spans="1:22" x14ac:dyDescent="0.25">
      <c r="A459">
        <v>36</v>
      </c>
      <c r="B459">
        <v>34</v>
      </c>
      <c r="C459">
        <v>6</v>
      </c>
      <c r="D459">
        <f t="shared" si="13"/>
        <v>367.68</v>
      </c>
      <c r="E459" t="s">
        <v>163</v>
      </c>
      <c r="F459">
        <v>466.66666666666669</v>
      </c>
      <c r="G459" t="s">
        <v>418</v>
      </c>
      <c r="H459" t="s">
        <v>25</v>
      </c>
      <c r="I459">
        <v>1</v>
      </c>
      <c r="J459" t="s">
        <v>23</v>
      </c>
      <c r="K459">
        <v>9</v>
      </c>
      <c r="L459" t="s">
        <v>172</v>
      </c>
      <c r="M459">
        <v>26.8</v>
      </c>
      <c r="N459">
        <v>5</v>
      </c>
      <c r="O459" t="s">
        <v>247</v>
      </c>
      <c r="P459" t="s">
        <v>222</v>
      </c>
      <c r="Q459" t="s">
        <v>211</v>
      </c>
      <c r="R459" t="s">
        <v>211</v>
      </c>
      <c r="S459">
        <v>0.36768000000000001</v>
      </c>
      <c r="T459" t="s">
        <v>19</v>
      </c>
      <c r="U459" t="s">
        <v>138</v>
      </c>
    </row>
    <row r="460" spans="1:22" x14ac:dyDescent="0.25">
      <c r="A460">
        <v>36</v>
      </c>
      <c r="B460">
        <v>34</v>
      </c>
      <c r="C460">
        <v>14</v>
      </c>
      <c r="D460">
        <f t="shared" si="13"/>
        <v>194.06</v>
      </c>
      <c r="E460" t="s">
        <v>163</v>
      </c>
      <c r="F460">
        <v>466.66666666666669</v>
      </c>
      <c r="G460" t="s">
        <v>418</v>
      </c>
      <c r="H460" t="s">
        <v>25</v>
      </c>
      <c r="I460">
        <v>1</v>
      </c>
      <c r="J460" t="s">
        <v>23</v>
      </c>
      <c r="K460">
        <v>9</v>
      </c>
      <c r="L460" t="s">
        <v>172</v>
      </c>
      <c r="M460">
        <v>26.8</v>
      </c>
      <c r="N460">
        <v>5</v>
      </c>
      <c r="O460" t="s">
        <v>247</v>
      </c>
      <c r="P460" t="s">
        <v>222</v>
      </c>
      <c r="Q460" t="s">
        <v>211</v>
      </c>
      <c r="R460" t="s">
        <v>211</v>
      </c>
      <c r="S460">
        <v>0.19406000000000001</v>
      </c>
      <c r="T460" t="s">
        <v>19</v>
      </c>
      <c r="U460" t="s">
        <v>138</v>
      </c>
    </row>
    <row r="461" spans="1:22" x14ac:dyDescent="0.25">
      <c r="A461">
        <v>36</v>
      </c>
      <c r="B461">
        <v>34</v>
      </c>
      <c r="C461">
        <v>24</v>
      </c>
      <c r="D461">
        <f t="shared" si="13"/>
        <v>132.08000000000001</v>
      </c>
      <c r="E461" t="s">
        <v>163</v>
      </c>
      <c r="F461">
        <v>466.66666666666669</v>
      </c>
      <c r="G461" t="s">
        <v>418</v>
      </c>
      <c r="H461" t="s">
        <v>25</v>
      </c>
      <c r="I461">
        <v>1</v>
      </c>
      <c r="J461" t="s">
        <v>23</v>
      </c>
      <c r="K461">
        <v>9</v>
      </c>
      <c r="L461" t="s">
        <v>172</v>
      </c>
      <c r="M461">
        <v>26.8</v>
      </c>
      <c r="N461">
        <v>5</v>
      </c>
      <c r="O461" t="s">
        <v>247</v>
      </c>
      <c r="P461" t="s">
        <v>222</v>
      </c>
      <c r="Q461" t="s">
        <v>211</v>
      </c>
      <c r="R461" t="s">
        <v>211</v>
      </c>
      <c r="S461">
        <v>0.13208</v>
      </c>
      <c r="T461" t="s">
        <v>19</v>
      </c>
      <c r="U461" t="s">
        <v>138</v>
      </c>
    </row>
    <row r="462" spans="1:22" x14ac:dyDescent="0.25">
      <c r="A462">
        <v>38</v>
      </c>
      <c r="B462">
        <v>35</v>
      </c>
      <c r="C462">
        <v>0</v>
      </c>
      <c r="D462">
        <v>0</v>
      </c>
      <c r="E462" t="s">
        <v>22</v>
      </c>
      <c r="F462">
        <v>400</v>
      </c>
      <c r="G462" t="s">
        <v>417</v>
      </c>
      <c r="H462" t="s">
        <v>36</v>
      </c>
      <c r="I462">
        <v>0.7</v>
      </c>
      <c r="J462" t="s">
        <v>25</v>
      </c>
      <c r="K462">
        <v>8.5</v>
      </c>
      <c r="L462" t="s">
        <v>172</v>
      </c>
      <c r="M462">
        <v>21</v>
      </c>
      <c r="N462">
        <v>10</v>
      </c>
      <c r="O462" t="s">
        <v>260</v>
      </c>
      <c r="P462" t="s">
        <v>199</v>
      </c>
      <c r="Q462" t="s">
        <v>211</v>
      </c>
      <c r="R462" t="s">
        <v>211</v>
      </c>
      <c r="S462">
        <v>0</v>
      </c>
      <c r="T462" t="s">
        <v>8</v>
      </c>
      <c r="U462" t="s">
        <v>283</v>
      </c>
    </row>
    <row r="463" spans="1:22" x14ac:dyDescent="0.25">
      <c r="A463">
        <v>38</v>
      </c>
      <c r="B463">
        <v>35</v>
      </c>
      <c r="C463">
        <v>0.5</v>
      </c>
      <c r="D463">
        <v>1.6897</v>
      </c>
      <c r="E463" t="s">
        <v>22</v>
      </c>
      <c r="F463">
        <v>400</v>
      </c>
      <c r="G463" t="s">
        <v>417</v>
      </c>
      <c r="H463" t="s">
        <v>36</v>
      </c>
      <c r="I463">
        <v>0.7</v>
      </c>
      <c r="J463" t="s">
        <v>25</v>
      </c>
      <c r="K463">
        <v>8.5</v>
      </c>
      <c r="L463" t="s">
        <v>172</v>
      </c>
      <c r="M463">
        <v>21</v>
      </c>
      <c r="N463">
        <v>10</v>
      </c>
      <c r="O463" t="s">
        <v>260</v>
      </c>
      <c r="P463" t="s">
        <v>199</v>
      </c>
      <c r="Q463" t="s">
        <v>211</v>
      </c>
      <c r="R463" t="s">
        <v>211</v>
      </c>
      <c r="S463">
        <v>1.6897</v>
      </c>
      <c r="T463" t="s">
        <v>8</v>
      </c>
      <c r="U463" t="s">
        <v>283</v>
      </c>
    </row>
    <row r="464" spans="1:22" x14ac:dyDescent="0.25">
      <c r="A464">
        <v>38</v>
      </c>
      <c r="B464">
        <v>35</v>
      </c>
      <c r="C464">
        <v>1</v>
      </c>
      <c r="D464">
        <v>13.8186</v>
      </c>
      <c r="E464" t="s">
        <v>22</v>
      </c>
      <c r="F464">
        <v>400</v>
      </c>
      <c r="G464" t="s">
        <v>417</v>
      </c>
      <c r="H464" t="s">
        <v>36</v>
      </c>
      <c r="I464">
        <v>0.7</v>
      </c>
      <c r="J464" t="s">
        <v>25</v>
      </c>
      <c r="K464">
        <v>8.5</v>
      </c>
      <c r="L464" t="s">
        <v>172</v>
      </c>
      <c r="M464">
        <v>21</v>
      </c>
      <c r="N464">
        <v>10</v>
      </c>
      <c r="O464" t="s">
        <v>260</v>
      </c>
      <c r="P464" t="s">
        <v>199</v>
      </c>
      <c r="Q464" t="s">
        <v>211</v>
      </c>
      <c r="R464" t="s">
        <v>211</v>
      </c>
      <c r="S464">
        <v>13.8186</v>
      </c>
      <c r="T464" t="s">
        <v>8</v>
      </c>
      <c r="U464" t="s">
        <v>283</v>
      </c>
    </row>
    <row r="465" spans="1:21" x14ac:dyDescent="0.25">
      <c r="A465">
        <v>38</v>
      </c>
      <c r="B465">
        <v>35</v>
      </c>
      <c r="C465">
        <v>1.5</v>
      </c>
      <c r="D465">
        <v>27.293900000000001</v>
      </c>
      <c r="E465" t="s">
        <v>22</v>
      </c>
      <c r="F465">
        <v>400</v>
      </c>
      <c r="G465" t="s">
        <v>417</v>
      </c>
      <c r="H465" t="s">
        <v>36</v>
      </c>
      <c r="I465">
        <v>0.7</v>
      </c>
      <c r="J465" t="s">
        <v>25</v>
      </c>
      <c r="K465">
        <v>8.5</v>
      </c>
      <c r="L465" t="s">
        <v>172</v>
      </c>
      <c r="M465">
        <v>21</v>
      </c>
      <c r="N465">
        <v>10</v>
      </c>
      <c r="O465" t="s">
        <v>260</v>
      </c>
      <c r="P465" t="s">
        <v>199</v>
      </c>
      <c r="Q465" t="s">
        <v>211</v>
      </c>
      <c r="R465" t="s">
        <v>211</v>
      </c>
      <c r="S465">
        <v>27.293900000000001</v>
      </c>
      <c r="T465" t="s">
        <v>8</v>
      </c>
      <c r="U465" t="s">
        <v>283</v>
      </c>
    </row>
    <row r="466" spans="1:21" x14ac:dyDescent="0.25">
      <c r="A466">
        <v>38</v>
      </c>
      <c r="B466">
        <v>35</v>
      </c>
      <c r="C466">
        <v>2</v>
      </c>
      <c r="D466">
        <v>10.4641</v>
      </c>
      <c r="E466" t="s">
        <v>22</v>
      </c>
      <c r="F466">
        <v>400</v>
      </c>
      <c r="G466" t="s">
        <v>417</v>
      </c>
      <c r="H466" t="s">
        <v>36</v>
      </c>
      <c r="I466">
        <v>0.7</v>
      </c>
      <c r="J466" t="s">
        <v>25</v>
      </c>
      <c r="K466">
        <v>8.5</v>
      </c>
      <c r="L466" t="s">
        <v>172</v>
      </c>
      <c r="M466">
        <v>21</v>
      </c>
      <c r="N466">
        <v>10</v>
      </c>
      <c r="O466" t="s">
        <v>260</v>
      </c>
      <c r="P466" t="s">
        <v>199</v>
      </c>
      <c r="Q466" t="s">
        <v>211</v>
      </c>
      <c r="R466" t="s">
        <v>211</v>
      </c>
      <c r="S466">
        <v>10.4641</v>
      </c>
      <c r="T466" t="s">
        <v>8</v>
      </c>
      <c r="U466" t="s">
        <v>283</v>
      </c>
    </row>
    <row r="467" spans="1:21" x14ac:dyDescent="0.25">
      <c r="A467">
        <v>38</v>
      </c>
      <c r="B467">
        <v>35</v>
      </c>
      <c r="C467">
        <v>3</v>
      </c>
      <c r="D467">
        <v>0.37630000000000002</v>
      </c>
      <c r="E467" t="s">
        <v>22</v>
      </c>
      <c r="F467">
        <v>400</v>
      </c>
      <c r="G467" t="s">
        <v>417</v>
      </c>
      <c r="H467" t="s">
        <v>36</v>
      </c>
      <c r="I467">
        <v>0.7</v>
      </c>
      <c r="J467" t="s">
        <v>25</v>
      </c>
      <c r="K467">
        <v>8.5</v>
      </c>
      <c r="L467" t="s">
        <v>172</v>
      </c>
      <c r="M467">
        <v>21</v>
      </c>
      <c r="N467">
        <v>10</v>
      </c>
      <c r="O467" t="s">
        <v>260</v>
      </c>
      <c r="P467" t="s">
        <v>199</v>
      </c>
      <c r="Q467" t="s">
        <v>211</v>
      </c>
      <c r="R467" t="s">
        <v>211</v>
      </c>
      <c r="S467">
        <v>0.37630000000000002</v>
      </c>
      <c r="T467" t="s">
        <v>8</v>
      </c>
      <c r="U467" t="s">
        <v>283</v>
      </c>
    </row>
    <row r="468" spans="1:21" x14ac:dyDescent="0.25">
      <c r="A468">
        <v>38</v>
      </c>
      <c r="B468">
        <v>35</v>
      </c>
      <c r="C468">
        <v>4</v>
      </c>
      <c r="D468">
        <v>0</v>
      </c>
      <c r="E468" t="s">
        <v>22</v>
      </c>
      <c r="F468">
        <v>400</v>
      </c>
      <c r="G468" t="s">
        <v>417</v>
      </c>
      <c r="H468" t="s">
        <v>36</v>
      </c>
      <c r="I468">
        <v>0.7</v>
      </c>
      <c r="J468" t="s">
        <v>25</v>
      </c>
      <c r="K468">
        <v>8.5</v>
      </c>
      <c r="L468" t="s">
        <v>172</v>
      </c>
      <c r="M468">
        <v>21</v>
      </c>
      <c r="N468">
        <v>10</v>
      </c>
      <c r="O468" t="s">
        <v>260</v>
      </c>
      <c r="P468" t="s">
        <v>199</v>
      </c>
      <c r="Q468" t="s">
        <v>211</v>
      </c>
      <c r="R468" t="s">
        <v>211</v>
      </c>
      <c r="S468">
        <v>0</v>
      </c>
      <c r="T468" t="s">
        <v>8</v>
      </c>
      <c r="U468" t="s">
        <v>283</v>
      </c>
    </row>
    <row r="469" spans="1:21" x14ac:dyDescent="0.25">
      <c r="A469">
        <v>38</v>
      </c>
      <c r="B469">
        <v>35</v>
      </c>
      <c r="C469">
        <v>6</v>
      </c>
      <c r="D469">
        <v>0</v>
      </c>
      <c r="E469" t="s">
        <v>22</v>
      </c>
      <c r="F469">
        <v>400</v>
      </c>
      <c r="G469" t="s">
        <v>417</v>
      </c>
      <c r="H469" t="s">
        <v>36</v>
      </c>
      <c r="I469">
        <v>0.7</v>
      </c>
      <c r="J469" t="s">
        <v>25</v>
      </c>
      <c r="K469">
        <v>8.5</v>
      </c>
      <c r="L469" t="s">
        <v>172</v>
      </c>
      <c r="M469">
        <v>21</v>
      </c>
      <c r="N469">
        <v>10</v>
      </c>
      <c r="O469" t="s">
        <v>260</v>
      </c>
      <c r="P469" t="s">
        <v>199</v>
      </c>
      <c r="Q469" t="s">
        <v>211</v>
      </c>
      <c r="R469" t="s">
        <v>211</v>
      </c>
      <c r="S469">
        <v>0</v>
      </c>
      <c r="T469" t="s">
        <v>8</v>
      </c>
      <c r="U469" t="s">
        <v>283</v>
      </c>
    </row>
    <row r="470" spans="1:21" x14ac:dyDescent="0.25">
      <c r="A470">
        <v>38</v>
      </c>
      <c r="B470">
        <v>35</v>
      </c>
      <c r="C470">
        <v>8</v>
      </c>
      <c r="D470">
        <v>0</v>
      </c>
      <c r="E470" t="s">
        <v>22</v>
      </c>
      <c r="F470">
        <v>400</v>
      </c>
      <c r="G470" t="s">
        <v>417</v>
      </c>
      <c r="H470" t="s">
        <v>36</v>
      </c>
      <c r="I470">
        <v>0.7</v>
      </c>
      <c r="J470" t="s">
        <v>25</v>
      </c>
      <c r="K470">
        <v>8.5</v>
      </c>
      <c r="L470" t="s">
        <v>172</v>
      </c>
      <c r="M470">
        <v>21</v>
      </c>
      <c r="N470">
        <v>10</v>
      </c>
      <c r="O470" t="s">
        <v>260</v>
      </c>
      <c r="P470" t="s">
        <v>199</v>
      </c>
      <c r="Q470" t="s">
        <v>211</v>
      </c>
      <c r="R470" t="s">
        <v>211</v>
      </c>
      <c r="S470">
        <v>0</v>
      </c>
      <c r="T470" t="s">
        <v>8</v>
      </c>
      <c r="U470" t="s">
        <v>283</v>
      </c>
    </row>
    <row r="471" spans="1:21" x14ac:dyDescent="0.25">
      <c r="A471">
        <v>38</v>
      </c>
      <c r="B471">
        <v>35</v>
      </c>
      <c r="C471">
        <v>12</v>
      </c>
      <c r="D471">
        <v>0</v>
      </c>
      <c r="E471" t="s">
        <v>22</v>
      </c>
      <c r="F471">
        <v>400</v>
      </c>
      <c r="G471" t="s">
        <v>417</v>
      </c>
      <c r="H471" t="s">
        <v>36</v>
      </c>
      <c r="I471">
        <v>0.7</v>
      </c>
      <c r="J471" t="s">
        <v>25</v>
      </c>
      <c r="K471">
        <v>8.5</v>
      </c>
      <c r="L471" t="s">
        <v>172</v>
      </c>
      <c r="M471">
        <v>21</v>
      </c>
      <c r="N471">
        <v>10</v>
      </c>
      <c r="O471" t="s">
        <v>260</v>
      </c>
      <c r="P471" t="s">
        <v>199</v>
      </c>
      <c r="Q471" t="s">
        <v>211</v>
      </c>
      <c r="R471" t="s">
        <v>211</v>
      </c>
      <c r="S471">
        <v>0</v>
      </c>
      <c r="T471" t="s">
        <v>8</v>
      </c>
      <c r="U471" t="s">
        <v>283</v>
      </c>
    </row>
    <row r="472" spans="1:21" x14ac:dyDescent="0.25">
      <c r="A472">
        <v>38</v>
      </c>
      <c r="B472">
        <v>35</v>
      </c>
      <c r="C472">
        <v>24</v>
      </c>
      <c r="D472">
        <v>0</v>
      </c>
      <c r="E472" t="s">
        <v>22</v>
      </c>
      <c r="F472">
        <v>400</v>
      </c>
      <c r="G472" t="s">
        <v>417</v>
      </c>
      <c r="H472" t="s">
        <v>36</v>
      </c>
      <c r="I472">
        <v>0.7</v>
      </c>
      <c r="J472" t="s">
        <v>25</v>
      </c>
      <c r="K472">
        <v>8.5</v>
      </c>
      <c r="L472" t="s">
        <v>172</v>
      </c>
      <c r="M472">
        <v>21</v>
      </c>
      <c r="N472">
        <v>10</v>
      </c>
      <c r="O472" t="s">
        <v>260</v>
      </c>
      <c r="P472" t="s">
        <v>199</v>
      </c>
      <c r="Q472" t="s">
        <v>211</v>
      </c>
      <c r="R472" t="s">
        <v>211</v>
      </c>
      <c r="S472">
        <v>0</v>
      </c>
      <c r="T472" t="s">
        <v>8</v>
      </c>
      <c r="U472" t="s">
        <v>283</v>
      </c>
    </row>
    <row r="473" spans="1:21" x14ac:dyDescent="0.25">
      <c r="A473">
        <v>38</v>
      </c>
      <c r="B473">
        <v>35</v>
      </c>
      <c r="C473">
        <v>0</v>
      </c>
      <c r="D473">
        <v>0</v>
      </c>
      <c r="E473" t="s">
        <v>163</v>
      </c>
      <c r="F473">
        <v>400</v>
      </c>
      <c r="G473" t="s">
        <v>417</v>
      </c>
      <c r="H473" t="s">
        <v>36</v>
      </c>
      <c r="I473">
        <v>0.7</v>
      </c>
      <c r="J473" t="s">
        <v>25</v>
      </c>
      <c r="K473">
        <v>8.5</v>
      </c>
      <c r="L473" t="s">
        <v>172</v>
      </c>
      <c r="M473">
        <v>21</v>
      </c>
      <c r="N473">
        <v>10</v>
      </c>
      <c r="O473" t="s">
        <v>260</v>
      </c>
      <c r="P473" t="s">
        <v>199</v>
      </c>
      <c r="Q473" t="s">
        <v>211</v>
      </c>
      <c r="R473" t="s">
        <v>211</v>
      </c>
      <c r="S473">
        <v>0</v>
      </c>
      <c r="T473" t="s">
        <v>8</v>
      </c>
      <c r="U473" t="s">
        <v>283</v>
      </c>
    </row>
    <row r="474" spans="1:21" x14ac:dyDescent="0.25">
      <c r="A474">
        <v>38</v>
      </c>
      <c r="B474">
        <v>35</v>
      </c>
      <c r="C474">
        <v>0.5</v>
      </c>
      <c r="D474">
        <v>147.0419</v>
      </c>
      <c r="E474" t="s">
        <v>163</v>
      </c>
      <c r="F474">
        <v>400</v>
      </c>
      <c r="G474" t="s">
        <v>417</v>
      </c>
      <c r="H474" t="s">
        <v>36</v>
      </c>
      <c r="I474">
        <v>0.7</v>
      </c>
      <c r="J474" t="s">
        <v>25</v>
      </c>
      <c r="K474">
        <v>8.5</v>
      </c>
      <c r="L474" t="s">
        <v>172</v>
      </c>
      <c r="M474">
        <v>21</v>
      </c>
      <c r="N474">
        <v>10</v>
      </c>
      <c r="O474" t="s">
        <v>260</v>
      </c>
      <c r="P474" t="s">
        <v>199</v>
      </c>
      <c r="Q474" t="s">
        <v>211</v>
      </c>
      <c r="R474" t="s">
        <v>211</v>
      </c>
      <c r="S474">
        <v>147.0419</v>
      </c>
      <c r="T474" t="s">
        <v>8</v>
      </c>
      <c r="U474" t="s">
        <v>283</v>
      </c>
    </row>
    <row r="475" spans="1:21" x14ac:dyDescent="0.25">
      <c r="A475">
        <v>38</v>
      </c>
      <c r="B475">
        <v>35</v>
      </c>
      <c r="C475">
        <v>1</v>
      </c>
      <c r="D475">
        <v>449.84530000000001</v>
      </c>
      <c r="E475" t="s">
        <v>163</v>
      </c>
      <c r="F475">
        <v>400</v>
      </c>
      <c r="G475" t="s">
        <v>417</v>
      </c>
      <c r="H475" t="s">
        <v>36</v>
      </c>
      <c r="I475">
        <v>0.7</v>
      </c>
      <c r="J475" t="s">
        <v>25</v>
      </c>
      <c r="K475">
        <v>8.5</v>
      </c>
      <c r="L475" t="s">
        <v>172</v>
      </c>
      <c r="M475">
        <v>21</v>
      </c>
      <c r="N475">
        <v>10</v>
      </c>
      <c r="O475" t="s">
        <v>260</v>
      </c>
      <c r="P475" t="s">
        <v>199</v>
      </c>
      <c r="Q475" t="s">
        <v>211</v>
      </c>
      <c r="R475" t="s">
        <v>211</v>
      </c>
      <c r="S475">
        <v>449.84530000000001</v>
      </c>
      <c r="T475" t="s">
        <v>8</v>
      </c>
      <c r="U475" t="s">
        <v>283</v>
      </c>
    </row>
    <row r="476" spans="1:21" x14ac:dyDescent="0.25">
      <c r="A476">
        <v>38</v>
      </c>
      <c r="B476">
        <v>35</v>
      </c>
      <c r="C476">
        <v>1.5</v>
      </c>
      <c r="D476">
        <v>668.41330000000005</v>
      </c>
      <c r="E476" t="s">
        <v>163</v>
      </c>
      <c r="F476">
        <v>400</v>
      </c>
      <c r="G476" t="s">
        <v>417</v>
      </c>
      <c r="H476" t="s">
        <v>36</v>
      </c>
      <c r="I476">
        <v>0.7</v>
      </c>
      <c r="J476" t="s">
        <v>25</v>
      </c>
      <c r="K476">
        <v>8.5</v>
      </c>
      <c r="L476" t="s">
        <v>172</v>
      </c>
      <c r="M476">
        <v>21</v>
      </c>
      <c r="N476">
        <v>10</v>
      </c>
      <c r="O476" t="s">
        <v>260</v>
      </c>
      <c r="P476" t="s">
        <v>199</v>
      </c>
      <c r="Q476" t="s">
        <v>211</v>
      </c>
      <c r="R476" t="s">
        <v>211</v>
      </c>
      <c r="S476">
        <v>668.41330000000005</v>
      </c>
      <c r="T476" t="s">
        <v>8</v>
      </c>
      <c r="U476" t="s">
        <v>283</v>
      </c>
    </row>
    <row r="477" spans="1:21" x14ac:dyDescent="0.25">
      <c r="A477">
        <v>38</v>
      </c>
      <c r="B477">
        <v>35</v>
      </c>
      <c r="C477">
        <v>2</v>
      </c>
      <c r="D477">
        <v>828.13440000000003</v>
      </c>
      <c r="E477" t="s">
        <v>163</v>
      </c>
      <c r="F477">
        <v>400</v>
      </c>
      <c r="G477" t="s">
        <v>417</v>
      </c>
      <c r="H477" t="s">
        <v>36</v>
      </c>
      <c r="I477">
        <v>0.7</v>
      </c>
      <c r="J477" t="s">
        <v>25</v>
      </c>
      <c r="K477">
        <v>8.5</v>
      </c>
      <c r="L477" t="s">
        <v>172</v>
      </c>
      <c r="M477">
        <v>21</v>
      </c>
      <c r="N477">
        <v>10</v>
      </c>
      <c r="O477" t="s">
        <v>260</v>
      </c>
      <c r="P477" t="s">
        <v>199</v>
      </c>
      <c r="Q477" t="s">
        <v>211</v>
      </c>
      <c r="R477" t="s">
        <v>211</v>
      </c>
      <c r="S477">
        <v>828.13440000000003</v>
      </c>
      <c r="T477" t="s">
        <v>8</v>
      </c>
      <c r="U477" t="s">
        <v>283</v>
      </c>
    </row>
    <row r="478" spans="1:21" x14ac:dyDescent="0.25">
      <c r="A478">
        <v>38</v>
      </c>
      <c r="B478">
        <v>35</v>
      </c>
      <c r="C478">
        <v>3</v>
      </c>
      <c r="D478">
        <v>878.14110000000005</v>
      </c>
      <c r="E478" t="s">
        <v>163</v>
      </c>
      <c r="F478">
        <v>400</v>
      </c>
      <c r="G478" t="s">
        <v>417</v>
      </c>
      <c r="H478" t="s">
        <v>36</v>
      </c>
      <c r="I478">
        <v>0.7</v>
      </c>
      <c r="J478" t="s">
        <v>25</v>
      </c>
      <c r="K478">
        <v>8.5</v>
      </c>
      <c r="L478" t="s">
        <v>172</v>
      </c>
      <c r="M478">
        <v>21</v>
      </c>
      <c r="N478">
        <v>10</v>
      </c>
      <c r="O478" t="s">
        <v>260</v>
      </c>
      <c r="P478" t="s">
        <v>199</v>
      </c>
      <c r="Q478" t="s">
        <v>211</v>
      </c>
      <c r="R478" t="s">
        <v>211</v>
      </c>
      <c r="S478">
        <v>878.14110000000005</v>
      </c>
      <c r="T478" t="s">
        <v>8</v>
      </c>
      <c r="U478" t="s">
        <v>283</v>
      </c>
    </row>
    <row r="479" spans="1:21" x14ac:dyDescent="0.25">
      <c r="A479">
        <v>38</v>
      </c>
      <c r="B479">
        <v>35</v>
      </c>
      <c r="C479">
        <v>4</v>
      </c>
      <c r="D479">
        <v>625.05759999999998</v>
      </c>
      <c r="E479" t="s">
        <v>163</v>
      </c>
      <c r="F479">
        <v>400</v>
      </c>
      <c r="G479" t="s">
        <v>417</v>
      </c>
      <c r="H479" t="s">
        <v>36</v>
      </c>
      <c r="I479">
        <v>0.7</v>
      </c>
      <c r="J479" t="s">
        <v>25</v>
      </c>
      <c r="K479">
        <v>8.5</v>
      </c>
      <c r="L479" t="s">
        <v>172</v>
      </c>
      <c r="M479">
        <v>21</v>
      </c>
      <c r="N479">
        <v>10</v>
      </c>
      <c r="O479" t="s">
        <v>260</v>
      </c>
      <c r="P479" t="s">
        <v>199</v>
      </c>
      <c r="Q479" t="s">
        <v>211</v>
      </c>
      <c r="R479" t="s">
        <v>211</v>
      </c>
      <c r="S479">
        <v>625.05759999999998</v>
      </c>
      <c r="T479" t="s">
        <v>8</v>
      </c>
      <c r="U479" t="s">
        <v>283</v>
      </c>
    </row>
    <row r="480" spans="1:21" x14ac:dyDescent="0.25">
      <c r="A480">
        <v>38</v>
      </c>
      <c r="B480">
        <v>35</v>
      </c>
      <c r="C480">
        <v>6</v>
      </c>
      <c r="D480">
        <v>363.16399999999999</v>
      </c>
      <c r="E480" t="s">
        <v>163</v>
      </c>
      <c r="F480">
        <v>400</v>
      </c>
      <c r="G480" t="s">
        <v>417</v>
      </c>
      <c r="H480" t="s">
        <v>36</v>
      </c>
      <c r="I480">
        <v>0.7</v>
      </c>
      <c r="J480" t="s">
        <v>25</v>
      </c>
      <c r="K480">
        <v>8.5</v>
      </c>
      <c r="L480" t="s">
        <v>172</v>
      </c>
      <c r="M480">
        <v>21</v>
      </c>
      <c r="N480">
        <v>10</v>
      </c>
      <c r="O480" t="s">
        <v>260</v>
      </c>
      <c r="P480" t="s">
        <v>199</v>
      </c>
      <c r="Q480" t="s">
        <v>211</v>
      </c>
      <c r="R480" t="s">
        <v>211</v>
      </c>
      <c r="S480">
        <v>363.16399999999999</v>
      </c>
      <c r="T480" t="s">
        <v>8</v>
      </c>
      <c r="U480" t="s">
        <v>283</v>
      </c>
    </row>
    <row r="481" spans="1:21" x14ac:dyDescent="0.25">
      <c r="A481">
        <v>38</v>
      </c>
      <c r="B481">
        <v>35</v>
      </c>
      <c r="C481">
        <v>8</v>
      </c>
      <c r="D481">
        <v>202.18979999999999</v>
      </c>
      <c r="E481" t="s">
        <v>163</v>
      </c>
      <c r="F481">
        <v>400</v>
      </c>
      <c r="G481" t="s">
        <v>417</v>
      </c>
      <c r="H481" t="s">
        <v>36</v>
      </c>
      <c r="I481">
        <v>0.7</v>
      </c>
      <c r="J481" t="s">
        <v>25</v>
      </c>
      <c r="K481">
        <v>8.5</v>
      </c>
      <c r="L481" t="s">
        <v>172</v>
      </c>
      <c r="M481">
        <v>21</v>
      </c>
      <c r="N481">
        <v>10</v>
      </c>
      <c r="O481" t="s">
        <v>260</v>
      </c>
      <c r="P481" t="s">
        <v>199</v>
      </c>
      <c r="Q481" t="s">
        <v>211</v>
      </c>
      <c r="R481" t="s">
        <v>211</v>
      </c>
      <c r="S481">
        <v>202.18979999999999</v>
      </c>
      <c r="T481" t="s">
        <v>8</v>
      </c>
      <c r="U481" t="s">
        <v>283</v>
      </c>
    </row>
    <row r="482" spans="1:21" x14ac:dyDescent="0.25">
      <c r="A482">
        <v>38</v>
      </c>
      <c r="B482">
        <v>35</v>
      </c>
      <c r="C482">
        <v>12</v>
      </c>
      <c r="D482">
        <v>73.9041</v>
      </c>
      <c r="E482" t="s">
        <v>163</v>
      </c>
      <c r="F482">
        <v>400</v>
      </c>
      <c r="G482" t="s">
        <v>417</v>
      </c>
      <c r="H482" t="s">
        <v>36</v>
      </c>
      <c r="I482">
        <v>0.7</v>
      </c>
      <c r="J482" t="s">
        <v>25</v>
      </c>
      <c r="K482">
        <v>8.5</v>
      </c>
      <c r="L482" t="s">
        <v>172</v>
      </c>
      <c r="M482">
        <v>21</v>
      </c>
      <c r="N482">
        <v>10</v>
      </c>
      <c r="O482" t="s">
        <v>260</v>
      </c>
      <c r="P482" t="s">
        <v>199</v>
      </c>
      <c r="Q482" t="s">
        <v>211</v>
      </c>
      <c r="R482" t="s">
        <v>211</v>
      </c>
      <c r="S482">
        <v>73.9041</v>
      </c>
      <c r="T482" t="s">
        <v>8</v>
      </c>
      <c r="U482" t="s">
        <v>283</v>
      </c>
    </row>
    <row r="483" spans="1:21" x14ac:dyDescent="0.25">
      <c r="A483">
        <v>38</v>
      </c>
      <c r="B483">
        <v>35</v>
      </c>
      <c r="C483">
        <v>24</v>
      </c>
      <c r="D483">
        <v>0</v>
      </c>
      <c r="E483" t="s">
        <v>163</v>
      </c>
      <c r="F483">
        <v>400</v>
      </c>
      <c r="G483" t="s">
        <v>417</v>
      </c>
      <c r="H483" t="s">
        <v>36</v>
      </c>
      <c r="I483">
        <v>0.7</v>
      </c>
      <c r="J483" t="s">
        <v>25</v>
      </c>
      <c r="K483">
        <v>8.5</v>
      </c>
      <c r="L483" t="s">
        <v>172</v>
      </c>
      <c r="M483">
        <v>21</v>
      </c>
      <c r="N483">
        <v>10</v>
      </c>
      <c r="O483" t="s">
        <v>260</v>
      </c>
      <c r="P483" t="s">
        <v>199</v>
      </c>
      <c r="Q483" t="s">
        <v>211</v>
      </c>
      <c r="R483" t="s">
        <v>211</v>
      </c>
      <c r="S483">
        <v>0</v>
      </c>
      <c r="T483" t="s">
        <v>8</v>
      </c>
      <c r="U483" t="s">
        <v>283</v>
      </c>
    </row>
    <row r="484" spans="1:21" x14ac:dyDescent="0.25">
      <c r="A484">
        <v>38</v>
      </c>
      <c r="B484">
        <v>36</v>
      </c>
      <c r="C484">
        <v>0</v>
      </c>
      <c r="D484">
        <v>0</v>
      </c>
      <c r="E484" t="s">
        <v>22</v>
      </c>
      <c r="F484">
        <v>400</v>
      </c>
      <c r="G484" t="s">
        <v>417</v>
      </c>
      <c r="H484" t="s">
        <v>36</v>
      </c>
      <c r="I484">
        <v>0.7</v>
      </c>
      <c r="J484" t="s">
        <v>25</v>
      </c>
      <c r="K484">
        <v>9.1</v>
      </c>
      <c r="L484" t="s">
        <v>172</v>
      </c>
      <c r="M484">
        <v>24</v>
      </c>
      <c r="N484">
        <v>10</v>
      </c>
      <c r="O484" t="s">
        <v>260</v>
      </c>
      <c r="P484" t="s">
        <v>199</v>
      </c>
      <c r="Q484" t="s">
        <v>242</v>
      </c>
      <c r="R484" t="s">
        <v>416</v>
      </c>
      <c r="S484">
        <v>0</v>
      </c>
      <c r="T484" t="s">
        <v>8</v>
      </c>
      <c r="U484" t="s">
        <v>283</v>
      </c>
    </row>
    <row r="485" spans="1:21" x14ac:dyDescent="0.25">
      <c r="A485">
        <v>38</v>
      </c>
      <c r="B485">
        <v>36</v>
      </c>
      <c r="C485">
        <v>0.5</v>
      </c>
      <c r="D485">
        <v>1.0225</v>
      </c>
      <c r="E485" t="s">
        <v>22</v>
      </c>
      <c r="F485">
        <v>400</v>
      </c>
      <c r="G485" t="s">
        <v>417</v>
      </c>
      <c r="H485" t="s">
        <v>36</v>
      </c>
      <c r="I485">
        <v>0.7</v>
      </c>
      <c r="J485" t="s">
        <v>25</v>
      </c>
      <c r="K485">
        <v>9.1</v>
      </c>
      <c r="L485" t="s">
        <v>172</v>
      </c>
      <c r="M485">
        <v>24</v>
      </c>
      <c r="N485">
        <v>10</v>
      </c>
      <c r="O485" t="s">
        <v>260</v>
      </c>
      <c r="P485" t="s">
        <v>199</v>
      </c>
      <c r="Q485" t="s">
        <v>242</v>
      </c>
      <c r="R485" t="s">
        <v>416</v>
      </c>
      <c r="S485">
        <v>1.0225</v>
      </c>
      <c r="T485" t="s">
        <v>8</v>
      </c>
      <c r="U485" t="s">
        <v>283</v>
      </c>
    </row>
    <row r="486" spans="1:21" x14ac:dyDescent="0.25">
      <c r="A486">
        <v>38</v>
      </c>
      <c r="B486">
        <v>36</v>
      </c>
      <c r="C486">
        <v>1</v>
      </c>
      <c r="D486">
        <v>39.4377</v>
      </c>
      <c r="E486" t="s">
        <v>22</v>
      </c>
      <c r="F486">
        <v>400</v>
      </c>
      <c r="G486" t="s">
        <v>417</v>
      </c>
      <c r="H486" t="s">
        <v>36</v>
      </c>
      <c r="I486">
        <v>0.7</v>
      </c>
      <c r="J486" t="s">
        <v>25</v>
      </c>
      <c r="K486">
        <v>9.1</v>
      </c>
      <c r="L486" t="s">
        <v>172</v>
      </c>
      <c r="M486">
        <v>24</v>
      </c>
      <c r="N486">
        <v>10</v>
      </c>
      <c r="O486" t="s">
        <v>260</v>
      </c>
      <c r="P486" t="s">
        <v>199</v>
      </c>
      <c r="Q486" t="s">
        <v>242</v>
      </c>
      <c r="R486" t="s">
        <v>416</v>
      </c>
      <c r="S486">
        <v>39.4377</v>
      </c>
      <c r="T486" t="s">
        <v>8</v>
      </c>
      <c r="U486" t="s">
        <v>283</v>
      </c>
    </row>
    <row r="487" spans="1:21" x14ac:dyDescent="0.25">
      <c r="A487">
        <v>38</v>
      </c>
      <c r="B487">
        <v>36</v>
      </c>
      <c r="C487">
        <v>1.5</v>
      </c>
      <c r="D487">
        <v>78.539400000000001</v>
      </c>
      <c r="E487" t="s">
        <v>22</v>
      </c>
      <c r="F487">
        <v>400</v>
      </c>
      <c r="G487" t="s">
        <v>417</v>
      </c>
      <c r="H487" t="s">
        <v>36</v>
      </c>
      <c r="I487">
        <v>0.7</v>
      </c>
      <c r="J487" t="s">
        <v>25</v>
      </c>
      <c r="K487">
        <v>9.1</v>
      </c>
      <c r="L487" t="s">
        <v>172</v>
      </c>
      <c r="M487">
        <v>24</v>
      </c>
      <c r="N487">
        <v>10</v>
      </c>
      <c r="O487" t="s">
        <v>260</v>
      </c>
      <c r="P487" t="s">
        <v>199</v>
      </c>
      <c r="Q487" t="s">
        <v>242</v>
      </c>
      <c r="R487" t="s">
        <v>416</v>
      </c>
      <c r="S487">
        <v>78.539400000000001</v>
      </c>
      <c r="T487" t="s">
        <v>8</v>
      </c>
      <c r="U487" t="s">
        <v>283</v>
      </c>
    </row>
    <row r="488" spans="1:21" x14ac:dyDescent="0.25">
      <c r="A488">
        <v>38</v>
      </c>
      <c r="B488">
        <v>36</v>
      </c>
      <c r="C488">
        <v>2</v>
      </c>
      <c r="D488">
        <v>9.9217999999999993</v>
      </c>
      <c r="E488" t="s">
        <v>22</v>
      </c>
      <c r="F488">
        <v>400</v>
      </c>
      <c r="G488" t="s">
        <v>417</v>
      </c>
      <c r="H488" t="s">
        <v>36</v>
      </c>
      <c r="I488">
        <v>0.7</v>
      </c>
      <c r="J488" t="s">
        <v>25</v>
      </c>
      <c r="K488">
        <v>9.1</v>
      </c>
      <c r="L488" t="s">
        <v>172</v>
      </c>
      <c r="M488">
        <v>24</v>
      </c>
      <c r="N488">
        <v>10</v>
      </c>
      <c r="O488" t="s">
        <v>260</v>
      </c>
      <c r="P488" t="s">
        <v>199</v>
      </c>
      <c r="Q488" t="s">
        <v>242</v>
      </c>
      <c r="R488" t="s">
        <v>416</v>
      </c>
      <c r="S488">
        <v>9.9217999999999993</v>
      </c>
      <c r="T488" t="s">
        <v>8</v>
      </c>
      <c r="U488" t="s">
        <v>283</v>
      </c>
    </row>
    <row r="489" spans="1:21" x14ac:dyDescent="0.25">
      <c r="A489">
        <v>38</v>
      </c>
      <c r="B489">
        <v>36</v>
      </c>
      <c r="C489">
        <v>3</v>
      </c>
      <c r="D489">
        <v>0.30249999999999999</v>
      </c>
      <c r="E489" t="s">
        <v>22</v>
      </c>
      <c r="F489">
        <v>400</v>
      </c>
      <c r="G489" t="s">
        <v>417</v>
      </c>
      <c r="H489" t="s">
        <v>36</v>
      </c>
      <c r="I489">
        <v>0.7</v>
      </c>
      <c r="J489" t="s">
        <v>25</v>
      </c>
      <c r="K489">
        <v>9.1</v>
      </c>
      <c r="L489" t="s">
        <v>172</v>
      </c>
      <c r="M489">
        <v>24</v>
      </c>
      <c r="N489">
        <v>10</v>
      </c>
      <c r="O489" t="s">
        <v>260</v>
      </c>
      <c r="P489" t="s">
        <v>199</v>
      </c>
      <c r="Q489" t="s">
        <v>242</v>
      </c>
      <c r="R489" t="s">
        <v>416</v>
      </c>
      <c r="S489">
        <v>0.30249999999999999</v>
      </c>
      <c r="T489" t="s">
        <v>8</v>
      </c>
      <c r="U489" t="s">
        <v>283</v>
      </c>
    </row>
    <row r="490" spans="1:21" x14ac:dyDescent="0.25">
      <c r="A490">
        <v>38</v>
      </c>
      <c r="B490">
        <v>36</v>
      </c>
      <c r="C490">
        <v>4</v>
      </c>
      <c r="D490">
        <v>0</v>
      </c>
      <c r="E490" t="s">
        <v>22</v>
      </c>
      <c r="F490">
        <v>400</v>
      </c>
      <c r="G490" t="s">
        <v>417</v>
      </c>
      <c r="H490" t="s">
        <v>36</v>
      </c>
      <c r="I490">
        <v>0.7</v>
      </c>
      <c r="J490" t="s">
        <v>25</v>
      </c>
      <c r="K490">
        <v>9.1</v>
      </c>
      <c r="L490" t="s">
        <v>172</v>
      </c>
      <c r="M490">
        <v>24</v>
      </c>
      <c r="N490">
        <v>10</v>
      </c>
      <c r="O490" t="s">
        <v>260</v>
      </c>
      <c r="P490" t="s">
        <v>199</v>
      </c>
      <c r="Q490" t="s">
        <v>242</v>
      </c>
      <c r="R490" t="s">
        <v>416</v>
      </c>
      <c r="S490">
        <v>0</v>
      </c>
      <c r="T490" t="s">
        <v>8</v>
      </c>
      <c r="U490" t="s">
        <v>283</v>
      </c>
    </row>
    <row r="491" spans="1:21" x14ac:dyDescent="0.25">
      <c r="A491">
        <v>38</v>
      </c>
      <c r="B491">
        <v>36</v>
      </c>
      <c r="C491">
        <v>6</v>
      </c>
      <c r="D491">
        <v>0</v>
      </c>
      <c r="E491" t="s">
        <v>22</v>
      </c>
      <c r="F491">
        <v>400</v>
      </c>
      <c r="G491" t="s">
        <v>417</v>
      </c>
      <c r="H491" t="s">
        <v>36</v>
      </c>
      <c r="I491">
        <v>0.7</v>
      </c>
      <c r="J491" t="s">
        <v>25</v>
      </c>
      <c r="K491">
        <v>9.1</v>
      </c>
      <c r="L491" t="s">
        <v>172</v>
      </c>
      <c r="M491">
        <v>24</v>
      </c>
      <c r="N491">
        <v>10</v>
      </c>
      <c r="O491" t="s">
        <v>260</v>
      </c>
      <c r="P491" t="s">
        <v>199</v>
      </c>
      <c r="Q491" t="s">
        <v>242</v>
      </c>
      <c r="R491" t="s">
        <v>416</v>
      </c>
      <c r="S491">
        <v>0</v>
      </c>
      <c r="T491" t="s">
        <v>8</v>
      </c>
      <c r="U491" t="s">
        <v>283</v>
      </c>
    </row>
    <row r="492" spans="1:21" x14ac:dyDescent="0.25">
      <c r="A492">
        <v>38</v>
      </c>
      <c r="B492">
        <v>36</v>
      </c>
      <c r="C492">
        <v>8</v>
      </c>
      <c r="D492">
        <v>0</v>
      </c>
      <c r="E492" t="s">
        <v>22</v>
      </c>
      <c r="F492">
        <v>400</v>
      </c>
      <c r="G492" t="s">
        <v>417</v>
      </c>
      <c r="H492" t="s">
        <v>36</v>
      </c>
      <c r="I492">
        <v>0.7</v>
      </c>
      <c r="J492" t="s">
        <v>25</v>
      </c>
      <c r="K492">
        <v>9.1</v>
      </c>
      <c r="L492" t="s">
        <v>172</v>
      </c>
      <c r="M492">
        <v>24</v>
      </c>
      <c r="N492">
        <v>10</v>
      </c>
      <c r="O492" t="s">
        <v>260</v>
      </c>
      <c r="P492" t="s">
        <v>199</v>
      </c>
      <c r="Q492" t="s">
        <v>242</v>
      </c>
      <c r="R492" t="s">
        <v>416</v>
      </c>
      <c r="S492">
        <v>0</v>
      </c>
      <c r="T492" t="s">
        <v>8</v>
      </c>
      <c r="U492" t="s">
        <v>283</v>
      </c>
    </row>
    <row r="493" spans="1:21" x14ac:dyDescent="0.25">
      <c r="A493">
        <v>38</v>
      </c>
      <c r="B493">
        <v>36</v>
      </c>
      <c r="C493">
        <v>12</v>
      </c>
      <c r="D493">
        <v>0</v>
      </c>
      <c r="E493" t="s">
        <v>22</v>
      </c>
      <c r="F493">
        <v>400</v>
      </c>
      <c r="G493" t="s">
        <v>417</v>
      </c>
      <c r="H493" t="s">
        <v>36</v>
      </c>
      <c r="I493">
        <v>0.7</v>
      </c>
      <c r="J493" t="s">
        <v>25</v>
      </c>
      <c r="K493">
        <v>9.1</v>
      </c>
      <c r="L493" t="s">
        <v>172</v>
      </c>
      <c r="M493">
        <v>24</v>
      </c>
      <c r="N493">
        <v>10</v>
      </c>
      <c r="O493" t="s">
        <v>260</v>
      </c>
      <c r="P493" t="s">
        <v>199</v>
      </c>
      <c r="Q493" t="s">
        <v>242</v>
      </c>
      <c r="R493" t="s">
        <v>416</v>
      </c>
      <c r="S493">
        <v>0</v>
      </c>
      <c r="T493" t="s">
        <v>8</v>
      </c>
      <c r="U493" t="s">
        <v>283</v>
      </c>
    </row>
    <row r="494" spans="1:21" x14ac:dyDescent="0.25">
      <c r="A494">
        <v>38</v>
      </c>
      <c r="B494">
        <v>36</v>
      </c>
      <c r="C494">
        <v>24</v>
      </c>
      <c r="D494">
        <v>0</v>
      </c>
      <c r="E494" t="s">
        <v>22</v>
      </c>
      <c r="F494">
        <v>400</v>
      </c>
      <c r="G494" t="s">
        <v>417</v>
      </c>
      <c r="H494" t="s">
        <v>36</v>
      </c>
      <c r="I494">
        <v>0.7</v>
      </c>
      <c r="J494" t="s">
        <v>25</v>
      </c>
      <c r="K494">
        <v>9.1</v>
      </c>
      <c r="L494" t="s">
        <v>172</v>
      </c>
      <c r="M494">
        <v>24</v>
      </c>
      <c r="N494">
        <v>10</v>
      </c>
      <c r="O494" t="s">
        <v>260</v>
      </c>
      <c r="P494" t="s">
        <v>199</v>
      </c>
      <c r="Q494" t="s">
        <v>242</v>
      </c>
      <c r="R494" t="s">
        <v>416</v>
      </c>
      <c r="S494">
        <v>0</v>
      </c>
      <c r="T494" t="s">
        <v>8</v>
      </c>
      <c r="U494" t="s">
        <v>283</v>
      </c>
    </row>
    <row r="495" spans="1:21" x14ac:dyDescent="0.25">
      <c r="A495">
        <v>38</v>
      </c>
      <c r="B495">
        <v>36</v>
      </c>
      <c r="C495">
        <v>0</v>
      </c>
      <c r="D495">
        <v>0</v>
      </c>
      <c r="E495" t="s">
        <v>163</v>
      </c>
      <c r="F495">
        <v>400</v>
      </c>
      <c r="G495" t="s">
        <v>417</v>
      </c>
      <c r="H495" t="s">
        <v>36</v>
      </c>
      <c r="I495">
        <v>0.7</v>
      </c>
      <c r="J495" t="s">
        <v>25</v>
      </c>
      <c r="K495">
        <v>9.1</v>
      </c>
      <c r="L495" t="s">
        <v>172</v>
      </c>
      <c r="M495">
        <v>24</v>
      </c>
      <c r="N495">
        <v>10</v>
      </c>
      <c r="O495" t="s">
        <v>260</v>
      </c>
      <c r="P495" t="s">
        <v>199</v>
      </c>
      <c r="Q495" t="s">
        <v>242</v>
      </c>
      <c r="R495" t="s">
        <v>416</v>
      </c>
      <c r="S495">
        <v>0</v>
      </c>
      <c r="T495" t="s">
        <v>8</v>
      </c>
      <c r="U495" t="s">
        <v>283</v>
      </c>
    </row>
    <row r="496" spans="1:21" x14ac:dyDescent="0.25">
      <c r="A496">
        <v>38</v>
      </c>
      <c r="B496">
        <v>36</v>
      </c>
      <c r="C496">
        <v>0.5</v>
      </c>
      <c r="D496">
        <v>142.58189999999999</v>
      </c>
      <c r="E496" t="s">
        <v>163</v>
      </c>
      <c r="F496">
        <v>400</v>
      </c>
      <c r="G496" t="s">
        <v>417</v>
      </c>
      <c r="H496" t="s">
        <v>36</v>
      </c>
      <c r="I496">
        <v>0.7</v>
      </c>
      <c r="J496" t="s">
        <v>25</v>
      </c>
      <c r="K496">
        <v>9.1</v>
      </c>
      <c r="L496" t="s">
        <v>172</v>
      </c>
      <c r="M496">
        <v>24</v>
      </c>
      <c r="N496">
        <v>10</v>
      </c>
      <c r="O496" t="s">
        <v>260</v>
      </c>
      <c r="P496" t="s">
        <v>199</v>
      </c>
      <c r="Q496" t="s">
        <v>242</v>
      </c>
      <c r="R496" t="s">
        <v>416</v>
      </c>
      <c r="S496">
        <v>142.58189999999999</v>
      </c>
      <c r="T496" t="s">
        <v>8</v>
      </c>
      <c r="U496" t="s">
        <v>283</v>
      </c>
    </row>
    <row r="497" spans="1:21" x14ac:dyDescent="0.25">
      <c r="A497">
        <v>38</v>
      </c>
      <c r="B497">
        <v>36</v>
      </c>
      <c r="C497">
        <v>1</v>
      </c>
      <c r="D497">
        <v>496.7244</v>
      </c>
      <c r="E497" t="s">
        <v>163</v>
      </c>
      <c r="F497">
        <v>400</v>
      </c>
      <c r="G497" t="s">
        <v>417</v>
      </c>
      <c r="H497" t="s">
        <v>36</v>
      </c>
      <c r="I497">
        <v>0.7</v>
      </c>
      <c r="J497" t="s">
        <v>25</v>
      </c>
      <c r="K497">
        <v>9.1</v>
      </c>
      <c r="L497" t="s">
        <v>172</v>
      </c>
      <c r="M497">
        <v>24</v>
      </c>
      <c r="N497">
        <v>10</v>
      </c>
      <c r="O497" t="s">
        <v>260</v>
      </c>
      <c r="P497" t="s">
        <v>199</v>
      </c>
      <c r="Q497" t="s">
        <v>242</v>
      </c>
      <c r="R497" t="s">
        <v>416</v>
      </c>
      <c r="S497">
        <v>496.7244</v>
      </c>
      <c r="T497" t="s">
        <v>8</v>
      </c>
      <c r="U497" t="s">
        <v>283</v>
      </c>
    </row>
    <row r="498" spans="1:21" x14ac:dyDescent="0.25">
      <c r="A498">
        <v>38</v>
      </c>
      <c r="B498">
        <v>36</v>
      </c>
      <c r="C498">
        <v>1.5</v>
      </c>
      <c r="D498">
        <v>574.529</v>
      </c>
      <c r="E498" t="s">
        <v>163</v>
      </c>
      <c r="F498">
        <v>400</v>
      </c>
      <c r="G498" t="s">
        <v>417</v>
      </c>
      <c r="H498" t="s">
        <v>36</v>
      </c>
      <c r="I498">
        <v>0.7</v>
      </c>
      <c r="J498" t="s">
        <v>25</v>
      </c>
      <c r="K498">
        <v>9.1</v>
      </c>
      <c r="L498" t="s">
        <v>172</v>
      </c>
      <c r="M498">
        <v>24</v>
      </c>
      <c r="N498">
        <v>10</v>
      </c>
      <c r="O498" t="s">
        <v>260</v>
      </c>
      <c r="P498" t="s">
        <v>199</v>
      </c>
      <c r="Q498" t="s">
        <v>242</v>
      </c>
      <c r="R498" t="s">
        <v>416</v>
      </c>
      <c r="S498">
        <v>574.529</v>
      </c>
      <c r="T498" t="s">
        <v>8</v>
      </c>
      <c r="U498" t="s">
        <v>283</v>
      </c>
    </row>
    <row r="499" spans="1:21" x14ac:dyDescent="0.25">
      <c r="A499">
        <v>38</v>
      </c>
      <c r="B499">
        <v>36</v>
      </c>
      <c r="C499">
        <v>2</v>
      </c>
      <c r="D499">
        <v>583.24379999999996</v>
      </c>
      <c r="E499" t="s">
        <v>163</v>
      </c>
      <c r="F499">
        <v>400</v>
      </c>
      <c r="G499" t="s">
        <v>417</v>
      </c>
      <c r="H499" t="s">
        <v>36</v>
      </c>
      <c r="I499">
        <v>0.7</v>
      </c>
      <c r="J499" t="s">
        <v>25</v>
      </c>
      <c r="K499">
        <v>9.1</v>
      </c>
      <c r="L499" t="s">
        <v>172</v>
      </c>
      <c r="M499">
        <v>24</v>
      </c>
      <c r="N499">
        <v>10</v>
      </c>
      <c r="O499" t="s">
        <v>260</v>
      </c>
      <c r="P499" t="s">
        <v>199</v>
      </c>
      <c r="Q499" t="s">
        <v>242</v>
      </c>
      <c r="R499" t="s">
        <v>416</v>
      </c>
      <c r="S499">
        <v>583.24379999999996</v>
      </c>
      <c r="T499" t="s">
        <v>8</v>
      </c>
      <c r="U499" t="s">
        <v>283</v>
      </c>
    </row>
    <row r="500" spans="1:21" x14ac:dyDescent="0.25">
      <c r="A500">
        <v>38</v>
      </c>
      <c r="B500">
        <v>36</v>
      </c>
      <c r="C500">
        <v>3</v>
      </c>
      <c r="D500">
        <v>643.8777</v>
      </c>
      <c r="E500" t="s">
        <v>163</v>
      </c>
      <c r="F500">
        <v>400</v>
      </c>
      <c r="G500" t="s">
        <v>417</v>
      </c>
      <c r="H500" t="s">
        <v>36</v>
      </c>
      <c r="I500">
        <v>0.7</v>
      </c>
      <c r="J500" t="s">
        <v>25</v>
      </c>
      <c r="K500">
        <v>9.1</v>
      </c>
      <c r="L500" t="s">
        <v>172</v>
      </c>
      <c r="M500">
        <v>24</v>
      </c>
      <c r="N500">
        <v>10</v>
      </c>
      <c r="O500" t="s">
        <v>260</v>
      </c>
      <c r="P500" t="s">
        <v>199</v>
      </c>
      <c r="Q500" t="s">
        <v>242</v>
      </c>
      <c r="R500" t="s">
        <v>416</v>
      </c>
      <c r="S500">
        <v>643.8777</v>
      </c>
      <c r="T500" t="s">
        <v>8</v>
      </c>
      <c r="U500" t="s">
        <v>283</v>
      </c>
    </row>
    <row r="501" spans="1:21" x14ac:dyDescent="0.25">
      <c r="A501">
        <v>38</v>
      </c>
      <c r="B501">
        <v>36</v>
      </c>
      <c r="C501">
        <v>4</v>
      </c>
      <c r="D501">
        <v>384.98</v>
      </c>
      <c r="E501" t="s">
        <v>163</v>
      </c>
      <c r="F501">
        <v>400</v>
      </c>
      <c r="G501" t="s">
        <v>417</v>
      </c>
      <c r="H501" t="s">
        <v>36</v>
      </c>
      <c r="I501">
        <v>0.7</v>
      </c>
      <c r="J501" t="s">
        <v>25</v>
      </c>
      <c r="K501">
        <v>9.1</v>
      </c>
      <c r="L501" t="s">
        <v>172</v>
      </c>
      <c r="M501">
        <v>24</v>
      </c>
      <c r="N501">
        <v>10</v>
      </c>
      <c r="O501" t="s">
        <v>260</v>
      </c>
      <c r="P501" t="s">
        <v>199</v>
      </c>
      <c r="Q501" t="s">
        <v>242</v>
      </c>
      <c r="R501" t="s">
        <v>416</v>
      </c>
      <c r="S501">
        <v>384.98</v>
      </c>
      <c r="T501" t="s">
        <v>8</v>
      </c>
      <c r="U501" t="s">
        <v>283</v>
      </c>
    </row>
    <row r="502" spans="1:21" x14ac:dyDescent="0.25">
      <c r="A502">
        <v>38</v>
      </c>
      <c r="B502">
        <v>36</v>
      </c>
      <c r="C502">
        <v>6</v>
      </c>
      <c r="D502">
        <v>316.23910000000001</v>
      </c>
      <c r="E502" t="s">
        <v>163</v>
      </c>
      <c r="F502">
        <v>400</v>
      </c>
      <c r="G502" t="s">
        <v>417</v>
      </c>
      <c r="H502" t="s">
        <v>36</v>
      </c>
      <c r="I502">
        <v>0.7</v>
      </c>
      <c r="J502" t="s">
        <v>25</v>
      </c>
      <c r="K502">
        <v>9.1</v>
      </c>
      <c r="L502" t="s">
        <v>172</v>
      </c>
      <c r="M502">
        <v>24</v>
      </c>
      <c r="N502">
        <v>10</v>
      </c>
      <c r="O502" t="s">
        <v>260</v>
      </c>
      <c r="P502" t="s">
        <v>199</v>
      </c>
      <c r="Q502" t="s">
        <v>242</v>
      </c>
      <c r="R502" t="s">
        <v>416</v>
      </c>
      <c r="S502">
        <v>316.23910000000001</v>
      </c>
      <c r="T502" t="s">
        <v>8</v>
      </c>
      <c r="U502" t="s">
        <v>283</v>
      </c>
    </row>
    <row r="503" spans="1:21" x14ac:dyDescent="0.25">
      <c r="A503">
        <v>38</v>
      </c>
      <c r="B503">
        <v>36</v>
      </c>
      <c r="C503">
        <v>8</v>
      </c>
      <c r="D503">
        <v>126.595</v>
      </c>
      <c r="E503" t="s">
        <v>163</v>
      </c>
      <c r="F503">
        <v>400</v>
      </c>
      <c r="G503" t="s">
        <v>417</v>
      </c>
      <c r="H503" t="s">
        <v>36</v>
      </c>
      <c r="I503">
        <v>0.7</v>
      </c>
      <c r="J503" t="s">
        <v>25</v>
      </c>
      <c r="K503">
        <v>9.1</v>
      </c>
      <c r="L503" t="s">
        <v>172</v>
      </c>
      <c r="M503">
        <v>24</v>
      </c>
      <c r="N503">
        <v>10</v>
      </c>
      <c r="O503" t="s">
        <v>260</v>
      </c>
      <c r="P503" t="s">
        <v>199</v>
      </c>
      <c r="Q503" t="s">
        <v>242</v>
      </c>
      <c r="R503" t="s">
        <v>416</v>
      </c>
      <c r="S503">
        <v>126.595</v>
      </c>
      <c r="T503" t="s">
        <v>8</v>
      </c>
      <c r="U503" t="s">
        <v>283</v>
      </c>
    </row>
    <row r="504" spans="1:21" x14ac:dyDescent="0.25">
      <c r="A504">
        <v>38</v>
      </c>
      <c r="B504">
        <v>36</v>
      </c>
      <c r="C504">
        <v>12</v>
      </c>
      <c r="D504">
        <v>75.479200000000006</v>
      </c>
      <c r="E504" t="s">
        <v>163</v>
      </c>
      <c r="F504">
        <v>400</v>
      </c>
      <c r="G504" t="s">
        <v>417</v>
      </c>
      <c r="H504" t="s">
        <v>36</v>
      </c>
      <c r="I504">
        <v>0.7</v>
      </c>
      <c r="J504" t="s">
        <v>25</v>
      </c>
      <c r="K504">
        <v>9.1</v>
      </c>
      <c r="L504" t="s">
        <v>172</v>
      </c>
      <c r="M504">
        <v>24</v>
      </c>
      <c r="N504">
        <v>10</v>
      </c>
      <c r="O504" t="s">
        <v>260</v>
      </c>
      <c r="P504" t="s">
        <v>199</v>
      </c>
      <c r="Q504" t="s">
        <v>242</v>
      </c>
      <c r="R504" t="s">
        <v>416</v>
      </c>
      <c r="S504">
        <v>75.479200000000006</v>
      </c>
      <c r="T504" t="s">
        <v>8</v>
      </c>
      <c r="U504" t="s">
        <v>283</v>
      </c>
    </row>
    <row r="505" spans="1:21" x14ac:dyDescent="0.25">
      <c r="A505">
        <v>38</v>
      </c>
      <c r="B505">
        <v>36</v>
      </c>
      <c r="C505">
        <v>24</v>
      </c>
      <c r="D505">
        <v>8.3712999999999997</v>
      </c>
      <c r="E505" t="s">
        <v>163</v>
      </c>
      <c r="F505">
        <v>400</v>
      </c>
      <c r="G505" t="s">
        <v>417</v>
      </c>
      <c r="H505" t="s">
        <v>36</v>
      </c>
      <c r="I505">
        <v>0.7</v>
      </c>
      <c r="J505" t="s">
        <v>25</v>
      </c>
      <c r="K505">
        <v>9.1</v>
      </c>
      <c r="L505" t="s">
        <v>172</v>
      </c>
      <c r="M505">
        <v>24</v>
      </c>
      <c r="N505">
        <v>10</v>
      </c>
      <c r="O505" t="s">
        <v>260</v>
      </c>
      <c r="P505" t="s">
        <v>199</v>
      </c>
      <c r="Q505" t="s">
        <v>242</v>
      </c>
      <c r="R505" t="s">
        <v>416</v>
      </c>
      <c r="S505">
        <v>8.3712999999999997</v>
      </c>
      <c r="T505" t="s">
        <v>8</v>
      </c>
      <c r="U505" t="s">
        <v>283</v>
      </c>
    </row>
    <row r="506" spans="1:21" x14ac:dyDescent="0.25">
      <c r="A506">
        <v>40</v>
      </c>
      <c r="B506">
        <v>37</v>
      </c>
      <c r="C506">
        <v>0</v>
      </c>
      <c r="D506">
        <f>S506*1000</f>
        <v>0</v>
      </c>
      <c r="E506" t="s">
        <v>163</v>
      </c>
      <c r="F506">
        <v>400</v>
      </c>
      <c r="G506" t="s">
        <v>417</v>
      </c>
      <c r="H506" t="s">
        <v>37</v>
      </c>
      <c r="I506">
        <v>0.4</v>
      </c>
      <c r="J506" t="s">
        <v>25</v>
      </c>
      <c r="K506">
        <v>29</v>
      </c>
      <c r="L506" t="s">
        <v>214</v>
      </c>
      <c r="M506">
        <v>83</v>
      </c>
      <c r="N506">
        <v>10</v>
      </c>
      <c r="O506" t="s">
        <v>211</v>
      </c>
      <c r="P506" t="s">
        <v>222</v>
      </c>
      <c r="Q506" t="s">
        <v>211</v>
      </c>
      <c r="R506" t="s">
        <v>211</v>
      </c>
      <c r="S506">
        <v>0</v>
      </c>
      <c r="T506" t="s">
        <v>81</v>
      </c>
      <c r="U506" t="s">
        <v>139</v>
      </c>
    </row>
    <row r="507" spans="1:21" x14ac:dyDescent="0.25">
      <c r="A507">
        <v>40</v>
      </c>
      <c r="B507">
        <v>37</v>
      </c>
      <c r="C507">
        <v>1</v>
      </c>
      <c r="D507">
        <f t="shared" ref="D507:D518" si="14">S507*1000</f>
        <v>346.4</v>
      </c>
      <c r="E507" t="s">
        <v>163</v>
      </c>
      <c r="F507">
        <v>400</v>
      </c>
      <c r="G507" t="s">
        <v>417</v>
      </c>
      <c r="H507" t="s">
        <v>37</v>
      </c>
      <c r="I507">
        <v>0.4</v>
      </c>
      <c r="J507" t="s">
        <v>25</v>
      </c>
      <c r="K507">
        <v>29</v>
      </c>
      <c r="L507" t="s">
        <v>214</v>
      </c>
      <c r="M507">
        <v>83</v>
      </c>
      <c r="N507">
        <v>10</v>
      </c>
      <c r="O507" t="s">
        <v>211</v>
      </c>
      <c r="P507" t="s">
        <v>222</v>
      </c>
      <c r="Q507" t="s">
        <v>211</v>
      </c>
      <c r="R507" t="s">
        <v>211</v>
      </c>
      <c r="S507">
        <v>0.34639999999999999</v>
      </c>
      <c r="T507" t="s">
        <v>81</v>
      </c>
      <c r="U507" t="s">
        <v>139</v>
      </c>
    </row>
    <row r="508" spans="1:21" x14ac:dyDescent="0.25">
      <c r="A508">
        <v>40</v>
      </c>
      <c r="B508">
        <v>37</v>
      </c>
      <c r="C508">
        <v>2</v>
      </c>
      <c r="D508">
        <f t="shared" si="14"/>
        <v>584</v>
      </c>
      <c r="E508" t="s">
        <v>163</v>
      </c>
      <c r="F508">
        <v>400</v>
      </c>
      <c r="G508" t="s">
        <v>417</v>
      </c>
      <c r="H508" t="s">
        <v>37</v>
      </c>
      <c r="I508">
        <v>0.4</v>
      </c>
      <c r="J508" t="s">
        <v>25</v>
      </c>
      <c r="K508">
        <v>29</v>
      </c>
      <c r="L508" t="s">
        <v>214</v>
      </c>
      <c r="M508">
        <v>83</v>
      </c>
      <c r="N508">
        <v>10</v>
      </c>
      <c r="O508" t="s">
        <v>211</v>
      </c>
      <c r="P508" t="s">
        <v>222</v>
      </c>
      <c r="Q508" t="s">
        <v>211</v>
      </c>
      <c r="R508" t="s">
        <v>211</v>
      </c>
      <c r="S508">
        <v>0.58399999999999996</v>
      </c>
      <c r="T508" t="s">
        <v>81</v>
      </c>
      <c r="U508" t="s">
        <v>139</v>
      </c>
    </row>
    <row r="509" spans="1:21" x14ac:dyDescent="0.25">
      <c r="A509">
        <v>40</v>
      </c>
      <c r="B509">
        <v>37</v>
      </c>
      <c r="C509">
        <v>3</v>
      </c>
      <c r="D509">
        <f t="shared" si="14"/>
        <v>523.20000000000005</v>
      </c>
      <c r="E509" t="s">
        <v>163</v>
      </c>
      <c r="F509">
        <v>400</v>
      </c>
      <c r="G509" t="s">
        <v>417</v>
      </c>
      <c r="H509" t="s">
        <v>37</v>
      </c>
      <c r="I509">
        <v>0.4</v>
      </c>
      <c r="J509" t="s">
        <v>25</v>
      </c>
      <c r="K509">
        <v>29</v>
      </c>
      <c r="L509" t="s">
        <v>214</v>
      </c>
      <c r="M509">
        <v>83</v>
      </c>
      <c r="N509">
        <v>10</v>
      </c>
      <c r="O509" t="s">
        <v>211</v>
      </c>
      <c r="P509" t="s">
        <v>222</v>
      </c>
      <c r="Q509" t="s">
        <v>211</v>
      </c>
      <c r="R509" t="s">
        <v>211</v>
      </c>
      <c r="S509">
        <v>0.5232</v>
      </c>
      <c r="T509" t="s">
        <v>81</v>
      </c>
      <c r="U509" t="s">
        <v>139</v>
      </c>
    </row>
    <row r="510" spans="1:21" x14ac:dyDescent="0.25">
      <c r="A510">
        <v>40</v>
      </c>
      <c r="B510">
        <v>37</v>
      </c>
      <c r="C510">
        <v>4</v>
      </c>
      <c r="D510">
        <f t="shared" si="14"/>
        <v>348.3</v>
      </c>
      <c r="E510" t="s">
        <v>163</v>
      </c>
      <c r="F510">
        <v>400</v>
      </c>
      <c r="G510" t="s">
        <v>417</v>
      </c>
      <c r="H510" t="s">
        <v>37</v>
      </c>
      <c r="I510">
        <v>0.4</v>
      </c>
      <c r="J510" t="s">
        <v>25</v>
      </c>
      <c r="K510">
        <v>29</v>
      </c>
      <c r="L510" t="s">
        <v>214</v>
      </c>
      <c r="M510">
        <v>83</v>
      </c>
      <c r="N510">
        <v>10</v>
      </c>
      <c r="O510" t="s">
        <v>211</v>
      </c>
      <c r="P510" t="s">
        <v>222</v>
      </c>
      <c r="Q510" t="s">
        <v>211</v>
      </c>
      <c r="R510" t="s">
        <v>211</v>
      </c>
      <c r="S510">
        <v>0.3483</v>
      </c>
      <c r="T510" t="s">
        <v>81</v>
      </c>
      <c r="U510" t="s">
        <v>139</v>
      </c>
    </row>
    <row r="511" spans="1:21" x14ac:dyDescent="0.25">
      <c r="A511">
        <v>40</v>
      </c>
      <c r="B511">
        <v>37</v>
      </c>
      <c r="C511">
        <v>5</v>
      </c>
      <c r="D511">
        <f t="shared" si="14"/>
        <v>307.5</v>
      </c>
      <c r="E511" t="s">
        <v>163</v>
      </c>
      <c r="F511">
        <v>400</v>
      </c>
      <c r="G511" t="s">
        <v>417</v>
      </c>
      <c r="H511" t="s">
        <v>37</v>
      </c>
      <c r="I511">
        <v>0.4</v>
      </c>
      <c r="J511" t="s">
        <v>25</v>
      </c>
      <c r="K511">
        <v>29</v>
      </c>
      <c r="L511" t="s">
        <v>214</v>
      </c>
      <c r="M511">
        <v>83</v>
      </c>
      <c r="N511">
        <v>10</v>
      </c>
      <c r="O511" t="s">
        <v>211</v>
      </c>
      <c r="P511" t="s">
        <v>222</v>
      </c>
      <c r="Q511" t="s">
        <v>211</v>
      </c>
      <c r="R511" t="s">
        <v>211</v>
      </c>
      <c r="S511">
        <v>0.3075</v>
      </c>
      <c r="T511" t="s">
        <v>81</v>
      </c>
      <c r="U511" t="s">
        <v>139</v>
      </c>
    </row>
    <row r="512" spans="1:21" x14ac:dyDescent="0.25">
      <c r="A512">
        <v>40</v>
      </c>
      <c r="B512">
        <v>37</v>
      </c>
      <c r="C512">
        <v>6</v>
      </c>
      <c r="D512">
        <f t="shared" si="14"/>
        <v>256.40000000000003</v>
      </c>
      <c r="E512" t="s">
        <v>163</v>
      </c>
      <c r="F512">
        <v>400</v>
      </c>
      <c r="G512" t="s">
        <v>417</v>
      </c>
      <c r="H512" t="s">
        <v>37</v>
      </c>
      <c r="I512">
        <v>0.4</v>
      </c>
      <c r="J512" t="s">
        <v>25</v>
      </c>
      <c r="K512">
        <v>29</v>
      </c>
      <c r="L512" t="s">
        <v>214</v>
      </c>
      <c r="M512">
        <v>83</v>
      </c>
      <c r="N512">
        <v>10</v>
      </c>
      <c r="O512" t="s">
        <v>211</v>
      </c>
      <c r="P512" t="s">
        <v>222</v>
      </c>
      <c r="Q512" t="s">
        <v>211</v>
      </c>
      <c r="R512" t="s">
        <v>211</v>
      </c>
      <c r="S512">
        <v>0.25640000000000002</v>
      </c>
      <c r="T512" t="s">
        <v>81</v>
      </c>
      <c r="U512" t="s">
        <v>139</v>
      </c>
    </row>
    <row r="513" spans="1:21" x14ac:dyDescent="0.25">
      <c r="A513">
        <v>40</v>
      </c>
      <c r="B513">
        <v>37</v>
      </c>
      <c r="C513">
        <v>7</v>
      </c>
      <c r="D513">
        <f t="shared" si="14"/>
        <v>205.3</v>
      </c>
      <c r="E513" t="s">
        <v>163</v>
      </c>
      <c r="F513">
        <v>400</v>
      </c>
      <c r="G513" t="s">
        <v>417</v>
      </c>
      <c r="H513" t="s">
        <v>37</v>
      </c>
      <c r="I513">
        <v>0.4</v>
      </c>
      <c r="J513" t="s">
        <v>25</v>
      </c>
      <c r="K513">
        <v>29</v>
      </c>
      <c r="L513" t="s">
        <v>214</v>
      </c>
      <c r="M513">
        <v>83</v>
      </c>
      <c r="N513">
        <v>10</v>
      </c>
      <c r="O513" t="s">
        <v>211</v>
      </c>
      <c r="P513" t="s">
        <v>222</v>
      </c>
      <c r="Q513" t="s">
        <v>211</v>
      </c>
      <c r="R513" t="s">
        <v>211</v>
      </c>
      <c r="S513">
        <v>0.20530000000000001</v>
      </c>
      <c r="T513" t="s">
        <v>81</v>
      </c>
      <c r="U513" t="s">
        <v>139</v>
      </c>
    </row>
    <row r="514" spans="1:21" x14ac:dyDescent="0.25">
      <c r="A514">
        <v>40</v>
      </c>
      <c r="B514">
        <v>37</v>
      </c>
      <c r="C514">
        <v>8</v>
      </c>
      <c r="D514">
        <f t="shared" si="14"/>
        <v>180</v>
      </c>
      <c r="E514" t="s">
        <v>163</v>
      </c>
      <c r="F514">
        <v>400</v>
      </c>
      <c r="G514" t="s">
        <v>417</v>
      </c>
      <c r="H514" t="s">
        <v>37</v>
      </c>
      <c r="I514">
        <v>0.4</v>
      </c>
      <c r="J514" t="s">
        <v>25</v>
      </c>
      <c r="K514">
        <v>29</v>
      </c>
      <c r="L514" t="s">
        <v>214</v>
      </c>
      <c r="M514">
        <v>83</v>
      </c>
      <c r="N514">
        <v>10</v>
      </c>
      <c r="O514" t="s">
        <v>211</v>
      </c>
      <c r="P514" t="s">
        <v>222</v>
      </c>
      <c r="Q514" t="s">
        <v>211</v>
      </c>
      <c r="R514" t="s">
        <v>211</v>
      </c>
      <c r="S514">
        <v>0.18</v>
      </c>
      <c r="T514" t="s">
        <v>81</v>
      </c>
      <c r="U514" t="s">
        <v>139</v>
      </c>
    </row>
    <row r="515" spans="1:21" x14ac:dyDescent="0.25">
      <c r="A515">
        <v>40</v>
      </c>
      <c r="B515">
        <v>37</v>
      </c>
      <c r="C515">
        <v>10</v>
      </c>
      <c r="D515">
        <f t="shared" si="14"/>
        <v>154.79999999999998</v>
      </c>
      <c r="E515" t="s">
        <v>163</v>
      </c>
      <c r="F515">
        <v>400</v>
      </c>
      <c r="G515" t="s">
        <v>417</v>
      </c>
      <c r="H515" t="s">
        <v>37</v>
      </c>
      <c r="I515">
        <v>0.4</v>
      </c>
      <c r="J515" t="s">
        <v>25</v>
      </c>
      <c r="K515">
        <v>29</v>
      </c>
      <c r="L515" t="s">
        <v>214</v>
      </c>
      <c r="M515">
        <v>83</v>
      </c>
      <c r="N515">
        <v>10</v>
      </c>
      <c r="O515" t="s">
        <v>211</v>
      </c>
      <c r="P515" t="s">
        <v>222</v>
      </c>
      <c r="Q515" t="s">
        <v>211</v>
      </c>
      <c r="R515" t="s">
        <v>211</v>
      </c>
      <c r="S515">
        <v>0.15479999999999999</v>
      </c>
      <c r="T515" t="s">
        <v>81</v>
      </c>
      <c r="U515" t="s">
        <v>139</v>
      </c>
    </row>
    <row r="516" spans="1:21" x14ac:dyDescent="0.25">
      <c r="A516">
        <v>40</v>
      </c>
      <c r="B516">
        <v>37</v>
      </c>
      <c r="C516">
        <v>11</v>
      </c>
      <c r="D516">
        <f t="shared" si="14"/>
        <v>150.19999999999999</v>
      </c>
      <c r="E516" t="s">
        <v>163</v>
      </c>
      <c r="F516">
        <v>400</v>
      </c>
      <c r="G516" t="s">
        <v>417</v>
      </c>
      <c r="H516" t="s">
        <v>37</v>
      </c>
      <c r="I516">
        <v>0.4</v>
      </c>
      <c r="J516" t="s">
        <v>25</v>
      </c>
      <c r="K516">
        <v>29</v>
      </c>
      <c r="L516" t="s">
        <v>214</v>
      </c>
      <c r="M516">
        <v>83</v>
      </c>
      <c r="N516">
        <v>10</v>
      </c>
      <c r="O516" t="s">
        <v>211</v>
      </c>
      <c r="P516" t="s">
        <v>222</v>
      </c>
      <c r="Q516" t="s">
        <v>211</v>
      </c>
      <c r="R516" t="s">
        <v>211</v>
      </c>
      <c r="S516">
        <v>0.1502</v>
      </c>
      <c r="T516" t="s">
        <v>81</v>
      </c>
      <c r="U516" t="s">
        <v>139</v>
      </c>
    </row>
    <row r="517" spans="1:21" x14ac:dyDescent="0.25">
      <c r="A517">
        <v>40</v>
      </c>
      <c r="B517">
        <v>37</v>
      </c>
      <c r="C517">
        <v>12</v>
      </c>
      <c r="D517">
        <f t="shared" si="14"/>
        <v>119.8</v>
      </c>
      <c r="E517" t="s">
        <v>163</v>
      </c>
      <c r="F517">
        <v>400</v>
      </c>
      <c r="G517" t="s">
        <v>417</v>
      </c>
      <c r="H517" t="s">
        <v>37</v>
      </c>
      <c r="I517">
        <v>0.4</v>
      </c>
      <c r="J517" t="s">
        <v>25</v>
      </c>
      <c r="K517">
        <v>29</v>
      </c>
      <c r="L517" t="s">
        <v>214</v>
      </c>
      <c r="M517">
        <v>83</v>
      </c>
      <c r="N517">
        <v>10</v>
      </c>
      <c r="O517" t="s">
        <v>211</v>
      </c>
      <c r="P517" t="s">
        <v>222</v>
      </c>
      <c r="Q517" t="s">
        <v>211</v>
      </c>
      <c r="R517" t="s">
        <v>211</v>
      </c>
      <c r="S517">
        <v>0.1198</v>
      </c>
      <c r="T517" t="s">
        <v>81</v>
      </c>
      <c r="U517" t="s">
        <v>139</v>
      </c>
    </row>
    <row r="518" spans="1:21" x14ac:dyDescent="0.25">
      <c r="A518">
        <v>40</v>
      </c>
      <c r="B518">
        <v>37</v>
      </c>
      <c r="C518">
        <v>24</v>
      </c>
      <c r="D518">
        <f t="shared" si="14"/>
        <v>59.1</v>
      </c>
      <c r="E518" t="s">
        <v>163</v>
      </c>
      <c r="F518">
        <v>400</v>
      </c>
      <c r="G518" t="s">
        <v>417</v>
      </c>
      <c r="H518" t="s">
        <v>37</v>
      </c>
      <c r="I518">
        <v>0.4</v>
      </c>
      <c r="J518" t="s">
        <v>25</v>
      </c>
      <c r="K518">
        <v>29</v>
      </c>
      <c r="L518" t="s">
        <v>214</v>
      </c>
      <c r="M518">
        <v>83</v>
      </c>
      <c r="N518">
        <v>10</v>
      </c>
      <c r="O518" t="s">
        <v>211</v>
      </c>
      <c r="P518" t="s">
        <v>222</v>
      </c>
      <c r="Q518" t="s">
        <v>211</v>
      </c>
      <c r="R518" t="s">
        <v>211</v>
      </c>
      <c r="S518">
        <v>5.91E-2</v>
      </c>
      <c r="T518" t="s">
        <v>81</v>
      </c>
      <c r="U518" t="s">
        <v>139</v>
      </c>
    </row>
    <row r="519" spans="1:21" x14ac:dyDescent="0.25">
      <c r="A519">
        <v>42</v>
      </c>
      <c r="B519">
        <v>38</v>
      </c>
      <c r="C519">
        <v>0</v>
      </c>
      <c r="D519">
        <f>S519*1000</f>
        <v>0</v>
      </c>
      <c r="E519" t="s">
        <v>163</v>
      </c>
      <c r="F519">
        <f>5*77</f>
        <v>385</v>
      </c>
      <c r="G519" t="s">
        <v>417</v>
      </c>
      <c r="H519" t="s">
        <v>37</v>
      </c>
      <c r="I519">
        <v>1</v>
      </c>
      <c r="J519" t="s">
        <v>23</v>
      </c>
      <c r="K519">
        <v>20</v>
      </c>
      <c r="L519" t="s">
        <v>214</v>
      </c>
      <c r="M519">
        <v>77</v>
      </c>
      <c r="N519">
        <v>6</v>
      </c>
      <c r="O519" t="s">
        <v>211</v>
      </c>
      <c r="P519" t="s">
        <v>222</v>
      </c>
      <c r="Q519" t="s">
        <v>211</v>
      </c>
      <c r="R519" t="s">
        <v>211</v>
      </c>
      <c r="S519">
        <v>0</v>
      </c>
      <c r="T519" t="s">
        <v>81</v>
      </c>
      <c r="U519" t="s">
        <v>139</v>
      </c>
    </row>
    <row r="520" spans="1:21" x14ac:dyDescent="0.25">
      <c r="A520">
        <v>42</v>
      </c>
      <c r="B520">
        <v>38</v>
      </c>
      <c r="C520">
        <v>1</v>
      </c>
      <c r="D520">
        <f t="shared" ref="D520:D554" si="15">S520*1000</f>
        <v>235.5</v>
      </c>
      <c r="E520" t="s">
        <v>163</v>
      </c>
      <c r="F520">
        <f t="shared" ref="F520:F527" si="16">5*77</f>
        <v>385</v>
      </c>
      <c r="G520" t="s">
        <v>417</v>
      </c>
      <c r="H520" t="s">
        <v>37</v>
      </c>
      <c r="I520">
        <v>1</v>
      </c>
      <c r="J520" t="s">
        <v>23</v>
      </c>
      <c r="K520">
        <v>20</v>
      </c>
      <c r="L520" t="s">
        <v>214</v>
      </c>
      <c r="M520">
        <v>77</v>
      </c>
      <c r="N520">
        <v>6</v>
      </c>
      <c r="O520" t="s">
        <v>211</v>
      </c>
      <c r="P520" t="s">
        <v>222</v>
      </c>
      <c r="Q520" t="s">
        <v>211</v>
      </c>
      <c r="R520" t="s">
        <v>211</v>
      </c>
      <c r="S520">
        <v>0.23549999999999999</v>
      </c>
      <c r="T520" t="s">
        <v>81</v>
      </c>
      <c r="U520" t="s">
        <v>139</v>
      </c>
    </row>
    <row r="521" spans="1:21" x14ac:dyDescent="0.25">
      <c r="A521">
        <v>42</v>
      </c>
      <c r="B521">
        <v>38</v>
      </c>
      <c r="C521">
        <v>2</v>
      </c>
      <c r="D521">
        <f t="shared" si="15"/>
        <v>593.9</v>
      </c>
      <c r="E521" t="s">
        <v>163</v>
      </c>
      <c r="F521">
        <f t="shared" si="16"/>
        <v>385</v>
      </c>
      <c r="G521" t="s">
        <v>417</v>
      </c>
      <c r="H521" t="s">
        <v>37</v>
      </c>
      <c r="I521">
        <v>1</v>
      </c>
      <c r="J521" t="s">
        <v>23</v>
      </c>
      <c r="K521">
        <v>20</v>
      </c>
      <c r="L521" t="s">
        <v>214</v>
      </c>
      <c r="M521">
        <v>77</v>
      </c>
      <c r="N521">
        <v>6</v>
      </c>
      <c r="O521" t="s">
        <v>211</v>
      </c>
      <c r="P521" t="s">
        <v>222</v>
      </c>
      <c r="Q521" t="s">
        <v>211</v>
      </c>
      <c r="R521" t="s">
        <v>211</v>
      </c>
      <c r="S521">
        <v>0.59389999999999998</v>
      </c>
      <c r="T521" t="s">
        <v>81</v>
      </c>
      <c r="U521" t="s">
        <v>139</v>
      </c>
    </row>
    <row r="522" spans="1:21" x14ac:dyDescent="0.25">
      <c r="A522">
        <v>42</v>
      </c>
      <c r="B522">
        <v>38</v>
      </c>
      <c r="C522">
        <v>3</v>
      </c>
      <c r="D522">
        <f t="shared" si="15"/>
        <v>511.8</v>
      </c>
      <c r="E522" t="s">
        <v>163</v>
      </c>
      <c r="F522">
        <f t="shared" si="16"/>
        <v>385</v>
      </c>
      <c r="G522" t="s">
        <v>417</v>
      </c>
      <c r="H522" t="s">
        <v>37</v>
      </c>
      <c r="I522">
        <v>1</v>
      </c>
      <c r="J522" t="s">
        <v>23</v>
      </c>
      <c r="K522">
        <v>20</v>
      </c>
      <c r="L522" t="s">
        <v>214</v>
      </c>
      <c r="M522">
        <v>77</v>
      </c>
      <c r="N522">
        <v>6</v>
      </c>
      <c r="O522" t="s">
        <v>211</v>
      </c>
      <c r="P522" t="s">
        <v>222</v>
      </c>
      <c r="Q522" t="s">
        <v>211</v>
      </c>
      <c r="R522" t="s">
        <v>211</v>
      </c>
      <c r="S522">
        <v>0.51180000000000003</v>
      </c>
      <c r="T522" t="s">
        <v>81</v>
      </c>
      <c r="U522" t="s">
        <v>139</v>
      </c>
    </row>
    <row r="523" spans="1:21" x14ac:dyDescent="0.25">
      <c r="A523">
        <v>42</v>
      </c>
      <c r="B523">
        <v>38</v>
      </c>
      <c r="C523">
        <v>4</v>
      </c>
      <c r="D523">
        <f t="shared" si="15"/>
        <v>498.8</v>
      </c>
      <c r="E523" t="s">
        <v>163</v>
      </c>
      <c r="F523">
        <f t="shared" si="16"/>
        <v>385</v>
      </c>
      <c r="G523" t="s">
        <v>417</v>
      </c>
      <c r="H523" t="s">
        <v>37</v>
      </c>
      <c r="I523">
        <v>1</v>
      </c>
      <c r="J523" t="s">
        <v>23</v>
      </c>
      <c r="K523">
        <v>20</v>
      </c>
      <c r="L523" t="s">
        <v>214</v>
      </c>
      <c r="M523">
        <v>77</v>
      </c>
      <c r="N523">
        <v>6</v>
      </c>
      <c r="O523" t="s">
        <v>211</v>
      </c>
      <c r="P523" t="s">
        <v>222</v>
      </c>
      <c r="Q523" t="s">
        <v>211</v>
      </c>
      <c r="R523" t="s">
        <v>211</v>
      </c>
      <c r="S523">
        <v>0.49880000000000002</v>
      </c>
      <c r="T523" t="s">
        <v>81</v>
      </c>
      <c r="U523" t="s">
        <v>139</v>
      </c>
    </row>
    <row r="524" spans="1:21" x14ac:dyDescent="0.25">
      <c r="A524">
        <v>42</v>
      </c>
      <c r="B524">
        <v>38</v>
      </c>
      <c r="C524">
        <v>6</v>
      </c>
      <c r="D524">
        <f t="shared" si="15"/>
        <v>350</v>
      </c>
      <c r="E524" t="s">
        <v>163</v>
      </c>
      <c r="F524">
        <f t="shared" si="16"/>
        <v>385</v>
      </c>
      <c r="G524" t="s">
        <v>417</v>
      </c>
      <c r="H524" t="s">
        <v>37</v>
      </c>
      <c r="I524">
        <v>1</v>
      </c>
      <c r="J524" t="s">
        <v>23</v>
      </c>
      <c r="K524">
        <v>20</v>
      </c>
      <c r="L524" t="s">
        <v>214</v>
      </c>
      <c r="M524">
        <v>77</v>
      </c>
      <c r="N524">
        <v>6</v>
      </c>
      <c r="O524" t="s">
        <v>211</v>
      </c>
      <c r="P524" t="s">
        <v>222</v>
      </c>
      <c r="Q524" t="s">
        <v>211</v>
      </c>
      <c r="R524" t="s">
        <v>211</v>
      </c>
      <c r="S524">
        <v>0.35</v>
      </c>
      <c r="T524" t="s">
        <v>81</v>
      </c>
      <c r="U524" t="s">
        <v>139</v>
      </c>
    </row>
    <row r="525" spans="1:21" x14ac:dyDescent="0.25">
      <c r="A525">
        <v>42</v>
      </c>
      <c r="B525">
        <v>38</v>
      </c>
      <c r="C525">
        <v>8</v>
      </c>
      <c r="D525">
        <f t="shared" si="15"/>
        <v>283</v>
      </c>
      <c r="E525" t="s">
        <v>163</v>
      </c>
      <c r="F525">
        <f t="shared" si="16"/>
        <v>385</v>
      </c>
      <c r="G525" t="s">
        <v>417</v>
      </c>
      <c r="H525" t="s">
        <v>37</v>
      </c>
      <c r="I525">
        <v>1</v>
      </c>
      <c r="J525" t="s">
        <v>23</v>
      </c>
      <c r="K525">
        <v>20</v>
      </c>
      <c r="L525" t="s">
        <v>214</v>
      </c>
      <c r="M525">
        <v>77</v>
      </c>
      <c r="N525">
        <v>6</v>
      </c>
      <c r="O525" t="s">
        <v>211</v>
      </c>
      <c r="P525" t="s">
        <v>222</v>
      </c>
      <c r="Q525" t="s">
        <v>211</v>
      </c>
      <c r="R525" t="s">
        <v>211</v>
      </c>
      <c r="S525">
        <v>0.28299999999999997</v>
      </c>
      <c r="T525" t="s">
        <v>81</v>
      </c>
      <c r="U525" t="s">
        <v>139</v>
      </c>
    </row>
    <row r="526" spans="1:21" x14ac:dyDescent="0.25">
      <c r="A526">
        <v>42</v>
      </c>
      <c r="B526">
        <v>38</v>
      </c>
      <c r="C526">
        <v>11</v>
      </c>
      <c r="D526">
        <f t="shared" si="15"/>
        <v>223.6</v>
      </c>
      <c r="E526" t="s">
        <v>163</v>
      </c>
      <c r="F526">
        <f t="shared" si="16"/>
        <v>385</v>
      </c>
      <c r="G526" t="s">
        <v>417</v>
      </c>
      <c r="H526" t="s">
        <v>37</v>
      </c>
      <c r="I526">
        <v>1</v>
      </c>
      <c r="J526" t="s">
        <v>23</v>
      </c>
      <c r="K526">
        <v>20</v>
      </c>
      <c r="L526" t="s">
        <v>214</v>
      </c>
      <c r="M526">
        <v>77</v>
      </c>
      <c r="N526">
        <v>6</v>
      </c>
      <c r="O526" t="s">
        <v>211</v>
      </c>
      <c r="P526" t="s">
        <v>222</v>
      </c>
      <c r="Q526" t="s">
        <v>211</v>
      </c>
      <c r="R526" t="s">
        <v>211</v>
      </c>
      <c r="S526">
        <v>0.22359999999999999</v>
      </c>
      <c r="T526" t="s">
        <v>81</v>
      </c>
      <c r="U526" t="s">
        <v>139</v>
      </c>
    </row>
    <row r="527" spans="1:21" x14ac:dyDescent="0.25">
      <c r="A527">
        <v>42</v>
      </c>
      <c r="B527">
        <v>38</v>
      </c>
      <c r="C527">
        <v>24</v>
      </c>
      <c r="D527">
        <f t="shared" si="15"/>
        <v>70.400000000000006</v>
      </c>
      <c r="E527" t="s">
        <v>163</v>
      </c>
      <c r="F527">
        <f t="shared" si="16"/>
        <v>385</v>
      </c>
      <c r="G527" t="s">
        <v>417</v>
      </c>
      <c r="H527" t="s">
        <v>37</v>
      </c>
      <c r="I527">
        <v>1</v>
      </c>
      <c r="J527" t="s">
        <v>23</v>
      </c>
      <c r="K527">
        <v>20</v>
      </c>
      <c r="L527" t="s">
        <v>214</v>
      </c>
      <c r="M527">
        <v>77</v>
      </c>
      <c r="N527">
        <v>6</v>
      </c>
      <c r="O527" t="s">
        <v>211</v>
      </c>
      <c r="P527" t="s">
        <v>222</v>
      </c>
      <c r="Q527" t="s">
        <v>211</v>
      </c>
      <c r="R527" t="s">
        <v>211</v>
      </c>
      <c r="S527">
        <v>7.0400000000000004E-2</v>
      </c>
      <c r="T527" t="s">
        <v>81</v>
      </c>
      <c r="U527" t="s">
        <v>139</v>
      </c>
    </row>
    <row r="528" spans="1:21" x14ac:dyDescent="0.25">
      <c r="A528">
        <v>42</v>
      </c>
      <c r="B528">
        <v>39</v>
      </c>
      <c r="C528">
        <v>0</v>
      </c>
      <c r="D528">
        <f t="shared" si="15"/>
        <v>0</v>
      </c>
      <c r="E528" t="s">
        <v>163</v>
      </c>
      <c r="F528">
        <f>77*10</f>
        <v>770</v>
      </c>
      <c r="G528" t="s">
        <v>418</v>
      </c>
      <c r="H528" t="s">
        <v>37</v>
      </c>
      <c r="I528">
        <v>1</v>
      </c>
      <c r="J528" t="s">
        <v>23</v>
      </c>
      <c r="K528">
        <v>20</v>
      </c>
      <c r="L528" t="s">
        <v>214</v>
      </c>
      <c r="M528">
        <v>77</v>
      </c>
      <c r="N528">
        <v>6</v>
      </c>
      <c r="O528" t="s">
        <v>211</v>
      </c>
      <c r="P528" t="s">
        <v>222</v>
      </c>
      <c r="Q528" t="s">
        <v>211</v>
      </c>
      <c r="R528" t="s">
        <v>211</v>
      </c>
      <c r="S528">
        <v>0</v>
      </c>
      <c r="T528" t="s">
        <v>81</v>
      </c>
      <c r="U528" t="s">
        <v>139</v>
      </c>
    </row>
    <row r="529" spans="1:21" x14ac:dyDescent="0.25">
      <c r="A529">
        <v>42</v>
      </c>
      <c r="B529">
        <v>39</v>
      </c>
      <c r="C529">
        <v>1</v>
      </c>
      <c r="D529">
        <f t="shared" si="15"/>
        <v>327.7</v>
      </c>
      <c r="E529" t="s">
        <v>163</v>
      </c>
      <c r="F529">
        <f t="shared" ref="F529:F536" si="17">77*10</f>
        <v>770</v>
      </c>
      <c r="G529" t="s">
        <v>418</v>
      </c>
      <c r="H529" t="s">
        <v>37</v>
      </c>
      <c r="I529">
        <v>1</v>
      </c>
      <c r="J529" t="s">
        <v>23</v>
      </c>
      <c r="K529">
        <v>20</v>
      </c>
      <c r="L529" t="s">
        <v>214</v>
      </c>
      <c r="M529">
        <v>77</v>
      </c>
      <c r="N529">
        <v>6</v>
      </c>
      <c r="O529" t="s">
        <v>211</v>
      </c>
      <c r="P529" t="s">
        <v>222</v>
      </c>
      <c r="Q529" t="s">
        <v>211</v>
      </c>
      <c r="R529" t="s">
        <v>211</v>
      </c>
      <c r="S529">
        <v>0.32769999999999999</v>
      </c>
      <c r="T529" t="s">
        <v>81</v>
      </c>
      <c r="U529" t="s">
        <v>139</v>
      </c>
    </row>
    <row r="530" spans="1:21" x14ac:dyDescent="0.25">
      <c r="A530">
        <v>42</v>
      </c>
      <c r="B530">
        <v>39</v>
      </c>
      <c r="C530">
        <v>2</v>
      </c>
      <c r="D530">
        <f t="shared" si="15"/>
        <v>512</v>
      </c>
      <c r="E530" t="s">
        <v>163</v>
      </c>
      <c r="F530">
        <f t="shared" si="17"/>
        <v>770</v>
      </c>
      <c r="G530" t="s">
        <v>418</v>
      </c>
      <c r="H530" t="s">
        <v>37</v>
      </c>
      <c r="I530">
        <v>1</v>
      </c>
      <c r="J530" t="s">
        <v>23</v>
      </c>
      <c r="K530">
        <v>20</v>
      </c>
      <c r="L530" t="s">
        <v>214</v>
      </c>
      <c r="M530">
        <v>77</v>
      </c>
      <c r="N530">
        <v>6</v>
      </c>
      <c r="O530" t="s">
        <v>211</v>
      </c>
      <c r="P530" t="s">
        <v>222</v>
      </c>
      <c r="Q530" t="s">
        <v>211</v>
      </c>
      <c r="R530" t="s">
        <v>211</v>
      </c>
      <c r="S530">
        <v>0.51200000000000001</v>
      </c>
      <c r="T530" t="s">
        <v>81</v>
      </c>
      <c r="U530" t="s">
        <v>139</v>
      </c>
    </row>
    <row r="531" spans="1:21" x14ac:dyDescent="0.25">
      <c r="A531">
        <v>42</v>
      </c>
      <c r="B531">
        <v>39</v>
      </c>
      <c r="C531">
        <v>3</v>
      </c>
      <c r="D531">
        <f t="shared" si="15"/>
        <v>563</v>
      </c>
      <c r="E531" t="s">
        <v>163</v>
      </c>
      <c r="F531">
        <f t="shared" si="17"/>
        <v>770</v>
      </c>
      <c r="G531" t="s">
        <v>418</v>
      </c>
      <c r="H531" t="s">
        <v>37</v>
      </c>
      <c r="I531">
        <v>1</v>
      </c>
      <c r="J531" t="s">
        <v>23</v>
      </c>
      <c r="K531">
        <v>20</v>
      </c>
      <c r="L531" t="s">
        <v>214</v>
      </c>
      <c r="M531">
        <v>77</v>
      </c>
      <c r="N531">
        <v>6</v>
      </c>
      <c r="O531" t="s">
        <v>211</v>
      </c>
      <c r="P531" t="s">
        <v>222</v>
      </c>
      <c r="Q531" t="s">
        <v>211</v>
      </c>
      <c r="R531" t="s">
        <v>211</v>
      </c>
      <c r="S531">
        <v>0.56299999999999994</v>
      </c>
      <c r="T531" t="s">
        <v>81</v>
      </c>
      <c r="U531" t="s">
        <v>139</v>
      </c>
    </row>
    <row r="532" spans="1:21" x14ac:dyDescent="0.25">
      <c r="A532">
        <v>42</v>
      </c>
      <c r="B532">
        <v>39</v>
      </c>
      <c r="C532">
        <v>4</v>
      </c>
      <c r="D532">
        <f t="shared" si="15"/>
        <v>498.8</v>
      </c>
      <c r="E532" t="s">
        <v>163</v>
      </c>
      <c r="F532">
        <f t="shared" si="17"/>
        <v>770</v>
      </c>
      <c r="G532" t="s">
        <v>418</v>
      </c>
      <c r="H532" t="s">
        <v>37</v>
      </c>
      <c r="I532">
        <v>1</v>
      </c>
      <c r="J532" t="s">
        <v>23</v>
      </c>
      <c r="K532">
        <v>20</v>
      </c>
      <c r="L532" t="s">
        <v>214</v>
      </c>
      <c r="M532">
        <v>77</v>
      </c>
      <c r="N532">
        <v>6</v>
      </c>
      <c r="O532" t="s">
        <v>211</v>
      </c>
      <c r="P532" t="s">
        <v>222</v>
      </c>
      <c r="Q532" t="s">
        <v>211</v>
      </c>
      <c r="R532" t="s">
        <v>211</v>
      </c>
      <c r="S532">
        <v>0.49880000000000002</v>
      </c>
      <c r="T532" t="s">
        <v>81</v>
      </c>
      <c r="U532" t="s">
        <v>139</v>
      </c>
    </row>
    <row r="533" spans="1:21" x14ac:dyDescent="0.25">
      <c r="A533">
        <v>42</v>
      </c>
      <c r="B533">
        <v>39</v>
      </c>
      <c r="C533">
        <v>6</v>
      </c>
      <c r="D533">
        <f t="shared" si="15"/>
        <v>319.2</v>
      </c>
      <c r="E533" t="s">
        <v>163</v>
      </c>
      <c r="F533">
        <f t="shared" si="17"/>
        <v>770</v>
      </c>
      <c r="G533" t="s">
        <v>418</v>
      </c>
      <c r="H533" t="s">
        <v>37</v>
      </c>
      <c r="I533">
        <v>1</v>
      </c>
      <c r="J533" t="s">
        <v>23</v>
      </c>
      <c r="K533">
        <v>20</v>
      </c>
      <c r="L533" t="s">
        <v>214</v>
      </c>
      <c r="M533">
        <v>77</v>
      </c>
      <c r="N533">
        <v>6</v>
      </c>
      <c r="O533" t="s">
        <v>211</v>
      </c>
      <c r="P533" t="s">
        <v>222</v>
      </c>
      <c r="Q533" t="s">
        <v>211</v>
      </c>
      <c r="R533" t="s">
        <v>211</v>
      </c>
      <c r="S533">
        <v>0.31919999999999998</v>
      </c>
      <c r="T533" t="s">
        <v>81</v>
      </c>
      <c r="U533" t="s">
        <v>139</v>
      </c>
    </row>
    <row r="534" spans="1:21" x14ac:dyDescent="0.25">
      <c r="A534">
        <v>42</v>
      </c>
      <c r="B534">
        <v>39</v>
      </c>
      <c r="C534">
        <v>8</v>
      </c>
      <c r="D534">
        <f t="shared" si="15"/>
        <v>293.3</v>
      </c>
      <c r="E534" t="s">
        <v>163</v>
      </c>
      <c r="F534">
        <f t="shared" si="17"/>
        <v>770</v>
      </c>
      <c r="G534" t="s">
        <v>418</v>
      </c>
      <c r="H534" t="s">
        <v>37</v>
      </c>
      <c r="I534">
        <v>1</v>
      </c>
      <c r="J534" t="s">
        <v>23</v>
      </c>
      <c r="K534">
        <v>20</v>
      </c>
      <c r="L534" t="s">
        <v>214</v>
      </c>
      <c r="M534">
        <v>77</v>
      </c>
      <c r="N534">
        <v>6</v>
      </c>
      <c r="O534" t="s">
        <v>211</v>
      </c>
      <c r="P534" t="s">
        <v>222</v>
      </c>
      <c r="Q534" t="s">
        <v>211</v>
      </c>
      <c r="R534" t="s">
        <v>211</v>
      </c>
      <c r="S534">
        <v>0.29330000000000001</v>
      </c>
      <c r="T534" t="s">
        <v>81</v>
      </c>
      <c r="U534" t="s">
        <v>139</v>
      </c>
    </row>
    <row r="535" spans="1:21" x14ac:dyDescent="0.25">
      <c r="A535">
        <v>42</v>
      </c>
      <c r="B535">
        <v>39</v>
      </c>
      <c r="C535">
        <v>11</v>
      </c>
      <c r="D535">
        <f t="shared" si="15"/>
        <v>205.7</v>
      </c>
      <c r="E535" t="s">
        <v>163</v>
      </c>
      <c r="F535">
        <f t="shared" si="17"/>
        <v>770</v>
      </c>
      <c r="G535" t="s">
        <v>418</v>
      </c>
      <c r="H535" t="s">
        <v>37</v>
      </c>
      <c r="I535">
        <v>1</v>
      </c>
      <c r="J535" t="s">
        <v>23</v>
      </c>
      <c r="K535">
        <v>20</v>
      </c>
      <c r="L535" t="s">
        <v>214</v>
      </c>
      <c r="M535">
        <v>77</v>
      </c>
      <c r="N535">
        <v>6</v>
      </c>
      <c r="O535" t="s">
        <v>211</v>
      </c>
      <c r="P535" t="s">
        <v>222</v>
      </c>
      <c r="Q535" t="s">
        <v>211</v>
      </c>
      <c r="R535" t="s">
        <v>211</v>
      </c>
      <c r="S535">
        <v>0.20569999999999999</v>
      </c>
      <c r="T535" t="s">
        <v>81</v>
      </c>
      <c r="U535" t="s">
        <v>139</v>
      </c>
    </row>
    <row r="536" spans="1:21" x14ac:dyDescent="0.25">
      <c r="A536">
        <v>42</v>
      </c>
      <c r="B536">
        <v>39</v>
      </c>
      <c r="C536">
        <v>24</v>
      </c>
      <c r="D536">
        <f t="shared" si="15"/>
        <v>126.8</v>
      </c>
      <c r="E536" t="s">
        <v>163</v>
      </c>
      <c r="F536">
        <f t="shared" si="17"/>
        <v>770</v>
      </c>
      <c r="G536" t="s">
        <v>418</v>
      </c>
      <c r="H536" t="s">
        <v>37</v>
      </c>
      <c r="I536">
        <v>1</v>
      </c>
      <c r="J536" t="s">
        <v>23</v>
      </c>
      <c r="K536">
        <v>20</v>
      </c>
      <c r="L536" t="s">
        <v>214</v>
      </c>
      <c r="M536">
        <v>77</v>
      </c>
      <c r="N536">
        <v>6</v>
      </c>
      <c r="O536" t="s">
        <v>211</v>
      </c>
      <c r="P536" t="s">
        <v>222</v>
      </c>
      <c r="Q536" t="s">
        <v>211</v>
      </c>
      <c r="R536" t="s">
        <v>211</v>
      </c>
      <c r="S536">
        <v>0.1268</v>
      </c>
      <c r="T536" t="s">
        <v>81</v>
      </c>
      <c r="U536" t="s">
        <v>139</v>
      </c>
    </row>
    <row r="537" spans="1:21" x14ac:dyDescent="0.25">
      <c r="A537">
        <v>42</v>
      </c>
      <c r="B537">
        <v>40</v>
      </c>
      <c r="C537">
        <v>0</v>
      </c>
      <c r="D537">
        <f t="shared" si="15"/>
        <v>0</v>
      </c>
      <c r="E537" t="s">
        <v>163</v>
      </c>
      <c r="F537">
        <f>77*20</f>
        <v>1540</v>
      </c>
      <c r="G537" t="s">
        <v>418</v>
      </c>
      <c r="H537" t="s">
        <v>37</v>
      </c>
      <c r="I537">
        <v>1</v>
      </c>
      <c r="J537" t="s">
        <v>23</v>
      </c>
      <c r="K537">
        <v>20</v>
      </c>
      <c r="L537" t="s">
        <v>214</v>
      </c>
      <c r="M537">
        <v>77</v>
      </c>
      <c r="N537">
        <v>6</v>
      </c>
      <c r="O537" t="s">
        <v>211</v>
      </c>
      <c r="P537" t="s">
        <v>222</v>
      </c>
      <c r="Q537" t="s">
        <v>211</v>
      </c>
      <c r="R537" t="s">
        <v>211</v>
      </c>
      <c r="S537">
        <v>0</v>
      </c>
      <c r="T537" t="s">
        <v>81</v>
      </c>
      <c r="U537" t="s">
        <v>139</v>
      </c>
    </row>
    <row r="538" spans="1:21" x14ac:dyDescent="0.25">
      <c r="A538">
        <v>42</v>
      </c>
      <c r="B538">
        <v>40</v>
      </c>
      <c r="C538">
        <v>1</v>
      </c>
      <c r="D538">
        <f t="shared" si="15"/>
        <v>448.1</v>
      </c>
      <c r="E538" t="s">
        <v>163</v>
      </c>
      <c r="F538">
        <f t="shared" ref="F538:F545" si="18">77*20</f>
        <v>1540</v>
      </c>
      <c r="G538" t="s">
        <v>418</v>
      </c>
      <c r="H538" t="s">
        <v>37</v>
      </c>
      <c r="I538">
        <v>1</v>
      </c>
      <c r="J538" t="s">
        <v>23</v>
      </c>
      <c r="K538">
        <v>20</v>
      </c>
      <c r="L538" t="s">
        <v>214</v>
      </c>
      <c r="M538">
        <v>77</v>
      </c>
      <c r="N538">
        <v>6</v>
      </c>
      <c r="O538" t="s">
        <v>211</v>
      </c>
      <c r="P538" t="s">
        <v>222</v>
      </c>
      <c r="Q538" t="s">
        <v>211</v>
      </c>
      <c r="R538" t="s">
        <v>211</v>
      </c>
      <c r="S538">
        <v>0.4481</v>
      </c>
      <c r="T538" t="s">
        <v>81</v>
      </c>
      <c r="U538" t="s">
        <v>139</v>
      </c>
    </row>
    <row r="539" spans="1:21" x14ac:dyDescent="0.25">
      <c r="A539">
        <v>42</v>
      </c>
      <c r="B539">
        <v>40</v>
      </c>
      <c r="C539">
        <v>2</v>
      </c>
      <c r="D539">
        <f t="shared" si="15"/>
        <v>691.2</v>
      </c>
      <c r="E539" t="s">
        <v>163</v>
      </c>
      <c r="F539">
        <f t="shared" si="18"/>
        <v>1540</v>
      </c>
      <c r="G539" t="s">
        <v>418</v>
      </c>
      <c r="H539" t="s">
        <v>37</v>
      </c>
      <c r="I539">
        <v>1</v>
      </c>
      <c r="J539" t="s">
        <v>23</v>
      </c>
      <c r="K539">
        <v>20</v>
      </c>
      <c r="L539" t="s">
        <v>214</v>
      </c>
      <c r="M539">
        <v>77</v>
      </c>
      <c r="N539">
        <v>6</v>
      </c>
      <c r="O539" t="s">
        <v>211</v>
      </c>
      <c r="P539" t="s">
        <v>222</v>
      </c>
      <c r="Q539" t="s">
        <v>211</v>
      </c>
      <c r="R539" t="s">
        <v>211</v>
      </c>
      <c r="S539">
        <v>0.69120000000000004</v>
      </c>
      <c r="T539" t="s">
        <v>81</v>
      </c>
      <c r="U539" t="s">
        <v>139</v>
      </c>
    </row>
    <row r="540" spans="1:21" x14ac:dyDescent="0.25">
      <c r="A540">
        <v>42</v>
      </c>
      <c r="B540">
        <v>40</v>
      </c>
      <c r="C540">
        <v>3</v>
      </c>
      <c r="D540">
        <f t="shared" si="15"/>
        <v>824.30000000000007</v>
      </c>
      <c r="E540" t="s">
        <v>163</v>
      </c>
      <c r="F540">
        <f t="shared" si="18"/>
        <v>1540</v>
      </c>
      <c r="G540" t="s">
        <v>418</v>
      </c>
      <c r="H540" t="s">
        <v>37</v>
      </c>
      <c r="I540">
        <v>1</v>
      </c>
      <c r="J540" t="s">
        <v>23</v>
      </c>
      <c r="K540">
        <v>20</v>
      </c>
      <c r="L540" t="s">
        <v>214</v>
      </c>
      <c r="M540">
        <v>77</v>
      </c>
      <c r="N540">
        <v>6</v>
      </c>
      <c r="O540" t="s">
        <v>211</v>
      </c>
      <c r="P540" t="s">
        <v>222</v>
      </c>
      <c r="Q540" t="s">
        <v>211</v>
      </c>
      <c r="R540" t="s">
        <v>211</v>
      </c>
      <c r="S540">
        <v>0.82430000000000003</v>
      </c>
      <c r="T540" t="s">
        <v>81</v>
      </c>
      <c r="U540" t="s">
        <v>139</v>
      </c>
    </row>
    <row r="541" spans="1:21" x14ac:dyDescent="0.25">
      <c r="A541">
        <v>42</v>
      </c>
      <c r="B541">
        <v>40</v>
      </c>
      <c r="C541">
        <v>4</v>
      </c>
      <c r="D541">
        <f t="shared" si="15"/>
        <v>739.6</v>
      </c>
      <c r="E541" t="s">
        <v>163</v>
      </c>
      <c r="F541">
        <f t="shared" si="18"/>
        <v>1540</v>
      </c>
      <c r="G541" t="s">
        <v>418</v>
      </c>
      <c r="H541" t="s">
        <v>37</v>
      </c>
      <c r="I541">
        <v>1</v>
      </c>
      <c r="J541" t="s">
        <v>23</v>
      </c>
      <c r="K541">
        <v>20</v>
      </c>
      <c r="L541" t="s">
        <v>214</v>
      </c>
      <c r="M541">
        <v>77</v>
      </c>
      <c r="N541">
        <v>6</v>
      </c>
      <c r="O541" t="s">
        <v>211</v>
      </c>
      <c r="P541" t="s">
        <v>222</v>
      </c>
      <c r="Q541" t="s">
        <v>211</v>
      </c>
      <c r="R541" t="s">
        <v>211</v>
      </c>
      <c r="S541">
        <v>0.73960000000000004</v>
      </c>
      <c r="T541" t="s">
        <v>81</v>
      </c>
      <c r="U541" t="s">
        <v>139</v>
      </c>
    </row>
    <row r="542" spans="1:21" x14ac:dyDescent="0.25">
      <c r="A542">
        <v>42</v>
      </c>
      <c r="B542">
        <v>40</v>
      </c>
      <c r="C542">
        <v>6</v>
      </c>
      <c r="D542">
        <f t="shared" si="15"/>
        <v>480.6</v>
      </c>
      <c r="E542" t="s">
        <v>163</v>
      </c>
      <c r="F542">
        <f t="shared" si="18"/>
        <v>1540</v>
      </c>
      <c r="G542" t="s">
        <v>418</v>
      </c>
      <c r="H542" t="s">
        <v>37</v>
      </c>
      <c r="I542">
        <v>1</v>
      </c>
      <c r="J542" t="s">
        <v>23</v>
      </c>
      <c r="K542">
        <v>20</v>
      </c>
      <c r="L542" t="s">
        <v>214</v>
      </c>
      <c r="M542">
        <v>77</v>
      </c>
      <c r="N542">
        <v>6</v>
      </c>
      <c r="O542" t="s">
        <v>211</v>
      </c>
      <c r="P542" t="s">
        <v>222</v>
      </c>
      <c r="Q542" t="s">
        <v>211</v>
      </c>
      <c r="R542" t="s">
        <v>211</v>
      </c>
      <c r="S542">
        <v>0.48060000000000003</v>
      </c>
      <c r="T542" t="s">
        <v>81</v>
      </c>
      <c r="U542" t="s">
        <v>139</v>
      </c>
    </row>
    <row r="543" spans="1:21" x14ac:dyDescent="0.25">
      <c r="A543">
        <v>42</v>
      </c>
      <c r="B543">
        <v>40</v>
      </c>
      <c r="C543">
        <v>8</v>
      </c>
      <c r="D543">
        <f t="shared" si="15"/>
        <v>398.2</v>
      </c>
      <c r="E543" t="s">
        <v>163</v>
      </c>
      <c r="F543">
        <f t="shared" si="18"/>
        <v>1540</v>
      </c>
      <c r="G543" t="s">
        <v>418</v>
      </c>
      <c r="H543" t="s">
        <v>37</v>
      </c>
      <c r="I543">
        <v>1</v>
      </c>
      <c r="J543" t="s">
        <v>23</v>
      </c>
      <c r="K543">
        <v>20</v>
      </c>
      <c r="L543" t="s">
        <v>214</v>
      </c>
      <c r="M543">
        <v>77</v>
      </c>
      <c r="N543">
        <v>6</v>
      </c>
      <c r="O543" t="s">
        <v>211</v>
      </c>
      <c r="P543" t="s">
        <v>222</v>
      </c>
      <c r="Q543" t="s">
        <v>211</v>
      </c>
      <c r="R543" t="s">
        <v>211</v>
      </c>
      <c r="S543">
        <v>0.3982</v>
      </c>
      <c r="T543" t="s">
        <v>81</v>
      </c>
      <c r="U543" t="s">
        <v>139</v>
      </c>
    </row>
    <row r="544" spans="1:21" x14ac:dyDescent="0.25">
      <c r="A544">
        <v>42</v>
      </c>
      <c r="B544">
        <v>40</v>
      </c>
      <c r="C544">
        <v>11</v>
      </c>
      <c r="D544">
        <f t="shared" si="15"/>
        <v>264.60000000000002</v>
      </c>
      <c r="E544" t="s">
        <v>163</v>
      </c>
      <c r="F544">
        <f t="shared" si="18"/>
        <v>1540</v>
      </c>
      <c r="G544" t="s">
        <v>418</v>
      </c>
      <c r="H544" t="s">
        <v>37</v>
      </c>
      <c r="I544">
        <v>1</v>
      </c>
      <c r="J544" t="s">
        <v>23</v>
      </c>
      <c r="K544">
        <v>20</v>
      </c>
      <c r="L544" t="s">
        <v>214</v>
      </c>
      <c r="M544">
        <v>77</v>
      </c>
      <c r="N544">
        <v>6</v>
      </c>
      <c r="O544" t="s">
        <v>211</v>
      </c>
      <c r="P544" t="s">
        <v>222</v>
      </c>
      <c r="Q544" t="s">
        <v>211</v>
      </c>
      <c r="R544" t="s">
        <v>211</v>
      </c>
      <c r="S544">
        <v>0.2646</v>
      </c>
      <c r="T544" t="s">
        <v>81</v>
      </c>
      <c r="U544" t="s">
        <v>139</v>
      </c>
    </row>
    <row r="545" spans="1:21" x14ac:dyDescent="0.25">
      <c r="A545">
        <v>42</v>
      </c>
      <c r="B545">
        <v>40</v>
      </c>
      <c r="C545">
        <v>24</v>
      </c>
      <c r="D545">
        <f t="shared" si="15"/>
        <v>142.1</v>
      </c>
      <c r="E545" t="s">
        <v>163</v>
      </c>
      <c r="F545">
        <f t="shared" si="18"/>
        <v>1540</v>
      </c>
      <c r="G545" t="s">
        <v>418</v>
      </c>
      <c r="H545" t="s">
        <v>37</v>
      </c>
      <c r="I545">
        <v>1</v>
      </c>
      <c r="J545" t="s">
        <v>23</v>
      </c>
      <c r="K545">
        <v>20</v>
      </c>
      <c r="L545" t="s">
        <v>214</v>
      </c>
      <c r="M545">
        <v>77</v>
      </c>
      <c r="N545">
        <v>6</v>
      </c>
      <c r="O545" t="s">
        <v>211</v>
      </c>
      <c r="P545" t="s">
        <v>222</v>
      </c>
      <c r="Q545" t="s">
        <v>211</v>
      </c>
      <c r="R545" t="s">
        <v>211</v>
      </c>
      <c r="S545">
        <v>0.1421</v>
      </c>
      <c r="T545" t="s">
        <v>81</v>
      </c>
      <c r="U545" t="s">
        <v>139</v>
      </c>
    </row>
    <row r="546" spans="1:21" x14ac:dyDescent="0.25">
      <c r="A546">
        <v>42</v>
      </c>
      <c r="B546">
        <v>41</v>
      </c>
      <c r="C546">
        <v>0</v>
      </c>
      <c r="D546">
        <f t="shared" si="15"/>
        <v>0</v>
      </c>
      <c r="E546" t="s">
        <v>163</v>
      </c>
      <c r="F546">
        <f>77*30</f>
        <v>2310</v>
      </c>
      <c r="G546" t="s">
        <v>418</v>
      </c>
      <c r="H546" t="s">
        <v>37</v>
      </c>
      <c r="I546">
        <v>1</v>
      </c>
      <c r="J546" t="s">
        <v>23</v>
      </c>
      <c r="K546">
        <v>20</v>
      </c>
      <c r="L546" t="s">
        <v>214</v>
      </c>
      <c r="M546">
        <v>77</v>
      </c>
      <c r="N546">
        <v>6</v>
      </c>
      <c r="O546" t="s">
        <v>211</v>
      </c>
      <c r="P546" t="s">
        <v>222</v>
      </c>
      <c r="Q546" t="s">
        <v>211</v>
      </c>
      <c r="R546" t="s">
        <v>211</v>
      </c>
      <c r="S546">
        <v>0</v>
      </c>
      <c r="T546" t="s">
        <v>81</v>
      </c>
      <c r="U546" t="s">
        <v>139</v>
      </c>
    </row>
    <row r="547" spans="1:21" x14ac:dyDescent="0.25">
      <c r="A547">
        <v>42</v>
      </c>
      <c r="B547">
        <v>41</v>
      </c>
      <c r="C547">
        <v>1</v>
      </c>
      <c r="D547">
        <f t="shared" si="15"/>
        <v>478.8</v>
      </c>
      <c r="E547" t="s">
        <v>163</v>
      </c>
      <c r="F547">
        <f t="shared" ref="F547:F554" si="19">77*30</f>
        <v>2310</v>
      </c>
      <c r="G547" t="s">
        <v>418</v>
      </c>
      <c r="H547" t="s">
        <v>37</v>
      </c>
      <c r="I547">
        <v>1</v>
      </c>
      <c r="J547" t="s">
        <v>23</v>
      </c>
      <c r="K547">
        <v>20</v>
      </c>
      <c r="L547" t="s">
        <v>214</v>
      </c>
      <c r="M547">
        <v>77</v>
      </c>
      <c r="N547">
        <v>6</v>
      </c>
      <c r="O547" t="s">
        <v>211</v>
      </c>
      <c r="P547" t="s">
        <v>222</v>
      </c>
      <c r="Q547" t="s">
        <v>211</v>
      </c>
      <c r="R547" t="s">
        <v>211</v>
      </c>
      <c r="S547">
        <v>0.4788</v>
      </c>
      <c r="T547" t="s">
        <v>81</v>
      </c>
      <c r="U547" t="s">
        <v>139</v>
      </c>
    </row>
    <row r="548" spans="1:21" x14ac:dyDescent="0.25">
      <c r="A548">
        <v>42</v>
      </c>
      <c r="B548">
        <v>41</v>
      </c>
      <c r="C548">
        <v>2</v>
      </c>
      <c r="D548">
        <f t="shared" si="15"/>
        <v>870.6</v>
      </c>
      <c r="E548" t="s">
        <v>163</v>
      </c>
      <c r="F548">
        <f t="shared" si="19"/>
        <v>2310</v>
      </c>
      <c r="G548" t="s">
        <v>418</v>
      </c>
      <c r="H548" t="s">
        <v>37</v>
      </c>
      <c r="I548">
        <v>1</v>
      </c>
      <c r="J548" t="s">
        <v>23</v>
      </c>
      <c r="K548">
        <v>20</v>
      </c>
      <c r="L548" t="s">
        <v>214</v>
      </c>
      <c r="M548">
        <v>77</v>
      </c>
      <c r="N548">
        <v>6</v>
      </c>
      <c r="O548" t="s">
        <v>211</v>
      </c>
      <c r="P548" t="s">
        <v>222</v>
      </c>
      <c r="Q548" t="s">
        <v>211</v>
      </c>
      <c r="R548" t="s">
        <v>211</v>
      </c>
      <c r="S548">
        <v>0.87060000000000004</v>
      </c>
      <c r="T548" t="s">
        <v>81</v>
      </c>
      <c r="U548" t="s">
        <v>139</v>
      </c>
    </row>
    <row r="549" spans="1:21" x14ac:dyDescent="0.25">
      <c r="A549">
        <v>42</v>
      </c>
      <c r="B549">
        <v>41</v>
      </c>
      <c r="C549">
        <v>3</v>
      </c>
      <c r="D549">
        <f t="shared" si="15"/>
        <v>1098.3</v>
      </c>
      <c r="E549" t="s">
        <v>163</v>
      </c>
      <c r="F549">
        <f t="shared" si="19"/>
        <v>2310</v>
      </c>
      <c r="G549" t="s">
        <v>418</v>
      </c>
      <c r="H549" t="s">
        <v>37</v>
      </c>
      <c r="I549">
        <v>1</v>
      </c>
      <c r="J549" t="s">
        <v>23</v>
      </c>
      <c r="K549">
        <v>20</v>
      </c>
      <c r="L549" t="s">
        <v>214</v>
      </c>
      <c r="M549">
        <v>77</v>
      </c>
      <c r="N549">
        <v>6</v>
      </c>
      <c r="O549" t="s">
        <v>211</v>
      </c>
      <c r="P549" t="s">
        <v>222</v>
      </c>
      <c r="Q549" t="s">
        <v>211</v>
      </c>
      <c r="R549" t="s">
        <v>211</v>
      </c>
      <c r="S549">
        <v>1.0983000000000001</v>
      </c>
      <c r="T549" t="s">
        <v>81</v>
      </c>
      <c r="U549" t="s">
        <v>139</v>
      </c>
    </row>
    <row r="550" spans="1:21" x14ac:dyDescent="0.25">
      <c r="A550">
        <v>42</v>
      </c>
      <c r="B550">
        <v>41</v>
      </c>
      <c r="C550">
        <v>4</v>
      </c>
      <c r="D550">
        <f t="shared" si="15"/>
        <v>959.9</v>
      </c>
      <c r="E550" t="s">
        <v>163</v>
      </c>
      <c r="F550">
        <f t="shared" si="19"/>
        <v>2310</v>
      </c>
      <c r="G550" t="s">
        <v>418</v>
      </c>
      <c r="H550" t="s">
        <v>37</v>
      </c>
      <c r="I550">
        <v>1</v>
      </c>
      <c r="J550" t="s">
        <v>23</v>
      </c>
      <c r="K550">
        <v>20</v>
      </c>
      <c r="L550" t="s">
        <v>214</v>
      </c>
      <c r="M550">
        <v>77</v>
      </c>
      <c r="N550">
        <v>6</v>
      </c>
      <c r="O550" t="s">
        <v>211</v>
      </c>
      <c r="P550" t="s">
        <v>222</v>
      </c>
      <c r="Q550" t="s">
        <v>211</v>
      </c>
      <c r="R550" t="s">
        <v>211</v>
      </c>
      <c r="S550">
        <v>0.95989999999999998</v>
      </c>
      <c r="T550" t="s">
        <v>81</v>
      </c>
      <c r="U550" t="s">
        <v>139</v>
      </c>
    </row>
    <row r="551" spans="1:21" x14ac:dyDescent="0.25">
      <c r="A551">
        <v>42</v>
      </c>
      <c r="B551">
        <v>41</v>
      </c>
      <c r="C551">
        <v>6</v>
      </c>
      <c r="D551">
        <f t="shared" si="15"/>
        <v>659.90000000000009</v>
      </c>
      <c r="E551" t="s">
        <v>163</v>
      </c>
      <c r="F551">
        <f t="shared" si="19"/>
        <v>2310</v>
      </c>
      <c r="G551" t="s">
        <v>418</v>
      </c>
      <c r="H551" t="s">
        <v>37</v>
      </c>
      <c r="I551">
        <v>1</v>
      </c>
      <c r="J551" t="s">
        <v>23</v>
      </c>
      <c r="K551">
        <v>20</v>
      </c>
      <c r="L551" t="s">
        <v>214</v>
      </c>
      <c r="M551">
        <v>77</v>
      </c>
      <c r="N551">
        <v>6</v>
      </c>
      <c r="O551" t="s">
        <v>211</v>
      </c>
      <c r="P551" t="s">
        <v>222</v>
      </c>
      <c r="Q551" t="s">
        <v>211</v>
      </c>
      <c r="R551" t="s">
        <v>211</v>
      </c>
      <c r="S551">
        <v>0.65990000000000004</v>
      </c>
      <c r="T551" t="s">
        <v>81</v>
      </c>
      <c r="U551" t="s">
        <v>139</v>
      </c>
    </row>
    <row r="552" spans="1:21" x14ac:dyDescent="0.25">
      <c r="A552">
        <v>42</v>
      </c>
      <c r="B552">
        <v>41</v>
      </c>
      <c r="C552">
        <v>8</v>
      </c>
      <c r="D552">
        <f t="shared" si="15"/>
        <v>541.69999999999993</v>
      </c>
      <c r="E552" t="s">
        <v>163</v>
      </c>
      <c r="F552">
        <f t="shared" si="19"/>
        <v>2310</v>
      </c>
      <c r="G552" t="s">
        <v>418</v>
      </c>
      <c r="H552" t="s">
        <v>37</v>
      </c>
      <c r="I552">
        <v>1</v>
      </c>
      <c r="J552" t="s">
        <v>23</v>
      </c>
      <c r="K552">
        <v>20</v>
      </c>
      <c r="L552" t="s">
        <v>214</v>
      </c>
      <c r="M552">
        <v>77</v>
      </c>
      <c r="N552">
        <v>6</v>
      </c>
      <c r="O552" t="s">
        <v>211</v>
      </c>
      <c r="P552" t="s">
        <v>222</v>
      </c>
      <c r="Q552" t="s">
        <v>211</v>
      </c>
      <c r="R552" t="s">
        <v>211</v>
      </c>
      <c r="S552">
        <v>0.54169999999999996</v>
      </c>
      <c r="T552" t="s">
        <v>81</v>
      </c>
      <c r="U552" t="s">
        <v>139</v>
      </c>
    </row>
    <row r="553" spans="1:21" x14ac:dyDescent="0.25">
      <c r="A553">
        <v>42</v>
      </c>
      <c r="B553">
        <v>41</v>
      </c>
      <c r="C553">
        <v>11</v>
      </c>
      <c r="D553">
        <f t="shared" si="15"/>
        <v>410.6</v>
      </c>
      <c r="E553" t="s">
        <v>163</v>
      </c>
      <c r="F553">
        <f t="shared" si="19"/>
        <v>2310</v>
      </c>
      <c r="G553" t="s">
        <v>418</v>
      </c>
      <c r="H553" t="s">
        <v>37</v>
      </c>
      <c r="I553">
        <v>1</v>
      </c>
      <c r="J553" t="s">
        <v>23</v>
      </c>
      <c r="K553">
        <v>20</v>
      </c>
      <c r="L553" t="s">
        <v>214</v>
      </c>
      <c r="M553">
        <v>77</v>
      </c>
      <c r="N553">
        <v>6</v>
      </c>
      <c r="O553" t="s">
        <v>211</v>
      </c>
      <c r="P553" t="s">
        <v>222</v>
      </c>
      <c r="Q553" t="s">
        <v>211</v>
      </c>
      <c r="R553" t="s">
        <v>211</v>
      </c>
      <c r="S553">
        <v>0.41060000000000002</v>
      </c>
      <c r="T553" t="s">
        <v>81</v>
      </c>
      <c r="U553" t="s">
        <v>139</v>
      </c>
    </row>
    <row r="554" spans="1:21" x14ac:dyDescent="0.25">
      <c r="A554">
        <v>42</v>
      </c>
      <c r="B554">
        <v>41</v>
      </c>
      <c r="C554">
        <v>24</v>
      </c>
      <c r="D554">
        <f t="shared" si="15"/>
        <v>152.4</v>
      </c>
      <c r="E554" t="s">
        <v>163</v>
      </c>
      <c r="F554">
        <f t="shared" si="19"/>
        <v>2310</v>
      </c>
      <c r="G554" t="s">
        <v>418</v>
      </c>
      <c r="H554" t="s">
        <v>37</v>
      </c>
      <c r="I554">
        <v>1</v>
      </c>
      <c r="J554" t="s">
        <v>23</v>
      </c>
      <c r="K554">
        <v>20</v>
      </c>
      <c r="L554" t="s">
        <v>214</v>
      </c>
      <c r="M554">
        <v>77</v>
      </c>
      <c r="N554">
        <v>6</v>
      </c>
      <c r="O554" t="s">
        <v>211</v>
      </c>
      <c r="P554" t="s">
        <v>222</v>
      </c>
      <c r="Q554" t="s">
        <v>211</v>
      </c>
      <c r="R554" t="s">
        <v>211</v>
      </c>
      <c r="S554">
        <v>0.15240000000000001</v>
      </c>
      <c r="T554" t="s">
        <v>81</v>
      </c>
      <c r="U554" t="s">
        <v>139</v>
      </c>
    </row>
    <row r="555" spans="1:21" x14ac:dyDescent="0.25">
      <c r="A555">
        <v>43</v>
      </c>
      <c r="B555">
        <v>42</v>
      </c>
      <c r="C555">
        <v>0</v>
      </c>
      <c r="D555">
        <v>0</v>
      </c>
      <c r="E555" t="s">
        <v>22</v>
      </c>
      <c r="F555">
        <v>400</v>
      </c>
      <c r="G555" t="s">
        <v>417</v>
      </c>
      <c r="H555" t="s">
        <v>36</v>
      </c>
      <c r="I555">
        <v>1</v>
      </c>
      <c r="J555" t="s">
        <v>23</v>
      </c>
      <c r="K555">
        <v>16</v>
      </c>
      <c r="L555" t="s">
        <v>172</v>
      </c>
      <c r="M555">
        <v>55</v>
      </c>
      <c r="N555">
        <v>10</v>
      </c>
      <c r="O555" t="s">
        <v>266</v>
      </c>
      <c r="P555" t="s">
        <v>199</v>
      </c>
      <c r="Q555" t="s">
        <v>268</v>
      </c>
      <c r="R555" t="s">
        <v>416</v>
      </c>
      <c r="S555">
        <v>0</v>
      </c>
      <c r="T555" t="s">
        <v>8</v>
      </c>
      <c r="U555" t="s">
        <v>283</v>
      </c>
    </row>
    <row r="556" spans="1:21" x14ac:dyDescent="0.25">
      <c r="A556">
        <v>43</v>
      </c>
      <c r="B556">
        <v>42</v>
      </c>
      <c r="C556">
        <v>1</v>
      </c>
      <c r="D556">
        <v>9.0870999999999995</v>
      </c>
      <c r="E556" t="s">
        <v>22</v>
      </c>
      <c r="F556">
        <v>400</v>
      </c>
      <c r="G556" t="s">
        <v>417</v>
      </c>
      <c r="H556" t="s">
        <v>36</v>
      </c>
      <c r="I556">
        <v>1</v>
      </c>
      <c r="J556" t="s">
        <v>23</v>
      </c>
      <c r="K556">
        <v>16</v>
      </c>
      <c r="L556" t="s">
        <v>172</v>
      </c>
      <c r="M556">
        <v>55</v>
      </c>
      <c r="N556">
        <v>10</v>
      </c>
      <c r="O556" t="s">
        <v>266</v>
      </c>
      <c r="P556" t="s">
        <v>199</v>
      </c>
      <c r="Q556" t="s">
        <v>268</v>
      </c>
      <c r="R556" t="s">
        <v>416</v>
      </c>
      <c r="S556">
        <v>9.0870999999999995</v>
      </c>
      <c r="T556" t="s">
        <v>8</v>
      </c>
      <c r="U556" t="s">
        <v>283</v>
      </c>
    </row>
    <row r="557" spans="1:21" x14ac:dyDescent="0.25">
      <c r="A557">
        <v>43</v>
      </c>
      <c r="B557">
        <v>42</v>
      </c>
      <c r="C557">
        <v>2</v>
      </c>
      <c r="D557">
        <v>17.053899999999999</v>
      </c>
      <c r="E557" t="s">
        <v>22</v>
      </c>
      <c r="F557">
        <v>400</v>
      </c>
      <c r="G557" t="s">
        <v>417</v>
      </c>
      <c r="H557" t="s">
        <v>36</v>
      </c>
      <c r="I557">
        <v>1</v>
      </c>
      <c r="J557" t="s">
        <v>23</v>
      </c>
      <c r="K557">
        <v>16</v>
      </c>
      <c r="L557" t="s">
        <v>172</v>
      </c>
      <c r="M557">
        <v>55</v>
      </c>
      <c r="N557">
        <v>10</v>
      </c>
      <c r="O557" t="s">
        <v>266</v>
      </c>
      <c r="P557" t="s">
        <v>199</v>
      </c>
      <c r="Q557" t="s">
        <v>268</v>
      </c>
      <c r="R557" t="s">
        <v>416</v>
      </c>
      <c r="S557">
        <v>17.053899999999999</v>
      </c>
      <c r="T557" t="s">
        <v>8</v>
      </c>
      <c r="U557" t="s">
        <v>283</v>
      </c>
    </row>
    <row r="558" spans="1:21" x14ac:dyDescent="0.25">
      <c r="A558">
        <v>43</v>
      </c>
      <c r="B558">
        <v>42</v>
      </c>
      <c r="C558">
        <v>3</v>
      </c>
      <c r="D558">
        <v>12.8216</v>
      </c>
      <c r="E558" t="s">
        <v>22</v>
      </c>
      <c r="F558">
        <v>400</v>
      </c>
      <c r="G558" t="s">
        <v>417</v>
      </c>
      <c r="H558" t="s">
        <v>36</v>
      </c>
      <c r="I558">
        <v>1</v>
      </c>
      <c r="J558" t="s">
        <v>23</v>
      </c>
      <c r="K558">
        <v>16</v>
      </c>
      <c r="L558" t="s">
        <v>172</v>
      </c>
      <c r="M558">
        <v>55</v>
      </c>
      <c r="N558">
        <v>10</v>
      </c>
      <c r="O558" t="s">
        <v>266</v>
      </c>
      <c r="P558" t="s">
        <v>199</v>
      </c>
      <c r="Q558" t="s">
        <v>268</v>
      </c>
      <c r="R558" t="s">
        <v>416</v>
      </c>
      <c r="S558">
        <v>12.8216</v>
      </c>
      <c r="T558" t="s">
        <v>8</v>
      </c>
      <c r="U558" t="s">
        <v>283</v>
      </c>
    </row>
    <row r="559" spans="1:21" x14ac:dyDescent="0.25">
      <c r="A559">
        <v>43</v>
      </c>
      <c r="B559">
        <v>42</v>
      </c>
      <c r="C559">
        <v>4</v>
      </c>
      <c r="D559">
        <v>10.9544</v>
      </c>
      <c r="E559" t="s">
        <v>22</v>
      </c>
      <c r="F559">
        <v>400</v>
      </c>
      <c r="G559" t="s">
        <v>417</v>
      </c>
      <c r="H559" t="s">
        <v>36</v>
      </c>
      <c r="I559">
        <v>1</v>
      </c>
      <c r="J559" t="s">
        <v>23</v>
      </c>
      <c r="K559">
        <v>16</v>
      </c>
      <c r="L559" t="s">
        <v>172</v>
      </c>
      <c r="M559">
        <v>55</v>
      </c>
      <c r="N559">
        <v>10</v>
      </c>
      <c r="O559" t="s">
        <v>266</v>
      </c>
      <c r="P559" t="s">
        <v>199</v>
      </c>
      <c r="Q559" t="s">
        <v>268</v>
      </c>
      <c r="R559" t="s">
        <v>416</v>
      </c>
      <c r="S559">
        <v>10.9544</v>
      </c>
      <c r="T559" t="s">
        <v>8</v>
      </c>
      <c r="U559" t="s">
        <v>283</v>
      </c>
    </row>
    <row r="560" spans="1:21" x14ac:dyDescent="0.25">
      <c r="A560">
        <v>43</v>
      </c>
      <c r="B560">
        <v>42</v>
      </c>
      <c r="C560">
        <v>5</v>
      </c>
      <c r="D560">
        <v>5.8506</v>
      </c>
      <c r="E560" t="s">
        <v>22</v>
      </c>
      <c r="F560">
        <v>400</v>
      </c>
      <c r="G560" t="s">
        <v>417</v>
      </c>
      <c r="H560" t="s">
        <v>36</v>
      </c>
      <c r="I560">
        <v>1</v>
      </c>
      <c r="J560" t="s">
        <v>23</v>
      </c>
      <c r="K560">
        <v>16</v>
      </c>
      <c r="L560" t="s">
        <v>172</v>
      </c>
      <c r="M560">
        <v>55</v>
      </c>
      <c r="N560">
        <v>10</v>
      </c>
      <c r="O560" t="s">
        <v>266</v>
      </c>
      <c r="P560" t="s">
        <v>199</v>
      </c>
      <c r="Q560" t="s">
        <v>268</v>
      </c>
      <c r="R560" t="s">
        <v>416</v>
      </c>
      <c r="S560">
        <v>5.8506</v>
      </c>
      <c r="T560" t="s">
        <v>8</v>
      </c>
      <c r="U560" t="s">
        <v>283</v>
      </c>
    </row>
    <row r="561" spans="1:21" x14ac:dyDescent="0.25">
      <c r="A561">
        <v>43</v>
      </c>
      <c r="B561">
        <v>42</v>
      </c>
      <c r="C561">
        <v>6</v>
      </c>
      <c r="D561">
        <v>2.9876</v>
      </c>
      <c r="E561" t="s">
        <v>22</v>
      </c>
      <c r="F561">
        <v>400</v>
      </c>
      <c r="G561" t="s">
        <v>417</v>
      </c>
      <c r="H561" t="s">
        <v>36</v>
      </c>
      <c r="I561">
        <v>1</v>
      </c>
      <c r="J561" t="s">
        <v>23</v>
      </c>
      <c r="K561">
        <v>16</v>
      </c>
      <c r="L561" t="s">
        <v>172</v>
      </c>
      <c r="M561">
        <v>55</v>
      </c>
      <c r="N561">
        <v>10</v>
      </c>
      <c r="O561" t="s">
        <v>266</v>
      </c>
      <c r="P561" t="s">
        <v>199</v>
      </c>
      <c r="Q561" t="s">
        <v>268</v>
      </c>
      <c r="R561" t="s">
        <v>416</v>
      </c>
      <c r="S561">
        <v>2.9876</v>
      </c>
      <c r="T561" t="s">
        <v>8</v>
      </c>
      <c r="U561" t="s">
        <v>283</v>
      </c>
    </row>
    <row r="562" spans="1:21" x14ac:dyDescent="0.25">
      <c r="A562">
        <v>43</v>
      </c>
      <c r="B562">
        <v>42</v>
      </c>
      <c r="C562">
        <v>7</v>
      </c>
      <c r="D562">
        <v>0.87139999999999995</v>
      </c>
      <c r="E562" t="s">
        <v>22</v>
      </c>
      <c r="F562">
        <v>400</v>
      </c>
      <c r="G562" t="s">
        <v>417</v>
      </c>
      <c r="H562" t="s">
        <v>36</v>
      </c>
      <c r="I562">
        <v>1</v>
      </c>
      <c r="J562" t="s">
        <v>23</v>
      </c>
      <c r="K562">
        <v>16</v>
      </c>
      <c r="L562" t="s">
        <v>172</v>
      </c>
      <c r="M562">
        <v>55</v>
      </c>
      <c r="N562">
        <v>10</v>
      </c>
      <c r="O562" t="s">
        <v>266</v>
      </c>
      <c r="P562" t="s">
        <v>199</v>
      </c>
      <c r="Q562" t="s">
        <v>268</v>
      </c>
      <c r="R562" t="s">
        <v>416</v>
      </c>
      <c r="S562">
        <v>0.87139999999999995</v>
      </c>
      <c r="T562" t="s">
        <v>8</v>
      </c>
      <c r="U562" t="s">
        <v>283</v>
      </c>
    </row>
    <row r="563" spans="1:21" x14ac:dyDescent="0.25">
      <c r="A563">
        <v>43</v>
      </c>
      <c r="B563">
        <v>42</v>
      </c>
      <c r="C563">
        <v>8</v>
      </c>
      <c r="D563">
        <v>0.87139999999999995</v>
      </c>
      <c r="E563" t="s">
        <v>22</v>
      </c>
      <c r="F563">
        <v>400</v>
      </c>
      <c r="G563" t="s">
        <v>417</v>
      </c>
      <c r="H563" t="s">
        <v>36</v>
      </c>
      <c r="I563">
        <v>1</v>
      </c>
      <c r="J563" t="s">
        <v>23</v>
      </c>
      <c r="K563">
        <v>16</v>
      </c>
      <c r="L563" t="s">
        <v>172</v>
      </c>
      <c r="M563">
        <v>55</v>
      </c>
      <c r="N563">
        <v>10</v>
      </c>
      <c r="O563" t="s">
        <v>266</v>
      </c>
      <c r="P563" t="s">
        <v>199</v>
      </c>
      <c r="Q563" t="s">
        <v>268</v>
      </c>
      <c r="R563" t="s">
        <v>416</v>
      </c>
      <c r="S563">
        <v>0.87139999999999995</v>
      </c>
      <c r="T563" t="s">
        <v>8</v>
      </c>
      <c r="U563" t="s">
        <v>283</v>
      </c>
    </row>
    <row r="564" spans="1:21" x14ac:dyDescent="0.25">
      <c r="A564">
        <v>43</v>
      </c>
      <c r="B564">
        <v>42</v>
      </c>
      <c r="C564">
        <v>24</v>
      </c>
      <c r="D564" s="2">
        <v>0</v>
      </c>
      <c r="E564" t="s">
        <v>22</v>
      </c>
      <c r="F564">
        <v>400</v>
      </c>
      <c r="G564" t="s">
        <v>417</v>
      </c>
      <c r="H564" t="s">
        <v>36</v>
      </c>
      <c r="I564">
        <v>1</v>
      </c>
      <c r="J564" t="s">
        <v>23</v>
      </c>
      <c r="K564">
        <v>16</v>
      </c>
      <c r="L564" t="s">
        <v>172</v>
      </c>
      <c r="M564">
        <v>55</v>
      </c>
      <c r="N564">
        <v>10</v>
      </c>
      <c r="O564" t="s">
        <v>266</v>
      </c>
      <c r="P564" t="s">
        <v>199</v>
      </c>
      <c r="Q564" t="s">
        <v>268</v>
      </c>
      <c r="R564" t="s">
        <v>416</v>
      </c>
      <c r="S564" s="2">
        <v>0</v>
      </c>
      <c r="T564" t="s">
        <v>8</v>
      </c>
      <c r="U564" t="s">
        <v>283</v>
      </c>
    </row>
    <row r="565" spans="1:21" x14ac:dyDescent="0.25">
      <c r="A565">
        <v>43</v>
      </c>
      <c r="B565">
        <v>42</v>
      </c>
      <c r="C565">
        <v>0</v>
      </c>
      <c r="D565">
        <v>0</v>
      </c>
      <c r="E565" t="s">
        <v>163</v>
      </c>
      <c r="F565">
        <v>400</v>
      </c>
      <c r="G565" t="s">
        <v>417</v>
      </c>
      <c r="H565" t="s">
        <v>36</v>
      </c>
      <c r="I565">
        <v>1</v>
      </c>
      <c r="J565" t="s">
        <v>23</v>
      </c>
      <c r="K565">
        <v>16</v>
      </c>
      <c r="L565" t="s">
        <v>172</v>
      </c>
      <c r="M565">
        <v>55</v>
      </c>
      <c r="N565">
        <v>10</v>
      </c>
      <c r="O565" t="s">
        <v>266</v>
      </c>
      <c r="P565" t="s">
        <v>199</v>
      </c>
      <c r="Q565" t="s">
        <v>268</v>
      </c>
      <c r="R565" t="s">
        <v>416</v>
      </c>
      <c r="S565">
        <v>0</v>
      </c>
      <c r="T565" t="s">
        <v>8</v>
      </c>
      <c r="U565" t="s">
        <v>283</v>
      </c>
    </row>
    <row r="566" spans="1:21" x14ac:dyDescent="0.25">
      <c r="A566">
        <v>43</v>
      </c>
      <c r="B566">
        <v>42</v>
      </c>
      <c r="C566">
        <v>1</v>
      </c>
      <c r="D566">
        <v>116.4199</v>
      </c>
      <c r="E566" t="s">
        <v>163</v>
      </c>
      <c r="F566">
        <v>400</v>
      </c>
      <c r="G566" t="s">
        <v>417</v>
      </c>
      <c r="H566" t="s">
        <v>36</v>
      </c>
      <c r="I566">
        <v>1</v>
      </c>
      <c r="J566" t="s">
        <v>23</v>
      </c>
      <c r="K566">
        <v>16</v>
      </c>
      <c r="L566" t="s">
        <v>172</v>
      </c>
      <c r="M566">
        <v>55</v>
      </c>
      <c r="N566">
        <v>10</v>
      </c>
      <c r="O566" t="s">
        <v>266</v>
      </c>
      <c r="P566" t="s">
        <v>199</v>
      </c>
      <c r="Q566" t="s">
        <v>268</v>
      </c>
      <c r="R566" t="s">
        <v>416</v>
      </c>
      <c r="S566">
        <v>116.4199</v>
      </c>
      <c r="T566" t="s">
        <v>8</v>
      </c>
      <c r="U566" t="s">
        <v>283</v>
      </c>
    </row>
    <row r="567" spans="1:21" x14ac:dyDescent="0.25">
      <c r="A567">
        <v>43</v>
      </c>
      <c r="B567">
        <v>42</v>
      </c>
      <c r="C567">
        <v>2</v>
      </c>
      <c r="D567">
        <v>247.77760000000001</v>
      </c>
      <c r="E567" t="s">
        <v>163</v>
      </c>
      <c r="F567">
        <v>400</v>
      </c>
      <c r="G567" t="s">
        <v>417</v>
      </c>
      <c r="H567" t="s">
        <v>36</v>
      </c>
      <c r="I567">
        <v>1</v>
      </c>
      <c r="J567" t="s">
        <v>23</v>
      </c>
      <c r="K567">
        <v>16</v>
      </c>
      <c r="L567" t="s">
        <v>172</v>
      </c>
      <c r="M567">
        <v>55</v>
      </c>
      <c r="N567">
        <v>10</v>
      </c>
      <c r="O567" t="s">
        <v>266</v>
      </c>
      <c r="P567" t="s">
        <v>199</v>
      </c>
      <c r="Q567" t="s">
        <v>268</v>
      </c>
      <c r="R567" t="s">
        <v>416</v>
      </c>
      <c r="S567">
        <v>247.77760000000001</v>
      </c>
      <c r="T567" t="s">
        <v>8</v>
      </c>
      <c r="U567" t="s">
        <v>283</v>
      </c>
    </row>
    <row r="568" spans="1:21" x14ac:dyDescent="0.25">
      <c r="A568">
        <v>43</v>
      </c>
      <c r="B568">
        <v>42</v>
      </c>
      <c r="C568">
        <v>3</v>
      </c>
      <c r="D568">
        <v>323.61779999999999</v>
      </c>
      <c r="E568" t="s">
        <v>163</v>
      </c>
      <c r="F568">
        <v>400</v>
      </c>
      <c r="G568" t="s">
        <v>417</v>
      </c>
      <c r="H568" t="s">
        <v>36</v>
      </c>
      <c r="I568">
        <v>1</v>
      </c>
      <c r="J568" t="s">
        <v>23</v>
      </c>
      <c r="K568">
        <v>16</v>
      </c>
      <c r="L568" t="s">
        <v>172</v>
      </c>
      <c r="M568">
        <v>55</v>
      </c>
      <c r="N568">
        <v>10</v>
      </c>
      <c r="O568" t="s">
        <v>266</v>
      </c>
      <c r="P568" t="s">
        <v>199</v>
      </c>
      <c r="Q568" t="s">
        <v>268</v>
      </c>
      <c r="R568" t="s">
        <v>416</v>
      </c>
      <c r="S568">
        <v>323.61779999999999</v>
      </c>
      <c r="T568" t="s">
        <v>8</v>
      </c>
      <c r="U568" t="s">
        <v>283</v>
      </c>
    </row>
    <row r="569" spans="1:21" x14ac:dyDescent="0.25">
      <c r="A569">
        <v>43</v>
      </c>
      <c r="B569">
        <v>42</v>
      </c>
      <c r="C569">
        <v>4</v>
      </c>
      <c r="D569">
        <v>339.67520000000002</v>
      </c>
      <c r="E569" t="s">
        <v>163</v>
      </c>
      <c r="F569">
        <v>400</v>
      </c>
      <c r="G569" t="s">
        <v>417</v>
      </c>
      <c r="H569" t="s">
        <v>36</v>
      </c>
      <c r="I569">
        <v>1</v>
      </c>
      <c r="J569" t="s">
        <v>23</v>
      </c>
      <c r="K569">
        <v>16</v>
      </c>
      <c r="L569" t="s">
        <v>172</v>
      </c>
      <c r="M569">
        <v>55</v>
      </c>
      <c r="N569">
        <v>10</v>
      </c>
      <c r="O569" t="s">
        <v>266</v>
      </c>
      <c r="P569" t="s">
        <v>199</v>
      </c>
      <c r="Q569" t="s">
        <v>268</v>
      </c>
      <c r="R569" t="s">
        <v>416</v>
      </c>
      <c r="S569">
        <v>339.67520000000002</v>
      </c>
      <c r="T569" t="s">
        <v>8</v>
      </c>
      <c r="U569" t="s">
        <v>283</v>
      </c>
    </row>
    <row r="570" spans="1:21" x14ac:dyDescent="0.25">
      <c r="A570">
        <v>43</v>
      </c>
      <c r="B570">
        <v>42</v>
      </c>
      <c r="C570">
        <v>5</v>
      </c>
      <c r="D570">
        <v>291.67160000000001</v>
      </c>
      <c r="E570" t="s">
        <v>163</v>
      </c>
      <c r="F570">
        <v>400</v>
      </c>
      <c r="G570" t="s">
        <v>417</v>
      </c>
      <c r="H570" t="s">
        <v>36</v>
      </c>
      <c r="I570">
        <v>1</v>
      </c>
      <c r="J570" t="s">
        <v>23</v>
      </c>
      <c r="K570">
        <v>16</v>
      </c>
      <c r="L570" t="s">
        <v>172</v>
      </c>
      <c r="M570">
        <v>55</v>
      </c>
      <c r="N570">
        <v>10</v>
      </c>
      <c r="O570" t="s">
        <v>266</v>
      </c>
      <c r="P570" t="s">
        <v>199</v>
      </c>
      <c r="Q570" t="s">
        <v>268</v>
      </c>
      <c r="R570" t="s">
        <v>416</v>
      </c>
      <c r="S570">
        <v>291.67160000000001</v>
      </c>
      <c r="T570" t="s">
        <v>8</v>
      </c>
      <c r="U570" t="s">
        <v>283</v>
      </c>
    </row>
    <row r="571" spans="1:21" x14ac:dyDescent="0.25">
      <c r="A571">
        <v>43</v>
      </c>
      <c r="B571">
        <v>42</v>
      </c>
      <c r="C571">
        <v>6</v>
      </c>
      <c r="D571">
        <v>272.49880000000002</v>
      </c>
      <c r="E571" t="s">
        <v>163</v>
      </c>
      <c r="F571">
        <v>400</v>
      </c>
      <c r="G571" t="s">
        <v>417</v>
      </c>
      <c r="H571" t="s">
        <v>36</v>
      </c>
      <c r="I571">
        <v>1</v>
      </c>
      <c r="J571" t="s">
        <v>23</v>
      </c>
      <c r="K571">
        <v>16</v>
      </c>
      <c r="L571" t="s">
        <v>172</v>
      </c>
      <c r="M571">
        <v>55</v>
      </c>
      <c r="N571">
        <v>10</v>
      </c>
      <c r="O571" t="s">
        <v>266</v>
      </c>
      <c r="P571" t="s">
        <v>199</v>
      </c>
      <c r="Q571" t="s">
        <v>268</v>
      </c>
      <c r="R571" t="s">
        <v>416</v>
      </c>
      <c r="S571">
        <v>272.49880000000002</v>
      </c>
      <c r="T571" t="s">
        <v>8</v>
      </c>
      <c r="U571" t="s">
        <v>283</v>
      </c>
    </row>
    <row r="572" spans="1:21" x14ac:dyDescent="0.25">
      <c r="A572">
        <v>43</v>
      </c>
      <c r="B572">
        <v>42</v>
      </c>
      <c r="C572">
        <v>7</v>
      </c>
      <c r="D572">
        <v>228.7732</v>
      </c>
      <c r="E572" t="s">
        <v>163</v>
      </c>
      <c r="F572">
        <v>400</v>
      </c>
      <c r="G572" t="s">
        <v>417</v>
      </c>
      <c r="H572" t="s">
        <v>36</v>
      </c>
      <c r="I572">
        <v>1</v>
      </c>
      <c r="J572" t="s">
        <v>23</v>
      </c>
      <c r="K572">
        <v>16</v>
      </c>
      <c r="L572" t="s">
        <v>172</v>
      </c>
      <c r="M572">
        <v>55</v>
      </c>
      <c r="N572">
        <v>10</v>
      </c>
      <c r="O572" t="s">
        <v>266</v>
      </c>
      <c r="P572" t="s">
        <v>199</v>
      </c>
      <c r="Q572" t="s">
        <v>268</v>
      </c>
      <c r="R572" t="s">
        <v>416</v>
      </c>
      <c r="S572">
        <v>228.7732</v>
      </c>
      <c r="T572" t="s">
        <v>8</v>
      </c>
      <c r="U572" t="s">
        <v>283</v>
      </c>
    </row>
    <row r="573" spans="1:21" x14ac:dyDescent="0.25">
      <c r="A573">
        <v>43</v>
      </c>
      <c r="B573">
        <v>42</v>
      </c>
      <c r="C573">
        <v>8</v>
      </c>
      <c r="D573">
        <v>229.88399999999999</v>
      </c>
      <c r="E573" t="s">
        <v>163</v>
      </c>
      <c r="F573">
        <v>400</v>
      </c>
      <c r="G573" t="s">
        <v>417</v>
      </c>
      <c r="H573" t="s">
        <v>36</v>
      </c>
      <c r="I573">
        <v>1</v>
      </c>
      <c r="J573" t="s">
        <v>23</v>
      </c>
      <c r="K573">
        <v>16</v>
      </c>
      <c r="L573" t="s">
        <v>172</v>
      </c>
      <c r="M573">
        <v>55</v>
      </c>
      <c r="N573">
        <v>10</v>
      </c>
      <c r="O573" t="s">
        <v>266</v>
      </c>
      <c r="P573" t="s">
        <v>199</v>
      </c>
      <c r="Q573" t="s">
        <v>268</v>
      </c>
      <c r="R573" t="s">
        <v>416</v>
      </c>
      <c r="S573">
        <v>229.88399999999999</v>
      </c>
      <c r="T573" t="s">
        <v>8</v>
      </c>
      <c r="U573" t="s">
        <v>283</v>
      </c>
    </row>
    <row r="574" spans="1:21" x14ac:dyDescent="0.25">
      <c r="A574">
        <v>43</v>
      </c>
      <c r="B574">
        <v>42</v>
      </c>
      <c r="C574">
        <v>24</v>
      </c>
      <c r="D574">
        <v>56.5426</v>
      </c>
      <c r="E574" t="s">
        <v>163</v>
      </c>
      <c r="F574">
        <v>400</v>
      </c>
      <c r="G574" t="s">
        <v>417</v>
      </c>
      <c r="H574" t="s">
        <v>36</v>
      </c>
      <c r="I574">
        <v>1</v>
      </c>
      <c r="J574" t="s">
        <v>23</v>
      </c>
      <c r="K574">
        <v>16</v>
      </c>
      <c r="L574" t="s">
        <v>172</v>
      </c>
      <c r="M574">
        <v>55</v>
      </c>
      <c r="N574">
        <v>10</v>
      </c>
      <c r="O574" t="s">
        <v>266</v>
      </c>
      <c r="P574" t="s">
        <v>199</v>
      </c>
      <c r="Q574" t="s">
        <v>268</v>
      </c>
      <c r="R574" t="s">
        <v>416</v>
      </c>
      <c r="S574">
        <v>56.5426</v>
      </c>
      <c r="T574" t="s">
        <v>8</v>
      </c>
      <c r="U574" t="s">
        <v>283</v>
      </c>
    </row>
    <row r="575" spans="1:21" x14ac:dyDescent="0.25">
      <c r="A575">
        <v>44</v>
      </c>
      <c r="B575">
        <v>43</v>
      </c>
      <c r="C575">
        <v>0</v>
      </c>
      <c r="D575">
        <v>0</v>
      </c>
      <c r="E575" t="s">
        <v>22</v>
      </c>
      <c r="F575">
        <v>400</v>
      </c>
      <c r="G575" t="s">
        <v>417</v>
      </c>
      <c r="H575" t="s">
        <v>27</v>
      </c>
      <c r="I575">
        <f>34/42</f>
        <v>0.80952380952380953</v>
      </c>
      <c r="J575" t="s">
        <v>25</v>
      </c>
      <c r="K575">
        <v>35</v>
      </c>
      <c r="L575" t="s">
        <v>214</v>
      </c>
      <c r="M575" s="5">
        <v>36.5</v>
      </c>
      <c r="N575">
        <v>14</v>
      </c>
      <c r="O575" t="s">
        <v>211</v>
      </c>
      <c r="P575" t="s">
        <v>222</v>
      </c>
      <c r="Q575" t="s">
        <v>211</v>
      </c>
      <c r="R575" t="s">
        <v>211</v>
      </c>
      <c r="S575">
        <v>0</v>
      </c>
      <c r="T575" t="s">
        <v>8</v>
      </c>
      <c r="U575" t="s">
        <v>283</v>
      </c>
    </row>
    <row r="576" spans="1:21" x14ac:dyDescent="0.25">
      <c r="A576">
        <v>44</v>
      </c>
      <c r="B576">
        <v>43</v>
      </c>
      <c r="C576">
        <v>0.66</v>
      </c>
      <c r="D576">
        <v>48.9101</v>
      </c>
      <c r="E576" t="s">
        <v>22</v>
      </c>
      <c r="F576">
        <v>400</v>
      </c>
      <c r="G576" t="s">
        <v>417</v>
      </c>
      <c r="H576" t="s">
        <v>27</v>
      </c>
      <c r="I576">
        <f t="shared" ref="I576:I617" si="20">34/42</f>
        <v>0.80952380952380953</v>
      </c>
      <c r="J576" t="s">
        <v>25</v>
      </c>
      <c r="K576">
        <v>35</v>
      </c>
      <c r="L576" t="s">
        <v>214</v>
      </c>
      <c r="M576" s="5">
        <v>36.5</v>
      </c>
      <c r="N576">
        <v>14</v>
      </c>
      <c r="O576" t="s">
        <v>211</v>
      </c>
      <c r="P576" t="s">
        <v>222</v>
      </c>
      <c r="Q576" t="s">
        <v>211</v>
      </c>
      <c r="R576" t="s">
        <v>211</v>
      </c>
      <c r="S576">
        <v>48.9101</v>
      </c>
      <c r="T576" t="s">
        <v>8</v>
      </c>
      <c r="U576" t="s">
        <v>283</v>
      </c>
    </row>
    <row r="577" spans="1:21" x14ac:dyDescent="0.25">
      <c r="A577">
        <v>44</v>
      </c>
      <c r="B577">
        <v>43</v>
      </c>
      <c r="C577">
        <v>1</v>
      </c>
      <c r="D577">
        <v>49.517000000000003</v>
      </c>
      <c r="E577" t="s">
        <v>22</v>
      </c>
      <c r="F577">
        <v>400</v>
      </c>
      <c r="G577" t="s">
        <v>417</v>
      </c>
      <c r="H577" t="s">
        <v>27</v>
      </c>
      <c r="I577">
        <f t="shared" si="20"/>
        <v>0.80952380952380953</v>
      </c>
      <c r="J577" t="s">
        <v>25</v>
      </c>
      <c r="K577">
        <v>35</v>
      </c>
      <c r="L577" t="s">
        <v>214</v>
      </c>
      <c r="M577" s="5">
        <v>36.5</v>
      </c>
      <c r="N577">
        <v>14</v>
      </c>
      <c r="O577" t="s">
        <v>211</v>
      </c>
      <c r="P577" t="s">
        <v>222</v>
      </c>
      <c r="Q577" t="s">
        <v>211</v>
      </c>
      <c r="R577" t="s">
        <v>211</v>
      </c>
      <c r="S577">
        <v>49.517000000000003</v>
      </c>
      <c r="T577" t="s">
        <v>8</v>
      </c>
      <c r="U577" t="s">
        <v>283</v>
      </c>
    </row>
    <row r="578" spans="1:21" x14ac:dyDescent="0.25">
      <c r="A578">
        <v>44</v>
      </c>
      <c r="B578">
        <v>43</v>
      </c>
      <c r="C578">
        <v>1.5</v>
      </c>
      <c r="D578">
        <v>58.523400000000002</v>
      </c>
      <c r="E578" t="s">
        <v>22</v>
      </c>
      <c r="F578">
        <v>400</v>
      </c>
      <c r="G578" t="s">
        <v>417</v>
      </c>
      <c r="H578" t="s">
        <v>27</v>
      </c>
      <c r="I578">
        <f t="shared" si="20"/>
        <v>0.80952380952380953</v>
      </c>
      <c r="J578" t="s">
        <v>25</v>
      </c>
      <c r="K578">
        <v>35</v>
      </c>
      <c r="L578" t="s">
        <v>214</v>
      </c>
      <c r="M578" s="5">
        <v>36.5</v>
      </c>
      <c r="N578">
        <v>14</v>
      </c>
      <c r="O578" t="s">
        <v>211</v>
      </c>
      <c r="P578" t="s">
        <v>222</v>
      </c>
      <c r="Q578" t="s">
        <v>211</v>
      </c>
      <c r="R578" t="s">
        <v>211</v>
      </c>
      <c r="S578">
        <v>58.523400000000002</v>
      </c>
      <c r="T578" t="s">
        <v>8</v>
      </c>
      <c r="U578" t="s">
        <v>283</v>
      </c>
    </row>
    <row r="579" spans="1:21" x14ac:dyDescent="0.25">
      <c r="A579">
        <v>44</v>
      </c>
      <c r="B579">
        <v>43</v>
      </c>
      <c r="C579">
        <v>2</v>
      </c>
      <c r="D579">
        <v>91.700299999999999</v>
      </c>
      <c r="E579" t="s">
        <v>22</v>
      </c>
      <c r="F579">
        <v>400</v>
      </c>
      <c r="G579" t="s">
        <v>417</v>
      </c>
      <c r="H579" t="s">
        <v>27</v>
      </c>
      <c r="I579">
        <f t="shared" si="20"/>
        <v>0.80952380952380953</v>
      </c>
      <c r="J579" t="s">
        <v>25</v>
      </c>
      <c r="K579">
        <v>35</v>
      </c>
      <c r="L579" t="s">
        <v>214</v>
      </c>
      <c r="M579" s="5">
        <v>36.5</v>
      </c>
      <c r="N579">
        <v>14</v>
      </c>
      <c r="O579" t="s">
        <v>211</v>
      </c>
      <c r="P579" t="s">
        <v>222</v>
      </c>
      <c r="Q579" t="s">
        <v>211</v>
      </c>
      <c r="R579" t="s">
        <v>211</v>
      </c>
      <c r="S579">
        <v>91.700299999999999</v>
      </c>
      <c r="T579" t="s">
        <v>8</v>
      </c>
      <c r="U579" t="s">
        <v>283</v>
      </c>
    </row>
    <row r="580" spans="1:21" x14ac:dyDescent="0.25">
      <c r="A580">
        <v>44</v>
      </c>
      <c r="B580">
        <v>43</v>
      </c>
      <c r="C580">
        <v>3</v>
      </c>
      <c r="D580">
        <v>52.727899999999998</v>
      </c>
      <c r="E580" t="s">
        <v>22</v>
      </c>
      <c r="F580">
        <v>400</v>
      </c>
      <c r="G580" t="s">
        <v>417</v>
      </c>
      <c r="H580" t="s">
        <v>27</v>
      </c>
      <c r="I580">
        <f t="shared" si="20"/>
        <v>0.80952380952380953</v>
      </c>
      <c r="J580" t="s">
        <v>25</v>
      </c>
      <c r="K580">
        <v>35</v>
      </c>
      <c r="L580" t="s">
        <v>214</v>
      </c>
      <c r="M580" s="5">
        <v>36.5</v>
      </c>
      <c r="N580">
        <v>14</v>
      </c>
      <c r="O580" t="s">
        <v>211</v>
      </c>
      <c r="P580" t="s">
        <v>222</v>
      </c>
      <c r="Q580" t="s">
        <v>211</v>
      </c>
      <c r="R580" t="s">
        <v>211</v>
      </c>
      <c r="S580">
        <v>52.727899999999998</v>
      </c>
      <c r="T580" t="s">
        <v>8</v>
      </c>
      <c r="U580" t="s">
        <v>283</v>
      </c>
    </row>
    <row r="581" spans="1:21" x14ac:dyDescent="0.25">
      <c r="A581">
        <v>44</v>
      </c>
      <c r="B581">
        <v>43</v>
      </c>
      <c r="C581">
        <v>4</v>
      </c>
      <c r="D581">
        <v>31.457599999999999</v>
      </c>
      <c r="E581" t="s">
        <v>22</v>
      </c>
      <c r="F581">
        <v>400</v>
      </c>
      <c r="G581" t="s">
        <v>417</v>
      </c>
      <c r="H581" t="s">
        <v>27</v>
      </c>
      <c r="I581">
        <f t="shared" si="20"/>
        <v>0.80952380952380953</v>
      </c>
      <c r="J581" t="s">
        <v>25</v>
      </c>
      <c r="K581">
        <v>35</v>
      </c>
      <c r="L581" t="s">
        <v>214</v>
      </c>
      <c r="M581" s="5">
        <v>36.5</v>
      </c>
      <c r="N581">
        <v>14</v>
      </c>
      <c r="O581" t="s">
        <v>211</v>
      </c>
      <c r="P581" t="s">
        <v>222</v>
      </c>
      <c r="Q581" t="s">
        <v>211</v>
      </c>
      <c r="R581" t="s">
        <v>211</v>
      </c>
      <c r="S581">
        <v>31.457599999999999</v>
      </c>
      <c r="T581" t="s">
        <v>8</v>
      </c>
      <c r="U581" t="s">
        <v>283</v>
      </c>
    </row>
    <row r="582" spans="1:21" x14ac:dyDescent="0.25">
      <c r="A582">
        <v>44</v>
      </c>
      <c r="B582">
        <v>43</v>
      </c>
      <c r="C582">
        <v>6</v>
      </c>
      <c r="D582">
        <v>25.175599999999999</v>
      </c>
      <c r="E582" t="s">
        <v>22</v>
      </c>
      <c r="F582">
        <v>400</v>
      </c>
      <c r="G582" t="s">
        <v>417</v>
      </c>
      <c r="H582" t="s">
        <v>27</v>
      </c>
      <c r="I582">
        <f t="shared" si="20"/>
        <v>0.80952380952380953</v>
      </c>
      <c r="J582" t="s">
        <v>25</v>
      </c>
      <c r="K582">
        <v>35</v>
      </c>
      <c r="L582" t="s">
        <v>214</v>
      </c>
      <c r="M582" s="5">
        <v>36.5</v>
      </c>
      <c r="N582">
        <v>14</v>
      </c>
      <c r="O582" t="s">
        <v>211</v>
      </c>
      <c r="P582" t="s">
        <v>222</v>
      </c>
      <c r="Q582" t="s">
        <v>211</v>
      </c>
      <c r="R582" t="s">
        <v>211</v>
      </c>
      <c r="S582">
        <v>25.175599999999999</v>
      </c>
      <c r="T582" t="s">
        <v>8</v>
      </c>
      <c r="U582" t="s">
        <v>283</v>
      </c>
    </row>
    <row r="583" spans="1:21" x14ac:dyDescent="0.25">
      <c r="A583">
        <v>44</v>
      </c>
      <c r="B583">
        <v>43</v>
      </c>
      <c r="C583">
        <v>0</v>
      </c>
      <c r="D583">
        <v>0</v>
      </c>
      <c r="E583" t="s">
        <v>163</v>
      </c>
      <c r="F583">
        <v>400</v>
      </c>
      <c r="G583" t="s">
        <v>417</v>
      </c>
      <c r="H583" t="s">
        <v>27</v>
      </c>
      <c r="I583">
        <f t="shared" si="20"/>
        <v>0.80952380952380953</v>
      </c>
      <c r="J583" t="s">
        <v>25</v>
      </c>
      <c r="K583">
        <v>35</v>
      </c>
      <c r="L583" t="s">
        <v>214</v>
      </c>
      <c r="M583" s="5">
        <v>36.5</v>
      </c>
      <c r="N583">
        <v>14</v>
      </c>
      <c r="O583" t="s">
        <v>211</v>
      </c>
      <c r="P583" t="s">
        <v>222</v>
      </c>
      <c r="Q583" t="s">
        <v>211</v>
      </c>
      <c r="R583" t="s">
        <v>211</v>
      </c>
      <c r="S583">
        <v>0</v>
      </c>
      <c r="T583" t="s">
        <v>8</v>
      </c>
      <c r="U583" t="s">
        <v>283</v>
      </c>
    </row>
    <row r="584" spans="1:21" x14ac:dyDescent="0.25">
      <c r="A584">
        <v>44</v>
      </c>
      <c r="B584">
        <v>43</v>
      </c>
      <c r="C584">
        <v>0.33</v>
      </c>
      <c r="D584">
        <v>55.1282</v>
      </c>
      <c r="E584" t="s">
        <v>163</v>
      </c>
      <c r="F584">
        <v>400</v>
      </c>
      <c r="G584" t="s">
        <v>417</v>
      </c>
      <c r="H584" t="s">
        <v>27</v>
      </c>
      <c r="I584">
        <f t="shared" si="20"/>
        <v>0.80952380952380953</v>
      </c>
      <c r="J584" t="s">
        <v>25</v>
      </c>
      <c r="K584">
        <v>35</v>
      </c>
      <c r="L584" t="s">
        <v>214</v>
      </c>
      <c r="M584" s="5">
        <v>36.5</v>
      </c>
      <c r="N584">
        <v>14</v>
      </c>
      <c r="O584" t="s">
        <v>211</v>
      </c>
      <c r="P584" t="s">
        <v>222</v>
      </c>
      <c r="Q584" t="s">
        <v>211</v>
      </c>
      <c r="R584" t="s">
        <v>211</v>
      </c>
      <c r="S584">
        <v>55.1282</v>
      </c>
      <c r="T584" t="s">
        <v>8</v>
      </c>
      <c r="U584" t="s">
        <v>283</v>
      </c>
    </row>
    <row r="585" spans="1:21" x14ac:dyDescent="0.25">
      <c r="A585">
        <v>44</v>
      </c>
      <c r="B585">
        <v>43</v>
      </c>
      <c r="C585">
        <v>0.67</v>
      </c>
      <c r="D585">
        <v>59.497700000000002</v>
      </c>
      <c r="E585" t="s">
        <v>163</v>
      </c>
      <c r="F585">
        <v>400</v>
      </c>
      <c r="G585" t="s">
        <v>417</v>
      </c>
      <c r="H585" t="s">
        <v>27</v>
      </c>
      <c r="I585">
        <f t="shared" si="20"/>
        <v>0.80952380952380953</v>
      </c>
      <c r="J585" t="s">
        <v>25</v>
      </c>
      <c r="K585">
        <v>35</v>
      </c>
      <c r="L585" t="s">
        <v>214</v>
      </c>
      <c r="M585" s="5">
        <v>36.5</v>
      </c>
      <c r="N585">
        <v>14</v>
      </c>
      <c r="O585" t="s">
        <v>211</v>
      </c>
      <c r="P585" t="s">
        <v>222</v>
      </c>
      <c r="Q585" t="s">
        <v>211</v>
      </c>
      <c r="R585" t="s">
        <v>211</v>
      </c>
      <c r="S585">
        <v>59.497700000000002</v>
      </c>
      <c r="T585" t="s">
        <v>8</v>
      </c>
      <c r="U585" t="s">
        <v>283</v>
      </c>
    </row>
    <row r="586" spans="1:21" x14ac:dyDescent="0.25">
      <c r="A586">
        <v>44</v>
      </c>
      <c r="B586">
        <v>43</v>
      </c>
      <c r="C586">
        <v>1</v>
      </c>
      <c r="D586">
        <v>144.36869999999999</v>
      </c>
      <c r="E586" t="s">
        <v>163</v>
      </c>
      <c r="F586">
        <v>400</v>
      </c>
      <c r="G586" t="s">
        <v>417</v>
      </c>
      <c r="H586" t="s">
        <v>27</v>
      </c>
      <c r="I586">
        <f t="shared" si="20"/>
        <v>0.80952380952380953</v>
      </c>
      <c r="J586" t="s">
        <v>25</v>
      </c>
      <c r="K586">
        <v>35</v>
      </c>
      <c r="L586" t="s">
        <v>214</v>
      </c>
      <c r="M586" s="5">
        <v>36.5</v>
      </c>
      <c r="N586">
        <v>14</v>
      </c>
      <c r="O586" t="s">
        <v>211</v>
      </c>
      <c r="P586" t="s">
        <v>222</v>
      </c>
      <c r="Q586" t="s">
        <v>211</v>
      </c>
      <c r="R586" t="s">
        <v>211</v>
      </c>
      <c r="S586">
        <v>144.36869999999999</v>
      </c>
      <c r="T586" t="s">
        <v>8</v>
      </c>
      <c r="U586" t="s">
        <v>283</v>
      </c>
    </row>
    <row r="587" spans="1:21" x14ac:dyDescent="0.25">
      <c r="A587">
        <v>44</v>
      </c>
      <c r="B587">
        <v>43</v>
      </c>
      <c r="C587">
        <v>1.5</v>
      </c>
      <c r="D587">
        <v>276.67140000000001</v>
      </c>
      <c r="E587" t="s">
        <v>163</v>
      </c>
      <c r="F587">
        <v>400</v>
      </c>
      <c r="G587" t="s">
        <v>417</v>
      </c>
      <c r="H587" t="s">
        <v>27</v>
      </c>
      <c r="I587">
        <f t="shared" si="20"/>
        <v>0.80952380952380953</v>
      </c>
      <c r="J587" t="s">
        <v>25</v>
      </c>
      <c r="K587">
        <v>35</v>
      </c>
      <c r="L587" t="s">
        <v>214</v>
      </c>
      <c r="M587" s="5">
        <v>36.5</v>
      </c>
      <c r="N587">
        <v>14</v>
      </c>
      <c r="O587" t="s">
        <v>211</v>
      </c>
      <c r="P587" t="s">
        <v>222</v>
      </c>
      <c r="Q587" t="s">
        <v>211</v>
      </c>
      <c r="R587" t="s">
        <v>211</v>
      </c>
      <c r="S587">
        <v>276.67140000000001</v>
      </c>
      <c r="T587" t="s">
        <v>8</v>
      </c>
      <c r="U587" t="s">
        <v>283</v>
      </c>
    </row>
    <row r="588" spans="1:21" x14ac:dyDescent="0.25">
      <c r="A588">
        <v>44</v>
      </c>
      <c r="B588">
        <v>43</v>
      </c>
      <c r="C588">
        <v>2</v>
      </c>
      <c r="D588">
        <v>434.32940000000002</v>
      </c>
      <c r="E588" t="s">
        <v>163</v>
      </c>
      <c r="F588">
        <v>400</v>
      </c>
      <c r="G588" t="s">
        <v>417</v>
      </c>
      <c r="H588" t="s">
        <v>27</v>
      </c>
      <c r="I588">
        <f t="shared" si="20"/>
        <v>0.80952380952380953</v>
      </c>
      <c r="J588" t="s">
        <v>25</v>
      </c>
      <c r="K588">
        <v>35</v>
      </c>
      <c r="L588" t="s">
        <v>214</v>
      </c>
      <c r="M588" s="5">
        <v>36.5</v>
      </c>
      <c r="N588">
        <v>14</v>
      </c>
      <c r="O588" t="s">
        <v>211</v>
      </c>
      <c r="P588" t="s">
        <v>222</v>
      </c>
      <c r="Q588" t="s">
        <v>211</v>
      </c>
      <c r="R588" t="s">
        <v>211</v>
      </c>
      <c r="S588">
        <v>434.32940000000002</v>
      </c>
      <c r="T588" t="s">
        <v>8</v>
      </c>
      <c r="U588" t="s">
        <v>283</v>
      </c>
    </row>
    <row r="589" spans="1:21" x14ac:dyDescent="0.25">
      <c r="A589">
        <v>44</v>
      </c>
      <c r="B589">
        <v>43</v>
      </c>
      <c r="C589">
        <v>3</v>
      </c>
      <c r="D589">
        <v>561.06330000000003</v>
      </c>
      <c r="E589" t="s">
        <v>163</v>
      </c>
      <c r="F589">
        <v>400</v>
      </c>
      <c r="G589" t="s">
        <v>417</v>
      </c>
      <c r="H589" t="s">
        <v>27</v>
      </c>
      <c r="I589">
        <f t="shared" si="20"/>
        <v>0.80952380952380953</v>
      </c>
      <c r="J589" t="s">
        <v>25</v>
      </c>
      <c r="K589">
        <v>35</v>
      </c>
      <c r="L589" t="s">
        <v>214</v>
      </c>
      <c r="M589" s="5">
        <v>36.5</v>
      </c>
      <c r="N589">
        <v>14</v>
      </c>
      <c r="O589" t="s">
        <v>211</v>
      </c>
      <c r="P589" t="s">
        <v>222</v>
      </c>
      <c r="Q589" t="s">
        <v>211</v>
      </c>
      <c r="R589" t="s">
        <v>211</v>
      </c>
      <c r="S589">
        <v>561.06330000000003</v>
      </c>
      <c r="T589" t="s">
        <v>8</v>
      </c>
      <c r="U589" t="s">
        <v>283</v>
      </c>
    </row>
    <row r="590" spans="1:21" x14ac:dyDescent="0.25">
      <c r="A590">
        <v>44</v>
      </c>
      <c r="B590">
        <v>43</v>
      </c>
      <c r="C590">
        <v>4</v>
      </c>
      <c r="D590">
        <v>533.36969999999997</v>
      </c>
      <c r="E590" t="s">
        <v>163</v>
      </c>
      <c r="F590">
        <v>400</v>
      </c>
      <c r="G590" t="s">
        <v>417</v>
      </c>
      <c r="H590" t="s">
        <v>27</v>
      </c>
      <c r="I590">
        <f t="shared" si="20"/>
        <v>0.80952380952380953</v>
      </c>
      <c r="J590" t="s">
        <v>25</v>
      </c>
      <c r="K590">
        <v>35</v>
      </c>
      <c r="L590" t="s">
        <v>214</v>
      </c>
      <c r="M590" s="5">
        <v>36.5</v>
      </c>
      <c r="N590">
        <v>14</v>
      </c>
      <c r="O590" t="s">
        <v>211</v>
      </c>
      <c r="P590" t="s">
        <v>222</v>
      </c>
      <c r="Q590" t="s">
        <v>211</v>
      </c>
      <c r="R590" t="s">
        <v>211</v>
      </c>
      <c r="S590">
        <v>533.36969999999997</v>
      </c>
      <c r="T590" t="s">
        <v>8</v>
      </c>
      <c r="U590" t="s">
        <v>283</v>
      </c>
    </row>
    <row r="591" spans="1:21" x14ac:dyDescent="0.25">
      <c r="A591">
        <v>44</v>
      </c>
      <c r="B591">
        <v>43</v>
      </c>
      <c r="C591">
        <v>6</v>
      </c>
      <c r="D591">
        <v>411.83120000000002</v>
      </c>
      <c r="E591" t="s">
        <v>163</v>
      </c>
      <c r="F591">
        <v>400</v>
      </c>
      <c r="G591" t="s">
        <v>417</v>
      </c>
      <c r="H591" t="s">
        <v>27</v>
      </c>
      <c r="I591">
        <f t="shared" si="20"/>
        <v>0.80952380952380953</v>
      </c>
      <c r="J591" t="s">
        <v>25</v>
      </c>
      <c r="K591">
        <v>35</v>
      </c>
      <c r="L591" t="s">
        <v>214</v>
      </c>
      <c r="M591" s="5">
        <v>36.5</v>
      </c>
      <c r="N591">
        <v>14</v>
      </c>
      <c r="O591" t="s">
        <v>211</v>
      </c>
      <c r="P591" t="s">
        <v>222</v>
      </c>
      <c r="Q591" t="s">
        <v>211</v>
      </c>
      <c r="R591" t="s">
        <v>211</v>
      </c>
      <c r="S591">
        <v>411.83120000000002</v>
      </c>
      <c r="T591" t="s">
        <v>8</v>
      </c>
      <c r="U591" t="s">
        <v>283</v>
      </c>
    </row>
    <row r="592" spans="1:21" x14ac:dyDescent="0.25">
      <c r="A592">
        <v>44</v>
      </c>
      <c r="B592">
        <v>43</v>
      </c>
      <c r="C592">
        <v>8</v>
      </c>
      <c r="D592">
        <v>323.37439999999998</v>
      </c>
      <c r="E592" t="s">
        <v>163</v>
      </c>
      <c r="F592">
        <v>400</v>
      </c>
      <c r="G592" t="s">
        <v>417</v>
      </c>
      <c r="H592" t="s">
        <v>27</v>
      </c>
      <c r="I592">
        <f t="shared" si="20"/>
        <v>0.80952380952380953</v>
      </c>
      <c r="J592" t="s">
        <v>25</v>
      </c>
      <c r="K592">
        <v>35</v>
      </c>
      <c r="L592" t="s">
        <v>214</v>
      </c>
      <c r="M592" s="5">
        <v>36.5</v>
      </c>
      <c r="N592">
        <v>14</v>
      </c>
      <c r="O592" t="s">
        <v>211</v>
      </c>
      <c r="P592" t="s">
        <v>222</v>
      </c>
      <c r="Q592" t="s">
        <v>211</v>
      </c>
      <c r="R592" t="s">
        <v>211</v>
      </c>
      <c r="S592">
        <v>323.37439999999998</v>
      </c>
      <c r="T592" t="s">
        <v>8</v>
      </c>
      <c r="U592" t="s">
        <v>283</v>
      </c>
    </row>
    <row r="593" spans="1:21" x14ac:dyDescent="0.25">
      <c r="A593">
        <v>44</v>
      </c>
      <c r="B593">
        <v>43</v>
      </c>
      <c r="C593">
        <v>12</v>
      </c>
      <c r="D593">
        <v>241.31219999999999</v>
      </c>
      <c r="E593" t="s">
        <v>163</v>
      </c>
      <c r="F593">
        <v>400</v>
      </c>
      <c r="G593" t="s">
        <v>417</v>
      </c>
      <c r="H593" t="s">
        <v>27</v>
      </c>
      <c r="I593">
        <f t="shared" si="20"/>
        <v>0.80952380952380953</v>
      </c>
      <c r="J593" t="s">
        <v>25</v>
      </c>
      <c r="K593">
        <v>35</v>
      </c>
      <c r="L593" t="s">
        <v>214</v>
      </c>
      <c r="M593" s="5">
        <v>36.5</v>
      </c>
      <c r="N593">
        <v>14</v>
      </c>
      <c r="O593" t="s">
        <v>211</v>
      </c>
      <c r="P593" t="s">
        <v>222</v>
      </c>
      <c r="Q593" t="s">
        <v>211</v>
      </c>
      <c r="R593" t="s">
        <v>211</v>
      </c>
      <c r="S593">
        <v>241.31219999999999</v>
      </c>
      <c r="T593" t="s">
        <v>8</v>
      </c>
      <c r="U593" t="s">
        <v>283</v>
      </c>
    </row>
    <row r="594" spans="1:21" x14ac:dyDescent="0.25">
      <c r="A594">
        <v>44</v>
      </c>
      <c r="B594">
        <v>43</v>
      </c>
      <c r="C594">
        <v>24</v>
      </c>
      <c r="D594">
        <v>138.5179</v>
      </c>
      <c r="E594" t="s">
        <v>163</v>
      </c>
      <c r="F594">
        <v>400</v>
      </c>
      <c r="G594" t="s">
        <v>417</v>
      </c>
      <c r="H594" t="s">
        <v>27</v>
      </c>
      <c r="I594">
        <f t="shared" si="20"/>
        <v>0.80952380952380953</v>
      </c>
      <c r="J594" t="s">
        <v>25</v>
      </c>
      <c r="K594">
        <v>35</v>
      </c>
      <c r="L594" t="s">
        <v>214</v>
      </c>
      <c r="M594" s="5">
        <v>36.5</v>
      </c>
      <c r="N594">
        <v>14</v>
      </c>
      <c r="O594" t="s">
        <v>211</v>
      </c>
      <c r="P594" t="s">
        <v>222</v>
      </c>
      <c r="Q594" t="s">
        <v>211</v>
      </c>
      <c r="R594" t="s">
        <v>211</v>
      </c>
      <c r="S594">
        <v>138.5179</v>
      </c>
      <c r="T594" t="s">
        <v>8</v>
      </c>
      <c r="U594" t="s">
        <v>283</v>
      </c>
    </row>
    <row r="595" spans="1:21" x14ac:dyDescent="0.25">
      <c r="A595">
        <v>44</v>
      </c>
      <c r="B595">
        <v>43</v>
      </c>
      <c r="C595">
        <v>36</v>
      </c>
      <c r="D595">
        <v>57.7761</v>
      </c>
      <c r="E595" t="s">
        <v>163</v>
      </c>
      <c r="F595">
        <v>400</v>
      </c>
      <c r="G595" t="s">
        <v>417</v>
      </c>
      <c r="H595" t="s">
        <v>27</v>
      </c>
      <c r="I595">
        <f t="shared" si="20"/>
        <v>0.80952380952380953</v>
      </c>
      <c r="J595" t="s">
        <v>25</v>
      </c>
      <c r="K595">
        <v>35</v>
      </c>
      <c r="L595" t="s">
        <v>214</v>
      </c>
      <c r="M595" s="5">
        <v>36.5</v>
      </c>
      <c r="N595">
        <v>14</v>
      </c>
      <c r="O595" t="s">
        <v>211</v>
      </c>
      <c r="P595" t="s">
        <v>222</v>
      </c>
      <c r="Q595" t="s">
        <v>211</v>
      </c>
      <c r="R595" t="s">
        <v>211</v>
      </c>
      <c r="S595">
        <v>57.7761</v>
      </c>
      <c r="T595" t="s">
        <v>8</v>
      </c>
      <c r="U595" t="s">
        <v>283</v>
      </c>
    </row>
    <row r="596" spans="1:21" x14ac:dyDescent="0.25">
      <c r="A596">
        <v>44</v>
      </c>
      <c r="B596">
        <v>44</v>
      </c>
      <c r="C596">
        <v>0</v>
      </c>
      <c r="D596">
        <v>0</v>
      </c>
      <c r="E596" t="s">
        <v>22</v>
      </c>
      <c r="F596">
        <v>400</v>
      </c>
      <c r="G596" t="s">
        <v>417</v>
      </c>
      <c r="H596" t="s">
        <v>27</v>
      </c>
      <c r="I596">
        <f t="shared" si="20"/>
        <v>0.80952380952380953</v>
      </c>
      <c r="J596" t="s">
        <v>25</v>
      </c>
      <c r="K596">
        <v>35</v>
      </c>
      <c r="L596" t="s">
        <v>214</v>
      </c>
      <c r="M596" s="5">
        <v>36.5</v>
      </c>
      <c r="N596">
        <v>14</v>
      </c>
      <c r="O596" t="s">
        <v>211</v>
      </c>
      <c r="P596" t="s">
        <v>222</v>
      </c>
      <c r="Q596" t="s">
        <v>424</v>
      </c>
      <c r="R596" t="s">
        <v>416</v>
      </c>
      <c r="S596">
        <v>0</v>
      </c>
      <c r="T596" t="s">
        <v>8</v>
      </c>
      <c r="U596" t="s">
        <v>283</v>
      </c>
    </row>
    <row r="597" spans="1:21" x14ac:dyDescent="0.25">
      <c r="A597">
        <v>44</v>
      </c>
      <c r="B597">
        <v>44</v>
      </c>
      <c r="C597">
        <v>1</v>
      </c>
      <c r="D597">
        <v>57.542700000000004</v>
      </c>
      <c r="E597" t="s">
        <v>22</v>
      </c>
      <c r="F597">
        <v>400</v>
      </c>
      <c r="G597" t="s">
        <v>417</v>
      </c>
      <c r="H597" t="s">
        <v>27</v>
      </c>
      <c r="I597">
        <f t="shared" si="20"/>
        <v>0.80952380952380953</v>
      </c>
      <c r="J597" t="s">
        <v>25</v>
      </c>
      <c r="K597">
        <v>35</v>
      </c>
      <c r="L597" t="s">
        <v>214</v>
      </c>
      <c r="M597" s="5">
        <v>36.5</v>
      </c>
      <c r="N597">
        <v>14</v>
      </c>
      <c r="O597" t="s">
        <v>211</v>
      </c>
      <c r="P597" t="s">
        <v>222</v>
      </c>
      <c r="Q597" t="s">
        <v>424</v>
      </c>
      <c r="R597" t="s">
        <v>416</v>
      </c>
      <c r="S597">
        <v>57.542700000000004</v>
      </c>
      <c r="T597" t="s">
        <v>8</v>
      </c>
      <c r="U597" t="s">
        <v>283</v>
      </c>
    </row>
    <row r="598" spans="1:21" x14ac:dyDescent="0.25">
      <c r="A598">
        <v>44</v>
      </c>
      <c r="B598">
        <v>44</v>
      </c>
      <c r="C598">
        <v>1.5</v>
      </c>
      <c r="D598">
        <v>26.854199999999999</v>
      </c>
      <c r="E598" t="s">
        <v>22</v>
      </c>
      <c r="F598">
        <v>400</v>
      </c>
      <c r="G598" t="s">
        <v>417</v>
      </c>
      <c r="H598" t="s">
        <v>27</v>
      </c>
      <c r="I598">
        <f t="shared" si="20"/>
        <v>0.80952380952380953</v>
      </c>
      <c r="J598" t="s">
        <v>25</v>
      </c>
      <c r="K598">
        <v>35</v>
      </c>
      <c r="L598" t="s">
        <v>214</v>
      </c>
      <c r="M598" s="5">
        <v>36.5</v>
      </c>
      <c r="N598">
        <v>14</v>
      </c>
      <c r="O598" t="s">
        <v>211</v>
      </c>
      <c r="P598" t="s">
        <v>222</v>
      </c>
      <c r="Q598" t="s">
        <v>424</v>
      </c>
      <c r="R598" t="s">
        <v>416</v>
      </c>
      <c r="S598">
        <v>26.854199999999999</v>
      </c>
      <c r="T598" t="s">
        <v>8</v>
      </c>
      <c r="U598" t="s">
        <v>283</v>
      </c>
    </row>
    <row r="599" spans="1:21" x14ac:dyDescent="0.25">
      <c r="A599">
        <v>44</v>
      </c>
      <c r="B599">
        <v>44</v>
      </c>
      <c r="C599">
        <v>2</v>
      </c>
      <c r="D599">
        <v>48.398400000000002</v>
      </c>
      <c r="E599" t="s">
        <v>22</v>
      </c>
      <c r="F599">
        <v>400</v>
      </c>
      <c r="G599" t="s">
        <v>417</v>
      </c>
      <c r="H599" t="s">
        <v>27</v>
      </c>
      <c r="I599">
        <f t="shared" si="20"/>
        <v>0.80952380952380953</v>
      </c>
      <c r="J599" t="s">
        <v>25</v>
      </c>
      <c r="K599">
        <v>35</v>
      </c>
      <c r="L599" t="s">
        <v>214</v>
      </c>
      <c r="M599" s="5">
        <v>36.5</v>
      </c>
      <c r="N599">
        <v>14</v>
      </c>
      <c r="O599" t="s">
        <v>211</v>
      </c>
      <c r="P599" t="s">
        <v>222</v>
      </c>
      <c r="Q599" t="s">
        <v>424</v>
      </c>
      <c r="R599" t="s">
        <v>416</v>
      </c>
      <c r="S599">
        <v>48.398400000000002</v>
      </c>
      <c r="T599" t="s">
        <v>8</v>
      </c>
      <c r="U599" t="s">
        <v>283</v>
      </c>
    </row>
    <row r="600" spans="1:21" x14ac:dyDescent="0.25">
      <c r="A600">
        <v>44</v>
      </c>
      <c r="B600">
        <v>44</v>
      </c>
      <c r="C600">
        <v>3</v>
      </c>
      <c r="D600">
        <v>43.569200000000002</v>
      </c>
      <c r="E600" t="s">
        <v>22</v>
      </c>
      <c r="F600">
        <v>400</v>
      </c>
      <c r="G600" t="s">
        <v>417</v>
      </c>
      <c r="H600" t="s">
        <v>27</v>
      </c>
      <c r="I600">
        <f t="shared" si="20"/>
        <v>0.80952380952380953</v>
      </c>
      <c r="J600" t="s">
        <v>25</v>
      </c>
      <c r="K600">
        <v>35</v>
      </c>
      <c r="L600" t="s">
        <v>214</v>
      </c>
      <c r="M600" s="5">
        <v>36.5</v>
      </c>
      <c r="N600">
        <v>14</v>
      </c>
      <c r="O600" t="s">
        <v>211</v>
      </c>
      <c r="P600" t="s">
        <v>222</v>
      </c>
      <c r="Q600" t="s">
        <v>424</v>
      </c>
      <c r="R600" t="s">
        <v>416</v>
      </c>
      <c r="S600">
        <v>43.569200000000002</v>
      </c>
      <c r="T600" t="s">
        <v>8</v>
      </c>
      <c r="U600" t="s">
        <v>283</v>
      </c>
    </row>
    <row r="601" spans="1:21" x14ac:dyDescent="0.25">
      <c r="A601">
        <v>44</v>
      </c>
      <c r="B601">
        <v>44</v>
      </c>
      <c r="C601">
        <v>4</v>
      </c>
      <c r="D601">
        <v>60.317999999999998</v>
      </c>
      <c r="E601" t="s">
        <v>22</v>
      </c>
      <c r="F601">
        <v>400</v>
      </c>
      <c r="G601" t="s">
        <v>417</v>
      </c>
      <c r="H601" t="s">
        <v>27</v>
      </c>
      <c r="I601">
        <f t="shared" si="20"/>
        <v>0.80952380952380953</v>
      </c>
      <c r="J601" t="s">
        <v>25</v>
      </c>
      <c r="K601">
        <v>35</v>
      </c>
      <c r="L601" t="s">
        <v>214</v>
      </c>
      <c r="M601" s="5">
        <v>36.5</v>
      </c>
      <c r="N601">
        <v>14</v>
      </c>
      <c r="O601" t="s">
        <v>211</v>
      </c>
      <c r="P601" t="s">
        <v>222</v>
      </c>
      <c r="Q601" t="s">
        <v>424</v>
      </c>
      <c r="R601" t="s">
        <v>416</v>
      </c>
      <c r="S601">
        <v>60.317999999999998</v>
      </c>
      <c r="T601" t="s">
        <v>8</v>
      </c>
      <c r="U601" t="s">
        <v>283</v>
      </c>
    </row>
    <row r="602" spans="1:21" x14ac:dyDescent="0.25">
      <c r="A602">
        <v>44</v>
      </c>
      <c r="B602">
        <v>44</v>
      </c>
      <c r="C602">
        <v>6</v>
      </c>
      <c r="D602">
        <v>35.554600000000001</v>
      </c>
      <c r="E602" t="s">
        <v>22</v>
      </c>
      <c r="F602">
        <v>400</v>
      </c>
      <c r="G602" t="s">
        <v>417</v>
      </c>
      <c r="H602" t="s">
        <v>27</v>
      </c>
      <c r="I602">
        <f t="shared" si="20"/>
        <v>0.80952380952380953</v>
      </c>
      <c r="J602" t="s">
        <v>25</v>
      </c>
      <c r="K602">
        <v>35</v>
      </c>
      <c r="L602" t="s">
        <v>214</v>
      </c>
      <c r="M602" s="5">
        <v>36.5</v>
      </c>
      <c r="N602">
        <v>14</v>
      </c>
      <c r="O602" t="s">
        <v>211</v>
      </c>
      <c r="P602" t="s">
        <v>222</v>
      </c>
      <c r="Q602" t="s">
        <v>424</v>
      </c>
      <c r="R602" t="s">
        <v>416</v>
      </c>
      <c r="S602">
        <v>35.554600000000001</v>
      </c>
      <c r="T602" t="s">
        <v>8</v>
      </c>
      <c r="U602" t="s">
        <v>283</v>
      </c>
    </row>
    <row r="603" spans="1:21" x14ac:dyDescent="0.25">
      <c r="A603">
        <v>44</v>
      </c>
      <c r="B603">
        <v>44</v>
      </c>
      <c r="C603">
        <v>8</v>
      </c>
      <c r="D603">
        <v>26.3292</v>
      </c>
      <c r="E603" t="s">
        <v>22</v>
      </c>
      <c r="F603">
        <v>400</v>
      </c>
      <c r="G603" t="s">
        <v>417</v>
      </c>
      <c r="H603" t="s">
        <v>27</v>
      </c>
      <c r="I603">
        <f t="shared" si="20"/>
        <v>0.80952380952380953</v>
      </c>
      <c r="J603" t="s">
        <v>25</v>
      </c>
      <c r="K603">
        <v>35</v>
      </c>
      <c r="L603" t="s">
        <v>214</v>
      </c>
      <c r="M603" s="5">
        <v>36.5</v>
      </c>
      <c r="N603">
        <v>14</v>
      </c>
      <c r="O603" t="s">
        <v>211</v>
      </c>
      <c r="P603" t="s">
        <v>222</v>
      </c>
      <c r="Q603" t="s">
        <v>424</v>
      </c>
      <c r="R603" t="s">
        <v>416</v>
      </c>
      <c r="S603">
        <v>26.3292</v>
      </c>
      <c r="T603" t="s">
        <v>8</v>
      </c>
      <c r="U603" t="s">
        <v>283</v>
      </c>
    </row>
    <row r="604" spans="1:21" x14ac:dyDescent="0.25">
      <c r="A604">
        <v>44</v>
      </c>
      <c r="B604">
        <v>44</v>
      </c>
      <c r="C604">
        <v>0</v>
      </c>
      <c r="D604">
        <v>0</v>
      </c>
      <c r="E604" t="s">
        <v>163</v>
      </c>
      <c r="F604">
        <v>400</v>
      </c>
      <c r="G604" t="s">
        <v>417</v>
      </c>
      <c r="H604" t="s">
        <v>27</v>
      </c>
      <c r="I604">
        <f t="shared" si="20"/>
        <v>0.80952380952380953</v>
      </c>
      <c r="J604" t="s">
        <v>25</v>
      </c>
      <c r="K604">
        <v>35</v>
      </c>
      <c r="L604" t="s">
        <v>214</v>
      </c>
      <c r="M604" s="5">
        <v>36.5</v>
      </c>
      <c r="N604">
        <v>14</v>
      </c>
      <c r="O604" t="s">
        <v>211</v>
      </c>
      <c r="P604" t="s">
        <v>222</v>
      </c>
      <c r="Q604" t="s">
        <v>424</v>
      </c>
      <c r="R604" t="s">
        <v>416</v>
      </c>
      <c r="S604">
        <v>0</v>
      </c>
      <c r="T604" t="s">
        <v>8</v>
      </c>
      <c r="U604" t="s">
        <v>283</v>
      </c>
    </row>
    <row r="605" spans="1:21" x14ac:dyDescent="0.25">
      <c r="A605">
        <v>44</v>
      </c>
      <c r="B605">
        <v>44</v>
      </c>
      <c r="C605">
        <v>0.33</v>
      </c>
      <c r="D605">
        <v>40.974800000000002</v>
      </c>
      <c r="E605" t="s">
        <v>163</v>
      </c>
      <c r="F605">
        <v>400</v>
      </c>
      <c r="G605" t="s">
        <v>417</v>
      </c>
      <c r="H605" t="s">
        <v>27</v>
      </c>
      <c r="I605">
        <f t="shared" si="20"/>
        <v>0.80952380952380953</v>
      </c>
      <c r="J605" t="s">
        <v>25</v>
      </c>
      <c r="K605">
        <v>35</v>
      </c>
      <c r="L605" t="s">
        <v>214</v>
      </c>
      <c r="M605" s="5">
        <v>36.5</v>
      </c>
      <c r="N605">
        <v>14</v>
      </c>
      <c r="O605" t="s">
        <v>211</v>
      </c>
      <c r="P605" t="s">
        <v>222</v>
      </c>
      <c r="Q605" t="s">
        <v>424</v>
      </c>
      <c r="R605" t="s">
        <v>416</v>
      </c>
      <c r="S605">
        <v>40.974800000000002</v>
      </c>
      <c r="T605" t="s">
        <v>8</v>
      </c>
      <c r="U605" t="s">
        <v>283</v>
      </c>
    </row>
    <row r="606" spans="1:21" x14ac:dyDescent="0.25">
      <c r="A606">
        <v>44</v>
      </c>
      <c r="B606">
        <v>44</v>
      </c>
      <c r="C606">
        <v>0.67</v>
      </c>
      <c r="D606">
        <v>94.265199999999993</v>
      </c>
      <c r="E606" t="s">
        <v>163</v>
      </c>
      <c r="F606">
        <v>400</v>
      </c>
      <c r="G606" t="s">
        <v>417</v>
      </c>
      <c r="H606" t="s">
        <v>27</v>
      </c>
      <c r="I606">
        <f t="shared" si="20"/>
        <v>0.80952380952380953</v>
      </c>
      <c r="J606" t="s">
        <v>25</v>
      </c>
      <c r="K606">
        <v>35</v>
      </c>
      <c r="L606" t="s">
        <v>214</v>
      </c>
      <c r="M606" s="5">
        <v>36.5</v>
      </c>
      <c r="N606">
        <v>14</v>
      </c>
      <c r="O606" t="s">
        <v>211</v>
      </c>
      <c r="P606" t="s">
        <v>222</v>
      </c>
      <c r="Q606" t="s">
        <v>424</v>
      </c>
      <c r="R606" t="s">
        <v>416</v>
      </c>
      <c r="S606">
        <v>94.265199999999993</v>
      </c>
      <c r="T606" t="s">
        <v>8</v>
      </c>
      <c r="U606" t="s">
        <v>283</v>
      </c>
    </row>
    <row r="607" spans="1:21" x14ac:dyDescent="0.25">
      <c r="A607">
        <v>44</v>
      </c>
      <c r="B607">
        <v>44</v>
      </c>
      <c r="C607">
        <v>1</v>
      </c>
      <c r="D607">
        <v>145.5044</v>
      </c>
      <c r="E607" t="s">
        <v>163</v>
      </c>
      <c r="F607">
        <v>400</v>
      </c>
      <c r="G607" t="s">
        <v>417</v>
      </c>
      <c r="H607" t="s">
        <v>27</v>
      </c>
      <c r="I607">
        <f t="shared" si="20"/>
        <v>0.80952380952380953</v>
      </c>
      <c r="J607" t="s">
        <v>25</v>
      </c>
      <c r="K607">
        <v>35</v>
      </c>
      <c r="L607" t="s">
        <v>214</v>
      </c>
      <c r="M607" s="5">
        <v>36.5</v>
      </c>
      <c r="N607">
        <v>14</v>
      </c>
      <c r="O607" t="s">
        <v>211</v>
      </c>
      <c r="P607" t="s">
        <v>222</v>
      </c>
      <c r="Q607" t="s">
        <v>424</v>
      </c>
      <c r="R607" t="s">
        <v>416</v>
      </c>
      <c r="S607">
        <v>145.5044</v>
      </c>
      <c r="T607" t="s">
        <v>8</v>
      </c>
      <c r="U607" t="s">
        <v>283</v>
      </c>
    </row>
    <row r="608" spans="1:21" x14ac:dyDescent="0.25">
      <c r="A608">
        <v>44</v>
      </c>
      <c r="B608">
        <v>44</v>
      </c>
      <c r="C608">
        <v>1.5</v>
      </c>
      <c r="D608">
        <v>211.0607</v>
      </c>
      <c r="E608" t="s">
        <v>163</v>
      </c>
      <c r="F608">
        <v>400</v>
      </c>
      <c r="G608" t="s">
        <v>417</v>
      </c>
      <c r="H608" t="s">
        <v>27</v>
      </c>
      <c r="I608">
        <f t="shared" si="20"/>
        <v>0.80952380952380953</v>
      </c>
      <c r="J608" t="s">
        <v>25</v>
      </c>
      <c r="K608">
        <v>35</v>
      </c>
      <c r="L608" t="s">
        <v>214</v>
      </c>
      <c r="M608" s="5">
        <v>36.5</v>
      </c>
      <c r="N608">
        <v>14</v>
      </c>
      <c r="O608" t="s">
        <v>211</v>
      </c>
      <c r="P608" t="s">
        <v>222</v>
      </c>
      <c r="Q608" t="s">
        <v>424</v>
      </c>
      <c r="R608" t="s">
        <v>416</v>
      </c>
      <c r="S608">
        <v>211.0607</v>
      </c>
      <c r="T608" t="s">
        <v>8</v>
      </c>
      <c r="U608" t="s">
        <v>283</v>
      </c>
    </row>
    <row r="609" spans="1:21" x14ac:dyDescent="0.25">
      <c r="A609">
        <v>44</v>
      </c>
      <c r="B609">
        <v>44</v>
      </c>
      <c r="C609">
        <v>2</v>
      </c>
      <c r="D609">
        <v>299.20530000000002</v>
      </c>
      <c r="E609" t="s">
        <v>163</v>
      </c>
      <c r="F609">
        <v>400</v>
      </c>
      <c r="G609" t="s">
        <v>417</v>
      </c>
      <c r="H609" t="s">
        <v>27</v>
      </c>
      <c r="I609">
        <f t="shared" si="20"/>
        <v>0.80952380952380953</v>
      </c>
      <c r="J609" t="s">
        <v>25</v>
      </c>
      <c r="K609">
        <v>35</v>
      </c>
      <c r="L609" t="s">
        <v>214</v>
      </c>
      <c r="M609" s="5">
        <v>36.5</v>
      </c>
      <c r="N609">
        <v>14</v>
      </c>
      <c r="O609" t="s">
        <v>211</v>
      </c>
      <c r="P609" t="s">
        <v>222</v>
      </c>
      <c r="Q609" t="s">
        <v>424</v>
      </c>
      <c r="R609" t="s">
        <v>416</v>
      </c>
      <c r="S609">
        <v>299.20530000000002</v>
      </c>
      <c r="T609" t="s">
        <v>8</v>
      </c>
      <c r="U609" t="s">
        <v>283</v>
      </c>
    </row>
    <row r="610" spans="1:21" x14ac:dyDescent="0.25">
      <c r="A610">
        <v>44</v>
      </c>
      <c r="B610">
        <v>44</v>
      </c>
      <c r="C610">
        <v>3</v>
      </c>
      <c r="D610">
        <v>488.78620000000001</v>
      </c>
      <c r="E610" t="s">
        <v>163</v>
      </c>
      <c r="F610">
        <v>400</v>
      </c>
      <c r="G610" t="s">
        <v>417</v>
      </c>
      <c r="H610" t="s">
        <v>27</v>
      </c>
      <c r="I610">
        <f t="shared" si="20"/>
        <v>0.80952380952380953</v>
      </c>
      <c r="J610" t="s">
        <v>25</v>
      </c>
      <c r="K610">
        <v>35</v>
      </c>
      <c r="L610" t="s">
        <v>214</v>
      </c>
      <c r="M610" s="5">
        <v>36.5</v>
      </c>
      <c r="N610">
        <v>14</v>
      </c>
      <c r="O610" t="s">
        <v>211</v>
      </c>
      <c r="P610" t="s">
        <v>222</v>
      </c>
      <c r="Q610" t="s">
        <v>424</v>
      </c>
      <c r="R610" t="s">
        <v>416</v>
      </c>
      <c r="S610">
        <v>488.78620000000001</v>
      </c>
      <c r="T610" t="s">
        <v>8</v>
      </c>
      <c r="U610" t="s">
        <v>283</v>
      </c>
    </row>
    <row r="611" spans="1:21" x14ac:dyDescent="0.25">
      <c r="A611">
        <v>44</v>
      </c>
      <c r="B611">
        <v>44</v>
      </c>
      <c r="C611">
        <v>4</v>
      </c>
      <c r="D611">
        <v>573.76279999999997</v>
      </c>
      <c r="E611" t="s">
        <v>163</v>
      </c>
      <c r="F611">
        <v>400</v>
      </c>
      <c r="G611" t="s">
        <v>417</v>
      </c>
      <c r="H611" t="s">
        <v>27</v>
      </c>
      <c r="I611">
        <f t="shared" si="20"/>
        <v>0.80952380952380953</v>
      </c>
      <c r="J611" t="s">
        <v>25</v>
      </c>
      <c r="K611">
        <v>35</v>
      </c>
      <c r="L611" t="s">
        <v>214</v>
      </c>
      <c r="M611" s="5">
        <v>36.5</v>
      </c>
      <c r="N611">
        <v>14</v>
      </c>
      <c r="O611" t="s">
        <v>211</v>
      </c>
      <c r="P611" t="s">
        <v>222</v>
      </c>
      <c r="Q611" t="s">
        <v>424</v>
      </c>
      <c r="R611" t="s">
        <v>416</v>
      </c>
      <c r="S611">
        <v>573.76279999999997</v>
      </c>
      <c r="T611" t="s">
        <v>8</v>
      </c>
      <c r="U611" t="s">
        <v>283</v>
      </c>
    </row>
    <row r="612" spans="1:21" x14ac:dyDescent="0.25">
      <c r="A612">
        <v>44</v>
      </c>
      <c r="B612">
        <v>44</v>
      </c>
      <c r="C612">
        <v>6</v>
      </c>
      <c r="D612">
        <v>509.88459999999998</v>
      </c>
      <c r="E612" t="s">
        <v>163</v>
      </c>
      <c r="F612">
        <v>400</v>
      </c>
      <c r="G612" t="s">
        <v>417</v>
      </c>
      <c r="H612" t="s">
        <v>27</v>
      </c>
      <c r="I612">
        <f t="shared" si="20"/>
        <v>0.80952380952380953</v>
      </c>
      <c r="J612" t="s">
        <v>25</v>
      </c>
      <c r="K612">
        <v>35</v>
      </c>
      <c r="L612" t="s">
        <v>214</v>
      </c>
      <c r="M612" s="5">
        <v>36.5</v>
      </c>
      <c r="N612">
        <v>14</v>
      </c>
      <c r="O612" t="s">
        <v>211</v>
      </c>
      <c r="P612" t="s">
        <v>222</v>
      </c>
      <c r="Q612" t="s">
        <v>424</v>
      </c>
      <c r="R612" t="s">
        <v>416</v>
      </c>
      <c r="S612">
        <v>509.88459999999998</v>
      </c>
      <c r="T612" t="s">
        <v>8</v>
      </c>
      <c r="U612" t="s">
        <v>283</v>
      </c>
    </row>
    <row r="613" spans="1:21" x14ac:dyDescent="0.25">
      <c r="A613">
        <v>44</v>
      </c>
      <c r="B613">
        <v>44</v>
      </c>
      <c r="C613">
        <v>8</v>
      </c>
      <c r="D613">
        <v>400.89609999999999</v>
      </c>
      <c r="E613" t="s">
        <v>163</v>
      </c>
      <c r="F613">
        <v>400</v>
      </c>
      <c r="G613" t="s">
        <v>417</v>
      </c>
      <c r="H613" t="s">
        <v>27</v>
      </c>
      <c r="I613">
        <f t="shared" si="20"/>
        <v>0.80952380952380953</v>
      </c>
      <c r="J613" t="s">
        <v>25</v>
      </c>
      <c r="K613">
        <v>35</v>
      </c>
      <c r="L613" t="s">
        <v>214</v>
      </c>
      <c r="M613" s="5">
        <v>36.5</v>
      </c>
      <c r="N613">
        <v>14</v>
      </c>
      <c r="O613" t="s">
        <v>211</v>
      </c>
      <c r="P613" t="s">
        <v>222</v>
      </c>
      <c r="Q613" t="s">
        <v>424</v>
      </c>
      <c r="R613" t="s">
        <v>416</v>
      </c>
      <c r="S613">
        <v>400.89609999999999</v>
      </c>
      <c r="T613" t="s">
        <v>8</v>
      </c>
      <c r="U613" t="s">
        <v>283</v>
      </c>
    </row>
    <row r="614" spans="1:21" x14ac:dyDescent="0.25">
      <c r="A614">
        <v>44</v>
      </c>
      <c r="B614">
        <v>44</v>
      </c>
      <c r="C614">
        <v>12</v>
      </c>
      <c r="D614">
        <v>292.61810000000003</v>
      </c>
      <c r="E614" t="s">
        <v>163</v>
      </c>
      <c r="F614">
        <v>400</v>
      </c>
      <c r="G614" t="s">
        <v>417</v>
      </c>
      <c r="H614" t="s">
        <v>27</v>
      </c>
      <c r="I614">
        <f t="shared" si="20"/>
        <v>0.80952380952380953</v>
      </c>
      <c r="J614" t="s">
        <v>25</v>
      </c>
      <c r="K614">
        <v>35</v>
      </c>
      <c r="L614" t="s">
        <v>214</v>
      </c>
      <c r="M614" s="5">
        <v>36.5</v>
      </c>
      <c r="N614">
        <v>14</v>
      </c>
      <c r="O614" t="s">
        <v>211</v>
      </c>
      <c r="P614" t="s">
        <v>222</v>
      </c>
      <c r="Q614" t="s">
        <v>424</v>
      </c>
      <c r="R614" t="s">
        <v>416</v>
      </c>
      <c r="S614">
        <v>292.61810000000003</v>
      </c>
      <c r="T614" t="s">
        <v>8</v>
      </c>
      <c r="U614" t="s">
        <v>283</v>
      </c>
    </row>
    <row r="615" spans="1:21" x14ac:dyDescent="0.25">
      <c r="A615">
        <v>44</v>
      </c>
      <c r="B615">
        <v>44</v>
      </c>
      <c r="C615">
        <v>24</v>
      </c>
      <c r="D615">
        <v>125.77849999999999</v>
      </c>
      <c r="E615" t="s">
        <v>163</v>
      </c>
      <c r="F615">
        <v>400</v>
      </c>
      <c r="G615" t="s">
        <v>417</v>
      </c>
      <c r="H615" t="s">
        <v>27</v>
      </c>
      <c r="I615">
        <f t="shared" si="20"/>
        <v>0.80952380952380953</v>
      </c>
      <c r="J615" t="s">
        <v>25</v>
      </c>
      <c r="K615">
        <v>35</v>
      </c>
      <c r="L615" t="s">
        <v>214</v>
      </c>
      <c r="M615" s="5">
        <v>36.5</v>
      </c>
      <c r="N615">
        <v>14</v>
      </c>
      <c r="O615" t="s">
        <v>211</v>
      </c>
      <c r="P615" t="s">
        <v>222</v>
      </c>
      <c r="Q615" t="s">
        <v>424</v>
      </c>
      <c r="R615" t="s">
        <v>416</v>
      </c>
      <c r="S615">
        <v>125.77849999999999</v>
      </c>
      <c r="T615" t="s">
        <v>8</v>
      </c>
      <c r="U615" t="s">
        <v>283</v>
      </c>
    </row>
    <row r="616" spans="1:21" x14ac:dyDescent="0.25">
      <c r="A616">
        <v>44</v>
      </c>
      <c r="B616">
        <v>44</v>
      </c>
      <c r="C616">
        <v>36</v>
      </c>
      <c r="D616">
        <v>63.542999999999999</v>
      </c>
      <c r="E616" t="s">
        <v>163</v>
      </c>
      <c r="F616">
        <v>400</v>
      </c>
      <c r="G616" t="s">
        <v>417</v>
      </c>
      <c r="H616" t="s">
        <v>27</v>
      </c>
      <c r="I616">
        <f t="shared" si="20"/>
        <v>0.80952380952380953</v>
      </c>
      <c r="J616" t="s">
        <v>25</v>
      </c>
      <c r="K616">
        <v>35</v>
      </c>
      <c r="L616" t="s">
        <v>214</v>
      </c>
      <c r="M616" s="5">
        <v>36.5</v>
      </c>
      <c r="N616">
        <v>14</v>
      </c>
      <c r="O616" t="s">
        <v>211</v>
      </c>
      <c r="P616" t="s">
        <v>222</v>
      </c>
      <c r="Q616" t="s">
        <v>424</v>
      </c>
      <c r="R616" t="s">
        <v>416</v>
      </c>
      <c r="S616">
        <v>63.542999999999999</v>
      </c>
      <c r="T616" t="s">
        <v>8</v>
      </c>
      <c r="U616" t="s">
        <v>283</v>
      </c>
    </row>
    <row r="617" spans="1:21" x14ac:dyDescent="0.25">
      <c r="A617">
        <v>44</v>
      </c>
      <c r="B617">
        <v>44</v>
      </c>
      <c r="C617">
        <v>48</v>
      </c>
      <c r="D617">
        <v>28.9907</v>
      </c>
      <c r="E617" t="s">
        <v>163</v>
      </c>
      <c r="F617">
        <v>400</v>
      </c>
      <c r="G617" t="s">
        <v>417</v>
      </c>
      <c r="H617" t="s">
        <v>27</v>
      </c>
      <c r="I617">
        <f t="shared" si="20"/>
        <v>0.80952380952380953</v>
      </c>
      <c r="J617" t="s">
        <v>25</v>
      </c>
      <c r="K617">
        <v>35</v>
      </c>
      <c r="L617" t="s">
        <v>214</v>
      </c>
      <c r="M617" s="5">
        <v>36.5</v>
      </c>
      <c r="N617">
        <v>14</v>
      </c>
      <c r="O617" t="s">
        <v>211</v>
      </c>
      <c r="P617" t="s">
        <v>222</v>
      </c>
      <c r="Q617" t="s">
        <v>424</v>
      </c>
      <c r="R617" t="s">
        <v>416</v>
      </c>
      <c r="S617">
        <v>28.9907</v>
      </c>
      <c r="T617" t="s">
        <v>8</v>
      </c>
      <c r="U617" t="s">
        <v>283</v>
      </c>
    </row>
    <row r="618" spans="1:21" x14ac:dyDescent="0.25">
      <c r="A618">
        <v>48</v>
      </c>
      <c r="B618">
        <v>45</v>
      </c>
      <c r="C618">
        <v>0</v>
      </c>
      <c r="D618">
        <v>0</v>
      </c>
      <c r="E618" t="s">
        <v>163</v>
      </c>
      <c r="F618">
        <v>400</v>
      </c>
      <c r="G618" t="s">
        <v>417</v>
      </c>
      <c r="H618" t="s">
        <v>36</v>
      </c>
      <c r="I618">
        <v>0.5</v>
      </c>
      <c r="J618" t="s">
        <v>25</v>
      </c>
      <c r="K618">
        <v>34</v>
      </c>
      <c r="L618" t="s">
        <v>214</v>
      </c>
      <c r="M618" s="5">
        <v>49</v>
      </c>
      <c r="N618">
        <v>12</v>
      </c>
      <c r="O618" t="s">
        <v>272</v>
      </c>
      <c r="P618" t="s">
        <v>199</v>
      </c>
      <c r="Q618" t="s">
        <v>424</v>
      </c>
      <c r="R618" t="s">
        <v>416</v>
      </c>
      <c r="S618">
        <v>0</v>
      </c>
      <c r="T618" t="s">
        <v>8</v>
      </c>
      <c r="U618" t="s">
        <v>283</v>
      </c>
    </row>
    <row r="619" spans="1:21" x14ac:dyDescent="0.25">
      <c r="A619">
        <v>48</v>
      </c>
      <c r="B619">
        <v>45</v>
      </c>
      <c r="C619">
        <v>1</v>
      </c>
      <c r="D619">
        <v>38.731499999999997</v>
      </c>
      <c r="E619" t="s">
        <v>163</v>
      </c>
      <c r="F619">
        <v>400</v>
      </c>
      <c r="G619" t="s">
        <v>417</v>
      </c>
      <c r="H619" t="s">
        <v>36</v>
      </c>
      <c r="I619">
        <v>0.5</v>
      </c>
      <c r="J619" t="s">
        <v>25</v>
      </c>
      <c r="K619">
        <v>34</v>
      </c>
      <c r="L619" t="s">
        <v>214</v>
      </c>
      <c r="M619" s="5">
        <v>49</v>
      </c>
      <c r="N619">
        <v>12</v>
      </c>
      <c r="O619" t="s">
        <v>272</v>
      </c>
      <c r="P619" t="s">
        <v>199</v>
      </c>
      <c r="Q619" t="s">
        <v>424</v>
      </c>
      <c r="R619" t="s">
        <v>416</v>
      </c>
      <c r="S619">
        <v>38.731499999999997</v>
      </c>
      <c r="T619" t="s">
        <v>8</v>
      </c>
      <c r="U619" t="s">
        <v>283</v>
      </c>
    </row>
    <row r="620" spans="1:21" x14ac:dyDescent="0.25">
      <c r="A620">
        <v>48</v>
      </c>
      <c r="B620">
        <v>45</v>
      </c>
      <c r="C620">
        <v>2</v>
      </c>
      <c r="D620">
        <v>93.398099999999999</v>
      </c>
      <c r="E620" t="s">
        <v>163</v>
      </c>
      <c r="F620">
        <v>400</v>
      </c>
      <c r="G620" t="s">
        <v>417</v>
      </c>
      <c r="H620" t="s">
        <v>36</v>
      </c>
      <c r="I620">
        <v>0.5</v>
      </c>
      <c r="J620" t="s">
        <v>25</v>
      </c>
      <c r="K620">
        <v>34</v>
      </c>
      <c r="L620" t="s">
        <v>214</v>
      </c>
      <c r="M620" s="5">
        <v>49</v>
      </c>
      <c r="N620">
        <v>12</v>
      </c>
      <c r="O620" t="s">
        <v>272</v>
      </c>
      <c r="P620" t="s">
        <v>199</v>
      </c>
      <c r="Q620" t="s">
        <v>424</v>
      </c>
      <c r="R620" t="s">
        <v>416</v>
      </c>
      <c r="S620">
        <v>93.398099999999999</v>
      </c>
      <c r="T620" t="s">
        <v>8</v>
      </c>
      <c r="U620" t="s">
        <v>283</v>
      </c>
    </row>
    <row r="621" spans="1:21" x14ac:dyDescent="0.25">
      <c r="A621">
        <v>48</v>
      </c>
      <c r="B621">
        <v>45</v>
      </c>
      <c r="C621">
        <v>3</v>
      </c>
      <c r="D621">
        <v>110.1516</v>
      </c>
      <c r="E621" t="s">
        <v>163</v>
      </c>
      <c r="F621">
        <v>400</v>
      </c>
      <c r="G621" t="s">
        <v>417</v>
      </c>
      <c r="H621" t="s">
        <v>36</v>
      </c>
      <c r="I621">
        <v>0.5</v>
      </c>
      <c r="J621" t="s">
        <v>25</v>
      </c>
      <c r="K621">
        <v>34</v>
      </c>
      <c r="L621" t="s">
        <v>214</v>
      </c>
      <c r="M621" s="5">
        <v>49</v>
      </c>
      <c r="N621">
        <v>12</v>
      </c>
      <c r="O621" t="s">
        <v>272</v>
      </c>
      <c r="P621" t="s">
        <v>199</v>
      </c>
      <c r="Q621" t="s">
        <v>424</v>
      </c>
      <c r="R621" t="s">
        <v>416</v>
      </c>
      <c r="S621">
        <v>110.1516</v>
      </c>
      <c r="T621" t="s">
        <v>8</v>
      </c>
      <c r="U621" t="s">
        <v>283</v>
      </c>
    </row>
    <row r="622" spans="1:21" x14ac:dyDescent="0.25">
      <c r="A622">
        <v>48</v>
      </c>
      <c r="B622">
        <v>45</v>
      </c>
      <c r="C622">
        <v>4</v>
      </c>
      <c r="D622">
        <v>131.2998</v>
      </c>
      <c r="E622" t="s">
        <v>163</v>
      </c>
      <c r="F622">
        <v>400</v>
      </c>
      <c r="G622" t="s">
        <v>417</v>
      </c>
      <c r="H622" t="s">
        <v>36</v>
      </c>
      <c r="I622">
        <v>0.5</v>
      </c>
      <c r="J622" t="s">
        <v>25</v>
      </c>
      <c r="K622">
        <v>34</v>
      </c>
      <c r="L622" t="s">
        <v>214</v>
      </c>
      <c r="M622" s="5">
        <v>49</v>
      </c>
      <c r="N622">
        <v>12</v>
      </c>
      <c r="O622" t="s">
        <v>272</v>
      </c>
      <c r="P622" t="s">
        <v>199</v>
      </c>
      <c r="Q622" t="s">
        <v>424</v>
      </c>
      <c r="R622" t="s">
        <v>416</v>
      </c>
      <c r="S622">
        <v>131.2998</v>
      </c>
      <c r="T622" t="s">
        <v>8</v>
      </c>
      <c r="U622" t="s">
        <v>283</v>
      </c>
    </row>
    <row r="623" spans="1:21" x14ac:dyDescent="0.25">
      <c r="A623">
        <v>48</v>
      </c>
      <c r="B623">
        <v>45</v>
      </c>
      <c r="C623">
        <v>6</v>
      </c>
      <c r="D623">
        <v>143.37979999999999</v>
      </c>
      <c r="E623" t="s">
        <v>163</v>
      </c>
      <c r="F623">
        <v>400</v>
      </c>
      <c r="G623" t="s">
        <v>417</v>
      </c>
      <c r="H623" t="s">
        <v>36</v>
      </c>
      <c r="I623">
        <v>0.5</v>
      </c>
      <c r="J623" t="s">
        <v>25</v>
      </c>
      <c r="K623">
        <v>34</v>
      </c>
      <c r="L623" t="s">
        <v>214</v>
      </c>
      <c r="M623" s="5">
        <v>49</v>
      </c>
      <c r="N623">
        <v>12</v>
      </c>
      <c r="O623" t="s">
        <v>272</v>
      </c>
      <c r="P623" t="s">
        <v>199</v>
      </c>
      <c r="Q623" t="s">
        <v>424</v>
      </c>
      <c r="R623" t="s">
        <v>416</v>
      </c>
      <c r="S623">
        <v>143.37979999999999</v>
      </c>
      <c r="T623" t="s">
        <v>8</v>
      </c>
      <c r="U623" t="s">
        <v>283</v>
      </c>
    </row>
    <row r="624" spans="1:21" x14ac:dyDescent="0.25">
      <c r="A624">
        <v>48</v>
      </c>
      <c r="B624">
        <v>45</v>
      </c>
      <c r="C624">
        <v>8</v>
      </c>
      <c r="D624">
        <v>121.3927</v>
      </c>
      <c r="E624" t="s">
        <v>163</v>
      </c>
      <c r="F624">
        <v>400</v>
      </c>
      <c r="G624" t="s">
        <v>417</v>
      </c>
      <c r="H624" t="s">
        <v>36</v>
      </c>
      <c r="I624">
        <v>0.5</v>
      </c>
      <c r="J624" t="s">
        <v>25</v>
      </c>
      <c r="K624">
        <v>34</v>
      </c>
      <c r="L624" t="s">
        <v>214</v>
      </c>
      <c r="M624" s="5">
        <v>49</v>
      </c>
      <c r="N624">
        <v>12</v>
      </c>
      <c r="O624" t="s">
        <v>272</v>
      </c>
      <c r="P624" t="s">
        <v>199</v>
      </c>
      <c r="Q624" t="s">
        <v>424</v>
      </c>
      <c r="R624" t="s">
        <v>416</v>
      </c>
      <c r="S624">
        <v>121.3927</v>
      </c>
      <c r="T624" t="s">
        <v>8</v>
      </c>
      <c r="U624" t="s">
        <v>283</v>
      </c>
    </row>
    <row r="625" spans="1:21" x14ac:dyDescent="0.25">
      <c r="A625">
        <v>48</v>
      </c>
      <c r="B625">
        <v>45</v>
      </c>
      <c r="C625">
        <v>12</v>
      </c>
      <c r="D625">
        <v>89.779300000000006</v>
      </c>
      <c r="E625" t="s">
        <v>163</v>
      </c>
      <c r="F625">
        <v>400</v>
      </c>
      <c r="G625" t="s">
        <v>417</v>
      </c>
      <c r="H625" t="s">
        <v>36</v>
      </c>
      <c r="I625">
        <v>0.5</v>
      </c>
      <c r="J625" t="s">
        <v>25</v>
      </c>
      <c r="K625">
        <v>34</v>
      </c>
      <c r="L625" t="s">
        <v>214</v>
      </c>
      <c r="M625" s="5">
        <v>49</v>
      </c>
      <c r="N625">
        <v>12</v>
      </c>
      <c r="O625" t="s">
        <v>272</v>
      </c>
      <c r="P625" t="s">
        <v>199</v>
      </c>
      <c r="Q625" t="s">
        <v>424</v>
      </c>
      <c r="R625" t="s">
        <v>416</v>
      </c>
      <c r="S625">
        <v>89.779300000000006</v>
      </c>
      <c r="T625" t="s">
        <v>8</v>
      </c>
      <c r="U625" t="s">
        <v>283</v>
      </c>
    </row>
    <row r="626" spans="1:21" x14ac:dyDescent="0.25">
      <c r="A626">
        <v>48</v>
      </c>
      <c r="B626">
        <v>45</v>
      </c>
      <c r="C626">
        <v>24</v>
      </c>
      <c r="D626">
        <v>43.022599999999997</v>
      </c>
      <c r="E626" t="s">
        <v>163</v>
      </c>
      <c r="F626">
        <v>400</v>
      </c>
      <c r="G626" t="s">
        <v>417</v>
      </c>
      <c r="H626" t="s">
        <v>36</v>
      </c>
      <c r="I626">
        <v>0.5</v>
      </c>
      <c r="J626" t="s">
        <v>25</v>
      </c>
      <c r="K626">
        <v>34</v>
      </c>
      <c r="L626" t="s">
        <v>214</v>
      </c>
      <c r="M626" s="5">
        <v>49</v>
      </c>
      <c r="N626">
        <v>12</v>
      </c>
      <c r="O626" t="s">
        <v>272</v>
      </c>
      <c r="P626" t="s">
        <v>199</v>
      </c>
      <c r="Q626" t="s">
        <v>424</v>
      </c>
      <c r="R626" t="s">
        <v>416</v>
      </c>
      <c r="S626">
        <v>43.022599999999997</v>
      </c>
      <c r="T626" t="s">
        <v>8</v>
      </c>
      <c r="U626" t="s">
        <v>283</v>
      </c>
    </row>
    <row r="627" spans="1:21" x14ac:dyDescent="0.25">
      <c r="A627">
        <v>48</v>
      </c>
      <c r="B627">
        <v>45</v>
      </c>
      <c r="C627">
        <v>36</v>
      </c>
      <c r="D627">
        <v>13.0221</v>
      </c>
      <c r="E627" t="s">
        <v>163</v>
      </c>
      <c r="F627">
        <v>400</v>
      </c>
      <c r="G627" t="s">
        <v>417</v>
      </c>
      <c r="H627" t="s">
        <v>36</v>
      </c>
      <c r="I627">
        <v>0.5</v>
      </c>
      <c r="J627" t="s">
        <v>25</v>
      </c>
      <c r="K627">
        <v>34</v>
      </c>
      <c r="L627" t="s">
        <v>214</v>
      </c>
      <c r="M627" s="5">
        <v>49</v>
      </c>
      <c r="N627">
        <v>12</v>
      </c>
      <c r="O627" t="s">
        <v>272</v>
      </c>
      <c r="P627" t="s">
        <v>199</v>
      </c>
      <c r="Q627" t="s">
        <v>424</v>
      </c>
      <c r="R627" t="s">
        <v>416</v>
      </c>
      <c r="S627">
        <v>13.0221</v>
      </c>
      <c r="T627" t="s">
        <v>8</v>
      </c>
      <c r="U627" t="s">
        <v>283</v>
      </c>
    </row>
    <row r="628" spans="1:21" x14ac:dyDescent="0.25">
      <c r="A628">
        <v>48</v>
      </c>
      <c r="B628">
        <v>45</v>
      </c>
      <c r="C628">
        <v>48</v>
      </c>
      <c r="D628">
        <v>12.141999999999999</v>
      </c>
      <c r="E628" t="s">
        <v>163</v>
      </c>
      <c r="F628">
        <v>400</v>
      </c>
      <c r="G628" t="s">
        <v>417</v>
      </c>
      <c r="H628" t="s">
        <v>36</v>
      </c>
      <c r="I628">
        <v>0.5</v>
      </c>
      <c r="J628" t="s">
        <v>25</v>
      </c>
      <c r="K628">
        <v>34</v>
      </c>
      <c r="L628" t="s">
        <v>214</v>
      </c>
      <c r="M628" s="5">
        <v>49</v>
      </c>
      <c r="N628">
        <v>12</v>
      </c>
      <c r="O628" t="s">
        <v>272</v>
      </c>
      <c r="P628" t="s">
        <v>199</v>
      </c>
      <c r="Q628" t="s">
        <v>424</v>
      </c>
      <c r="R628" t="s">
        <v>416</v>
      </c>
      <c r="S628">
        <v>12.141999999999999</v>
      </c>
      <c r="T628" t="s">
        <v>8</v>
      </c>
      <c r="U628" t="s">
        <v>283</v>
      </c>
    </row>
    <row r="629" spans="1:21" x14ac:dyDescent="0.25">
      <c r="A629">
        <v>48</v>
      </c>
      <c r="B629">
        <v>45</v>
      </c>
      <c r="C629">
        <v>72</v>
      </c>
      <c r="D629">
        <v>4.3390000000000004</v>
      </c>
      <c r="E629" t="s">
        <v>163</v>
      </c>
      <c r="F629">
        <v>400</v>
      </c>
      <c r="G629" t="s">
        <v>417</v>
      </c>
      <c r="H629" t="s">
        <v>36</v>
      </c>
      <c r="I629">
        <v>0.5</v>
      </c>
      <c r="J629" t="s">
        <v>25</v>
      </c>
      <c r="K629">
        <v>34</v>
      </c>
      <c r="L629" t="s">
        <v>214</v>
      </c>
      <c r="M629" s="5">
        <v>49</v>
      </c>
      <c r="N629">
        <v>12</v>
      </c>
      <c r="O629" t="s">
        <v>272</v>
      </c>
      <c r="P629" t="s">
        <v>199</v>
      </c>
      <c r="Q629" t="s">
        <v>424</v>
      </c>
      <c r="R629" t="s">
        <v>416</v>
      </c>
      <c r="S629">
        <v>4.3390000000000004</v>
      </c>
      <c r="T629" t="s">
        <v>8</v>
      </c>
      <c r="U629" t="s">
        <v>283</v>
      </c>
    </row>
    <row r="630" spans="1:21" x14ac:dyDescent="0.25">
      <c r="A630">
        <v>48</v>
      </c>
      <c r="B630">
        <v>46</v>
      </c>
      <c r="C630">
        <v>0</v>
      </c>
      <c r="D630">
        <v>0</v>
      </c>
      <c r="E630" t="s">
        <v>163</v>
      </c>
      <c r="F630">
        <v>400</v>
      </c>
      <c r="G630" t="s">
        <v>417</v>
      </c>
      <c r="H630" t="s">
        <v>36</v>
      </c>
      <c r="I630">
        <v>0.5</v>
      </c>
      <c r="J630" t="s">
        <v>25</v>
      </c>
      <c r="K630">
        <v>39</v>
      </c>
      <c r="L630" t="s">
        <v>214</v>
      </c>
      <c r="M630" s="5">
        <v>53</v>
      </c>
      <c r="N630">
        <v>12</v>
      </c>
      <c r="O630" t="s">
        <v>272</v>
      </c>
      <c r="P630" t="s">
        <v>199</v>
      </c>
      <c r="Q630" t="s">
        <v>422</v>
      </c>
      <c r="R630" t="s">
        <v>416</v>
      </c>
      <c r="S630">
        <v>0</v>
      </c>
      <c r="T630" t="s">
        <v>8</v>
      </c>
      <c r="U630" t="s">
        <v>283</v>
      </c>
    </row>
    <row r="631" spans="1:21" x14ac:dyDescent="0.25">
      <c r="A631">
        <v>48</v>
      </c>
      <c r="B631">
        <v>46</v>
      </c>
      <c r="C631">
        <v>1</v>
      </c>
      <c r="D631">
        <v>39.281599999999997</v>
      </c>
      <c r="E631" t="s">
        <v>163</v>
      </c>
      <c r="F631">
        <v>400</v>
      </c>
      <c r="G631" t="s">
        <v>417</v>
      </c>
      <c r="H631" t="s">
        <v>36</v>
      </c>
      <c r="I631">
        <v>0.5</v>
      </c>
      <c r="J631" t="s">
        <v>25</v>
      </c>
      <c r="K631">
        <v>39</v>
      </c>
      <c r="L631" t="s">
        <v>214</v>
      </c>
      <c r="M631" s="5">
        <v>53</v>
      </c>
      <c r="N631">
        <v>12</v>
      </c>
      <c r="O631" t="s">
        <v>272</v>
      </c>
      <c r="P631" t="s">
        <v>199</v>
      </c>
      <c r="Q631" t="s">
        <v>422</v>
      </c>
      <c r="R631" t="s">
        <v>416</v>
      </c>
      <c r="S631">
        <v>39.281599999999997</v>
      </c>
      <c r="T631" t="s">
        <v>8</v>
      </c>
      <c r="U631" t="s">
        <v>283</v>
      </c>
    </row>
    <row r="632" spans="1:21" x14ac:dyDescent="0.25">
      <c r="A632">
        <v>48</v>
      </c>
      <c r="B632">
        <v>46</v>
      </c>
      <c r="C632">
        <v>2</v>
      </c>
      <c r="D632">
        <v>92.572800000000001</v>
      </c>
      <c r="E632" t="s">
        <v>163</v>
      </c>
      <c r="F632">
        <v>400</v>
      </c>
      <c r="G632" t="s">
        <v>417</v>
      </c>
      <c r="H632" t="s">
        <v>36</v>
      </c>
      <c r="I632">
        <v>0.5</v>
      </c>
      <c r="J632" t="s">
        <v>25</v>
      </c>
      <c r="K632">
        <v>39</v>
      </c>
      <c r="L632" t="s">
        <v>214</v>
      </c>
      <c r="M632" s="5">
        <v>53</v>
      </c>
      <c r="N632">
        <v>12</v>
      </c>
      <c r="O632" t="s">
        <v>272</v>
      </c>
      <c r="P632" t="s">
        <v>199</v>
      </c>
      <c r="Q632" t="s">
        <v>422</v>
      </c>
      <c r="R632" t="s">
        <v>416</v>
      </c>
      <c r="S632">
        <v>92.572800000000001</v>
      </c>
      <c r="T632" t="s">
        <v>8</v>
      </c>
      <c r="U632" t="s">
        <v>283</v>
      </c>
    </row>
    <row r="633" spans="1:21" x14ac:dyDescent="0.25">
      <c r="A633">
        <v>48</v>
      </c>
      <c r="B633">
        <v>46</v>
      </c>
      <c r="C633">
        <v>3</v>
      </c>
      <c r="D633">
        <v>124.437</v>
      </c>
      <c r="E633" t="s">
        <v>163</v>
      </c>
      <c r="F633">
        <v>400</v>
      </c>
      <c r="G633" t="s">
        <v>417</v>
      </c>
      <c r="H633" t="s">
        <v>36</v>
      </c>
      <c r="I633">
        <v>0.5</v>
      </c>
      <c r="J633" t="s">
        <v>25</v>
      </c>
      <c r="K633">
        <v>39</v>
      </c>
      <c r="L633" t="s">
        <v>214</v>
      </c>
      <c r="M633" s="5">
        <v>53</v>
      </c>
      <c r="N633">
        <v>12</v>
      </c>
      <c r="O633" t="s">
        <v>272</v>
      </c>
      <c r="P633" t="s">
        <v>199</v>
      </c>
      <c r="Q633" t="s">
        <v>422</v>
      </c>
      <c r="R633" t="s">
        <v>416</v>
      </c>
      <c r="S633">
        <v>124.437</v>
      </c>
      <c r="T633" t="s">
        <v>8</v>
      </c>
      <c r="U633" t="s">
        <v>283</v>
      </c>
    </row>
    <row r="634" spans="1:21" x14ac:dyDescent="0.25">
      <c r="A634">
        <v>48</v>
      </c>
      <c r="B634">
        <v>46</v>
      </c>
      <c r="C634">
        <v>4</v>
      </c>
      <c r="D634">
        <v>135.9701</v>
      </c>
      <c r="E634" t="s">
        <v>163</v>
      </c>
      <c r="F634">
        <v>400</v>
      </c>
      <c r="G634" t="s">
        <v>417</v>
      </c>
      <c r="H634" t="s">
        <v>36</v>
      </c>
      <c r="I634">
        <v>0.5</v>
      </c>
      <c r="J634" t="s">
        <v>25</v>
      </c>
      <c r="K634">
        <v>39</v>
      </c>
      <c r="L634" t="s">
        <v>214</v>
      </c>
      <c r="M634" s="5">
        <v>53</v>
      </c>
      <c r="N634">
        <v>12</v>
      </c>
      <c r="O634" t="s">
        <v>272</v>
      </c>
      <c r="P634" t="s">
        <v>199</v>
      </c>
      <c r="Q634" t="s">
        <v>422</v>
      </c>
      <c r="R634" t="s">
        <v>416</v>
      </c>
      <c r="S634">
        <v>135.9701</v>
      </c>
      <c r="T634" t="s">
        <v>8</v>
      </c>
      <c r="U634" t="s">
        <v>283</v>
      </c>
    </row>
    <row r="635" spans="1:21" x14ac:dyDescent="0.25">
      <c r="A635">
        <v>48</v>
      </c>
      <c r="B635">
        <v>46</v>
      </c>
      <c r="C635">
        <v>6</v>
      </c>
      <c r="D635">
        <v>145.8519</v>
      </c>
      <c r="E635" t="s">
        <v>163</v>
      </c>
      <c r="F635">
        <v>400</v>
      </c>
      <c r="G635" t="s">
        <v>417</v>
      </c>
      <c r="H635" t="s">
        <v>36</v>
      </c>
      <c r="I635">
        <v>0.5</v>
      </c>
      <c r="J635" t="s">
        <v>25</v>
      </c>
      <c r="K635">
        <v>39</v>
      </c>
      <c r="L635" t="s">
        <v>214</v>
      </c>
      <c r="M635" s="5">
        <v>53</v>
      </c>
      <c r="N635">
        <v>12</v>
      </c>
      <c r="O635" t="s">
        <v>272</v>
      </c>
      <c r="P635" t="s">
        <v>199</v>
      </c>
      <c r="Q635" t="s">
        <v>422</v>
      </c>
      <c r="R635" t="s">
        <v>416</v>
      </c>
      <c r="S635">
        <v>145.8519</v>
      </c>
      <c r="T635" t="s">
        <v>8</v>
      </c>
      <c r="U635" t="s">
        <v>283</v>
      </c>
    </row>
    <row r="636" spans="1:21" x14ac:dyDescent="0.25">
      <c r="A636">
        <v>48</v>
      </c>
      <c r="B636">
        <v>46</v>
      </c>
      <c r="C636">
        <v>8</v>
      </c>
      <c r="D636">
        <v>135.4032</v>
      </c>
      <c r="E636" t="s">
        <v>163</v>
      </c>
      <c r="F636">
        <v>400</v>
      </c>
      <c r="G636" t="s">
        <v>417</v>
      </c>
      <c r="H636" t="s">
        <v>36</v>
      </c>
      <c r="I636">
        <v>0.5</v>
      </c>
      <c r="J636" t="s">
        <v>25</v>
      </c>
      <c r="K636">
        <v>39</v>
      </c>
      <c r="L636" t="s">
        <v>214</v>
      </c>
      <c r="M636" s="5">
        <v>53</v>
      </c>
      <c r="N636">
        <v>12</v>
      </c>
      <c r="O636" t="s">
        <v>272</v>
      </c>
      <c r="P636" t="s">
        <v>199</v>
      </c>
      <c r="Q636" t="s">
        <v>422</v>
      </c>
      <c r="R636" t="s">
        <v>416</v>
      </c>
      <c r="S636">
        <v>135.4032</v>
      </c>
      <c r="T636" t="s">
        <v>8</v>
      </c>
      <c r="U636" t="s">
        <v>283</v>
      </c>
    </row>
    <row r="637" spans="1:21" x14ac:dyDescent="0.25">
      <c r="A637">
        <v>48</v>
      </c>
      <c r="B637">
        <v>46</v>
      </c>
      <c r="C637">
        <v>12</v>
      </c>
      <c r="D637">
        <v>106.5381</v>
      </c>
      <c r="E637" t="s">
        <v>163</v>
      </c>
      <c r="F637">
        <v>400</v>
      </c>
      <c r="G637" t="s">
        <v>417</v>
      </c>
      <c r="H637" t="s">
        <v>36</v>
      </c>
      <c r="I637">
        <v>0.5</v>
      </c>
      <c r="J637" t="s">
        <v>25</v>
      </c>
      <c r="K637">
        <v>39</v>
      </c>
      <c r="L637" t="s">
        <v>214</v>
      </c>
      <c r="M637" s="5">
        <v>53</v>
      </c>
      <c r="N637">
        <v>12</v>
      </c>
      <c r="O637" t="s">
        <v>272</v>
      </c>
      <c r="P637" t="s">
        <v>199</v>
      </c>
      <c r="Q637" t="s">
        <v>422</v>
      </c>
      <c r="R637" t="s">
        <v>416</v>
      </c>
      <c r="S637">
        <v>106.5381</v>
      </c>
      <c r="T637" t="s">
        <v>8</v>
      </c>
      <c r="U637" t="s">
        <v>283</v>
      </c>
    </row>
    <row r="638" spans="1:21" x14ac:dyDescent="0.25">
      <c r="A638">
        <v>48</v>
      </c>
      <c r="B638">
        <v>46</v>
      </c>
      <c r="C638">
        <v>24</v>
      </c>
      <c r="D638">
        <v>63.900700000000001</v>
      </c>
      <c r="E638" t="s">
        <v>163</v>
      </c>
      <c r="F638">
        <v>400</v>
      </c>
      <c r="G638" t="s">
        <v>417</v>
      </c>
      <c r="H638" t="s">
        <v>36</v>
      </c>
      <c r="I638">
        <v>0.5</v>
      </c>
      <c r="J638" t="s">
        <v>25</v>
      </c>
      <c r="K638">
        <v>39</v>
      </c>
      <c r="L638" t="s">
        <v>214</v>
      </c>
      <c r="M638" s="5">
        <v>53</v>
      </c>
      <c r="N638">
        <v>12</v>
      </c>
      <c r="O638" t="s">
        <v>272</v>
      </c>
      <c r="P638" t="s">
        <v>199</v>
      </c>
      <c r="Q638" t="s">
        <v>422</v>
      </c>
      <c r="R638" t="s">
        <v>416</v>
      </c>
      <c r="S638">
        <v>63.900700000000001</v>
      </c>
      <c r="T638" t="s">
        <v>8</v>
      </c>
      <c r="U638" t="s">
        <v>283</v>
      </c>
    </row>
    <row r="639" spans="1:21" x14ac:dyDescent="0.25">
      <c r="A639">
        <v>48</v>
      </c>
      <c r="B639">
        <v>46</v>
      </c>
      <c r="C639">
        <v>36</v>
      </c>
      <c r="D639">
        <v>27.581600000000002</v>
      </c>
      <c r="E639" t="s">
        <v>163</v>
      </c>
      <c r="F639">
        <v>400</v>
      </c>
      <c r="G639" t="s">
        <v>417</v>
      </c>
      <c r="H639" t="s">
        <v>36</v>
      </c>
      <c r="I639">
        <v>0.5</v>
      </c>
      <c r="J639" t="s">
        <v>25</v>
      </c>
      <c r="K639">
        <v>39</v>
      </c>
      <c r="L639" t="s">
        <v>214</v>
      </c>
      <c r="M639" s="5">
        <v>53</v>
      </c>
      <c r="N639">
        <v>12</v>
      </c>
      <c r="O639" t="s">
        <v>272</v>
      </c>
      <c r="P639" t="s">
        <v>199</v>
      </c>
      <c r="Q639" t="s">
        <v>422</v>
      </c>
      <c r="R639" t="s">
        <v>416</v>
      </c>
      <c r="S639">
        <v>27.581600000000002</v>
      </c>
      <c r="T639" t="s">
        <v>8</v>
      </c>
      <c r="U639" t="s">
        <v>283</v>
      </c>
    </row>
    <row r="640" spans="1:21" x14ac:dyDescent="0.25">
      <c r="A640">
        <v>48</v>
      </c>
      <c r="B640">
        <v>46</v>
      </c>
      <c r="C640">
        <v>48</v>
      </c>
      <c r="D640">
        <v>25.878</v>
      </c>
      <c r="E640" t="s">
        <v>163</v>
      </c>
      <c r="F640">
        <v>400</v>
      </c>
      <c r="G640" t="s">
        <v>417</v>
      </c>
      <c r="H640" t="s">
        <v>36</v>
      </c>
      <c r="I640">
        <v>0.5</v>
      </c>
      <c r="J640" t="s">
        <v>25</v>
      </c>
      <c r="K640">
        <v>39</v>
      </c>
      <c r="L640" t="s">
        <v>214</v>
      </c>
      <c r="M640" s="5">
        <v>53</v>
      </c>
      <c r="N640">
        <v>12</v>
      </c>
      <c r="O640" t="s">
        <v>272</v>
      </c>
      <c r="P640" t="s">
        <v>199</v>
      </c>
      <c r="Q640" t="s">
        <v>422</v>
      </c>
      <c r="R640" t="s">
        <v>416</v>
      </c>
      <c r="S640">
        <v>25.878</v>
      </c>
      <c r="T640" t="s">
        <v>8</v>
      </c>
      <c r="U640" t="s">
        <v>283</v>
      </c>
    </row>
    <row r="641" spans="1:21" x14ac:dyDescent="0.25">
      <c r="A641">
        <v>48</v>
      </c>
      <c r="B641">
        <v>46</v>
      </c>
      <c r="C641">
        <v>72</v>
      </c>
      <c r="D641">
        <v>17.525300000000001</v>
      </c>
      <c r="E641" t="s">
        <v>163</v>
      </c>
      <c r="F641">
        <v>400</v>
      </c>
      <c r="G641" t="s">
        <v>417</v>
      </c>
      <c r="H641" t="s">
        <v>36</v>
      </c>
      <c r="I641">
        <v>0.5</v>
      </c>
      <c r="J641" t="s">
        <v>25</v>
      </c>
      <c r="K641">
        <v>39</v>
      </c>
      <c r="L641" t="s">
        <v>214</v>
      </c>
      <c r="M641" s="5">
        <v>53</v>
      </c>
      <c r="N641">
        <v>12</v>
      </c>
      <c r="O641" t="s">
        <v>272</v>
      </c>
      <c r="P641" t="s">
        <v>199</v>
      </c>
      <c r="Q641" t="s">
        <v>422</v>
      </c>
      <c r="R641" t="s">
        <v>416</v>
      </c>
      <c r="S641">
        <v>17.525300000000001</v>
      </c>
      <c r="T641" t="s">
        <v>8</v>
      </c>
      <c r="U641" t="s">
        <v>283</v>
      </c>
    </row>
    <row r="642" spans="1:21" x14ac:dyDescent="0.25">
      <c r="A642">
        <v>51</v>
      </c>
      <c r="B642">
        <v>47</v>
      </c>
      <c r="C642">
        <v>0</v>
      </c>
      <c r="D642">
        <f>S642*1000</f>
        <v>0</v>
      </c>
      <c r="E642" t="s">
        <v>163</v>
      </c>
      <c r="F642">
        <f>12.5*66.4</f>
        <v>830.00000000000011</v>
      </c>
      <c r="G642" t="s">
        <v>418</v>
      </c>
      <c r="H642" t="s">
        <v>27</v>
      </c>
      <c r="I642">
        <v>1</v>
      </c>
      <c r="J642" t="s">
        <v>23</v>
      </c>
      <c r="K642">
        <v>29</v>
      </c>
      <c r="L642" t="s">
        <v>214</v>
      </c>
      <c r="M642" s="5">
        <v>66.400000000000006</v>
      </c>
      <c r="N642">
        <v>7</v>
      </c>
      <c r="O642" t="s">
        <v>232</v>
      </c>
      <c r="P642" t="s">
        <v>199</v>
      </c>
      <c r="Q642" t="s">
        <v>211</v>
      </c>
      <c r="R642" t="s">
        <v>211</v>
      </c>
      <c r="S642">
        <v>0</v>
      </c>
      <c r="T642" t="s">
        <v>81</v>
      </c>
      <c r="U642" t="s">
        <v>139</v>
      </c>
    </row>
    <row r="643" spans="1:21" x14ac:dyDescent="0.25">
      <c r="A643">
        <v>51</v>
      </c>
      <c r="B643">
        <v>47</v>
      </c>
      <c r="C643">
        <v>1</v>
      </c>
      <c r="D643">
        <f t="shared" ref="D643:D654" si="21">S643*1000</f>
        <v>517.1</v>
      </c>
      <c r="E643" t="s">
        <v>163</v>
      </c>
      <c r="F643">
        <f t="shared" ref="F643:F654" si="22">12.5*66.4</f>
        <v>830.00000000000011</v>
      </c>
      <c r="G643" t="s">
        <v>418</v>
      </c>
      <c r="H643" t="s">
        <v>27</v>
      </c>
      <c r="I643">
        <v>1</v>
      </c>
      <c r="J643" t="s">
        <v>23</v>
      </c>
      <c r="K643">
        <v>29</v>
      </c>
      <c r="L643" t="s">
        <v>214</v>
      </c>
      <c r="M643" s="5">
        <v>66.400000000000006</v>
      </c>
      <c r="N643">
        <v>7</v>
      </c>
      <c r="O643" t="s">
        <v>232</v>
      </c>
      <c r="P643" t="s">
        <v>199</v>
      </c>
      <c r="Q643" t="s">
        <v>211</v>
      </c>
      <c r="R643" t="s">
        <v>211</v>
      </c>
      <c r="S643">
        <v>0.5171</v>
      </c>
      <c r="T643" t="s">
        <v>81</v>
      </c>
      <c r="U643" t="s">
        <v>139</v>
      </c>
    </row>
    <row r="644" spans="1:21" x14ac:dyDescent="0.25">
      <c r="A644">
        <v>51</v>
      </c>
      <c r="B644">
        <v>47</v>
      </c>
      <c r="C644">
        <v>3</v>
      </c>
      <c r="D644">
        <f t="shared" si="21"/>
        <v>1040.7</v>
      </c>
      <c r="E644" t="s">
        <v>163</v>
      </c>
      <c r="F644">
        <f t="shared" si="22"/>
        <v>830.00000000000011</v>
      </c>
      <c r="G644" t="s">
        <v>418</v>
      </c>
      <c r="H644" t="s">
        <v>27</v>
      </c>
      <c r="I644">
        <v>1</v>
      </c>
      <c r="J644" t="s">
        <v>23</v>
      </c>
      <c r="K644">
        <v>29</v>
      </c>
      <c r="L644" t="s">
        <v>214</v>
      </c>
      <c r="M644" s="5">
        <v>66.400000000000006</v>
      </c>
      <c r="N644">
        <v>7</v>
      </c>
      <c r="O644" t="s">
        <v>232</v>
      </c>
      <c r="P644" t="s">
        <v>199</v>
      </c>
      <c r="Q644" t="s">
        <v>211</v>
      </c>
      <c r="R644" t="s">
        <v>211</v>
      </c>
      <c r="S644">
        <v>1.0407</v>
      </c>
      <c r="T644" t="s">
        <v>81</v>
      </c>
      <c r="U644" t="s">
        <v>139</v>
      </c>
    </row>
    <row r="645" spans="1:21" x14ac:dyDescent="0.25">
      <c r="A645">
        <v>51</v>
      </c>
      <c r="B645">
        <v>47</v>
      </c>
      <c r="C645">
        <v>5</v>
      </c>
      <c r="D645">
        <f t="shared" si="21"/>
        <v>916.2</v>
      </c>
      <c r="E645" t="s">
        <v>163</v>
      </c>
      <c r="F645">
        <f t="shared" si="22"/>
        <v>830.00000000000011</v>
      </c>
      <c r="G645" t="s">
        <v>418</v>
      </c>
      <c r="H645" t="s">
        <v>27</v>
      </c>
      <c r="I645">
        <v>1</v>
      </c>
      <c r="J645" t="s">
        <v>23</v>
      </c>
      <c r="K645">
        <v>29</v>
      </c>
      <c r="L645" t="s">
        <v>214</v>
      </c>
      <c r="M645" s="5">
        <v>66.400000000000006</v>
      </c>
      <c r="N645">
        <v>7</v>
      </c>
      <c r="O645" t="s">
        <v>232</v>
      </c>
      <c r="P645" t="s">
        <v>199</v>
      </c>
      <c r="Q645" t="s">
        <v>211</v>
      </c>
      <c r="R645" t="s">
        <v>211</v>
      </c>
      <c r="S645">
        <v>0.91620000000000001</v>
      </c>
      <c r="T645" t="s">
        <v>81</v>
      </c>
      <c r="U645" t="s">
        <v>139</v>
      </c>
    </row>
    <row r="646" spans="1:21" x14ac:dyDescent="0.25">
      <c r="A646">
        <v>51</v>
      </c>
      <c r="B646">
        <v>47</v>
      </c>
      <c r="C646">
        <v>6</v>
      </c>
      <c r="D646">
        <f t="shared" si="21"/>
        <v>717</v>
      </c>
      <c r="E646" t="s">
        <v>163</v>
      </c>
      <c r="F646">
        <f t="shared" si="22"/>
        <v>830.00000000000011</v>
      </c>
      <c r="G646" t="s">
        <v>418</v>
      </c>
      <c r="H646" t="s">
        <v>27</v>
      </c>
      <c r="I646">
        <v>1</v>
      </c>
      <c r="J646" t="s">
        <v>23</v>
      </c>
      <c r="K646">
        <v>29</v>
      </c>
      <c r="L646" t="s">
        <v>214</v>
      </c>
      <c r="M646" s="5">
        <v>66.400000000000006</v>
      </c>
      <c r="N646">
        <v>7</v>
      </c>
      <c r="O646" t="s">
        <v>232</v>
      </c>
      <c r="P646" t="s">
        <v>199</v>
      </c>
      <c r="Q646" t="s">
        <v>211</v>
      </c>
      <c r="R646" t="s">
        <v>211</v>
      </c>
      <c r="S646">
        <v>0.71699999999999997</v>
      </c>
      <c r="T646" t="s">
        <v>81</v>
      </c>
      <c r="U646" t="s">
        <v>139</v>
      </c>
    </row>
    <row r="647" spans="1:21" x14ac:dyDescent="0.25">
      <c r="A647">
        <v>51</v>
      </c>
      <c r="B647">
        <v>47</v>
      </c>
      <c r="C647">
        <v>8</v>
      </c>
      <c r="D647">
        <f t="shared" si="21"/>
        <v>598.70000000000005</v>
      </c>
      <c r="E647" t="s">
        <v>163</v>
      </c>
      <c r="F647">
        <f t="shared" si="22"/>
        <v>830.00000000000011</v>
      </c>
      <c r="G647" t="s">
        <v>418</v>
      </c>
      <c r="H647" t="s">
        <v>27</v>
      </c>
      <c r="I647">
        <v>1</v>
      </c>
      <c r="J647" t="s">
        <v>23</v>
      </c>
      <c r="K647">
        <v>29</v>
      </c>
      <c r="L647" t="s">
        <v>214</v>
      </c>
      <c r="M647" s="5">
        <v>66.400000000000006</v>
      </c>
      <c r="N647">
        <v>7</v>
      </c>
      <c r="O647" t="s">
        <v>232</v>
      </c>
      <c r="P647" t="s">
        <v>199</v>
      </c>
      <c r="Q647" t="s">
        <v>211</v>
      </c>
      <c r="R647" t="s">
        <v>211</v>
      </c>
      <c r="S647">
        <v>0.59870000000000001</v>
      </c>
      <c r="T647" t="s">
        <v>81</v>
      </c>
      <c r="U647" t="s">
        <v>139</v>
      </c>
    </row>
    <row r="648" spans="1:21" x14ac:dyDescent="0.25">
      <c r="A648">
        <v>51</v>
      </c>
      <c r="B648">
        <v>47</v>
      </c>
      <c r="C648">
        <v>9</v>
      </c>
      <c r="D648">
        <f t="shared" si="21"/>
        <v>595.6</v>
      </c>
      <c r="E648" t="s">
        <v>163</v>
      </c>
      <c r="F648">
        <f t="shared" si="22"/>
        <v>830.00000000000011</v>
      </c>
      <c r="G648" t="s">
        <v>418</v>
      </c>
      <c r="H648" t="s">
        <v>27</v>
      </c>
      <c r="I648">
        <v>1</v>
      </c>
      <c r="J648" t="s">
        <v>23</v>
      </c>
      <c r="K648">
        <v>29</v>
      </c>
      <c r="L648" t="s">
        <v>214</v>
      </c>
      <c r="M648" s="5">
        <v>66.400000000000006</v>
      </c>
      <c r="N648">
        <v>7</v>
      </c>
      <c r="O648" t="s">
        <v>232</v>
      </c>
      <c r="P648" t="s">
        <v>199</v>
      </c>
      <c r="Q648" t="s">
        <v>211</v>
      </c>
      <c r="R648" t="s">
        <v>211</v>
      </c>
      <c r="S648">
        <v>0.59560000000000002</v>
      </c>
      <c r="T648" t="s">
        <v>81</v>
      </c>
      <c r="U648" t="s">
        <v>139</v>
      </c>
    </row>
    <row r="649" spans="1:21" x14ac:dyDescent="0.25">
      <c r="A649">
        <v>51</v>
      </c>
      <c r="B649">
        <v>47</v>
      </c>
      <c r="C649">
        <v>11</v>
      </c>
      <c r="D649">
        <f t="shared" si="21"/>
        <v>440</v>
      </c>
      <c r="E649" t="s">
        <v>163</v>
      </c>
      <c r="F649">
        <f t="shared" si="22"/>
        <v>830.00000000000011</v>
      </c>
      <c r="G649" t="s">
        <v>418</v>
      </c>
      <c r="H649" t="s">
        <v>27</v>
      </c>
      <c r="I649">
        <v>1</v>
      </c>
      <c r="J649" t="s">
        <v>23</v>
      </c>
      <c r="K649">
        <v>29</v>
      </c>
      <c r="L649" t="s">
        <v>214</v>
      </c>
      <c r="M649" s="5">
        <v>66.400000000000006</v>
      </c>
      <c r="N649">
        <v>7</v>
      </c>
      <c r="O649" t="s">
        <v>232</v>
      </c>
      <c r="P649" t="s">
        <v>199</v>
      </c>
      <c r="Q649" t="s">
        <v>211</v>
      </c>
      <c r="R649" t="s">
        <v>211</v>
      </c>
      <c r="S649">
        <v>0.44</v>
      </c>
      <c r="T649" t="s">
        <v>81</v>
      </c>
      <c r="U649" t="s">
        <v>139</v>
      </c>
    </row>
    <row r="650" spans="1:21" x14ac:dyDescent="0.25">
      <c r="A650">
        <v>51</v>
      </c>
      <c r="B650">
        <v>47</v>
      </c>
      <c r="C650">
        <v>14</v>
      </c>
      <c r="D650">
        <f t="shared" si="21"/>
        <v>300</v>
      </c>
      <c r="E650" t="s">
        <v>163</v>
      </c>
      <c r="F650">
        <f t="shared" si="22"/>
        <v>830.00000000000011</v>
      </c>
      <c r="G650" t="s">
        <v>418</v>
      </c>
      <c r="H650" t="s">
        <v>27</v>
      </c>
      <c r="I650">
        <v>1</v>
      </c>
      <c r="J650" t="s">
        <v>23</v>
      </c>
      <c r="K650">
        <v>29</v>
      </c>
      <c r="L650" t="s">
        <v>214</v>
      </c>
      <c r="M650" s="5">
        <v>66.400000000000006</v>
      </c>
      <c r="N650">
        <v>7</v>
      </c>
      <c r="O650" t="s">
        <v>232</v>
      </c>
      <c r="P650" t="s">
        <v>199</v>
      </c>
      <c r="Q650" t="s">
        <v>211</v>
      </c>
      <c r="R650" t="s">
        <v>211</v>
      </c>
      <c r="S650">
        <v>0.3</v>
      </c>
      <c r="T650" t="s">
        <v>81</v>
      </c>
      <c r="U650" t="s">
        <v>139</v>
      </c>
    </row>
    <row r="651" spans="1:21" x14ac:dyDescent="0.25">
      <c r="A651">
        <v>51</v>
      </c>
      <c r="B651">
        <v>47</v>
      </c>
      <c r="C651">
        <v>18</v>
      </c>
      <c r="D651">
        <f t="shared" si="21"/>
        <v>203.7</v>
      </c>
      <c r="E651" t="s">
        <v>163</v>
      </c>
      <c r="F651">
        <f t="shared" si="22"/>
        <v>830.00000000000011</v>
      </c>
      <c r="G651" t="s">
        <v>418</v>
      </c>
      <c r="H651" t="s">
        <v>27</v>
      </c>
      <c r="I651">
        <v>1</v>
      </c>
      <c r="J651" t="s">
        <v>23</v>
      </c>
      <c r="K651">
        <v>29</v>
      </c>
      <c r="L651" t="s">
        <v>214</v>
      </c>
      <c r="M651" s="5">
        <v>66.400000000000006</v>
      </c>
      <c r="N651">
        <v>7</v>
      </c>
      <c r="O651" t="s">
        <v>232</v>
      </c>
      <c r="P651" t="s">
        <v>199</v>
      </c>
      <c r="Q651" t="s">
        <v>211</v>
      </c>
      <c r="R651" t="s">
        <v>211</v>
      </c>
      <c r="S651">
        <v>0.20369999999999999</v>
      </c>
      <c r="T651" t="s">
        <v>81</v>
      </c>
      <c r="U651" t="s">
        <v>139</v>
      </c>
    </row>
    <row r="652" spans="1:21" x14ac:dyDescent="0.25">
      <c r="A652">
        <v>51</v>
      </c>
      <c r="B652">
        <v>47</v>
      </c>
      <c r="C652">
        <v>24</v>
      </c>
      <c r="D652">
        <f t="shared" si="21"/>
        <v>126.2</v>
      </c>
      <c r="E652" t="s">
        <v>163</v>
      </c>
      <c r="F652">
        <f t="shared" si="22"/>
        <v>830.00000000000011</v>
      </c>
      <c r="G652" t="s">
        <v>418</v>
      </c>
      <c r="H652" t="s">
        <v>27</v>
      </c>
      <c r="I652">
        <v>1</v>
      </c>
      <c r="J652" t="s">
        <v>23</v>
      </c>
      <c r="K652">
        <v>29</v>
      </c>
      <c r="L652" t="s">
        <v>214</v>
      </c>
      <c r="M652" s="5">
        <v>66.400000000000006</v>
      </c>
      <c r="N652">
        <v>7</v>
      </c>
      <c r="O652" t="s">
        <v>232</v>
      </c>
      <c r="P652" t="s">
        <v>199</v>
      </c>
      <c r="Q652" t="s">
        <v>211</v>
      </c>
      <c r="R652" t="s">
        <v>211</v>
      </c>
      <c r="S652">
        <v>0.12620000000000001</v>
      </c>
      <c r="T652" t="s">
        <v>81</v>
      </c>
      <c r="U652" t="s">
        <v>139</v>
      </c>
    </row>
    <row r="653" spans="1:21" x14ac:dyDescent="0.25">
      <c r="A653">
        <v>51</v>
      </c>
      <c r="B653">
        <v>47</v>
      </c>
      <c r="C653">
        <v>36</v>
      </c>
      <c r="D653">
        <f t="shared" si="21"/>
        <v>89.6</v>
      </c>
      <c r="E653" t="s">
        <v>163</v>
      </c>
      <c r="F653">
        <f t="shared" si="22"/>
        <v>830.00000000000011</v>
      </c>
      <c r="G653" t="s">
        <v>418</v>
      </c>
      <c r="H653" t="s">
        <v>27</v>
      </c>
      <c r="I653">
        <v>1</v>
      </c>
      <c r="J653" t="s">
        <v>23</v>
      </c>
      <c r="K653">
        <v>29</v>
      </c>
      <c r="L653" t="s">
        <v>214</v>
      </c>
      <c r="M653" s="5">
        <v>66.400000000000006</v>
      </c>
      <c r="N653">
        <v>7</v>
      </c>
      <c r="O653" t="s">
        <v>232</v>
      </c>
      <c r="P653" t="s">
        <v>199</v>
      </c>
      <c r="Q653" t="s">
        <v>211</v>
      </c>
      <c r="R653" t="s">
        <v>211</v>
      </c>
      <c r="S653">
        <v>8.9599999999999999E-2</v>
      </c>
      <c r="T653" t="s">
        <v>81</v>
      </c>
      <c r="U653" t="s">
        <v>139</v>
      </c>
    </row>
    <row r="654" spans="1:21" x14ac:dyDescent="0.25">
      <c r="A654">
        <v>51</v>
      </c>
      <c r="B654">
        <v>47</v>
      </c>
      <c r="C654">
        <v>48</v>
      </c>
      <c r="D654">
        <f t="shared" si="21"/>
        <v>77.899999999999991</v>
      </c>
      <c r="E654" t="s">
        <v>163</v>
      </c>
      <c r="F654">
        <f t="shared" si="22"/>
        <v>830.00000000000011</v>
      </c>
      <c r="G654" t="s">
        <v>418</v>
      </c>
      <c r="H654" t="s">
        <v>27</v>
      </c>
      <c r="I654">
        <v>1</v>
      </c>
      <c r="J654" t="s">
        <v>23</v>
      </c>
      <c r="K654">
        <v>29</v>
      </c>
      <c r="L654" t="s">
        <v>214</v>
      </c>
      <c r="M654" s="5">
        <v>66.400000000000006</v>
      </c>
      <c r="N654">
        <v>7</v>
      </c>
      <c r="O654" t="s">
        <v>232</v>
      </c>
      <c r="P654" t="s">
        <v>199</v>
      </c>
      <c r="Q654" t="s">
        <v>211</v>
      </c>
      <c r="R654" t="s">
        <v>211</v>
      </c>
      <c r="S654">
        <v>7.7899999999999997E-2</v>
      </c>
      <c r="T654" t="s">
        <v>81</v>
      </c>
      <c r="U654" t="s">
        <v>139</v>
      </c>
    </row>
    <row r="655" spans="1:21" x14ac:dyDescent="0.25">
      <c r="A655">
        <v>52</v>
      </c>
      <c r="B655">
        <v>48</v>
      </c>
      <c r="C655">
        <v>0</v>
      </c>
      <c r="D655">
        <v>0</v>
      </c>
      <c r="E655" t="s">
        <v>163</v>
      </c>
      <c r="F655">
        <v>600</v>
      </c>
      <c r="G655" t="s">
        <v>418</v>
      </c>
      <c r="H655" t="s">
        <v>36</v>
      </c>
      <c r="I655" t="s">
        <v>419</v>
      </c>
      <c r="J655" t="s">
        <v>25</v>
      </c>
      <c r="K655">
        <v>32</v>
      </c>
      <c r="L655" t="s">
        <v>214</v>
      </c>
      <c r="M655" s="5">
        <v>59.8</v>
      </c>
      <c r="N655">
        <v>10</v>
      </c>
      <c r="O655" t="s">
        <v>211</v>
      </c>
      <c r="P655" t="s">
        <v>222</v>
      </c>
      <c r="Q655" t="s">
        <v>211</v>
      </c>
      <c r="R655" t="s">
        <v>211</v>
      </c>
      <c r="S655">
        <v>0</v>
      </c>
      <c r="T655" t="s">
        <v>8</v>
      </c>
      <c r="U655" t="s">
        <v>283</v>
      </c>
    </row>
    <row r="656" spans="1:21" x14ac:dyDescent="0.25">
      <c r="A656">
        <v>52</v>
      </c>
      <c r="B656">
        <v>48</v>
      </c>
      <c r="C656">
        <v>1</v>
      </c>
      <c r="D656">
        <v>192.3374</v>
      </c>
      <c r="E656" t="s">
        <v>163</v>
      </c>
      <c r="F656">
        <v>600</v>
      </c>
      <c r="G656" t="s">
        <v>418</v>
      </c>
      <c r="H656" t="s">
        <v>36</v>
      </c>
      <c r="I656" t="s">
        <v>419</v>
      </c>
      <c r="J656" t="s">
        <v>25</v>
      </c>
      <c r="K656">
        <v>32</v>
      </c>
      <c r="L656" t="s">
        <v>214</v>
      </c>
      <c r="M656" s="5">
        <v>59.8</v>
      </c>
      <c r="N656">
        <v>10</v>
      </c>
      <c r="O656" t="s">
        <v>211</v>
      </c>
      <c r="P656" t="s">
        <v>222</v>
      </c>
      <c r="Q656" t="s">
        <v>211</v>
      </c>
      <c r="R656" t="s">
        <v>211</v>
      </c>
      <c r="S656">
        <v>192.3374</v>
      </c>
      <c r="T656" t="s">
        <v>8</v>
      </c>
      <c r="U656" t="s">
        <v>283</v>
      </c>
    </row>
    <row r="657" spans="1:21" x14ac:dyDescent="0.25">
      <c r="A657">
        <v>52</v>
      </c>
      <c r="B657">
        <v>48</v>
      </c>
      <c r="C657">
        <v>2</v>
      </c>
      <c r="D657">
        <v>336.87509999999997</v>
      </c>
      <c r="E657" t="s">
        <v>163</v>
      </c>
      <c r="F657">
        <v>600</v>
      </c>
      <c r="G657" t="s">
        <v>418</v>
      </c>
      <c r="H657" t="s">
        <v>36</v>
      </c>
      <c r="I657" t="s">
        <v>419</v>
      </c>
      <c r="J657" t="s">
        <v>25</v>
      </c>
      <c r="K657">
        <v>32</v>
      </c>
      <c r="L657" t="s">
        <v>214</v>
      </c>
      <c r="M657" s="5">
        <v>59.8</v>
      </c>
      <c r="N657">
        <v>10</v>
      </c>
      <c r="O657" t="s">
        <v>211</v>
      </c>
      <c r="P657" t="s">
        <v>222</v>
      </c>
      <c r="Q657" t="s">
        <v>211</v>
      </c>
      <c r="R657" t="s">
        <v>211</v>
      </c>
      <c r="S657">
        <v>336.87509999999997</v>
      </c>
      <c r="T657" t="s">
        <v>8</v>
      </c>
      <c r="U657" t="s">
        <v>283</v>
      </c>
    </row>
    <row r="658" spans="1:21" x14ac:dyDescent="0.25">
      <c r="A658">
        <v>52</v>
      </c>
      <c r="B658">
        <v>48</v>
      </c>
      <c r="C658">
        <v>4</v>
      </c>
      <c r="D658">
        <v>361.68920000000003</v>
      </c>
      <c r="E658" t="s">
        <v>163</v>
      </c>
      <c r="F658">
        <v>600</v>
      </c>
      <c r="G658" t="s">
        <v>418</v>
      </c>
      <c r="H658" t="s">
        <v>36</v>
      </c>
      <c r="I658" t="s">
        <v>419</v>
      </c>
      <c r="J658" t="s">
        <v>25</v>
      </c>
      <c r="K658">
        <v>32</v>
      </c>
      <c r="L658" t="s">
        <v>214</v>
      </c>
      <c r="M658" s="5">
        <v>59.8</v>
      </c>
      <c r="N658">
        <v>10</v>
      </c>
      <c r="O658" t="s">
        <v>211</v>
      </c>
      <c r="P658" t="s">
        <v>222</v>
      </c>
      <c r="Q658" t="s">
        <v>211</v>
      </c>
      <c r="R658" t="s">
        <v>211</v>
      </c>
      <c r="S658">
        <v>361.68920000000003</v>
      </c>
      <c r="T658" t="s">
        <v>8</v>
      </c>
      <c r="U658" t="s">
        <v>283</v>
      </c>
    </row>
    <row r="659" spans="1:21" x14ac:dyDescent="0.25">
      <c r="A659">
        <v>52</v>
      </c>
      <c r="B659">
        <v>48</v>
      </c>
      <c r="C659">
        <v>8</v>
      </c>
      <c r="D659">
        <v>255.708</v>
      </c>
      <c r="E659" t="s">
        <v>163</v>
      </c>
      <c r="F659">
        <v>600</v>
      </c>
      <c r="G659" t="s">
        <v>418</v>
      </c>
      <c r="H659" t="s">
        <v>36</v>
      </c>
      <c r="I659" t="s">
        <v>419</v>
      </c>
      <c r="J659" t="s">
        <v>25</v>
      </c>
      <c r="K659">
        <v>32</v>
      </c>
      <c r="L659" t="s">
        <v>214</v>
      </c>
      <c r="M659" s="5">
        <v>59.8</v>
      </c>
      <c r="N659">
        <v>10</v>
      </c>
      <c r="O659" t="s">
        <v>211</v>
      </c>
      <c r="P659" t="s">
        <v>222</v>
      </c>
      <c r="Q659" t="s">
        <v>211</v>
      </c>
      <c r="R659" t="s">
        <v>211</v>
      </c>
      <c r="S659">
        <v>255.708</v>
      </c>
      <c r="T659" t="s">
        <v>8</v>
      </c>
      <c r="U659" t="s">
        <v>283</v>
      </c>
    </row>
    <row r="660" spans="1:21" x14ac:dyDescent="0.25">
      <c r="A660">
        <v>52</v>
      </c>
      <c r="B660">
        <v>48</v>
      </c>
      <c r="C660">
        <v>24</v>
      </c>
      <c r="D660">
        <v>167.02850000000001</v>
      </c>
      <c r="E660" t="s">
        <v>163</v>
      </c>
      <c r="F660">
        <v>600</v>
      </c>
      <c r="G660" t="s">
        <v>418</v>
      </c>
      <c r="H660" t="s">
        <v>36</v>
      </c>
      <c r="I660" t="s">
        <v>419</v>
      </c>
      <c r="J660" t="s">
        <v>25</v>
      </c>
      <c r="K660">
        <v>32</v>
      </c>
      <c r="L660" t="s">
        <v>214</v>
      </c>
      <c r="M660" s="5">
        <v>59.8</v>
      </c>
      <c r="N660">
        <v>10</v>
      </c>
      <c r="O660" t="s">
        <v>211</v>
      </c>
      <c r="P660" t="s">
        <v>222</v>
      </c>
      <c r="Q660" t="s">
        <v>211</v>
      </c>
      <c r="R660" t="s">
        <v>211</v>
      </c>
      <c r="S660">
        <v>167.02850000000001</v>
      </c>
      <c r="T660" t="s">
        <v>8</v>
      </c>
      <c r="U660" t="s">
        <v>283</v>
      </c>
    </row>
    <row r="661" spans="1:21" x14ac:dyDescent="0.25">
      <c r="A661">
        <v>52</v>
      </c>
      <c r="B661">
        <v>48</v>
      </c>
      <c r="C661">
        <v>48</v>
      </c>
      <c r="D661">
        <v>72.810500000000005</v>
      </c>
      <c r="E661" t="s">
        <v>163</v>
      </c>
      <c r="F661">
        <v>600</v>
      </c>
      <c r="G661" t="s">
        <v>418</v>
      </c>
      <c r="H661" t="s">
        <v>36</v>
      </c>
      <c r="I661" t="s">
        <v>419</v>
      </c>
      <c r="J661" t="s">
        <v>25</v>
      </c>
      <c r="K661">
        <v>32</v>
      </c>
      <c r="L661" t="s">
        <v>214</v>
      </c>
      <c r="M661" s="5">
        <v>59.8</v>
      </c>
      <c r="N661">
        <v>10</v>
      </c>
      <c r="O661" t="s">
        <v>211</v>
      </c>
      <c r="P661" t="s">
        <v>222</v>
      </c>
      <c r="Q661" t="s">
        <v>211</v>
      </c>
      <c r="R661" t="s">
        <v>211</v>
      </c>
      <c r="S661">
        <v>72.810500000000005</v>
      </c>
      <c r="T661" t="s">
        <v>8</v>
      </c>
      <c r="U661" t="s">
        <v>283</v>
      </c>
    </row>
    <row r="662" spans="1:21" x14ac:dyDescent="0.25">
      <c r="A662">
        <v>52</v>
      </c>
      <c r="B662">
        <v>48</v>
      </c>
      <c r="C662">
        <v>72</v>
      </c>
      <c r="D662">
        <v>43.645699999999998</v>
      </c>
      <c r="E662" t="s">
        <v>163</v>
      </c>
      <c r="F662">
        <v>600</v>
      </c>
      <c r="G662" t="s">
        <v>418</v>
      </c>
      <c r="H662" t="s">
        <v>36</v>
      </c>
      <c r="I662" t="s">
        <v>419</v>
      </c>
      <c r="J662" t="s">
        <v>25</v>
      </c>
      <c r="K662">
        <v>32</v>
      </c>
      <c r="L662" t="s">
        <v>214</v>
      </c>
      <c r="M662" s="5">
        <v>59.8</v>
      </c>
      <c r="N662">
        <v>10</v>
      </c>
      <c r="O662" t="s">
        <v>211</v>
      </c>
      <c r="P662" t="s">
        <v>222</v>
      </c>
      <c r="Q662" t="s">
        <v>211</v>
      </c>
      <c r="R662" t="s">
        <v>211</v>
      </c>
      <c r="S662">
        <v>43.645699999999998</v>
      </c>
      <c r="T662" t="s">
        <v>8</v>
      </c>
      <c r="U662" t="s">
        <v>283</v>
      </c>
    </row>
    <row r="663" spans="1:21" x14ac:dyDescent="0.25">
      <c r="A663">
        <v>53</v>
      </c>
      <c r="B663">
        <v>49</v>
      </c>
      <c r="C663">
        <v>0</v>
      </c>
      <c r="D663">
        <v>0</v>
      </c>
      <c r="E663" t="s">
        <v>163</v>
      </c>
      <c r="F663">
        <v>800</v>
      </c>
      <c r="G663" t="s">
        <v>418</v>
      </c>
      <c r="H663" t="s">
        <v>36</v>
      </c>
      <c r="I663">
        <f>9/16</f>
        <v>0.5625</v>
      </c>
      <c r="J663" t="s">
        <v>25</v>
      </c>
      <c r="K663">
        <v>25</v>
      </c>
      <c r="L663" t="s">
        <v>214</v>
      </c>
      <c r="M663" s="5">
        <v>62.9</v>
      </c>
      <c r="N663" s="5">
        <v>16</v>
      </c>
      <c r="O663" t="s">
        <v>211</v>
      </c>
      <c r="P663" t="s">
        <v>222</v>
      </c>
      <c r="Q663" t="s">
        <v>211</v>
      </c>
      <c r="R663" t="s">
        <v>211</v>
      </c>
      <c r="S663">
        <v>0</v>
      </c>
      <c r="T663" t="s">
        <v>8</v>
      </c>
      <c r="U663" t="s">
        <v>283</v>
      </c>
    </row>
    <row r="664" spans="1:21" x14ac:dyDescent="0.25">
      <c r="A664">
        <v>53</v>
      </c>
      <c r="B664">
        <v>49</v>
      </c>
      <c r="C664">
        <v>0.5</v>
      </c>
      <c r="D664">
        <v>77.25</v>
      </c>
      <c r="E664" t="s">
        <v>163</v>
      </c>
      <c r="F664">
        <v>800</v>
      </c>
      <c r="G664" t="s">
        <v>418</v>
      </c>
      <c r="H664" t="s">
        <v>36</v>
      </c>
      <c r="I664">
        <f t="shared" ref="I664:I690" si="23">9/16</f>
        <v>0.5625</v>
      </c>
      <c r="J664" t="s">
        <v>25</v>
      </c>
      <c r="K664">
        <v>25</v>
      </c>
      <c r="L664" t="s">
        <v>214</v>
      </c>
      <c r="M664" s="5">
        <v>62.9</v>
      </c>
      <c r="N664" s="5">
        <v>16</v>
      </c>
      <c r="O664" t="s">
        <v>211</v>
      </c>
      <c r="P664" t="s">
        <v>222</v>
      </c>
      <c r="Q664" t="s">
        <v>211</v>
      </c>
      <c r="R664" t="s">
        <v>211</v>
      </c>
      <c r="S664">
        <v>77.25</v>
      </c>
      <c r="T664" t="s">
        <v>8</v>
      </c>
      <c r="U664" t="s">
        <v>283</v>
      </c>
    </row>
    <row r="665" spans="1:21" x14ac:dyDescent="0.25">
      <c r="A665">
        <v>53</v>
      </c>
      <c r="B665">
        <v>49</v>
      </c>
      <c r="C665">
        <v>0.75</v>
      </c>
      <c r="D665">
        <v>131.1</v>
      </c>
      <c r="E665" t="s">
        <v>163</v>
      </c>
      <c r="F665">
        <v>800</v>
      </c>
      <c r="G665" t="s">
        <v>418</v>
      </c>
      <c r="H665" t="s">
        <v>36</v>
      </c>
      <c r="I665">
        <f t="shared" si="23"/>
        <v>0.5625</v>
      </c>
      <c r="J665" t="s">
        <v>25</v>
      </c>
      <c r="K665">
        <v>25</v>
      </c>
      <c r="L665" t="s">
        <v>214</v>
      </c>
      <c r="M665" s="5">
        <v>62.9</v>
      </c>
      <c r="N665" s="5">
        <v>16</v>
      </c>
      <c r="O665" t="s">
        <v>211</v>
      </c>
      <c r="P665" t="s">
        <v>222</v>
      </c>
      <c r="Q665" t="s">
        <v>211</v>
      </c>
      <c r="R665" t="s">
        <v>211</v>
      </c>
      <c r="S665">
        <v>131.1</v>
      </c>
      <c r="T665" t="s">
        <v>8</v>
      </c>
      <c r="U665" t="s">
        <v>283</v>
      </c>
    </row>
    <row r="666" spans="1:21" x14ac:dyDescent="0.25">
      <c r="A666">
        <v>53</v>
      </c>
      <c r="B666">
        <v>49</v>
      </c>
      <c r="C666">
        <v>1</v>
      </c>
      <c r="D666">
        <v>184.95999999999998</v>
      </c>
      <c r="E666" t="s">
        <v>163</v>
      </c>
      <c r="F666">
        <v>800</v>
      </c>
      <c r="G666" t="s">
        <v>418</v>
      </c>
      <c r="H666" t="s">
        <v>36</v>
      </c>
      <c r="I666">
        <f t="shared" si="23"/>
        <v>0.5625</v>
      </c>
      <c r="J666" t="s">
        <v>25</v>
      </c>
      <c r="K666">
        <v>25</v>
      </c>
      <c r="L666" t="s">
        <v>214</v>
      </c>
      <c r="M666" s="5">
        <v>62.9</v>
      </c>
      <c r="N666" s="5">
        <v>16</v>
      </c>
      <c r="O666" t="s">
        <v>211</v>
      </c>
      <c r="P666" t="s">
        <v>222</v>
      </c>
      <c r="Q666" t="s">
        <v>211</v>
      </c>
      <c r="R666" t="s">
        <v>211</v>
      </c>
      <c r="S666">
        <v>184.95999999999998</v>
      </c>
      <c r="T666" t="s">
        <v>8</v>
      </c>
      <c r="U666" t="s">
        <v>283</v>
      </c>
    </row>
    <row r="667" spans="1:21" x14ac:dyDescent="0.25">
      <c r="A667">
        <v>53</v>
      </c>
      <c r="B667">
        <v>49</v>
      </c>
      <c r="C667">
        <v>1.5</v>
      </c>
      <c r="D667">
        <v>372.33</v>
      </c>
      <c r="E667" t="s">
        <v>163</v>
      </c>
      <c r="F667">
        <v>800</v>
      </c>
      <c r="G667" t="s">
        <v>418</v>
      </c>
      <c r="H667" t="s">
        <v>36</v>
      </c>
      <c r="I667">
        <f t="shared" si="23"/>
        <v>0.5625</v>
      </c>
      <c r="J667" t="s">
        <v>25</v>
      </c>
      <c r="K667">
        <v>25</v>
      </c>
      <c r="L667" t="s">
        <v>214</v>
      </c>
      <c r="M667" s="5">
        <v>62.9</v>
      </c>
      <c r="N667" s="5">
        <v>16</v>
      </c>
      <c r="O667" t="s">
        <v>211</v>
      </c>
      <c r="P667" t="s">
        <v>222</v>
      </c>
      <c r="Q667" t="s">
        <v>211</v>
      </c>
      <c r="R667" t="s">
        <v>211</v>
      </c>
      <c r="S667">
        <v>372.33</v>
      </c>
      <c r="T667" t="s">
        <v>8</v>
      </c>
      <c r="U667" t="s">
        <v>283</v>
      </c>
    </row>
    <row r="668" spans="1:21" x14ac:dyDescent="0.25">
      <c r="A668">
        <v>53</v>
      </c>
      <c r="B668">
        <v>49</v>
      </c>
      <c r="C668">
        <v>2</v>
      </c>
      <c r="D668">
        <v>696.75</v>
      </c>
      <c r="E668" t="s">
        <v>163</v>
      </c>
      <c r="F668">
        <v>800</v>
      </c>
      <c r="G668" t="s">
        <v>418</v>
      </c>
      <c r="H668" t="s">
        <v>36</v>
      </c>
      <c r="I668">
        <f t="shared" si="23"/>
        <v>0.5625</v>
      </c>
      <c r="J668" t="s">
        <v>25</v>
      </c>
      <c r="K668">
        <v>25</v>
      </c>
      <c r="L668" t="s">
        <v>214</v>
      </c>
      <c r="M668" s="5">
        <v>62.9</v>
      </c>
      <c r="N668" s="5">
        <v>16</v>
      </c>
      <c r="O668" t="s">
        <v>211</v>
      </c>
      <c r="P668" t="s">
        <v>222</v>
      </c>
      <c r="Q668" t="s">
        <v>211</v>
      </c>
      <c r="R668" t="s">
        <v>211</v>
      </c>
      <c r="S668">
        <v>696.75</v>
      </c>
      <c r="T668" t="s">
        <v>8</v>
      </c>
      <c r="U668" t="s">
        <v>283</v>
      </c>
    </row>
    <row r="669" spans="1:21" x14ac:dyDescent="0.25">
      <c r="A669">
        <v>53</v>
      </c>
      <c r="B669">
        <v>49</v>
      </c>
      <c r="C669">
        <v>2.5</v>
      </c>
      <c r="D669">
        <v>950.91</v>
      </c>
      <c r="E669" t="s">
        <v>163</v>
      </c>
      <c r="F669">
        <v>800</v>
      </c>
      <c r="G669" t="s">
        <v>418</v>
      </c>
      <c r="H669" t="s">
        <v>36</v>
      </c>
      <c r="I669">
        <f t="shared" si="23"/>
        <v>0.5625</v>
      </c>
      <c r="J669" t="s">
        <v>25</v>
      </c>
      <c r="K669">
        <v>25</v>
      </c>
      <c r="L669" t="s">
        <v>214</v>
      </c>
      <c r="M669" s="5">
        <v>62.9</v>
      </c>
      <c r="N669" s="5">
        <v>16</v>
      </c>
      <c r="O669" t="s">
        <v>211</v>
      </c>
      <c r="P669" t="s">
        <v>222</v>
      </c>
      <c r="Q669" t="s">
        <v>211</v>
      </c>
      <c r="R669" t="s">
        <v>211</v>
      </c>
      <c r="S669">
        <v>950.91</v>
      </c>
      <c r="T669" t="s">
        <v>8</v>
      </c>
      <c r="U669" t="s">
        <v>283</v>
      </c>
    </row>
    <row r="670" spans="1:21" x14ac:dyDescent="0.25">
      <c r="A670">
        <v>53</v>
      </c>
      <c r="B670">
        <v>49</v>
      </c>
      <c r="C670">
        <v>3</v>
      </c>
      <c r="D670">
        <v>1206.22</v>
      </c>
      <c r="E670" t="s">
        <v>163</v>
      </c>
      <c r="F670">
        <v>800</v>
      </c>
      <c r="G670" t="s">
        <v>418</v>
      </c>
      <c r="H670" t="s">
        <v>36</v>
      </c>
      <c r="I670">
        <f t="shared" si="23"/>
        <v>0.5625</v>
      </c>
      <c r="J670" t="s">
        <v>25</v>
      </c>
      <c r="K670">
        <v>25</v>
      </c>
      <c r="L670" t="s">
        <v>214</v>
      </c>
      <c r="M670" s="5">
        <v>62.9</v>
      </c>
      <c r="N670" s="5">
        <v>16</v>
      </c>
      <c r="O670" t="s">
        <v>211</v>
      </c>
      <c r="P670" t="s">
        <v>222</v>
      </c>
      <c r="Q670" t="s">
        <v>211</v>
      </c>
      <c r="R670" t="s">
        <v>211</v>
      </c>
      <c r="S670">
        <v>1206.22</v>
      </c>
      <c r="T670" t="s">
        <v>8</v>
      </c>
      <c r="U670" t="s">
        <v>283</v>
      </c>
    </row>
    <row r="671" spans="1:21" x14ac:dyDescent="0.25">
      <c r="A671">
        <v>53</v>
      </c>
      <c r="B671">
        <v>49</v>
      </c>
      <c r="C671">
        <v>4</v>
      </c>
      <c r="D671">
        <v>1562.23</v>
      </c>
      <c r="E671" t="s">
        <v>163</v>
      </c>
      <c r="F671">
        <v>800</v>
      </c>
      <c r="G671" t="s">
        <v>418</v>
      </c>
      <c r="H671" t="s">
        <v>36</v>
      </c>
      <c r="I671">
        <f t="shared" si="23"/>
        <v>0.5625</v>
      </c>
      <c r="J671" t="s">
        <v>25</v>
      </c>
      <c r="K671">
        <v>25</v>
      </c>
      <c r="L671" t="s">
        <v>214</v>
      </c>
      <c r="M671" s="5">
        <v>62.9</v>
      </c>
      <c r="N671" s="5">
        <v>16</v>
      </c>
      <c r="O671" t="s">
        <v>211</v>
      </c>
      <c r="P671" t="s">
        <v>222</v>
      </c>
      <c r="Q671" t="s">
        <v>211</v>
      </c>
      <c r="R671" t="s">
        <v>211</v>
      </c>
      <c r="S671">
        <v>1562.23</v>
      </c>
      <c r="T671" t="s">
        <v>8</v>
      </c>
      <c r="U671" t="s">
        <v>283</v>
      </c>
    </row>
    <row r="672" spans="1:21" x14ac:dyDescent="0.25">
      <c r="A672">
        <v>53</v>
      </c>
      <c r="B672">
        <v>49</v>
      </c>
      <c r="C672">
        <v>6</v>
      </c>
      <c r="D672">
        <v>1701.3400000000001</v>
      </c>
      <c r="E672" t="s">
        <v>163</v>
      </c>
      <c r="F672">
        <v>800</v>
      </c>
      <c r="G672" t="s">
        <v>418</v>
      </c>
      <c r="H672" t="s">
        <v>36</v>
      </c>
      <c r="I672">
        <f t="shared" si="23"/>
        <v>0.5625</v>
      </c>
      <c r="J672" t="s">
        <v>25</v>
      </c>
      <c r="K672">
        <v>25</v>
      </c>
      <c r="L672" t="s">
        <v>214</v>
      </c>
      <c r="M672" s="5">
        <v>62.9</v>
      </c>
      <c r="N672" s="5">
        <v>16</v>
      </c>
      <c r="O672" t="s">
        <v>211</v>
      </c>
      <c r="P672" t="s">
        <v>222</v>
      </c>
      <c r="Q672" t="s">
        <v>211</v>
      </c>
      <c r="R672" t="s">
        <v>211</v>
      </c>
      <c r="S672">
        <v>1701.3400000000001</v>
      </c>
      <c r="T672" t="s">
        <v>8</v>
      </c>
      <c r="U672" t="s">
        <v>283</v>
      </c>
    </row>
    <row r="673" spans="1:21" x14ac:dyDescent="0.25">
      <c r="A673">
        <v>53</v>
      </c>
      <c r="B673">
        <v>49</v>
      </c>
      <c r="C673">
        <v>8</v>
      </c>
      <c r="D673">
        <v>1438.6599999999999</v>
      </c>
      <c r="E673" t="s">
        <v>163</v>
      </c>
      <c r="F673">
        <v>800</v>
      </c>
      <c r="G673" t="s">
        <v>418</v>
      </c>
      <c r="H673" t="s">
        <v>36</v>
      </c>
      <c r="I673">
        <f t="shared" si="23"/>
        <v>0.5625</v>
      </c>
      <c r="J673" t="s">
        <v>25</v>
      </c>
      <c r="K673">
        <v>25</v>
      </c>
      <c r="L673" t="s">
        <v>214</v>
      </c>
      <c r="M673" s="5">
        <v>62.9</v>
      </c>
      <c r="N673" s="5">
        <v>16</v>
      </c>
      <c r="O673" t="s">
        <v>211</v>
      </c>
      <c r="P673" t="s">
        <v>222</v>
      </c>
      <c r="Q673" t="s">
        <v>211</v>
      </c>
      <c r="R673" t="s">
        <v>211</v>
      </c>
      <c r="S673">
        <v>1438.6599999999999</v>
      </c>
      <c r="T673" t="s">
        <v>8</v>
      </c>
      <c r="U673" t="s">
        <v>283</v>
      </c>
    </row>
    <row r="674" spans="1:21" x14ac:dyDescent="0.25">
      <c r="A674">
        <v>53</v>
      </c>
      <c r="B674">
        <v>49</v>
      </c>
      <c r="C674">
        <v>12</v>
      </c>
      <c r="D674">
        <v>892.16</v>
      </c>
      <c r="E674" t="s">
        <v>163</v>
      </c>
      <c r="F674">
        <v>800</v>
      </c>
      <c r="G674" t="s">
        <v>418</v>
      </c>
      <c r="H674" t="s">
        <v>36</v>
      </c>
      <c r="I674">
        <f t="shared" si="23"/>
        <v>0.5625</v>
      </c>
      <c r="J674" t="s">
        <v>25</v>
      </c>
      <c r="K674">
        <v>25</v>
      </c>
      <c r="L674" t="s">
        <v>214</v>
      </c>
      <c r="M674" s="5">
        <v>62.9</v>
      </c>
      <c r="N674" s="5">
        <v>16</v>
      </c>
      <c r="O674" t="s">
        <v>211</v>
      </c>
      <c r="P674" t="s">
        <v>222</v>
      </c>
      <c r="Q674" t="s">
        <v>211</v>
      </c>
      <c r="R674" t="s">
        <v>211</v>
      </c>
      <c r="S674">
        <v>892.16</v>
      </c>
      <c r="T674" t="s">
        <v>8</v>
      </c>
      <c r="U674" t="s">
        <v>283</v>
      </c>
    </row>
    <row r="675" spans="1:21" x14ac:dyDescent="0.25">
      <c r="A675">
        <v>53</v>
      </c>
      <c r="B675">
        <v>49</v>
      </c>
      <c r="C675">
        <v>24</v>
      </c>
      <c r="D675">
        <v>445.31</v>
      </c>
      <c r="E675" t="s">
        <v>163</v>
      </c>
      <c r="F675">
        <v>800</v>
      </c>
      <c r="G675" t="s">
        <v>418</v>
      </c>
      <c r="H675" t="s">
        <v>36</v>
      </c>
      <c r="I675">
        <f t="shared" si="23"/>
        <v>0.5625</v>
      </c>
      <c r="J675" t="s">
        <v>25</v>
      </c>
      <c r="K675">
        <v>25</v>
      </c>
      <c r="L675" t="s">
        <v>214</v>
      </c>
      <c r="M675" s="5">
        <v>62.9</v>
      </c>
      <c r="N675" s="5">
        <v>16</v>
      </c>
      <c r="O675" t="s">
        <v>211</v>
      </c>
      <c r="P675" t="s">
        <v>222</v>
      </c>
      <c r="Q675" t="s">
        <v>211</v>
      </c>
      <c r="R675" t="s">
        <v>211</v>
      </c>
      <c r="S675">
        <v>445.31</v>
      </c>
      <c r="T675" t="s">
        <v>8</v>
      </c>
      <c r="U675" t="s">
        <v>283</v>
      </c>
    </row>
    <row r="676" spans="1:21" x14ac:dyDescent="0.25">
      <c r="A676">
        <v>53</v>
      </c>
      <c r="B676">
        <v>49</v>
      </c>
      <c r="C676">
        <v>48</v>
      </c>
      <c r="D676">
        <v>94</v>
      </c>
      <c r="E676" t="s">
        <v>163</v>
      </c>
      <c r="F676">
        <v>800</v>
      </c>
      <c r="G676" t="s">
        <v>418</v>
      </c>
      <c r="H676" t="s">
        <v>36</v>
      </c>
      <c r="I676">
        <f t="shared" si="23"/>
        <v>0.5625</v>
      </c>
      <c r="J676" t="s">
        <v>25</v>
      </c>
      <c r="K676">
        <v>25</v>
      </c>
      <c r="L676" t="s">
        <v>214</v>
      </c>
      <c r="M676" s="5">
        <v>62.9</v>
      </c>
      <c r="N676" s="5">
        <v>16</v>
      </c>
      <c r="O676" t="s">
        <v>211</v>
      </c>
      <c r="P676" t="s">
        <v>222</v>
      </c>
      <c r="Q676" t="s">
        <v>211</v>
      </c>
      <c r="R676" t="s">
        <v>211</v>
      </c>
      <c r="S676">
        <v>94</v>
      </c>
      <c r="T676" t="s">
        <v>8</v>
      </c>
      <c r="U676" t="s">
        <v>283</v>
      </c>
    </row>
    <row r="677" spans="1:21" x14ac:dyDescent="0.25">
      <c r="A677">
        <v>53</v>
      </c>
      <c r="B677">
        <v>50</v>
      </c>
      <c r="C677">
        <v>0</v>
      </c>
      <c r="D677">
        <v>0</v>
      </c>
      <c r="E677" t="s">
        <v>163</v>
      </c>
      <c r="F677">
        <v>800</v>
      </c>
      <c r="G677" t="s">
        <v>418</v>
      </c>
      <c r="H677" t="s">
        <v>37</v>
      </c>
      <c r="I677">
        <f t="shared" si="23"/>
        <v>0.5625</v>
      </c>
      <c r="J677" t="s">
        <v>25</v>
      </c>
      <c r="K677">
        <v>25</v>
      </c>
      <c r="L677" t="s">
        <v>214</v>
      </c>
      <c r="M677" s="5">
        <v>62.9</v>
      </c>
      <c r="N677" s="5">
        <v>16</v>
      </c>
      <c r="O677" t="s">
        <v>211</v>
      </c>
      <c r="P677" t="s">
        <v>222</v>
      </c>
      <c r="Q677" t="s">
        <v>211</v>
      </c>
      <c r="R677" t="s">
        <v>211</v>
      </c>
      <c r="S677">
        <v>0</v>
      </c>
      <c r="T677" t="s">
        <v>8</v>
      </c>
      <c r="U677" t="s">
        <v>283</v>
      </c>
    </row>
    <row r="678" spans="1:21" x14ac:dyDescent="0.25">
      <c r="A678">
        <v>53</v>
      </c>
      <c r="B678">
        <v>50</v>
      </c>
      <c r="C678">
        <v>0.5</v>
      </c>
      <c r="D678">
        <v>59.67</v>
      </c>
      <c r="E678" t="s">
        <v>163</v>
      </c>
      <c r="F678">
        <v>800</v>
      </c>
      <c r="G678" t="s">
        <v>418</v>
      </c>
      <c r="H678" t="s">
        <v>37</v>
      </c>
      <c r="I678">
        <f t="shared" si="23"/>
        <v>0.5625</v>
      </c>
      <c r="J678" t="s">
        <v>25</v>
      </c>
      <c r="K678">
        <v>25</v>
      </c>
      <c r="L678" t="s">
        <v>214</v>
      </c>
      <c r="M678" s="5">
        <v>62.9</v>
      </c>
      <c r="N678" s="5">
        <v>16</v>
      </c>
      <c r="O678" t="s">
        <v>211</v>
      </c>
      <c r="P678" t="s">
        <v>222</v>
      </c>
      <c r="Q678" t="s">
        <v>211</v>
      </c>
      <c r="R678" t="s">
        <v>211</v>
      </c>
      <c r="S678">
        <v>59.67</v>
      </c>
      <c r="T678" t="s">
        <v>8</v>
      </c>
      <c r="U678" t="s">
        <v>283</v>
      </c>
    </row>
    <row r="679" spans="1:21" x14ac:dyDescent="0.25">
      <c r="A679">
        <v>53</v>
      </c>
      <c r="B679">
        <v>50</v>
      </c>
      <c r="C679">
        <v>0.75</v>
      </c>
      <c r="D679">
        <v>107.66</v>
      </c>
      <c r="E679" t="s">
        <v>163</v>
      </c>
      <c r="F679">
        <v>800</v>
      </c>
      <c r="G679" t="s">
        <v>418</v>
      </c>
      <c r="H679" t="s">
        <v>37</v>
      </c>
      <c r="I679">
        <f t="shared" si="23"/>
        <v>0.5625</v>
      </c>
      <c r="J679" t="s">
        <v>25</v>
      </c>
      <c r="K679">
        <v>25</v>
      </c>
      <c r="L679" t="s">
        <v>214</v>
      </c>
      <c r="M679" s="5">
        <v>62.9</v>
      </c>
      <c r="N679" s="5">
        <v>16</v>
      </c>
      <c r="O679" t="s">
        <v>211</v>
      </c>
      <c r="P679" t="s">
        <v>222</v>
      </c>
      <c r="Q679" t="s">
        <v>211</v>
      </c>
      <c r="R679" t="s">
        <v>211</v>
      </c>
      <c r="S679">
        <v>107.66</v>
      </c>
      <c r="T679" t="s">
        <v>8</v>
      </c>
      <c r="U679" t="s">
        <v>283</v>
      </c>
    </row>
    <row r="680" spans="1:21" x14ac:dyDescent="0.25">
      <c r="A680">
        <v>53</v>
      </c>
      <c r="B680">
        <v>50</v>
      </c>
      <c r="C680">
        <v>1</v>
      </c>
      <c r="D680">
        <v>136.93</v>
      </c>
      <c r="E680" t="s">
        <v>163</v>
      </c>
      <c r="F680">
        <v>800</v>
      </c>
      <c r="G680" t="s">
        <v>418</v>
      </c>
      <c r="H680" t="s">
        <v>37</v>
      </c>
      <c r="I680">
        <f t="shared" si="23"/>
        <v>0.5625</v>
      </c>
      <c r="J680" t="s">
        <v>25</v>
      </c>
      <c r="K680">
        <v>25</v>
      </c>
      <c r="L680" t="s">
        <v>214</v>
      </c>
      <c r="M680" s="5">
        <v>62.9</v>
      </c>
      <c r="N680" s="5">
        <v>16</v>
      </c>
      <c r="O680" t="s">
        <v>211</v>
      </c>
      <c r="P680" t="s">
        <v>222</v>
      </c>
      <c r="Q680" t="s">
        <v>211</v>
      </c>
      <c r="R680" t="s">
        <v>211</v>
      </c>
      <c r="S680">
        <v>136.93</v>
      </c>
      <c r="T680" t="s">
        <v>8</v>
      </c>
      <c r="U680" t="s">
        <v>283</v>
      </c>
    </row>
    <row r="681" spans="1:21" x14ac:dyDescent="0.25">
      <c r="A681">
        <v>53</v>
      </c>
      <c r="B681">
        <v>50</v>
      </c>
      <c r="C681">
        <v>1.5</v>
      </c>
      <c r="D681">
        <v>179.03</v>
      </c>
      <c r="E681" t="s">
        <v>163</v>
      </c>
      <c r="F681">
        <v>800</v>
      </c>
      <c r="G681" t="s">
        <v>418</v>
      </c>
      <c r="H681" t="s">
        <v>37</v>
      </c>
      <c r="I681">
        <f t="shared" si="23"/>
        <v>0.5625</v>
      </c>
      <c r="J681" t="s">
        <v>25</v>
      </c>
      <c r="K681">
        <v>25</v>
      </c>
      <c r="L681" t="s">
        <v>214</v>
      </c>
      <c r="M681" s="5">
        <v>62.9</v>
      </c>
      <c r="N681" s="5">
        <v>16</v>
      </c>
      <c r="O681" t="s">
        <v>211</v>
      </c>
      <c r="P681" t="s">
        <v>222</v>
      </c>
      <c r="Q681" t="s">
        <v>211</v>
      </c>
      <c r="R681" t="s">
        <v>211</v>
      </c>
      <c r="S681">
        <v>179.03</v>
      </c>
      <c r="T681" t="s">
        <v>8</v>
      </c>
      <c r="U681" t="s">
        <v>283</v>
      </c>
    </row>
    <row r="682" spans="1:21" x14ac:dyDescent="0.25">
      <c r="A682">
        <v>53</v>
      </c>
      <c r="B682">
        <v>50</v>
      </c>
      <c r="C682">
        <v>2</v>
      </c>
      <c r="D682">
        <v>208.23000000000002</v>
      </c>
      <c r="E682" t="s">
        <v>163</v>
      </c>
      <c r="F682">
        <v>800</v>
      </c>
      <c r="G682" t="s">
        <v>418</v>
      </c>
      <c r="H682" t="s">
        <v>37</v>
      </c>
      <c r="I682">
        <f t="shared" si="23"/>
        <v>0.5625</v>
      </c>
      <c r="J682" t="s">
        <v>25</v>
      </c>
      <c r="K682">
        <v>25</v>
      </c>
      <c r="L682" t="s">
        <v>214</v>
      </c>
      <c r="M682" s="5">
        <v>62.9</v>
      </c>
      <c r="N682" s="5">
        <v>16</v>
      </c>
      <c r="O682" t="s">
        <v>211</v>
      </c>
      <c r="P682" t="s">
        <v>222</v>
      </c>
      <c r="Q682" t="s">
        <v>211</v>
      </c>
      <c r="R682" t="s">
        <v>211</v>
      </c>
      <c r="S682">
        <v>208.23000000000002</v>
      </c>
      <c r="T682" t="s">
        <v>8</v>
      </c>
      <c r="U682" t="s">
        <v>283</v>
      </c>
    </row>
    <row r="683" spans="1:21" x14ac:dyDescent="0.25">
      <c r="A683">
        <v>53</v>
      </c>
      <c r="B683">
        <v>50</v>
      </c>
      <c r="C683">
        <v>2.5</v>
      </c>
      <c r="D683">
        <v>233.93</v>
      </c>
      <c r="E683" t="s">
        <v>163</v>
      </c>
      <c r="F683">
        <v>800</v>
      </c>
      <c r="G683" t="s">
        <v>418</v>
      </c>
      <c r="H683" t="s">
        <v>37</v>
      </c>
      <c r="I683">
        <f t="shared" si="23"/>
        <v>0.5625</v>
      </c>
      <c r="J683" t="s">
        <v>25</v>
      </c>
      <c r="K683">
        <v>25</v>
      </c>
      <c r="L683" t="s">
        <v>214</v>
      </c>
      <c r="M683" s="5">
        <v>62.9</v>
      </c>
      <c r="N683" s="5">
        <v>16</v>
      </c>
      <c r="O683" t="s">
        <v>211</v>
      </c>
      <c r="P683" t="s">
        <v>222</v>
      </c>
      <c r="Q683" t="s">
        <v>211</v>
      </c>
      <c r="R683" t="s">
        <v>211</v>
      </c>
      <c r="S683">
        <v>233.93</v>
      </c>
      <c r="T683" t="s">
        <v>8</v>
      </c>
      <c r="U683" t="s">
        <v>283</v>
      </c>
    </row>
    <row r="684" spans="1:21" x14ac:dyDescent="0.25">
      <c r="A684">
        <v>53</v>
      </c>
      <c r="B684">
        <v>50</v>
      </c>
      <c r="C684">
        <v>3</v>
      </c>
      <c r="D684">
        <v>237.38000000000002</v>
      </c>
      <c r="E684" t="s">
        <v>163</v>
      </c>
      <c r="F684">
        <v>800</v>
      </c>
      <c r="G684" t="s">
        <v>418</v>
      </c>
      <c r="H684" t="s">
        <v>37</v>
      </c>
      <c r="I684">
        <f t="shared" si="23"/>
        <v>0.5625</v>
      </c>
      <c r="J684" t="s">
        <v>25</v>
      </c>
      <c r="K684">
        <v>25</v>
      </c>
      <c r="L684" t="s">
        <v>214</v>
      </c>
      <c r="M684" s="5">
        <v>62.9</v>
      </c>
      <c r="N684" s="5">
        <v>16</v>
      </c>
      <c r="O684" t="s">
        <v>211</v>
      </c>
      <c r="P684" t="s">
        <v>222</v>
      </c>
      <c r="Q684" t="s">
        <v>211</v>
      </c>
      <c r="R684" t="s">
        <v>211</v>
      </c>
      <c r="S684">
        <v>237.38000000000002</v>
      </c>
      <c r="T684" t="s">
        <v>8</v>
      </c>
      <c r="U684" t="s">
        <v>283</v>
      </c>
    </row>
    <row r="685" spans="1:21" x14ac:dyDescent="0.25">
      <c r="A685">
        <v>53</v>
      </c>
      <c r="B685">
        <v>50</v>
      </c>
      <c r="C685">
        <v>4</v>
      </c>
      <c r="D685">
        <v>238.41000000000003</v>
      </c>
      <c r="E685" t="s">
        <v>163</v>
      </c>
      <c r="F685">
        <v>800</v>
      </c>
      <c r="G685" t="s">
        <v>418</v>
      </c>
      <c r="H685" t="s">
        <v>37</v>
      </c>
      <c r="I685">
        <f t="shared" si="23"/>
        <v>0.5625</v>
      </c>
      <c r="J685" t="s">
        <v>25</v>
      </c>
      <c r="K685">
        <v>25</v>
      </c>
      <c r="L685" t="s">
        <v>214</v>
      </c>
      <c r="M685" s="5">
        <v>62.9</v>
      </c>
      <c r="N685" s="5">
        <v>16</v>
      </c>
      <c r="O685" t="s">
        <v>211</v>
      </c>
      <c r="P685" t="s">
        <v>222</v>
      </c>
      <c r="Q685" t="s">
        <v>211</v>
      </c>
      <c r="R685" t="s">
        <v>211</v>
      </c>
      <c r="S685">
        <v>238.41000000000003</v>
      </c>
      <c r="T685" t="s">
        <v>8</v>
      </c>
      <c r="U685" t="s">
        <v>283</v>
      </c>
    </row>
    <row r="686" spans="1:21" x14ac:dyDescent="0.25">
      <c r="A686">
        <v>53</v>
      </c>
      <c r="B686">
        <v>50</v>
      </c>
      <c r="C686">
        <v>6</v>
      </c>
      <c r="D686">
        <v>183.07</v>
      </c>
      <c r="E686" t="s">
        <v>163</v>
      </c>
      <c r="F686">
        <v>800</v>
      </c>
      <c r="G686" t="s">
        <v>418</v>
      </c>
      <c r="H686" t="s">
        <v>37</v>
      </c>
      <c r="I686">
        <f t="shared" si="23"/>
        <v>0.5625</v>
      </c>
      <c r="J686" t="s">
        <v>25</v>
      </c>
      <c r="K686">
        <v>25</v>
      </c>
      <c r="L686" t="s">
        <v>214</v>
      </c>
      <c r="M686" s="5">
        <v>62.9</v>
      </c>
      <c r="N686" s="5">
        <v>16</v>
      </c>
      <c r="O686" t="s">
        <v>211</v>
      </c>
      <c r="P686" t="s">
        <v>222</v>
      </c>
      <c r="Q686" t="s">
        <v>211</v>
      </c>
      <c r="R686" t="s">
        <v>211</v>
      </c>
      <c r="S686">
        <v>183.07</v>
      </c>
      <c r="T686" t="s">
        <v>8</v>
      </c>
      <c r="U686" t="s">
        <v>283</v>
      </c>
    </row>
    <row r="687" spans="1:21" x14ac:dyDescent="0.25">
      <c r="A687">
        <v>53</v>
      </c>
      <c r="B687">
        <v>50</v>
      </c>
      <c r="C687">
        <v>8</v>
      </c>
      <c r="D687">
        <v>148.82</v>
      </c>
      <c r="E687" t="s">
        <v>163</v>
      </c>
      <c r="F687">
        <v>800</v>
      </c>
      <c r="G687" t="s">
        <v>418</v>
      </c>
      <c r="H687" t="s">
        <v>37</v>
      </c>
      <c r="I687">
        <f t="shared" si="23"/>
        <v>0.5625</v>
      </c>
      <c r="J687" t="s">
        <v>25</v>
      </c>
      <c r="K687">
        <v>25</v>
      </c>
      <c r="L687" t="s">
        <v>214</v>
      </c>
      <c r="M687" s="5">
        <v>62.9</v>
      </c>
      <c r="N687" s="5">
        <v>16</v>
      </c>
      <c r="O687" t="s">
        <v>211</v>
      </c>
      <c r="P687" t="s">
        <v>222</v>
      </c>
      <c r="Q687" t="s">
        <v>211</v>
      </c>
      <c r="R687" t="s">
        <v>211</v>
      </c>
      <c r="S687">
        <v>148.82</v>
      </c>
      <c r="T687" t="s">
        <v>8</v>
      </c>
      <c r="U687" t="s">
        <v>283</v>
      </c>
    </row>
    <row r="688" spans="1:21" x14ac:dyDescent="0.25">
      <c r="A688">
        <v>53</v>
      </c>
      <c r="B688">
        <v>50</v>
      </c>
      <c r="C688">
        <v>12</v>
      </c>
      <c r="D688">
        <v>128.33000000000001</v>
      </c>
      <c r="E688" t="s">
        <v>163</v>
      </c>
      <c r="F688">
        <v>800</v>
      </c>
      <c r="G688" t="s">
        <v>418</v>
      </c>
      <c r="H688" t="s">
        <v>37</v>
      </c>
      <c r="I688">
        <f t="shared" si="23"/>
        <v>0.5625</v>
      </c>
      <c r="J688" t="s">
        <v>25</v>
      </c>
      <c r="K688">
        <v>25</v>
      </c>
      <c r="L688" t="s">
        <v>214</v>
      </c>
      <c r="M688" s="5">
        <v>62.9</v>
      </c>
      <c r="N688" s="5">
        <v>16</v>
      </c>
      <c r="O688" t="s">
        <v>211</v>
      </c>
      <c r="P688" t="s">
        <v>222</v>
      </c>
      <c r="Q688" t="s">
        <v>211</v>
      </c>
      <c r="R688" t="s">
        <v>211</v>
      </c>
      <c r="S688">
        <v>128.33000000000001</v>
      </c>
      <c r="T688" t="s">
        <v>8</v>
      </c>
      <c r="U688" t="s">
        <v>283</v>
      </c>
    </row>
    <row r="689" spans="1:21" x14ac:dyDescent="0.25">
      <c r="A689">
        <v>53</v>
      </c>
      <c r="B689">
        <v>50</v>
      </c>
      <c r="C689">
        <v>24</v>
      </c>
      <c r="D689">
        <v>99.71</v>
      </c>
      <c r="E689" t="s">
        <v>163</v>
      </c>
      <c r="F689">
        <v>800</v>
      </c>
      <c r="G689" t="s">
        <v>418</v>
      </c>
      <c r="H689" t="s">
        <v>37</v>
      </c>
      <c r="I689">
        <f t="shared" si="23"/>
        <v>0.5625</v>
      </c>
      <c r="J689" t="s">
        <v>25</v>
      </c>
      <c r="K689">
        <v>25</v>
      </c>
      <c r="L689" t="s">
        <v>214</v>
      </c>
      <c r="M689" s="5">
        <v>62.9</v>
      </c>
      <c r="N689" s="5">
        <v>16</v>
      </c>
      <c r="O689" t="s">
        <v>211</v>
      </c>
      <c r="P689" t="s">
        <v>222</v>
      </c>
      <c r="Q689" t="s">
        <v>211</v>
      </c>
      <c r="R689" t="s">
        <v>211</v>
      </c>
      <c r="S689">
        <v>99.71</v>
      </c>
      <c r="T689" t="s">
        <v>8</v>
      </c>
      <c r="U689" t="s">
        <v>283</v>
      </c>
    </row>
    <row r="690" spans="1:21" x14ac:dyDescent="0.25">
      <c r="A690">
        <v>53</v>
      </c>
      <c r="B690">
        <v>50</v>
      </c>
      <c r="C690">
        <v>48</v>
      </c>
      <c r="D690">
        <v>52.99</v>
      </c>
      <c r="E690" t="s">
        <v>163</v>
      </c>
      <c r="F690">
        <v>800</v>
      </c>
      <c r="G690" t="s">
        <v>418</v>
      </c>
      <c r="H690" t="s">
        <v>37</v>
      </c>
      <c r="I690">
        <f t="shared" si="23"/>
        <v>0.5625</v>
      </c>
      <c r="J690" t="s">
        <v>25</v>
      </c>
      <c r="K690">
        <v>25</v>
      </c>
      <c r="L690" t="s">
        <v>214</v>
      </c>
      <c r="M690" s="5">
        <v>62.9</v>
      </c>
      <c r="N690" s="5">
        <v>16</v>
      </c>
      <c r="O690" t="s">
        <v>211</v>
      </c>
      <c r="P690" t="s">
        <v>222</v>
      </c>
      <c r="Q690" t="s">
        <v>211</v>
      </c>
      <c r="R690" t="s">
        <v>211</v>
      </c>
      <c r="S690">
        <v>52.99</v>
      </c>
      <c r="T690" t="s">
        <v>8</v>
      </c>
      <c r="U690" t="s">
        <v>283</v>
      </c>
    </row>
    <row r="691" spans="1:21" x14ac:dyDescent="0.25">
      <c r="A691">
        <v>58</v>
      </c>
      <c r="B691">
        <v>51</v>
      </c>
      <c r="C691">
        <v>0</v>
      </c>
      <c r="D691">
        <v>0</v>
      </c>
      <c r="E691" t="s">
        <v>22</v>
      </c>
      <c r="F691">
        <v>400</v>
      </c>
      <c r="G691" t="s">
        <v>417</v>
      </c>
      <c r="H691" t="s">
        <v>37</v>
      </c>
      <c r="I691" t="s">
        <v>419</v>
      </c>
      <c r="J691" t="s">
        <v>27</v>
      </c>
      <c r="K691" t="s">
        <v>419</v>
      </c>
      <c r="L691" t="s">
        <v>214</v>
      </c>
      <c r="M691" t="s">
        <v>419</v>
      </c>
      <c r="N691" s="5">
        <v>51</v>
      </c>
      <c r="O691" t="s">
        <v>211</v>
      </c>
      <c r="P691" t="s">
        <v>222</v>
      </c>
      <c r="Q691" t="s">
        <v>211</v>
      </c>
      <c r="R691" t="s">
        <v>211</v>
      </c>
      <c r="S691">
        <v>0</v>
      </c>
      <c r="T691" t="s">
        <v>8</v>
      </c>
      <c r="U691" t="s">
        <v>283</v>
      </c>
    </row>
    <row r="692" spans="1:21" x14ac:dyDescent="0.25">
      <c r="A692">
        <v>58</v>
      </c>
      <c r="B692">
        <v>51</v>
      </c>
      <c r="C692">
        <v>0.5</v>
      </c>
      <c r="D692">
        <v>4.0162000000000004</v>
      </c>
      <c r="E692" t="s">
        <v>22</v>
      </c>
      <c r="F692">
        <v>400</v>
      </c>
      <c r="G692" t="s">
        <v>417</v>
      </c>
      <c r="H692" t="s">
        <v>37</v>
      </c>
      <c r="I692" t="s">
        <v>419</v>
      </c>
      <c r="J692" t="s">
        <v>27</v>
      </c>
      <c r="K692" t="s">
        <v>419</v>
      </c>
      <c r="L692" t="s">
        <v>214</v>
      </c>
      <c r="M692" t="s">
        <v>419</v>
      </c>
      <c r="N692" s="5">
        <v>51</v>
      </c>
      <c r="O692" t="s">
        <v>211</v>
      </c>
      <c r="P692" t="s">
        <v>222</v>
      </c>
      <c r="Q692" t="s">
        <v>211</v>
      </c>
      <c r="R692" t="s">
        <v>211</v>
      </c>
      <c r="S692">
        <v>4.0162000000000004</v>
      </c>
      <c r="T692" t="s">
        <v>8</v>
      </c>
      <c r="U692" t="s">
        <v>283</v>
      </c>
    </row>
    <row r="693" spans="1:21" x14ac:dyDescent="0.25">
      <c r="A693">
        <v>58</v>
      </c>
      <c r="B693">
        <v>51</v>
      </c>
      <c r="C693">
        <v>1</v>
      </c>
      <c r="D693">
        <v>8.7388999999999992</v>
      </c>
      <c r="E693" t="s">
        <v>22</v>
      </c>
      <c r="F693">
        <v>400</v>
      </c>
      <c r="G693" t="s">
        <v>417</v>
      </c>
      <c r="H693" t="s">
        <v>37</v>
      </c>
      <c r="I693" t="s">
        <v>419</v>
      </c>
      <c r="J693" t="s">
        <v>27</v>
      </c>
      <c r="K693" t="s">
        <v>419</v>
      </c>
      <c r="L693" t="s">
        <v>214</v>
      </c>
      <c r="M693" t="s">
        <v>419</v>
      </c>
      <c r="N693" s="5">
        <v>51</v>
      </c>
      <c r="O693" t="s">
        <v>211</v>
      </c>
      <c r="P693" t="s">
        <v>222</v>
      </c>
      <c r="Q693" t="s">
        <v>211</v>
      </c>
      <c r="R693" t="s">
        <v>211</v>
      </c>
      <c r="S693">
        <v>8.7388999999999992</v>
      </c>
      <c r="T693" t="s">
        <v>8</v>
      </c>
      <c r="U693" t="s">
        <v>283</v>
      </c>
    </row>
    <row r="694" spans="1:21" x14ac:dyDescent="0.25">
      <c r="A694">
        <v>58</v>
      </c>
      <c r="B694">
        <v>51</v>
      </c>
      <c r="C694">
        <v>1.5</v>
      </c>
      <c r="D694">
        <v>9.5486000000000004</v>
      </c>
      <c r="E694" t="s">
        <v>22</v>
      </c>
      <c r="F694">
        <v>400</v>
      </c>
      <c r="G694" t="s">
        <v>417</v>
      </c>
      <c r="H694" t="s">
        <v>37</v>
      </c>
      <c r="I694" t="s">
        <v>419</v>
      </c>
      <c r="J694" t="s">
        <v>27</v>
      </c>
      <c r="K694" t="s">
        <v>419</v>
      </c>
      <c r="L694" t="s">
        <v>214</v>
      </c>
      <c r="M694" t="s">
        <v>419</v>
      </c>
      <c r="N694" s="5">
        <v>51</v>
      </c>
      <c r="O694" t="s">
        <v>211</v>
      </c>
      <c r="P694" t="s">
        <v>222</v>
      </c>
      <c r="Q694" t="s">
        <v>211</v>
      </c>
      <c r="R694" t="s">
        <v>211</v>
      </c>
      <c r="S694">
        <v>9.5486000000000004</v>
      </c>
      <c r="T694" t="s">
        <v>8</v>
      </c>
      <c r="U694" t="s">
        <v>283</v>
      </c>
    </row>
    <row r="695" spans="1:21" x14ac:dyDescent="0.25">
      <c r="A695">
        <v>58</v>
      </c>
      <c r="B695">
        <v>51</v>
      </c>
      <c r="C695">
        <v>2</v>
      </c>
      <c r="D695">
        <v>9.0546000000000006</v>
      </c>
      <c r="E695" t="s">
        <v>22</v>
      </c>
      <c r="F695">
        <v>400</v>
      </c>
      <c r="G695" t="s">
        <v>417</v>
      </c>
      <c r="H695" t="s">
        <v>37</v>
      </c>
      <c r="I695" t="s">
        <v>419</v>
      </c>
      <c r="J695" t="s">
        <v>27</v>
      </c>
      <c r="K695" t="s">
        <v>419</v>
      </c>
      <c r="L695" t="s">
        <v>214</v>
      </c>
      <c r="M695" t="s">
        <v>419</v>
      </c>
      <c r="N695" s="5">
        <v>51</v>
      </c>
      <c r="O695" t="s">
        <v>211</v>
      </c>
      <c r="P695" t="s">
        <v>222</v>
      </c>
      <c r="Q695" t="s">
        <v>211</v>
      </c>
      <c r="R695" t="s">
        <v>211</v>
      </c>
      <c r="S695">
        <v>9.0546000000000006</v>
      </c>
      <c r="T695" t="s">
        <v>8</v>
      </c>
      <c r="U695" t="s">
        <v>283</v>
      </c>
    </row>
    <row r="696" spans="1:21" x14ac:dyDescent="0.25">
      <c r="A696">
        <v>58</v>
      </c>
      <c r="B696">
        <v>51</v>
      </c>
      <c r="C696">
        <v>2.33</v>
      </c>
      <c r="D696">
        <v>9.0502000000000002</v>
      </c>
      <c r="E696" t="s">
        <v>22</v>
      </c>
      <c r="F696">
        <v>400</v>
      </c>
      <c r="G696" t="s">
        <v>417</v>
      </c>
      <c r="H696" t="s">
        <v>37</v>
      </c>
      <c r="I696" t="s">
        <v>419</v>
      </c>
      <c r="J696" t="s">
        <v>27</v>
      </c>
      <c r="K696" t="s">
        <v>419</v>
      </c>
      <c r="L696" t="s">
        <v>214</v>
      </c>
      <c r="M696" t="s">
        <v>419</v>
      </c>
      <c r="N696" s="5">
        <v>51</v>
      </c>
      <c r="O696" t="s">
        <v>211</v>
      </c>
      <c r="P696" t="s">
        <v>222</v>
      </c>
      <c r="Q696" t="s">
        <v>211</v>
      </c>
      <c r="R696" t="s">
        <v>211</v>
      </c>
      <c r="S696">
        <v>9.0502000000000002</v>
      </c>
      <c r="T696" t="s">
        <v>8</v>
      </c>
      <c r="U696" t="s">
        <v>283</v>
      </c>
    </row>
    <row r="697" spans="1:21" x14ac:dyDescent="0.25">
      <c r="A697">
        <v>58</v>
      </c>
      <c r="B697">
        <v>51</v>
      </c>
      <c r="C697">
        <v>2.66</v>
      </c>
      <c r="D697">
        <v>8.8835999999999995</v>
      </c>
      <c r="E697" t="s">
        <v>22</v>
      </c>
      <c r="F697">
        <v>400</v>
      </c>
      <c r="G697" t="s">
        <v>417</v>
      </c>
      <c r="H697" t="s">
        <v>37</v>
      </c>
      <c r="I697" t="s">
        <v>419</v>
      </c>
      <c r="J697" t="s">
        <v>27</v>
      </c>
      <c r="K697" t="s">
        <v>419</v>
      </c>
      <c r="L697" t="s">
        <v>214</v>
      </c>
      <c r="M697" t="s">
        <v>419</v>
      </c>
      <c r="N697" s="5">
        <v>51</v>
      </c>
      <c r="O697" t="s">
        <v>211</v>
      </c>
      <c r="P697" t="s">
        <v>222</v>
      </c>
      <c r="Q697" t="s">
        <v>211</v>
      </c>
      <c r="R697" t="s">
        <v>211</v>
      </c>
      <c r="S697">
        <v>8.8835999999999995</v>
      </c>
      <c r="T697" t="s">
        <v>8</v>
      </c>
      <c r="U697" t="s">
        <v>283</v>
      </c>
    </row>
    <row r="698" spans="1:21" x14ac:dyDescent="0.25">
      <c r="A698">
        <v>58</v>
      </c>
      <c r="B698">
        <v>51</v>
      </c>
      <c r="C698">
        <v>3</v>
      </c>
      <c r="D698">
        <v>8.1732999999999993</v>
      </c>
      <c r="E698" t="s">
        <v>22</v>
      </c>
      <c r="F698">
        <v>400</v>
      </c>
      <c r="G698" t="s">
        <v>417</v>
      </c>
      <c r="H698" t="s">
        <v>37</v>
      </c>
      <c r="I698" t="s">
        <v>419</v>
      </c>
      <c r="J698" t="s">
        <v>27</v>
      </c>
      <c r="K698" t="s">
        <v>419</v>
      </c>
      <c r="L698" t="s">
        <v>214</v>
      </c>
      <c r="M698" t="s">
        <v>419</v>
      </c>
      <c r="N698" s="5">
        <v>51</v>
      </c>
      <c r="O698" t="s">
        <v>211</v>
      </c>
      <c r="P698" t="s">
        <v>222</v>
      </c>
      <c r="Q698" t="s">
        <v>211</v>
      </c>
      <c r="R698" t="s">
        <v>211</v>
      </c>
      <c r="S698">
        <v>8.1732999999999993</v>
      </c>
      <c r="T698" t="s">
        <v>8</v>
      </c>
      <c r="U698" t="s">
        <v>283</v>
      </c>
    </row>
    <row r="699" spans="1:21" x14ac:dyDescent="0.25">
      <c r="A699">
        <v>58</v>
      </c>
      <c r="B699">
        <v>51</v>
      </c>
      <c r="C699">
        <v>3.33</v>
      </c>
      <c r="D699">
        <v>7.6811999999999996</v>
      </c>
      <c r="E699" t="s">
        <v>22</v>
      </c>
      <c r="F699">
        <v>400</v>
      </c>
      <c r="G699" t="s">
        <v>417</v>
      </c>
      <c r="H699" t="s">
        <v>37</v>
      </c>
      <c r="I699" t="s">
        <v>419</v>
      </c>
      <c r="J699" t="s">
        <v>27</v>
      </c>
      <c r="K699" t="s">
        <v>419</v>
      </c>
      <c r="L699" t="s">
        <v>214</v>
      </c>
      <c r="M699" t="s">
        <v>419</v>
      </c>
      <c r="N699" s="5">
        <v>51</v>
      </c>
      <c r="O699" t="s">
        <v>211</v>
      </c>
      <c r="P699" t="s">
        <v>222</v>
      </c>
      <c r="Q699" t="s">
        <v>211</v>
      </c>
      <c r="R699" t="s">
        <v>211</v>
      </c>
      <c r="S699">
        <v>7.6811999999999996</v>
      </c>
      <c r="T699" t="s">
        <v>8</v>
      </c>
      <c r="U699" t="s">
        <v>283</v>
      </c>
    </row>
    <row r="700" spans="1:21" x14ac:dyDescent="0.25">
      <c r="A700">
        <v>58</v>
      </c>
      <c r="B700">
        <v>51</v>
      </c>
      <c r="C700">
        <v>3.66</v>
      </c>
      <c r="D700">
        <v>6.8621999999999996</v>
      </c>
      <c r="E700" t="s">
        <v>22</v>
      </c>
      <c r="F700">
        <v>400</v>
      </c>
      <c r="G700" t="s">
        <v>417</v>
      </c>
      <c r="H700" t="s">
        <v>37</v>
      </c>
      <c r="I700" t="s">
        <v>419</v>
      </c>
      <c r="J700" t="s">
        <v>27</v>
      </c>
      <c r="K700" t="s">
        <v>419</v>
      </c>
      <c r="L700" t="s">
        <v>214</v>
      </c>
      <c r="M700" t="s">
        <v>419</v>
      </c>
      <c r="N700" s="5">
        <v>51</v>
      </c>
      <c r="O700" t="s">
        <v>211</v>
      </c>
      <c r="P700" t="s">
        <v>222</v>
      </c>
      <c r="Q700" t="s">
        <v>211</v>
      </c>
      <c r="R700" t="s">
        <v>211</v>
      </c>
      <c r="S700">
        <v>6.8621999999999996</v>
      </c>
      <c r="T700" t="s">
        <v>8</v>
      </c>
      <c r="U700" t="s">
        <v>283</v>
      </c>
    </row>
    <row r="701" spans="1:21" x14ac:dyDescent="0.25">
      <c r="A701">
        <v>58</v>
      </c>
      <c r="B701">
        <v>51</v>
      </c>
      <c r="C701">
        <v>4</v>
      </c>
      <c r="D701">
        <v>5.4457000000000004</v>
      </c>
      <c r="E701" t="s">
        <v>22</v>
      </c>
      <c r="F701">
        <v>400</v>
      </c>
      <c r="G701" t="s">
        <v>417</v>
      </c>
      <c r="H701" t="s">
        <v>37</v>
      </c>
      <c r="I701" t="s">
        <v>419</v>
      </c>
      <c r="J701" t="s">
        <v>27</v>
      </c>
      <c r="K701" t="s">
        <v>419</v>
      </c>
      <c r="L701" t="s">
        <v>214</v>
      </c>
      <c r="M701" t="s">
        <v>419</v>
      </c>
      <c r="N701" s="5">
        <v>51</v>
      </c>
      <c r="O701" t="s">
        <v>211</v>
      </c>
      <c r="P701" t="s">
        <v>222</v>
      </c>
      <c r="Q701" t="s">
        <v>211</v>
      </c>
      <c r="R701" t="s">
        <v>211</v>
      </c>
      <c r="S701">
        <v>5.4457000000000004</v>
      </c>
      <c r="T701" t="s">
        <v>8</v>
      </c>
      <c r="U701" t="s">
        <v>283</v>
      </c>
    </row>
    <row r="702" spans="1:21" x14ac:dyDescent="0.25">
      <c r="A702">
        <v>58</v>
      </c>
      <c r="B702">
        <v>51</v>
      </c>
      <c r="C702">
        <v>4.33</v>
      </c>
      <c r="D702">
        <v>4.8438999999999997</v>
      </c>
      <c r="E702" t="s">
        <v>22</v>
      </c>
      <c r="F702">
        <v>400</v>
      </c>
      <c r="G702" t="s">
        <v>417</v>
      </c>
      <c r="H702" t="s">
        <v>37</v>
      </c>
      <c r="I702" t="s">
        <v>419</v>
      </c>
      <c r="J702" t="s">
        <v>27</v>
      </c>
      <c r="K702" t="s">
        <v>419</v>
      </c>
      <c r="L702" t="s">
        <v>214</v>
      </c>
      <c r="M702" t="s">
        <v>419</v>
      </c>
      <c r="N702" s="5">
        <v>51</v>
      </c>
      <c r="O702" t="s">
        <v>211</v>
      </c>
      <c r="P702" t="s">
        <v>222</v>
      </c>
      <c r="Q702" t="s">
        <v>211</v>
      </c>
      <c r="R702" t="s">
        <v>211</v>
      </c>
      <c r="S702">
        <v>4.8438999999999997</v>
      </c>
      <c r="T702" t="s">
        <v>8</v>
      </c>
      <c r="U702" t="s">
        <v>283</v>
      </c>
    </row>
    <row r="703" spans="1:21" x14ac:dyDescent="0.25">
      <c r="A703">
        <v>58</v>
      </c>
      <c r="B703">
        <v>51</v>
      </c>
      <c r="C703">
        <v>4.66</v>
      </c>
      <c r="D703">
        <v>4.2968000000000002</v>
      </c>
      <c r="E703" t="s">
        <v>22</v>
      </c>
      <c r="F703">
        <v>400</v>
      </c>
      <c r="G703" t="s">
        <v>417</v>
      </c>
      <c r="H703" t="s">
        <v>37</v>
      </c>
      <c r="I703" t="s">
        <v>419</v>
      </c>
      <c r="J703" t="s">
        <v>27</v>
      </c>
      <c r="K703" t="s">
        <v>419</v>
      </c>
      <c r="L703" t="s">
        <v>214</v>
      </c>
      <c r="M703" t="s">
        <v>419</v>
      </c>
      <c r="N703" s="5">
        <v>51</v>
      </c>
      <c r="O703" t="s">
        <v>211</v>
      </c>
      <c r="P703" t="s">
        <v>222</v>
      </c>
      <c r="Q703" t="s">
        <v>211</v>
      </c>
      <c r="R703" t="s">
        <v>211</v>
      </c>
      <c r="S703">
        <v>4.2968000000000002</v>
      </c>
      <c r="T703" t="s">
        <v>8</v>
      </c>
      <c r="U703" t="s">
        <v>283</v>
      </c>
    </row>
    <row r="704" spans="1:21" x14ac:dyDescent="0.25">
      <c r="A704">
        <v>58</v>
      </c>
      <c r="B704">
        <v>51</v>
      </c>
      <c r="C704">
        <v>5</v>
      </c>
      <c r="D704">
        <v>3.9127000000000001</v>
      </c>
      <c r="E704" t="s">
        <v>22</v>
      </c>
      <c r="F704">
        <v>400</v>
      </c>
      <c r="G704" t="s">
        <v>417</v>
      </c>
      <c r="H704" t="s">
        <v>37</v>
      </c>
      <c r="I704" t="s">
        <v>419</v>
      </c>
      <c r="J704" t="s">
        <v>27</v>
      </c>
      <c r="K704" t="s">
        <v>419</v>
      </c>
      <c r="L704" t="s">
        <v>214</v>
      </c>
      <c r="M704" t="s">
        <v>419</v>
      </c>
      <c r="N704" s="5">
        <v>51</v>
      </c>
      <c r="O704" t="s">
        <v>211</v>
      </c>
      <c r="P704" t="s">
        <v>222</v>
      </c>
      <c r="Q704" t="s">
        <v>211</v>
      </c>
      <c r="R704" t="s">
        <v>211</v>
      </c>
      <c r="S704">
        <v>3.9127000000000001</v>
      </c>
      <c r="T704" t="s">
        <v>8</v>
      </c>
      <c r="U704" t="s">
        <v>283</v>
      </c>
    </row>
    <row r="705" spans="1:21" x14ac:dyDescent="0.25">
      <c r="A705">
        <v>58</v>
      </c>
      <c r="B705">
        <v>51</v>
      </c>
      <c r="C705">
        <v>5.5</v>
      </c>
      <c r="D705">
        <v>3.5270999999999999</v>
      </c>
      <c r="E705" t="s">
        <v>22</v>
      </c>
      <c r="F705">
        <v>400</v>
      </c>
      <c r="G705" t="s">
        <v>417</v>
      </c>
      <c r="H705" t="s">
        <v>37</v>
      </c>
      <c r="I705" t="s">
        <v>419</v>
      </c>
      <c r="J705" t="s">
        <v>27</v>
      </c>
      <c r="K705" t="s">
        <v>419</v>
      </c>
      <c r="L705" t="s">
        <v>214</v>
      </c>
      <c r="M705" t="s">
        <v>419</v>
      </c>
      <c r="N705" s="5">
        <v>51</v>
      </c>
      <c r="O705" t="s">
        <v>211</v>
      </c>
      <c r="P705" t="s">
        <v>222</v>
      </c>
      <c r="Q705" t="s">
        <v>211</v>
      </c>
      <c r="R705" t="s">
        <v>211</v>
      </c>
      <c r="S705">
        <v>3.5270999999999999</v>
      </c>
      <c r="T705" t="s">
        <v>8</v>
      </c>
      <c r="U705" t="s">
        <v>283</v>
      </c>
    </row>
    <row r="706" spans="1:21" x14ac:dyDescent="0.25">
      <c r="A706">
        <v>58</v>
      </c>
      <c r="B706">
        <v>51</v>
      </c>
      <c r="C706">
        <v>6</v>
      </c>
      <c r="D706">
        <v>2.8691</v>
      </c>
      <c r="E706" t="s">
        <v>22</v>
      </c>
      <c r="F706">
        <v>400</v>
      </c>
      <c r="G706" t="s">
        <v>417</v>
      </c>
      <c r="H706" t="s">
        <v>37</v>
      </c>
      <c r="I706" t="s">
        <v>419</v>
      </c>
      <c r="J706" t="s">
        <v>27</v>
      </c>
      <c r="K706" t="s">
        <v>419</v>
      </c>
      <c r="L706" t="s">
        <v>214</v>
      </c>
      <c r="M706" t="s">
        <v>419</v>
      </c>
      <c r="N706" s="5">
        <v>51</v>
      </c>
      <c r="O706" t="s">
        <v>211</v>
      </c>
      <c r="P706" t="s">
        <v>222</v>
      </c>
      <c r="Q706" t="s">
        <v>211</v>
      </c>
      <c r="R706" t="s">
        <v>211</v>
      </c>
      <c r="S706">
        <v>2.8691</v>
      </c>
      <c r="T706" t="s">
        <v>8</v>
      </c>
      <c r="U706" t="s">
        <v>283</v>
      </c>
    </row>
    <row r="707" spans="1:21" x14ac:dyDescent="0.25">
      <c r="A707">
        <v>58</v>
      </c>
      <c r="B707">
        <v>51</v>
      </c>
      <c r="C707">
        <v>8</v>
      </c>
      <c r="D707">
        <v>2.0322</v>
      </c>
      <c r="E707" t="s">
        <v>22</v>
      </c>
      <c r="F707">
        <v>400</v>
      </c>
      <c r="G707" t="s">
        <v>417</v>
      </c>
      <c r="H707" t="s">
        <v>37</v>
      </c>
      <c r="I707" t="s">
        <v>419</v>
      </c>
      <c r="J707" t="s">
        <v>27</v>
      </c>
      <c r="K707" t="s">
        <v>419</v>
      </c>
      <c r="L707" t="s">
        <v>214</v>
      </c>
      <c r="M707" t="s">
        <v>419</v>
      </c>
      <c r="N707" s="5">
        <v>51</v>
      </c>
      <c r="O707" t="s">
        <v>211</v>
      </c>
      <c r="P707" t="s">
        <v>222</v>
      </c>
      <c r="Q707" t="s">
        <v>211</v>
      </c>
      <c r="R707" t="s">
        <v>211</v>
      </c>
      <c r="S707">
        <v>2.0322</v>
      </c>
      <c r="T707" t="s">
        <v>8</v>
      </c>
      <c r="U707" t="s">
        <v>283</v>
      </c>
    </row>
    <row r="708" spans="1:21" x14ac:dyDescent="0.25">
      <c r="A708">
        <v>58</v>
      </c>
      <c r="B708">
        <v>51</v>
      </c>
      <c r="C708">
        <v>10</v>
      </c>
      <c r="D708">
        <v>1.4674</v>
      </c>
      <c r="E708" t="s">
        <v>22</v>
      </c>
      <c r="F708">
        <v>400</v>
      </c>
      <c r="G708" t="s">
        <v>417</v>
      </c>
      <c r="H708" t="s">
        <v>37</v>
      </c>
      <c r="I708" t="s">
        <v>419</v>
      </c>
      <c r="J708" t="s">
        <v>27</v>
      </c>
      <c r="K708" t="s">
        <v>419</v>
      </c>
      <c r="L708" t="s">
        <v>214</v>
      </c>
      <c r="M708" t="s">
        <v>419</v>
      </c>
      <c r="N708" s="5">
        <v>51</v>
      </c>
      <c r="O708" t="s">
        <v>211</v>
      </c>
      <c r="P708" t="s">
        <v>222</v>
      </c>
      <c r="Q708" t="s">
        <v>211</v>
      </c>
      <c r="R708" t="s">
        <v>211</v>
      </c>
      <c r="S708">
        <v>1.4674</v>
      </c>
      <c r="T708" t="s">
        <v>8</v>
      </c>
      <c r="U708" t="s">
        <v>283</v>
      </c>
    </row>
    <row r="709" spans="1:21" x14ac:dyDescent="0.25">
      <c r="A709">
        <v>58</v>
      </c>
      <c r="B709">
        <v>51</v>
      </c>
      <c r="C709">
        <v>12</v>
      </c>
      <c r="D709">
        <v>1.2666999999999999</v>
      </c>
      <c r="E709" t="s">
        <v>22</v>
      </c>
      <c r="F709">
        <v>400</v>
      </c>
      <c r="G709" t="s">
        <v>417</v>
      </c>
      <c r="H709" t="s">
        <v>37</v>
      </c>
      <c r="I709" t="s">
        <v>419</v>
      </c>
      <c r="J709" t="s">
        <v>27</v>
      </c>
      <c r="K709" t="s">
        <v>419</v>
      </c>
      <c r="L709" t="s">
        <v>214</v>
      </c>
      <c r="M709" t="s">
        <v>419</v>
      </c>
      <c r="N709" s="5">
        <v>51</v>
      </c>
      <c r="O709" t="s">
        <v>211</v>
      </c>
      <c r="P709" t="s">
        <v>222</v>
      </c>
      <c r="Q709" t="s">
        <v>211</v>
      </c>
      <c r="R709" t="s">
        <v>211</v>
      </c>
      <c r="S709">
        <v>1.2666999999999999</v>
      </c>
      <c r="T709" t="s">
        <v>8</v>
      </c>
      <c r="U709" t="s">
        <v>283</v>
      </c>
    </row>
    <row r="710" spans="1:21" x14ac:dyDescent="0.25">
      <c r="A710">
        <v>58</v>
      </c>
      <c r="B710">
        <v>51</v>
      </c>
      <c r="C710">
        <v>16</v>
      </c>
      <c r="D710">
        <v>1.0105999999999999</v>
      </c>
      <c r="E710" t="s">
        <v>22</v>
      </c>
      <c r="F710">
        <v>400</v>
      </c>
      <c r="G710" t="s">
        <v>417</v>
      </c>
      <c r="H710" t="s">
        <v>37</v>
      </c>
      <c r="I710" t="s">
        <v>419</v>
      </c>
      <c r="J710" t="s">
        <v>27</v>
      </c>
      <c r="K710" t="s">
        <v>419</v>
      </c>
      <c r="L710" t="s">
        <v>214</v>
      </c>
      <c r="M710" t="s">
        <v>419</v>
      </c>
      <c r="N710" s="5">
        <v>51</v>
      </c>
      <c r="O710" t="s">
        <v>211</v>
      </c>
      <c r="P710" t="s">
        <v>222</v>
      </c>
      <c r="Q710" t="s">
        <v>211</v>
      </c>
      <c r="R710" t="s">
        <v>211</v>
      </c>
      <c r="S710">
        <v>1.0105999999999999</v>
      </c>
      <c r="T710" t="s">
        <v>8</v>
      </c>
      <c r="U710" t="s">
        <v>283</v>
      </c>
    </row>
    <row r="711" spans="1:21" x14ac:dyDescent="0.25">
      <c r="A711">
        <v>58</v>
      </c>
      <c r="B711">
        <v>51</v>
      </c>
      <c r="C711">
        <v>24</v>
      </c>
      <c r="D711">
        <v>0.63849999999999996</v>
      </c>
      <c r="E711" t="s">
        <v>22</v>
      </c>
      <c r="F711">
        <v>400</v>
      </c>
      <c r="G711" t="s">
        <v>417</v>
      </c>
      <c r="H711" t="s">
        <v>37</v>
      </c>
      <c r="I711" t="s">
        <v>419</v>
      </c>
      <c r="J711" t="s">
        <v>27</v>
      </c>
      <c r="K711" t="s">
        <v>419</v>
      </c>
      <c r="L711" t="s">
        <v>214</v>
      </c>
      <c r="M711" t="s">
        <v>419</v>
      </c>
      <c r="N711" s="5">
        <v>51</v>
      </c>
      <c r="O711" t="s">
        <v>211</v>
      </c>
      <c r="P711" t="s">
        <v>222</v>
      </c>
      <c r="Q711" t="s">
        <v>211</v>
      </c>
      <c r="R711" t="s">
        <v>211</v>
      </c>
      <c r="S711">
        <v>0.63849999999999996</v>
      </c>
      <c r="T711" t="s">
        <v>8</v>
      </c>
      <c r="U711" t="s">
        <v>283</v>
      </c>
    </row>
    <row r="712" spans="1:21" x14ac:dyDescent="0.25">
      <c r="A712">
        <v>58</v>
      </c>
      <c r="B712">
        <v>51</v>
      </c>
      <c r="C712">
        <v>48</v>
      </c>
      <c r="D712">
        <v>0.3649</v>
      </c>
      <c r="E712" t="s">
        <v>22</v>
      </c>
      <c r="F712">
        <v>400</v>
      </c>
      <c r="G712" t="s">
        <v>417</v>
      </c>
      <c r="H712" t="s">
        <v>37</v>
      </c>
      <c r="I712" t="s">
        <v>419</v>
      </c>
      <c r="J712" t="s">
        <v>27</v>
      </c>
      <c r="K712" t="s">
        <v>419</v>
      </c>
      <c r="L712" t="s">
        <v>214</v>
      </c>
      <c r="M712" t="s">
        <v>419</v>
      </c>
      <c r="N712" s="5">
        <v>51</v>
      </c>
      <c r="O712" t="s">
        <v>211</v>
      </c>
      <c r="P712" t="s">
        <v>222</v>
      </c>
      <c r="Q712" t="s">
        <v>211</v>
      </c>
      <c r="R712" t="s">
        <v>211</v>
      </c>
      <c r="S712">
        <v>0.3649</v>
      </c>
      <c r="T712" t="s">
        <v>8</v>
      </c>
      <c r="U712" t="s">
        <v>283</v>
      </c>
    </row>
    <row r="713" spans="1:21" x14ac:dyDescent="0.25">
      <c r="A713">
        <v>58</v>
      </c>
      <c r="B713">
        <v>51</v>
      </c>
      <c r="C713">
        <v>72</v>
      </c>
      <c r="D713">
        <v>0.41870000000000002</v>
      </c>
      <c r="E713" t="s">
        <v>22</v>
      </c>
      <c r="F713">
        <v>400</v>
      </c>
      <c r="G713" t="s">
        <v>417</v>
      </c>
      <c r="H713" t="s">
        <v>37</v>
      </c>
      <c r="I713" t="s">
        <v>419</v>
      </c>
      <c r="J713" t="s">
        <v>27</v>
      </c>
      <c r="K713" t="s">
        <v>419</v>
      </c>
      <c r="L713" t="s">
        <v>214</v>
      </c>
      <c r="M713" t="s">
        <v>419</v>
      </c>
      <c r="N713" s="5">
        <v>51</v>
      </c>
      <c r="O713" t="s">
        <v>211</v>
      </c>
      <c r="P713" t="s">
        <v>222</v>
      </c>
      <c r="Q713" t="s">
        <v>211</v>
      </c>
      <c r="R713" t="s">
        <v>211</v>
      </c>
      <c r="S713">
        <v>0.41870000000000002</v>
      </c>
      <c r="T713" t="s">
        <v>8</v>
      </c>
      <c r="U713" t="s">
        <v>283</v>
      </c>
    </row>
    <row r="714" spans="1:21" x14ac:dyDescent="0.25">
      <c r="A714">
        <v>58</v>
      </c>
      <c r="B714">
        <v>51</v>
      </c>
      <c r="C714">
        <v>0</v>
      </c>
      <c r="D714">
        <v>0</v>
      </c>
      <c r="E714" t="s">
        <v>163</v>
      </c>
      <c r="F714">
        <v>400</v>
      </c>
      <c r="G714" t="s">
        <v>417</v>
      </c>
      <c r="H714" t="s">
        <v>37</v>
      </c>
      <c r="I714" t="s">
        <v>419</v>
      </c>
      <c r="J714" t="s">
        <v>27</v>
      </c>
      <c r="K714" t="s">
        <v>419</v>
      </c>
      <c r="L714" t="s">
        <v>214</v>
      </c>
      <c r="M714" t="s">
        <v>419</v>
      </c>
      <c r="N714" s="5">
        <v>51</v>
      </c>
      <c r="O714" t="s">
        <v>211</v>
      </c>
      <c r="P714" t="s">
        <v>222</v>
      </c>
      <c r="Q714" t="s">
        <v>211</v>
      </c>
      <c r="R714" t="s">
        <v>211</v>
      </c>
      <c r="S714">
        <v>0</v>
      </c>
      <c r="T714" t="s">
        <v>8</v>
      </c>
      <c r="U714" t="s">
        <v>283</v>
      </c>
    </row>
    <row r="715" spans="1:21" x14ac:dyDescent="0.25">
      <c r="A715">
        <v>58</v>
      </c>
      <c r="B715">
        <v>51</v>
      </c>
      <c r="C715">
        <v>0.5</v>
      </c>
      <c r="D715">
        <v>36.783200000000001</v>
      </c>
      <c r="E715" t="s">
        <v>163</v>
      </c>
      <c r="F715">
        <v>400</v>
      </c>
      <c r="G715" t="s">
        <v>417</v>
      </c>
      <c r="H715" t="s">
        <v>37</v>
      </c>
      <c r="I715" t="s">
        <v>419</v>
      </c>
      <c r="J715" t="s">
        <v>27</v>
      </c>
      <c r="K715" t="s">
        <v>419</v>
      </c>
      <c r="L715" t="s">
        <v>214</v>
      </c>
      <c r="M715" t="s">
        <v>419</v>
      </c>
      <c r="N715" s="5">
        <v>51</v>
      </c>
      <c r="O715" t="s">
        <v>211</v>
      </c>
      <c r="P715" t="s">
        <v>222</v>
      </c>
      <c r="Q715" t="s">
        <v>211</v>
      </c>
      <c r="R715" t="s">
        <v>211</v>
      </c>
      <c r="S715">
        <v>36.783200000000001</v>
      </c>
      <c r="T715" t="s">
        <v>8</v>
      </c>
      <c r="U715" t="s">
        <v>283</v>
      </c>
    </row>
    <row r="716" spans="1:21" x14ac:dyDescent="0.25">
      <c r="A716">
        <v>58</v>
      </c>
      <c r="B716">
        <v>51</v>
      </c>
      <c r="C716">
        <v>1</v>
      </c>
      <c r="D716">
        <v>94.228800000000007</v>
      </c>
      <c r="E716" t="s">
        <v>163</v>
      </c>
      <c r="F716">
        <v>400</v>
      </c>
      <c r="G716" t="s">
        <v>417</v>
      </c>
      <c r="H716" t="s">
        <v>37</v>
      </c>
      <c r="I716" t="s">
        <v>419</v>
      </c>
      <c r="J716" t="s">
        <v>27</v>
      </c>
      <c r="K716" t="s">
        <v>419</v>
      </c>
      <c r="L716" t="s">
        <v>214</v>
      </c>
      <c r="M716" t="s">
        <v>419</v>
      </c>
      <c r="N716" s="5">
        <v>51</v>
      </c>
      <c r="O716" t="s">
        <v>211</v>
      </c>
      <c r="P716" t="s">
        <v>222</v>
      </c>
      <c r="Q716" t="s">
        <v>211</v>
      </c>
      <c r="R716" t="s">
        <v>211</v>
      </c>
      <c r="S716">
        <v>94.228800000000007</v>
      </c>
      <c r="T716" t="s">
        <v>8</v>
      </c>
      <c r="U716" t="s">
        <v>283</v>
      </c>
    </row>
    <row r="717" spans="1:21" x14ac:dyDescent="0.25">
      <c r="A717">
        <v>58</v>
      </c>
      <c r="B717">
        <v>51</v>
      </c>
      <c r="C717">
        <v>1.5</v>
      </c>
      <c r="D717">
        <v>128.31270000000001</v>
      </c>
      <c r="E717" t="s">
        <v>163</v>
      </c>
      <c r="F717">
        <v>400</v>
      </c>
      <c r="G717" t="s">
        <v>417</v>
      </c>
      <c r="H717" t="s">
        <v>37</v>
      </c>
      <c r="I717" t="s">
        <v>419</v>
      </c>
      <c r="J717" t="s">
        <v>27</v>
      </c>
      <c r="K717" t="s">
        <v>419</v>
      </c>
      <c r="L717" t="s">
        <v>214</v>
      </c>
      <c r="M717" t="s">
        <v>419</v>
      </c>
      <c r="N717" s="5">
        <v>51</v>
      </c>
      <c r="O717" t="s">
        <v>211</v>
      </c>
      <c r="P717" t="s">
        <v>222</v>
      </c>
      <c r="Q717" t="s">
        <v>211</v>
      </c>
      <c r="R717" t="s">
        <v>211</v>
      </c>
      <c r="S717">
        <v>128.31270000000001</v>
      </c>
      <c r="T717" t="s">
        <v>8</v>
      </c>
      <c r="U717" t="s">
        <v>283</v>
      </c>
    </row>
    <row r="718" spans="1:21" x14ac:dyDescent="0.25">
      <c r="A718">
        <v>58</v>
      </c>
      <c r="B718">
        <v>51</v>
      </c>
      <c r="C718">
        <v>2</v>
      </c>
      <c r="D718">
        <v>151.61179999999999</v>
      </c>
      <c r="E718" t="s">
        <v>163</v>
      </c>
      <c r="F718">
        <v>400</v>
      </c>
      <c r="G718" t="s">
        <v>417</v>
      </c>
      <c r="H718" t="s">
        <v>37</v>
      </c>
      <c r="I718" t="s">
        <v>419</v>
      </c>
      <c r="J718" t="s">
        <v>27</v>
      </c>
      <c r="K718" t="s">
        <v>419</v>
      </c>
      <c r="L718" t="s">
        <v>214</v>
      </c>
      <c r="M718" t="s">
        <v>419</v>
      </c>
      <c r="N718" s="5">
        <v>51</v>
      </c>
      <c r="O718" t="s">
        <v>211</v>
      </c>
      <c r="P718" t="s">
        <v>222</v>
      </c>
      <c r="Q718" t="s">
        <v>211</v>
      </c>
      <c r="R718" t="s">
        <v>211</v>
      </c>
      <c r="S718">
        <v>151.61179999999999</v>
      </c>
      <c r="T718" t="s">
        <v>8</v>
      </c>
      <c r="U718" t="s">
        <v>283</v>
      </c>
    </row>
    <row r="719" spans="1:21" x14ac:dyDescent="0.25">
      <c r="A719">
        <v>58</v>
      </c>
      <c r="B719">
        <v>51</v>
      </c>
      <c r="C719">
        <v>2.33</v>
      </c>
      <c r="D719">
        <v>165.93709999999999</v>
      </c>
      <c r="E719" t="s">
        <v>163</v>
      </c>
      <c r="F719">
        <v>400</v>
      </c>
      <c r="G719" t="s">
        <v>417</v>
      </c>
      <c r="H719" t="s">
        <v>37</v>
      </c>
      <c r="I719" t="s">
        <v>419</v>
      </c>
      <c r="J719" t="s">
        <v>27</v>
      </c>
      <c r="K719" t="s">
        <v>419</v>
      </c>
      <c r="L719" t="s">
        <v>214</v>
      </c>
      <c r="M719" t="s">
        <v>419</v>
      </c>
      <c r="N719" s="5">
        <v>51</v>
      </c>
      <c r="O719" t="s">
        <v>211</v>
      </c>
      <c r="P719" t="s">
        <v>222</v>
      </c>
      <c r="Q719" t="s">
        <v>211</v>
      </c>
      <c r="R719" t="s">
        <v>211</v>
      </c>
      <c r="S719">
        <v>165.93709999999999</v>
      </c>
      <c r="T719" t="s">
        <v>8</v>
      </c>
      <c r="U719" t="s">
        <v>283</v>
      </c>
    </row>
    <row r="720" spans="1:21" x14ac:dyDescent="0.25">
      <c r="A720">
        <v>58</v>
      </c>
      <c r="B720">
        <v>51</v>
      </c>
      <c r="C720">
        <v>2.66</v>
      </c>
      <c r="D720">
        <v>176.67179999999999</v>
      </c>
      <c r="E720" t="s">
        <v>163</v>
      </c>
      <c r="F720">
        <v>400</v>
      </c>
      <c r="G720" t="s">
        <v>417</v>
      </c>
      <c r="H720" t="s">
        <v>37</v>
      </c>
      <c r="I720" t="s">
        <v>419</v>
      </c>
      <c r="J720" t="s">
        <v>27</v>
      </c>
      <c r="K720" t="s">
        <v>419</v>
      </c>
      <c r="L720" t="s">
        <v>214</v>
      </c>
      <c r="M720" t="s">
        <v>419</v>
      </c>
      <c r="N720" s="5">
        <v>51</v>
      </c>
      <c r="O720" t="s">
        <v>211</v>
      </c>
      <c r="P720" t="s">
        <v>222</v>
      </c>
      <c r="Q720" t="s">
        <v>211</v>
      </c>
      <c r="R720" t="s">
        <v>211</v>
      </c>
      <c r="S720">
        <v>176.67179999999999</v>
      </c>
      <c r="T720" t="s">
        <v>8</v>
      </c>
      <c r="U720" t="s">
        <v>283</v>
      </c>
    </row>
    <row r="721" spans="1:21" x14ac:dyDescent="0.25">
      <c r="A721">
        <v>58</v>
      </c>
      <c r="B721">
        <v>51</v>
      </c>
      <c r="C721">
        <v>3</v>
      </c>
      <c r="D721">
        <v>180.19980000000001</v>
      </c>
      <c r="E721" t="s">
        <v>163</v>
      </c>
      <c r="F721">
        <v>400</v>
      </c>
      <c r="G721" t="s">
        <v>417</v>
      </c>
      <c r="H721" t="s">
        <v>37</v>
      </c>
      <c r="I721" t="s">
        <v>419</v>
      </c>
      <c r="J721" t="s">
        <v>27</v>
      </c>
      <c r="K721" t="s">
        <v>419</v>
      </c>
      <c r="L721" t="s">
        <v>214</v>
      </c>
      <c r="M721" t="s">
        <v>419</v>
      </c>
      <c r="N721" s="5">
        <v>51</v>
      </c>
      <c r="O721" t="s">
        <v>211</v>
      </c>
      <c r="P721" t="s">
        <v>222</v>
      </c>
      <c r="Q721" t="s">
        <v>211</v>
      </c>
      <c r="R721" t="s">
        <v>211</v>
      </c>
      <c r="S721">
        <v>180.19980000000001</v>
      </c>
      <c r="T721" t="s">
        <v>8</v>
      </c>
      <c r="U721" t="s">
        <v>283</v>
      </c>
    </row>
    <row r="722" spans="1:21" x14ac:dyDescent="0.25">
      <c r="A722">
        <v>58</v>
      </c>
      <c r="B722">
        <v>51</v>
      </c>
      <c r="C722">
        <v>3.33</v>
      </c>
      <c r="D722">
        <v>180.1309</v>
      </c>
      <c r="E722" t="s">
        <v>163</v>
      </c>
      <c r="F722">
        <v>400</v>
      </c>
      <c r="G722" t="s">
        <v>417</v>
      </c>
      <c r="H722" t="s">
        <v>37</v>
      </c>
      <c r="I722" t="s">
        <v>419</v>
      </c>
      <c r="J722" t="s">
        <v>27</v>
      </c>
      <c r="K722" t="s">
        <v>419</v>
      </c>
      <c r="L722" t="s">
        <v>214</v>
      </c>
      <c r="M722" t="s">
        <v>419</v>
      </c>
      <c r="N722" s="5">
        <v>51</v>
      </c>
      <c r="O722" t="s">
        <v>211</v>
      </c>
      <c r="P722" t="s">
        <v>222</v>
      </c>
      <c r="Q722" t="s">
        <v>211</v>
      </c>
      <c r="R722" t="s">
        <v>211</v>
      </c>
      <c r="S722">
        <v>180.1309</v>
      </c>
      <c r="T722" t="s">
        <v>8</v>
      </c>
      <c r="U722" t="s">
        <v>283</v>
      </c>
    </row>
    <row r="723" spans="1:21" x14ac:dyDescent="0.25">
      <c r="A723">
        <v>58</v>
      </c>
      <c r="B723">
        <v>51</v>
      </c>
      <c r="C723">
        <v>3.66</v>
      </c>
      <c r="D723">
        <v>174.66650000000001</v>
      </c>
      <c r="E723" t="s">
        <v>163</v>
      </c>
      <c r="F723">
        <v>400</v>
      </c>
      <c r="G723" t="s">
        <v>417</v>
      </c>
      <c r="H723" t="s">
        <v>37</v>
      </c>
      <c r="I723" t="s">
        <v>419</v>
      </c>
      <c r="J723" t="s">
        <v>27</v>
      </c>
      <c r="K723" t="s">
        <v>419</v>
      </c>
      <c r="L723" t="s">
        <v>214</v>
      </c>
      <c r="M723" t="s">
        <v>419</v>
      </c>
      <c r="N723" s="5">
        <v>51</v>
      </c>
      <c r="O723" t="s">
        <v>211</v>
      </c>
      <c r="P723" t="s">
        <v>222</v>
      </c>
      <c r="Q723" t="s">
        <v>211</v>
      </c>
      <c r="R723" t="s">
        <v>211</v>
      </c>
      <c r="S723">
        <v>174.66650000000001</v>
      </c>
      <c r="T723" t="s">
        <v>8</v>
      </c>
      <c r="U723" t="s">
        <v>283</v>
      </c>
    </row>
    <row r="724" spans="1:21" x14ac:dyDescent="0.25">
      <c r="A724">
        <v>58</v>
      </c>
      <c r="B724">
        <v>51</v>
      </c>
      <c r="C724">
        <v>4</v>
      </c>
      <c r="D724">
        <v>171.0256</v>
      </c>
      <c r="E724" t="s">
        <v>163</v>
      </c>
      <c r="F724">
        <v>400</v>
      </c>
      <c r="G724" t="s">
        <v>417</v>
      </c>
      <c r="H724" t="s">
        <v>37</v>
      </c>
      <c r="I724" t="s">
        <v>419</v>
      </c>
      <c r="J724" t="s">
        <v>27</v>
      </c>
      <c r="K724" t="s">
        <v>419</v>
      </c>
      <c r="L724" t="s">
        <v>214</v>
      </c>
      <c r="M724" t="s">
        <v>419</v>
      </c>
      <c r="N724" s="5">
        <v>51</v>
      </c>
      <c r="O724" t="s">
        <v>211</v>
      </c>
      <c r="P724" t="s">
        <v>222</v>
      </c>
      <c r="Q724" t="s">
        <v>211</v>
      </c>
      <c r="R724" t="s">
        <v>211</v>
      </c>
      <c r="S724">
        <v>171.0256</v>
      </c>
      <c r="T724" t="s">
        <v>8</v>
      </c>
      <c r="U724" t="s">
        <v>283</v>
      </c>
    </row>
    <row r="725" spans="1:21" x14ac:dyDescent="0.25">
      <c r="A725">
        <v>58</v>
      </c>
      <c r="B725">
        <v>51</v>
      </c>
      <c r="C725">
        <v>4.33</v>
      </c>
      <c r="D725">
        <v>165.56739999999999</v>
      </c>
      <c r="E725" t="s">
        <v>163</v>
      </c>
      <c r="F725">
        <v>400</v>
      </c>
      <c r="G725" t="s">
        <v>417</v>
      </c>
      <c r="H725" t="s">
        <v>37</v>
      </c>
      <c r="I725" t="s">
        <v>419</v>
      </c>
      <c r="J725" t="s">
        <v>27</v>
      </c>
      <c r="K725" t="s">
        <v>419</v>
      </c>
      <c r="L725" t="s">
        <v>214</v>
      </c>
      <c r="M725" t="s">
        <v>419</v>
      </c>
      <c r="N725" s="5">
        <v>51</v>
      </c>
      <c r="O725" t="s">
        <v>211</v>
      </c>
      <c r="P725" t="s">
        <v>222</v>
      </c>
      <c r="Q725" t="s">
        <v>211</v>
      </c>
      <c r="R725" t="s">
        <v>211</v>
      </c>
      <c r="S725">
        <v>165.56739999999999</v>
      </c>
      <c r="T725" t="s">
        <v>8</v>
      </c>
      <c r="U725" t="s">
        <v>283</v>
      </c>
    </row>
    <row r="726" spans="1:21" x14ac:dyDescent="0.25">
      <c r="A726">
        <v>58</v>
      </c>
      <c r="B726">
        <v>51</v>
      </c>
      <c r="C726">
        <v>4.66</v>
      </c>
      <c r="D726">
        <v>151.12299999999999</v>
      </c>
      <c r="E726" t="s">
        <v>163</v>
      </c>
      <c r="F726">
        <v>400</v>
      </c>
      <c r="G726" t="s">
        <v>417</v>
      </c>
      <c r="H726" t="s">
        <v>37</v>
      </c>
      <c r="I726" t="s">
        <v>419</v>
      </c>
      <c r="J726" t="s">
        <v>27</v>
      </c>
      <c r="K726" t="s">
        <v>419</v>
      </c>
      <c r="L726" t="s">
        <v>214</v>
      </c>
      <c r="M726" t="s">
        <v>419</v>
      </c>
      <c r="N726" s="5">
        <v>51</v>
      </c>
      <c r="O726" t="s">
        <v>211</v>
      </c>
      <c r="P726" t="s">
        <v>222</v>
      </c>
      <c r="Q726" t="s">
        <v>211</v>
      </c>
      <c r="R726" t="s">
        <v>211</v>
      </c>
      <c r="S726">
        <v>151.12299999999999</v>
      </c>
      <c r="T726" t="s">
        <v>8</v>
      </c>
      <c r="U726" t="s">
        <v>283</v>
      </c>
    </row>
    <row r="727" spans="1:21" x14ac:dyDescent="0.25">
      <c r="A727">
        <v>58</v>
      </c>
      <c r="B727">
        <v>51</v>
      </c>
      <c r="C727">
        <v>5</v>
      </c>
      <c r="D727">
        <v>138.46449999999999</v>
      </c>
      <c r="E727" t="s">
        <v>163</v>
      </c>
      <c r="F727">
        <v>400</v>
      </c>
      <c r="G727" t="s">
        <v>417</v>
      </c>
      <c r="H727" t="s">
        <v>37</v>
      </c>
      <c r="I727" t="s">
        <v>419</v>
      </c>
      <c r="J727" t="s">
        <v>27</v>
      </c>
      <c r="K727" t="s">
        <v>419</v>
      </c>
      <c r="L727" t="s">
        <v>214</v>
      </c>
      <c r="M727" t="s">
        <v>419</v>
      </c>
      <c r="N727" s="5">
        <v>51</v>
      </c>
      <c r="O727" t="s">
        <v>211</v>
      </c>
      <c r="P727" t="s">
        <v>222</v>
      </c>
      <c r="Q727" t="s">
        <v>211</v>
      </c>
      <c r="R727" t="s">
        <v>211</v>
      </c>
      <c r="S727">
        <v>138.46449999999999</v>
      </c>
      <c r="T727" t="s">
        <v>8</v>
      </c>
      <c r="U727" t="s">
        <v>283</v>
      </c>
    </row>
    <row r="728" spans="1:21" x14ac:dyDescent="0.25">
      <c r="A728">
        <v>58</v>
      </c>
      <c r="B728">
        <v>51</v>
      </c>
      <c r="C728">
        <v>5.5</v>
      </c>
      <c r="D728">
        <v>131.1764</v>
      </c>
      <c r="E728" t="s">
        <v>163</v>
      </c>
      <c r="F728">
        <v>400</v>
      </c>
      <c r="G728" t="s">
        <v>417</v>
      </c>
      <c r="H728" t="s">
        <v>37</v>
      </c>
      <c r="I728" t="s">
        <v>419</v>
      </c>
      <c r="J728" t="s">
        <v>27</v>
      </c>
      <c r="K728" t="s">
        <v>419</v>
      </c>
      <c r="L728" t="s">
        <v>214</v>
      </c>
      <c r="M728" t="s">
        <v>419</v>
      </c>
      <c r="N728" s="5">
        <v>51</v>
      </c>
      <c r="O728" t="s">
        <v>211</v>
      </c>
      <c r="P728" t="s">
        <v>222</v>
      </c>
      <c r="Q728" t="s">
        <v>211</v>
      </c>
      <c r="R728" t="s">
        <v>211</v>
      </c>
      <c r="S728">
        <v>131.1764</v>
      </c>
      <c r="T728" t="s">
        <v>8</v>
      </c>
      <c r="U728" t="s">
        <v>283</v>
      </c>
    </row>
    <row r="729" spans="1:21" x14ac:dyDescent="0.25">
      <c r="A729">
        <v>58</v>
      </c>
      <c r="B729">
        <v>51</v>
      </c>
      <c r="C729">
        <v>6</v>
      </c>
      <c r="D729">
        <v>120.3103</v>
      </c>
      <c r="E729" t="s">
        <v>163</v>
      </c>
      <c r="F729">
        <v>400</v>
      </c>
      <c r="G729" t="s">
        <v>417</v>
      </c>
      <c r="H729" t="s">
        <v>37</v>
      </c>
      <c r="I729" t="s">
        <v>419</v>
      </c>
      <c r="J729" t="s">
        <v>27</v>
      </c>
      <c r="K729" t="s">
        <v>419</v>
      </c>
      <c r="L729" t="s">
        <v>214</v>
      </c>
      <c r="M729" t="s">
        <v>419</v>
      </c>
      <c r="N729" s="5">
        <v>51</v>
      </c>
      <c r="O729" t="s">
        <v>211</v>
      </c>
      <c r="P729" t="s">
        <v>222</v>
      </c>
      <c r="Q729" t="s">
        <v>211</v>
      </c>
      <c r="R729" t="s">
        <v>211</v>
      </c>
      <c r="S729">
        <v>120.3103</v>
      </c>
      <c r="T729" t="s">
        <v>8</v>
      </c>
      <c r="U729" t="s">
        <v>283</v>
      </c>
    </row>
    <row r="730" spans="1:21" x14ac:dyDescent="0.25">
      <c r="A730">
        <v>58</v>
      </c>
      <c r="B730">
        <v>51</v>
      </c>
      <c r="C730">
        <v>8</v>
      </c>
      <c r="D730">
        <v>103.74769999999999</v>
      </c>
      <c r="E730" t="s">
        <v>163</v>
      </c>
      <c r="F730">
        <v>400</v>
      </c>
      <c r="G730" t="s">
        <v>417</v>
      </c>
      <c r="H730" t="s">
        <v>37</v>
      </c>
      <c r="I730" t="s">
        <v>419</v>
      </c>
      <c r="J730" t="s">
        <v>27</v>
      </c>
      <c r="K730" t="s">
        <v>419</v>
      </c>
      <c r="L730" t="s">
        <v>214</v>
      </c>
      <c r="M730" t="s">
        <v>419</v>
      </c>
      <c r="N730" s="5">
        <v>51</v>
      </c>
      <c r="O730" t="s">
        <v>211</v>
      </c>
      <c r="P730" t="s">
        <v>222</v>
      </c>
      <c r="Q730" t="s">
        <v>211</v>
      </c>
      <c r="R730" t="s">
        <v>211</v>
      </c>
      <c r="S730">
        <v>103.74769999999999</v>
      </c>
      <c r="T730" t="s">
        <v>8</v>
      </c>
      <c r="U730" t="s">
        <v>283</v>
      </c>
    </row>
    <row r="731" spans="1:21" x14ac:dyDescent="0.25">
      <c r="A731">
        <v>58</v>
      </c>
      <c r="B731">
        <v>51</v>
      </c>
      <c r="C731">
        <v>10</v>
      </c>
      <c r="D731">
        <v>89.002499999999998</v>
      </c>
      <c r="E731" t="s">
        <v>163</v>
      </c>
      <c r="F731">
        <v>400</v>
      </c>
      <c r="G731" t="s">
        <v>417</v>
      </c>
      <c r="H731" t="s">
        <v>37</v>
      </c>
      <c r="I731" t="s">
        <v>419</v>
      </c>
      <c r="J731" t="s">
        <v>27</v>
      </c>
      <c r="K731" t="s">
        <v>419</v>
      </c>
      <c r="L731" t="s">
        <v>214</v>
      </c>
      <c r="M731" t="s">
        <v>419</v>
      </c>
      <c r="N731" s="5">
        <v>51</v>
      </c>
      <c r="O731" t="s">
        <v>211</v>
      </c>
      <c r="P731" t="s">
        <v>222</v>
      </c>
      <c r="Q731" t="s">
        <v>211</v>
      </c>
      <c r="R731" t="s">
        <v>211</v>
      </c>
      <c r="S731">
        <v>89.002499999999998</v>
      </c>
      <c r="T731" t="s">
        <v>8</v>
      </c>
      <c r="U731" t="s">
        <v>283</v>
      </c>
    </row>
    <row r="732" spans="1:21" x14ac:dyDescent="0.25">
      <c r="A732">
        <v>58</v>
      </c>
      <c r="B732">
        <v>51</v>
      </c>
      <c r="C732">
        <v>12</v>
      </c>
      <c r="D732">
        <v>87.209800000000001</v>
      </c>
      <c r="E732" t="s">
        <v>163</v>
      </c>
      <c r="F732">
        <v>400</v>
      </c>
      <c r="G732" t="s">
        <v>417</v>
      </c>
      <c r="H732" t="s">
        <v>37</v>
      </c>
      <c r="I732" t="s">
        <v>419</v>
      </c>
      <c r="J732" t="s">
        <v>27</v>
      </c>
      <c r="K732" t="s">
        <v>419</v>
      </c>
      <c r="L732" t="s">
        <v>214</v>
      </c>
      <c r="M732" t="s">
        <v>419</v>
      </c>
      <c r="N732" s="5">
        <v>51</v>
      </c>
      <c r="O732" t="s">
        <v>211</v>
      </c>
      <c r="P732" t="s">
        <v>222</v>
      </c>
      <c r="Q732" t="s">
        <v>211</v>
      </c>
      <c r="R732" t="s">
        <v>211</v>
      </c>
      <c r="S732">
        <v>87.209800000000001</v>
      </c>
      <c r="T732" t="s">
        <v>8</v>
      </c>
      <c r="U732" t="s">
        <v>283</v>
      </c>
    </row>
    <row r="733" spans="1:21" x14ac:dyDescent="0.25">
      <c r="A733">
        <v>58</v>
      </c>
      <c r="B733">
        <v>51</v>
      </c>
      <c r="C733">
        <v>16</v>
      </c>
      <c r="D733">
        <v>67.855199999999996</v>
      </c>
      <c r="E733" t="s">
        <v>163</v>
      </c>
      <c r="F733">
        <v>400</v>
      </c>
      <c r="G733" t="s">
        <v>417</v>
      </c>
      <c r="H733" t="s">
        <v>37</v>
      </c>
      <c r="I733" t="s">
        <v>419</v>
      </c>
      <c r="J733" t="s">
        <v>27</v>
      </c>
      <c r="K733" t="s">
        <v>419</v>
      </c>
      <c r="L733" t="s">
        <v>214</v>
      </c>
      <c r="M733" t="s">
        <v>419</v>
      </c>
      <c r="N733" s="5">
        <v>51</v>
      </c>
      <c r="O733" t="s">
        <v>211</v>
      </c>
      <c r="P733" t="s">
        <v>222</v>
      </c>
      <c r="Q733" t="s">
        <v>211</v>
      </c>
      <c r="R733" t="s">
        <v>211</v>
      </c>
      <c r="S733">
        <v>67.855199999999996</v>
      </c>
      <c r="T733" t="s">
        <v>8</v>
      </c>
      <c r="U733" t="s">
        <v>283</v>
      </c>
    </row>
    <row r="734" spans="1:21" x14ac:dyDescent="0.25">
      <c r="A734">
        <v>58</v>
      </c>
      <c r="B734">
        <v>51</v>
      </c>
      <c r="C734">
        <v>24</v>
      </c>
      <c r="D734">
        <v>54.242600000000003</v>
      </c>
      <c r="E734" t="s">
        <v>163</v>
      </c>
      <c r="F734">
        <v>400</v>
      </c>
      <c r="G734" t="s">
        <v>417</v>
      </c>
      <c r="H734" t="s">
        <v>37</v>
      </c>
      <c r="I734" t="s">
        <v>419</v>
      </c>
      <c r="J734" t="s">
        <v>27</v>
      </c>
      <c r="K734" t="s">
        <v>419</v>
      </c>
      <c r="L734" t="s">
        <v>214</v>
      </c>
      <c r="M734" t="s">
        <v>419</v>
      </c>
      <c r="N734" s="5">
        <v>51</v>
      </c>
      <c r="O734" t="s">
        <v>211</v>
      </c>
      <c r="P734" t="s">
        <v>222</v>
      </c>
      <c r="Q734" t="s">
        <v>211</v>
      </c>
      <c r="R734" t="s">
        <v>211</v>
      </c>
      <c r="S734">
        <v>54.242600000000003</v>
      </c>
      <c r="T734" t="s">
        <v>8</v>
      </c>
      <c r="U734" t="s">
        <v>283</v>
      </c>
    </row>
    <row r="735" spans="1:21" x14ac:dyDescent="0.25">
      <c r="A735">
        <v>58</v>
      </c>
      <c r="B735">
        <v>51</v>
      </c>
      <c r="C735">
        <v>48</v>
      </c>
      <c r="D735">
        <v>18.243500000000001</v>
      </c>
      <c r="E735" t="s">
        <v>163</v>
      </c>
      <c r="F735">
        <v>400</v>
      </c>
      <c r="G735" t="s">
        <v>417</v>
      </c>
      <c r="H735" t="s">
        <v>37</v>
      </c>
      <c r="I735" t="s">
        <v>419</v>
      </c>
      <c r="J735" t="s">
        <v>27</v>
      </c>
      <c r="K735" t="s">
        <v>419</v>
      </c>
      <c r="L735" t="s">
        <v>214</v>
      </c>
      <c r="M735" t="s">
        <v>419</v>
      </c>
      <c r="N735" s="5">
        <v>51</v>
      </c>
      <c r="O735" t="s">
        <v>211</v>
      </c>
      <c r="P735" t="s">
        <v>222</v>
      </c>
      <c r="Q735" t="s">
        <v>211</v>
      </c>
      <c r="R735" t="s">
        <v>211</v>
      </c>
      <c r="S735">
        <v>18.243500000000001</v>
      </c>
      <c r="T735" t="s">
        <v>8</v>
      </c>
      <c r="U735" t="s">
        <v>283</v>
      </c>
    </row>
    <row r="736" spans="1:21" x14ac:dyDescent="0.25">
      <c r="A736">
        <v>58</v>
      </c>
      <c r="B736">
        <v>51</v>
      </c>
      <c r="C736">
        <v>72</v>
      </c>
      <c r="D736">
        <v>10.2285</v>
      </c>
      <c r="E736" t="s">
        <v>163</v>
      </c>
      <c r="F736">
        <v>400</v>
      </c>
      <c r="G736" t="s">
        <v>417</v>
      </c>
      <c r="H736" t="s">
        <v>37</v>
      </c>
      <c r="I736" t="s">
        <v>419</v>
      </c>
      <c r="J736" t="s">
        <v>27</v>
      </c>
      <c r="K736" t="s">
        <v>419</v>
      </c>
      <c r="L736" t="s">
        <v>214</v>
      </c>
      <c r="M736" t="s">
        <v>419</v>
      </c>
      <c r="N736" s="5">
        <v>51</v>
      </c>
      <c r="O736" t="s">
        <v>211</v>
      </c>
      <c r="P736" t="s">
        <v>222</v>
      </c>
      <c r="Q736" t="s">
        <v>211</v>
      </c>
      <c r="R736" t="s">
        <v>211</v>
      </c>
      <c r="S736">
        <v>10.2285</v>
      </c>
      <c r="T736" t="s">
        <v>8</v>
      </c>
      <c r="U736" t="s">
        <v>283</v>
      </c>
    </row>
    <row r="737" spans="1:21" x14ac:dyDescent="0.25">
      <c r="A737">
        <v>60</v>
      </c>
      <c r="B737">
        <v>52</v>
      </c>
      <c r="C737">
        <v>0</v>
      </c>
      <c r="D737">
        <f>S737*1000</f>
        <v>0</v>
      </c>
      <c r="E737" t="s">
        <v>163</v>
      </c>
      <c r="F737">
        <v>725</v>
      </c>
      <c r="G737" t="s">
        <v>418</v>
      </c>
      <c r="H737" t="s">
        <v>27</v>
      </c>
      <c r="I737">
        <v>1</v>
      </c>
      <c r="J737" t="s">
        <v>23</v>
      </c>
      <c r="K737" t="s">
        <v>419</v>
      </c>
      <c r="L737" t="s">
        <v>214</v>
      </c>
      <c r="M737">
        <v>72</v>
      </c>
      <c r="N737" s="5">
        <v>4</v>
      </c>
      <c r="O737" t="s">
        <v>211</v>
      </c>
      <c r="P737" t="s">
        <v>222</v>
      </c>
      <c r="Q737" t="s">
        <v>211</v>
      </c>
      <c r="R737" t="s">
        <v>211</v>
      </c>
      <c r="S737">
        <v>0</v>
      </c>
      <c r="T737" t="s">
        <v>19</v>
      </c>
      <c r="U737" t="s">
        <v>138</v>
      </c>
    </row>
    <row r="738" spans="1:21" x14ac:dyDescent="0.25">
      <c r="A738">
        <v>60</v>
      </c>
      <c r="B738">
        <v>52</v>
      </c>
      <c r="C738">
        <v>0.5</v>
      </c>
      <c r="D738">
        <f t="shared" ref="D738:D746" si="24">S738*1000</f>
        <v>60.5</v>
      </c>
      <c r="E738" t="s">
        <v>163</v>
      </c>
      <c r="F738">
        <v>725</v>
      </c>
      <c r="G738" t="s">
        <v>418</v>
      </c>
      <c r="H738" t="s">
        <v>27</v>
      </c>
      <c r="I738">
        <v>1</v>
      </c>
      <c r="J738" t="s">
        <v>23</v>
      </c>
      <c r="K738" t="s">
        <v>419</v>
      </c>
      <c r="L738" t="s">
        <v>214</v>
      </c>
      <c r="M738">
        <v>72</v>
      </c>
      <c r="N738" s="5">
        <v>4</v>
      </c>
      <c r="O738" t="s">
        <v>211</v>
      </c>
      <c r="P738" t="s">
        <v>222</v>
      </c>
      <c r="Q738" t="s">
        <v>211</v>
      </c>
      <c r="R738" t="s">
        <v>211</v>
      </c>
      <c r="S738">
        <v>6.0499999999999998E-2</v>
      </c>
      <c r="T738" t="s">
        <v>19</v>
      </c>
      <c r="U738" t="s">
        <v>138</v>
      </c>
    </row>
    <row r="739" spans="1:21" x14ac:dyDescent="0.25">
      <c r="A739">
        <v>60</v>
      </c>
      <c r="B739">
        <v>52</v>
      </c>
      <c r="C739">
        <v>1</v>
      </c>
      <c r="D739">
        <f t="shared" si="24"/>
        <v>172.1</v>
      </c>
      <c r="E739" t="s">
        <v>163</v>
      </c>
      <c r="F739">
        <v>725</v>
      </c>
      <c r="G739" t="s">
        <v>418</v>
      </c>
      <c r="H739" t="s">
        <v>27</v>
      </c>
      <c r="I739">
        <v>1</v>
      </c>
      <c r="J739" t="s">
        <v>23</v>
      </c>
      <c r="K739" t="s">
        <v>419</v>
      </c>
      <c r="L739" t="s">
        <v>214</v>
      </c>
      <c r="M739">
        <v>72</v>
      </c>
      <c r="N739" s="5">
        <v>4</v>
      </c>
      <c r="O739" t="s">
        <v>211</v>
      </c>
      <c r="P739" t="s">
        <v>222</v>
      </c>
      <c r="Q739" t="s">
        <v>211</v>
      </c>
      <c r="R739" t="s">
        <v>211</v>
      </c>
      <c r="S739">
        <v>0.1721</v>
      </c>
      <c r="T739" t="s">
        <v>19</v>
      </c>
      <c r="U739" t="s">
        <v>138</v>
      </c>
    </row>
    <row r="740" spans="1:21" x14ac:dyDescent="0.25">
      <c r="A740">
        <v>60</v>
      </c>
      <c r="B740">
        <v>52</v>
      </c>
      <c r="C740">
        <v>2</v>
      </c>
      <c r="D740">
        <f t="shared" si="24"/>
        <v>357.59999999999997</v>
      </c>
      <c r="E740" t="s">
        <v>163</v>
      </c>
      <c r="F740">
        <v>725</v>
      </c>
      <c r="G740" t="s">
        <v>418</v>
      </c>
      <c r="H740" t="s">
        <v>27</v>
      </c>
      <c r="I740">
        <v>1</v>
      </c>
      <c r="J740" t="s">
        <v>23</v>
      </c>
      <c r="K740" t="s">
        <v>419</v>
      </c>
      <c r="L740" t="s">
        <v>214</v>
      </c>
      <c r="M740">
        <v>72</v>
      </c>
      <c r="N740" s="5">
        <v>4</v>
      </c>
      <c r="O740" t="s">
        <v>211</v>
      </c>
      <c r="P740" t="s">
        <v>222</v>
      </c>
      <c r="Q740" t="s">
        <v>211</v>
      </c>
      <c r="R740" t="s">
        <v>211</v>
      </c>
      <c r="S740">
        <v>0.35759999999999997</v>
      </c>
      <c r="T740" t="s">
        <v>19</v>
      </c>
      <c r="U740" t="s">
        <v>138</v>
      </c>
    </row>
    <row r="741" spans="1:21" x14ac:dyDescent="0.25">
      <c r="A741">
        <v>60</v>
      </c>
      <c r="B741">
        <v>52</v>
      </c>
      <c r="C741">
        <v>3</v>
      </c>
      <c r="D741">
        <f t="shared" si="24"/>
        <v>468.2</v>
      </c>
      <c r="E741" t="s">
        <v>163</v>
      </c>
      <c r="F741">
        <v>725</v>
      </c>
      <c r="G741" t="s">
        <v>418</v>
      </c>
      <c r="H741" t="s">
        <v>27</v>
      </c>
      <c r="I741">
        <v>1</v>
      </c>
      <c r="J741" t="s">
        <v>23</v>
      </c>
      <c r="K741" t="s">
        <v>419</v>
      </c>
      <c r="L741" t="s">
        <v>214</v>
      </c>
      <c r="M741">
        <v>72</v>
      </c>
      <c r="N741" s="5">
        <v>4</v>
      </c>
      <c r="O741" t="s">
        <v>211</v>
      </c>
      <c r="P741" t="s">
        <v>222</v>
      </c>
      <c r="Q741" t="s">
        <v>211</v>
      </c>
      <c r="R741" t="s">
        <v>211</v>
      </c>
      <c r="S741">
        <v>0.46820000000000001</v>
      </c>
      <c r="T741" t="s">
        <v>19</v>
      </c>
      <c r="U741" t="s">
        <v>138</v>
      </c>
    </row>
    <row r="742" spans="1:21" x14ac:dyDescent="0.25">
      <c r="A742">
        <v>60</v>
      </c>
      <c r="B742">
        <v>52</v>
      </c>
      <c r="C742">
        <v>4</v>
      </c>
      <c r="D742">
        <f t="shared" si="24"/>
        <v>539.4</v>
      </c>
      <c r="E742" t="s">
        <v>163</v>
      </c>
      <c r="F742">
        <v>725</v>
      </c>
      <c r="G742" t="s">
        <v>418</v>
      </c>
      <c r="H742" t="s">
        <v>27</v>
      </c>
      <c r="I742">
        <v>1</v>
      </c>
      <c r="J742" t="s">
        <v>23</v>
      </c>
      <c r="K742" t="s">
        <v>419</v>
      </c>
      <c r="L742" t="s">
        <v>214</v>
      </c>
      <c r="M742">
        <v>72</v>
      </c>
      <c r="N742" s="5">
        <v>4</v>
      </c>
      <c r="O742" t="s">
        <v>211</v>
      </c>
      <c r="P742" t="s">
        <v>222</v>
      </c>
      <c r="Q742" t="s">
        <v>211</v>
      </c>
      <c r="R742" t="s">
        <v>211</v>
      </c>
      <c r="S742">
        <v>0.53939999999999999</v>
      </c>
      <c r="T742" t="s">
        <v>19</v>
      </c>
      <c r="U742" t="s">
        <v>138</v>
      </c>
    </row>
    <row r="743" spans="1:21" x14ac:dyDescent="0.25">
      <c r="A743">
        <v>60</v>
      </c>
      <c r="B743">
        <v>52</v>
      </c>
      <c r="C743">
        <v>6</v>
      </c>
      <c r="D743">
        <f t="shared" si="24"/>
        <v>390.6</v>
      </c>
      <c r="E743" t="s">
        <v>163</v>
      </c>
      <c r="F743">
        <v>725</v>
      </c>
      <c r="G743" t="s">
        <v>418</v>
      </c>
      <c r="H743" t="s">
        <v>27</v>
      </c>
      <c r="I743">
        <v>1</v>
      </c>
      <c r="J743" t="s">
        <v>23</v>
      </c>
      <c r="K743" t="s">
        <v>419</v>
      </c>
      <c r="L743" t="s">
        <v>214</v>
      </c>
      <c r="M743">
        <v>72</v>
      </c>
      <c r="N743" s="5">
        <v>4</v>
      </c>
      <c r="O743" t="s">
        <v>211</v>
      </c>
      <c r="P743" t="s">
        <v>222</v>
      </c>
      <c r="Q743" t="s">
        <v>211</v>
      </c>
      <c r="R743" t="s">
        <v>211</v>
      </c>
      <c r="S743">
        <v>0.3906</v>
      </c>
      <c r="T743" t="s">
        <v>19</v>
      </c>
      <c r="U743" t="s">
        <v>138</v>
      </c>
    </row>
    <row r="744" spans="1:21" x14ac:dyDescent="0.25">
      <c r="A744">
        <v>60</v>
      </c>
      <c r="B744">
        <v>52</v>
      </c>
      <c r="C744">
        <v>8</v>
      </c>
      <c r="D744">
        <f t="shared" si="24"/>
        <v>285.2</v>
      </c>
      <c r="E744" t="s">
        <v>163</v>
      </c>
      <c r="F744">
        <v>725</v>
      </c>
      <c r="G744" t="s">
        <v>418</v>
      </c>
      <c r="H744" t="s">
        <v>27</v>
      </c>
      <c r="I744">
        <v>1</v>
      </c>
      <c r="J744" t="s">
        <v>23</v>
      </c>
      <c r="K744" t="s">
        <v>419</v>
      </c>
      <c r="L744" t="s">
        <v>214</v>
      </c>
      <c r="M744">
        <v>72</v>
      </c>
      <c r="N744" s="5">
        <v>4</v>
      </c>
      <c r="O744" t="s">
        <v>211</v>
      </c>
      <c r="P744" t="s">
        <v>222</v>
      </c>
      <c r="Q744" t="s">
        <v>211</v>
      </c>
      <c r="R744" t="s">
        <v>211</v>
      </c>
      <c r="S744">
        <v>0.28520000000000001</v>
      </c>
      <c r="T744" t="s">
        <v>19</v>
      </c>
      <c r="U744" t="s">
        <v>138</v>
      </c>
    </row>
    <row r="745" spans="1:21" x14ac:dyDescent="0.25">
      <c r="A745">
        <v>60</v>
      </c>
      <c r="B745">
        <v>52</v>
      </c>
      <c r="C745">
        <v>10</v>
      </c>
      <c r="D745">
        <f t="shared" si="24"/>
        <v>129.20000000000002</v>
      </c>
      <c r="E745" t="s">
        <v>163</v>
      </c>
      <c r="F745">
        <v>725</v>
      </c>
      <c r="G745" t="s">
        <v>418</v>
      </c>
      <c r="H745" t="s">
        <v>27</v>
      </c>
      <c r="I745">
        <v>1</v>
      </c>
      <c r="J745" t="s">
        <v>23</v>
      </c>
      <c r="K745" t="s">
        <v>419</v>
      </c>
      <c r="L745" t="s">
        <v>214</v>
      </c>
      <c r="M745">
        <v>72</v>
      </c>
      <c r="N745" s="5">
        <v>4</v>
      </c>
      <c r="O745" t="s">
        <v>211</v>
      </c>
      <c r="P745" t="s">
        <v>222</v>
      </c>
      <c r="Q745" t="s">
        <v>211</v>
      </c>
      <c r="R745" t="s">
        <v>211</v>
      </c>
      <c r="S745">
        <v>0.12920000000000001</v>
      </c>
      <c r="T745" t="s">
        <v>19</v>
      </c>
      <c r="U745" t="s">
        <v>138</v>
      </c>
    </row>
    <row r="746" spans="1:21" x14ac:dyDescent="0.25">
      <c r="A746">
        <v>60</v>
      </c>
      <c r="B746">
        <v>52</v>
      </c>
      <c r="C746">
        <v>12</v>
      </c>
      <c r="D746">
        <f t="shared" si="24"/>
        <v>97.699999999999989</v>
      </c>
      <c r="E746" t="s">
        <v>163</v>
      </c>
      <c r="F746">
        <v>725</v>
      </c>
      <c r="G746" t="s">
        <v>418</v>
      </c>
      <c r="H746" t="s">
        <v>27</v>
      </c>
      <c r="I746">
        <v>1</v>
      </c>
      <c r="J746" t="s">
        <v>23</v>
      </c>
      <c r="K746" t="s">
        <v>419</v>
      </c>
      <c r="L746" t="s">
        <v>214</v>
      </c>
      <c r="M746">
        <v>72</v>
      </c>
      <c r="N746" s="5">
        <v>4</v>
      </c>
      <c r="O746" t="s">
        <v>211</v>
      </c>
      <c r="P746" t="s">
        <v>222</v>
      </c>
      <c r="Q746" t="s">
        <v>211</v>
      </c>
      <c r="R746" t="s">
        <v>211</v>
      </c>
      <c r="S746">
        <v>9.7699999999999995E-2</v>
      </c>
      <c r="T746" t="s">
        <v>19</v>
      </c>
      <c r="U746" t="s">
        <v>138</v>
      </c>
    </row>
    <row r="747" spans="1:21" x14ac:dyDescent="0.25">
      <c r="A747">
        <v>62</v>
      </c>
      <c r="B747">
        <v>53</v>
      </c>
      <c r="C747">
        <v>0</v>
      </c>
      <c r="D747">
        <v>0</v>
      </c>
      <c r="E747" t="s">
        <v>22</v>
      </c>
      <c r="F747">
        <v>400</v>
      </c>
      <c r="G747" t="s">
        <v>417</v>
      </c>
      <c r="H747" t="s">
        <v>27</v>
      </c>
      <c r="I747">
        <v>0.63</v>
      </c>
      <c r="J747" t="s">
        <v>25</v>
      </c>
      <c r="K747">
        <v>44</v>
      </c>
      <c r="L747" t="s">
        <v>214</v>
      </c>
      <c r="M747" t="s">
        <v>419</v>
      </c>
      <c r="N747" s="5">
        <v>32</v>
      </c>
      <c r="O747" t="s">
        <v>272</v>
      </c>
      <c r="P747" t="s">
        <v>199</v>
      </c>
      <c r="Q747" t="s">
        <v>422</v>
      </c>
      <c r="R747" t="s">
        <v>416</v>
      </c>
      <c r="S747">
        <v>0</v>
      </c>
      <c r="T747" t="s">
        <v>8</v>
      </c>
      <c r="U747" t="s">
        <v>283</v>
      </c>
    </row>
    <row r="748" spans="1:21" x14ac:dyDescent="0.25">
      <c r="A748">
        <v>62</v>
      </c>
      <c r="B748">
        <v>53</v>
      </c>
      <c r="C748">
        <v>1</v>
      </c>
      <c r="D748">
        <v>12.865</v>
      </c>
      <c r="E748" t="s">
        <v>22</v>
      </c>
      <c r="F748">
        <v>400</v>
      </c>
      <c r="G748" t="s">
        <v>417</v>
      </c>
      <c r="H748" t="s">
        <v>27</v>
      </c>
      <c r="I748">
        <v>0.63</v>
      </c>
      <c r="J748" t="s">
        <v>25</v>
      </c>
      <c r="K748">
        <v>44</v>
      </c>
      <c r="L748" t="s">
        <v>214</v>
      </c>
      <c r="M748" t="s">
        <v>419</v>
      </c>
      <c r="N748" s="5">
        <v>32</v>
      </c>
      <c r="O748" t="s">
        <v>272</v>
      </c>
      <c r="P748" t="s">
        <v>199</v>
      </c>
      <c r="Q748" t="s">
        <v>422</v>
      </c>
      <c r="R748" t="s">
        <v>416</v>
      </c>
      <c r="S748">
        <v>12.865</v>
      </c>
      <c r="T748" t="s">
        <v>8</v>
      </c>
      <c r="U748" t="s">
        <v>283</v>
      </c>
    </row>
    <row r="749" spans="1:21" x14ac:dyDescent="0.25">
      <c r="A749">
        <v>62</v>
      </c>
      <c r="B749">
        <v>53</v>
      </c>
      <c r="C749">
        <v>2</v>
      </c>
      <c r="D749">
        <v>53.269199999999998</v>
      </c>
      <c r="E749" t="s">
        <v>22</v>
      </c>
      <c r="F749">
        <v>400</v>
      </c>
      <c r="G749" t="s">
        <v>417</v>
      </c>
      <c r="H749" t="s">
        <v>27</v>
      </c>
      <c r="I749">
        <v>0.63</v>
      </c>
      <c r="J749" t="s">
        <v>25</v>
      </c>
      <c r="K749">
        <v>44</v>
      </c>
      <c r="L749" t="s">
        <v>214</v>
      </c>
      <c r="M749" t="s">
        <v>419</v>
      </c>
      <c r="N749" s="5">
        <v>32</v>
      </c>
      <c r="O749" t="s">
        <v>272</v>
      </c>
      <c r="P749" t="s">
        <v>199</v>
      </c>
      <c r="Q749" t="s">
        <v>422</v>
      </c>
      <c r="R749" t="s">
        <v>416</v>
      </c>
      <c r="S749">
        <v>53.269199999999998</v>
      </c>
      <c r="T749" t="s">
        <v>8</v>
      </c>
      <c r="U749" t="s">
        <v>283</v>
      </c>
    </row>
    <row r="750" spans="1:21" x14ac:dyDescent="0.25">
      <c r="A750">
        <v>62</v>
      </c>
      <c r="B750">
        <v>53</v>
      </c>
      <c r="C750">
        <v>3</v>
      </c>
      <c r="D750">
        <v>66.490099999999998</v>
      </c>
      <c r="E750" t="s">
        <v>22</v>
      </c>
      <c r="F750">
        <v>400</v>
      </c>
      <c r="G750" t="s">
        <v>417</v>
      </c>
      <c r="H750" t="s">
        <v>27</v>
      </c>
      <c r="I750">
        <v>0.63</v>
      </c>
      <c r="J750" t="s">
        <v>25</v>
      </c>
      <c r="K750">
        <v>44</v>
      </c>
      <c r="L750" t="s">
        <v>214</v>
      </c>
      <c r="M750" t="s">
        <v>419</v>
      </c>
      <c r="N750" s="5">
        <v>32</v>
      </c>
      <c r="O750" t="s">
        <v>272</v>
      </c>
      <c r="P750" t="s">
        <v>199</v>
      </c>
      <c r="Q750" t="s">
        <v>422</v>
      </c>
      <c r="R750" t="s">
        <v>416</v>
      </c>
      <c r="S750">
        <v>66.490099999999998</v>
      </c>
      <c r="T750" t="s">
        <v>8</v>
      </c>
      <c r="U750" t="s">
        <v>283</v>
      </c>
    </row>
    <row r="751" spans="1:21" x14ac:dyDescent="0.25">
      <c r="A751">
        <v>62</v>
      </c>
      <c r="B751">
        <v>53</v>
      </c>
      <c r="C751">
        <v>4</v>
      </c>
      <c r="D751">
        <v>62.589100000000002</v>
      </c>
      <c r="E751" t="s">
        <v>22</v>
      </c>
      <c r="F751">
        <v>400</v>
      </c>
      <c r="G751" t="s">
        <v>417</v>
      </c>
      <c r="H751" t="s">
        <v>27</v>
      </c>
      <c r="I751">
        <v>0.63</v>
      </c>
      <c r="J751" t="s">
        <v>25</v>
      </c>
      <c r="K751">
        <v>44</v>
      </c>
      <c r="L751" t="s">
        <v>214</v>
      </c>
      <c r="M751" t="s">
        <v>419</v>
      </c>
      <c r="N751" s="5">
        <v>32</v>
      </c>
      <c r="O751" t="s">
        <v>272</v>
      </c>
      <c r="P751" t="s">
        <v>199</v>
      </c>
      <c r="Q751" t="s">
        <v>422</v>
      </c>
      <c r="R751" t="s">
        <v>416</v>
      </c>
      <c r="S751">
        <v>62.589100000000002</v>
      </c>
      <c r="T751" t="s">
        <v>8</v>
      </c>
      <c r="U751" t="s">
        <v>283</v>
      </c>
    </row>
    <row r="752" spans="1:21" x14ac:dyDescent="0.25">
      <c r="A752">
        <v>62</v>
      </c>
      <c r="B752">
        <v>53</v>
      </c>
      <c r="C752">
        <v>6</v>
      </c>
      <c r="D752">
        <v>26.046800000000001</v>
      </c>
      <c r="E752" t="s">
        <v>22</v>
      </c>
      <c r="F752">
        <v>400</v>
      </c>
      <c r="G752" t="s">
        <v>417</v>
      </c>
      <c r="H752" t="s">
        <v>27</v>
      </c>
      <c r="I752">
        <v>0.63</v>
      </c>
      <c r="J752" t="s">
        <v>25</v>
      </c>
      <c r="K752">
        <v>44</v>
      </c>
      <c r="L752" t="s">
        <v>214</v>
      </c>
      <c r="M752" t="s">
        <v>419</v>
      </c>
      <c r="N752" s="5">
        <v>32</v>
      </c>
      <c r="O752" t="s">
        <v>272</v>
      </c>
      <c r="P752" t="s">
        <v>199</v>
      </c>
      <c r="Q752" t="s">
        <v>422</v>
      </c>
      <c r="R752" t="s">
        <v>416</v>
      </c>
      <c r="S752">
        <v>26.046800000000001</v>
      </c>
      <c r="T752" t="s">
        <v>8</v>
      </c>
      <c r="U752" t="s">
        <v>283</v>
      </c>
    </row>
    <row r="753" spans="1:21" x14ac:dyDescent="0.25">
      <c r="A753">
        <v>62</v>
      </c>
      <c r="B753">
        <v>53</v>
      </c>
      <c r="C753">
        <v>8</v>
      </c>
      <c r="D753">
        <v>10.949299999999999</v>
      </c>
      <c r="E753" t="s">
        <v>22</v>
      </c>
      <c r="F753">
        <v>400</v>
      </c>
      <c r="G753" t="s">
        <v>417</v>
      </c>
      <c r="H753" t="s">
        <v>27</v>
      </c>
      <c r="I753">
        <v>0.63</v>
      </c>
      <c r="J753" t="s">
        <v>25</v>
      </c>
      <c r="K753">
        <v>44</v>
      </c>
      <c r="L753" t="s">
        <v>214</v>
      </c>
      <c r="M753" t="s">
        <v>419</v>
      </c>
      <c r="N753" s="5">
        <v>32</v>
      </c>
      <c r="O753" t="s">
        <v>272</v>
      </c>
      <c r="P753" t="s">
        <v>199</v>
      </c>
      <c r="Q753" t="s">
        <v>422</v>
      </c>
      <c r="R753" t="s">
        <v>416</v>
      </c>
      <c r="S753">
        <v>10.949299999999999</v>
      </c>
      <c r="T753" t="s">
        <v>8</v>
      </c>
      <c r="U753" t="s">
        <v>283</v>
      </c>
    </row>
    <row r="754" spans="1:21" x14ac:dyDescent="0.25">
      <c r="A754">
        <v>62</v>
      </c>
      <c r="B754">
        <v>53</v>
      </c>
      <c r="C754">
        <v>12</v>
      </c>
      <c r="D754">
        <v>3.9174000000000002</v>
      </c>
      <c r="E754" t="s">
        <v>22</v>
      </c>
      <c r="F754">
        <v>400</v>
      </c>
      <c r="G754" t="s">
        <v>417</v>
      </c>
      <c r="H754" t="s">
        <v>27</v>
      </c>
      <c r="I754">
        <v>0.63</v>
      </c>
      <c r="J754" t="s">
        <v>25</v>
      </c>
      <c r="K754">
        <v>44</v>
      </c>
      <c r="L754" t="s">
        <v>214</v>
      </c>
      <c r="M754" t="s">
        <v>419</v>
      </c>
      <c r="N754" s="5">
        <v>32</v>
      </c>
      <c r="O754" t="s">
        <v>272</v>
      </c>
      <c r="P754" t="s">
        <v>199</v>
      </c>
      <c r="Q754" t="s">
        <v>422</v>
      </c>
      <c r="R754" t="s">
        <v>416</v>
      </c>
      <c r="S754">
        <v>3.9174000000000002</v>
      </c>
      <c r="T754" t="s">
        <v>8</v>
      </c>
      <c r="U754" t="s">
        <v>283</v>
      </c>
    </row>
    <row r="755" spans="1:21" x14ac:dyDescent="0.25">
      <c r="A755">
        <v>62</v>
      </c>
      <c r="B755">
        <v>53</v>
      </c>
      <c r="C755">
        <v>24</v>
      </c>
      <c r="D755">
        <v>0.96530000000000005</v>
      </c>
      <c r="E755" t="s">
        <v>22</v>
      </c>
      <c r="F755">
        <v>400</v>
      </c>
      <c r="G755" t="s">
        <v>417</v>
      </c>
      <c r="H755" t="s">
        <v>27</v>
      </c>
      <c r="I755">
        <v>0.63</v>
      </c>
      <c r="J755" t="s">
        <v>25</v>
      </c>
      <c r="K755">
        <v>44</v>
      </c>
      <c r="L755" t="s">
        <v>214</v>
      </c>
      <c r="M755" t="s">
        <v>419</v>
      </c>
      <c r="N755" s="5">
        <v>32</v>
      </c>
      <c r="O755" t="s">
        <v>272</v>
      </c>
      <c r="P755" t="s">
        <v>199</v>
      </c>
      <c r="Q755" t="s">
        <v>422</v>
      </c>
      <c r="R755" t="s">
        <v>416</v>
      </c>
      <c r="S755">
        <v>0.96530000000000005</v>
      </c>
      <c r="T755" t="s">
        <v>8</v>
      </c>
      <c r="U755" t="s">
        <v>283</v>
      </c>
    </row>
    <row r="756" spans="1:21" x14ac:dyDescent="0.25">
      <c r="A756">
        <v>62</v>
      </c>
      <c r="B756">
        <v>53</v>
      </c>
      <c r="C756">
        <v>36</v>
      </c>
      <c r="D756">
        <v>0.44869999999999999</v>
      </c>
      <c r="E756" t="s">
        <v>22</v>
      </c>
      <c r="F756">
        <v>400</v>
      </c>
      <c r="G756" t="s">
        <v>417</v>
      </c>
      <c r="H756" t="s">
        <v>27</v>
      </c>
      <c r="I756">
        <v>0.63</v>
      </c>
      <c r="J756" t="s">
        <v>25</v>
      </c>
      <c r="K756">
        <v>44</v>
      </c>
      <c r="L756" t="s">
        <v>214</v>
      </c>
      <c r="M756" t="s">
        <v>419</v>
      </c>
      <c r="N756" s="5">
        <v>32</v>
      </c>
      <c r="O756" t="s">
        <v>272</v>
      </c>
      <c r="P756" t="s">
        <v>199</v>
      </c>
      <c r="Q756" t="s">
        <v>422</v>
      </c>
      <c r="R756" t="s">
        <v>416</v>
      </c>
      <c r="S756">
        <v>0.44869999999999999</v>
      </c>
      <c r="T756" t="s">
        <v>8</v>
      </c>
      <c r="U756" t="s">
        <v>283</v>
      </c>
    </row>
    <row r="757" spans="1:21" x14ac:dyDescent="0.25">
      <c r="A757">
        <v>62</v>
      </c>
      <c r="B757">
        <v>53</v>
      </c>
      <c r="C757">
        <v>48</v>
      </c>
      <c r="D757">
        <v>0.38590000000000002</v>
      </c>
      <c r="E757" t="s">
        <v>22</v>
      </c>
      <c r="F757">
        <v>400</v>
      </c>
      <c r="G757" t="s">
        <v>417</v>
      </c>
      <c r="H757" t="s">
        <v>27</v>
      </c>
      <c r="I757">
        <v>0.63</v>
      </c>
      <c r="J757" t="s">
        <v>25</v>
      </c>
      <c r="K757">
        <v>44</v>
      </c>
      <c r="L757" t="s">
        <v>214</v>
      </c>
      <c r="M757" t="s">
        <v>419</v>
      </c>
      <c r="N757" s="5">
        <v>32</v>
      </c>
      <c r="O757" t="s">
        <v>272</v>
      </c>
      <c r="P757" t="s">
        <v>199</v>
      </c>
      <c r="Q757" t="s">
        <v>422</v>
      </c>
      <c r="R757" t="s">
        <v>416</v>
      </c>
      <c r="S757">
        <v>0.38590000000000002</v>
      </c>
      <c r="T757" t="s">
        <v>8</v>
      </c>
      <c r="U757" t="s">
        <v>283</v>
      </c>
    </row>
    <row r="758" spans="1:21" x14ac:dyDescent="0.25">
      <c r="A758">
        <v>62</v>
      </c>
      <c r="B758">
        <v>53</v>
      </c>
      <c r="C758">
        <v>0</v>
      </c>
      <c r="D758">
        <v>0</v>
      </c>
      <c r="E758" t="s">
        <v>163</v>
      </c>
      <c r="F758">
        <v>400</v>
      </c>
      <c r="G758" t="s">
        <v>417</v>
      </c>
      <c r="H758" t="s">
        <v>27</v>
      </c>
      <c r="I758">
        <v>0.63</v>
      </c>
      <c r="J758" t="s">
        <v>25</v>
      </c>
      <c r="K758">
        <v>44</v>
      </c>
      <c r="L758" t="s">
        <v>214</v>
      </c>
      <c r="M758" t="s">
        <v>419</v>
      </c>
      <c r="N758" s="5">
        <v>32</v>
      </c>
      <c r="O758" t="s">
        <v>272</v>
      </c>
      <c r="P758" t="s">
        <v>199</v>
      </c>
      <c r="Q758" t="s">
        <v>422</v>
      </c>
      <c r="R758" t="s">
        <v>416</v>
      </c>
      <c r="S758">
        <v>0</v>
      </c>
      <c r="T758" t="s">
        <v>8</v>
      </c>
      <c r="U758" t="s">
        <v>283</v>
      </c>
    </row>
    <row r="759" spans="1:21" x14ac:dyDescent="0.25">
      <c r="A759">
        <v>62</v>
      </c>
      <c r="B759">
        <v>53</v>
      </c>
      <c r="C759">
        <v>1</v>
      </c>
      <c r="D759">
        <v>55.503</v>
      </c>
      <c r="E759" t="s">
        <v>163</v>
      </c>
      <c r="F759">
        <v>400</v>
      </c>
      <c r="G759" t="s">
        <v>417</v>
      </c>
      <c r="H759" t="s">
        <v>27</v>
      </c>
      <c r="I759">
        <v>0.63</v>
      </c>
      <c r="J759" t="s">
        <v>25</v>
      </c>
      <c r="K759">
        <v>44</v>
      </c>
      <c r="L759" t="s">
        <v>214</v>
      </c>
      <c r="M759" t="s">
        <v>419</v>
      </c>
      <c r="N759" s="5">
        <v>32</v>
      </c>
      <c r="O759" t="s">
        <v>272</v>
      </c>
      <c r="P759" t="s">
        <v>199</v>
      </c>
      <c r="Q759" t="s">
        <v>422</v>
      </c>
      <c r="R759" t="s">
        <v>416</v>
      </c>
      <c r="S759">
        <v>55.503</v>
      </c>
      <c r="T759" t="s">
        <v>8</v>
      </c>
      <c r="U759" t="s">
        <v>283</v>
      </c>
    </row>
    <row r="760" spans="1:21" x14ac:dyDescent="0.25">
      <c r="A760">
        <v>62</v>
      </c>
      <c r="B760">
        <v>53</v>
      </c>
      <c r="C760">
        <v>2</v>
      </c>
      <c r="D760">
        <v>217.25</v>
      </c>
      <c r="E760" t="s">
        <v>163</v>
      </c>
      <c r="F760">
        <v>400</v>
      </c>
      <c r="G760" t="s">
        <v>417</v>
      </c>
      <c r="H760" t="s">
        <v>27</v>
      </c>
      <c r="I760">
        <v>0.63</v>
      </c>
      <c r="J760" t="s">
        <v>25</v>
      </c>
      <c r="K760">
        <v>44</v>
      </c>
      <c r="L760" t="s">
        <v>214</v>
      </c>
      <c r="M760" t="s">
        <v>419</v>
      </c>
      <c r="N760" s="5">
        <v>32</v>
      </c>
      <c r="O760" t="s">
        <v>272</v>
      </c>
      <c r="P760" t="s">
        <v>199</v>
      </c>
      <c r="Q760" t="s">
        <v>422</v>
      </c>
      <c r="R760" t="s">
        <v>416</v>
      </c>
      <c r="S760">
        <v>217.25</v>
      </c>
      <c r="T760" t="s">
        <v>8</v>
      </c>
      <c r="U760" t="s">
        <v>283</v>
      </c>
    </row>
    <row r="761" spans="1:21" x14ac:dyDescent="0.25">
      <c r="A761">
        <v>62</v>
      </c>
      <c r="B761">
        <v>53</v>
      </c>
      <c r="C761">
        <v>3</v>
      </c>
      <c r="D761">
        <v>383.64350000000002</v>
      </c>
      <c r="E761" t="s">
        <v>163</v>
      </c>
      <c r="F761">
        <v>400</v>
      </c>
      <c r="G761" t="s">
        <v>417</v>
      </c>
      <c r="H761" t="s">
        <v>27</v>
      </c>
      <c r="I761">
        <v>0.63</v>
      </c>
      <c r="J761" t="s">
        <v>25</v>
      </c>
      <c r="K761">
        <v>44</v>
      </c>
      <c r="L761" t="s">
        <v>214</v>
      </c>
      <c r="M761" t="s">
        <v>419</v>
      </c>
      <c r="N761" s="5">
        <v>32</v>
      </c>
      <c r="O761" t="s">
        <v>272</v>
      </c>
      <c r="P761" t="s">
        <v>199</v>
      </c>
      <c r="Q761" t="s">
        <v>422</v>
      </c>
      <c r="R761" t="s">
        <v>416</v>
      </c>
      <c r="S761">
        <v>383.64350000000002</v>
      </c>
      <c r="T761" t="s">
        <v>8</v>
      </c>
      <c r="U761" t="s">
        <v>283</v>
      </c>
    </row>
    <row r="762" spans="1:21" x14ac:dyDescent="0.25">
      <c r="A762">
        <v>62</v>
      </c>
      <c r="B762">
        <v>53</v>
      </c>
      <c r="C762">
        <v>4</v>
      </c>
      <c r="D762">
        <v>514.00350000000003</v>
      </c>
      <c r="E762" t="s">
        <v>163</v>
      </c>
      <c r="F762">
        <v>400</v>
      </c>
      <c r="G762" t="s">
        <v>417</v>
      </c>
      <c r="H762" t="s">
        <v>27</v>
      </c>
      <c r="I762">
        <v>0.63</v>
      </c>
      <c r="J762" t="s">
        <v>25</v>
      </c>
      <c r="K762">
        <v>44</v>
      </c>
      <c r="L762" t="s">
        <v>214</v>
      </c>
      <c r="M762" t="s">
        <v>419</v>
      </c>
      <c r="N762" s="5">
        <v>32</v>
      </c>
      <c r="O762" t="s">
        <v>272</v>
      </c>
      <c r="P762" t="s">
        <v>199</v>
      </c>
      <c r="Q762" t="s">
        <v>422</v>
      </c>
      <c r="R762" t="s">
        <v>416</v>
      </c>
      <c r="S762">
        <v>514.00350000000003</v>
      </c>
      <c r="T762" t="s">
        <v>8</v>
      </c>
      <c r="U762" t="s">
        <v>283</v>
      </c>
    </row>
    <row r="763" spans="1:21" x14ac:dyDescent="0.25">
      <c r="A763">
        <v>62</v>
      </c>
      <c r="B763">
        <v>53</v>
      </c>
      <c r="C763">
        <v>6</v>
      </c>
      <c r="D763">
        <v>505.83839999999998</v>
      </c>
      <c r="E763" t="s">
        <v>163</v>
      </c>
      <c r="F763">
        <v>400</v>
      </c>
      <c r="G763" t="s">
        <v>417</v>
      </c>
      <c r="H763" t="s">
        <v>27</v>
      </c>
      <c r="I763">
        <v>0.63</v>
      </c>
      <c r="J763" t="s">
        <v>25</v>
      </c>
      <c r="K763">
        <v>44</v>
      </c>
      <c r="L763" t="s">
        <v>214</v>
      </c>
      <c r="M763" t="s">
        <v>419</v>
      </c>
      <c r="N763" s="5">
        <v>32</v>
      </c>
      <c r="O763" t="s">
        <v>272</v>
      </c>
      <c r="P763" t="s">
        <v>199</v>
      </c>
      <c r="Q763" t="s">
        <v>422</v>
      </c>
      <c r="R763" t="s">
        <v>416</v>
      </c>
      <c r="S763">
        <v>505.83839999999998</v>
      </c>
      <c r="T763" t="s">
        <v>8</v>
      </c>
      <c r="U763" t="s">
        <v>283</v>
      </c>
    </row>
    <row r="764" spans="1:21" x14ac:dyDescent="0.25">
      <c r="A764">
        <v>62</v>
      </c>
      <c r="B764">
        <v>53</v>
      </c>
      <c r="C764">
        <v>8</v>
      </c>
      <c r="D764">
        <v>365.61040000000003</v>
      </c>
      <c r="E764" t="s">
        <v>163</v>
      </c>
      <c r="F764">
        <v>400</v>
      </c>
      <c r="G764" t="s">
        <v>417</v>
      </c>
      <c r="H764" t="s">
        <v>27</v>
      </c>
      <c r="I764">
        <v>0.63</v>
      </c>
      <c r="J764" t="s">
        <v>25</v>
      </c>
      <c r="K764">
        <v>44</v>
      </c>
      <c r="L764" t="s">
        <v>214</v>
      </c>
      <c r="M764" t="s">
        <v>419</v>
      </c>
      <c r="N764" s="5">
        <v>32</v>
      </c>
      <c r="O764" t="s">
        <v>272</v>
      </c>
      <c r="P764" t="s">
        <v>199</v>
      </c>
      <c r="Q764" t="s">
        <v>422</v>
      </c>
      <c r="R764" t="s">
        <v>416</v>
      </c>
      <c r="S764">
        <v>365.61040000000003</v>
      </c>
      <c r="T764" t="s">
        <v>8</v>
      </c>
      <c r="U764" t="s">
        <v>283</v>
      </c>
    </row>
    <row r="765" spans="1:21" x14ac:dyDescent="0.25">
      <c r="A765">
        <v>62</v>
      </c>
      <c r="B765">
        <v>53</v>
      </c>
      <c r="C765">
        <v>12</v>
      </c>
      <c r="D765">
        <v>270.8383</v>
      </c>
      <c r="E765" t="s">
        <v>163</v>
      </c>
      <c r="F765">
        <v>400</v>
      </c>
      <c r="G765" t="s">
        <v>417</v>
      </c>
      <c r="H765" t="s">
        <v>27</v>
      </c>
      <c r="I765">
        <v>0.63</v>
      </c>
      <c r="J765" t="s">
        <v>25</v>
      </c>
      <c r="K765">
        <v>44</v>
      </c>
      <c r="L765" t="s">
        <v>214</v>
      </c>
      <c r="M765" t="s">
        <v>419</v>
      </c>
      <c r="N765" s="5">
        <v>32</v>
      </c>
      <c r="O765" t="s">
        <v>272</v>
      </c>
      <c r="P765" t="s">
        <v>199</v>
      </c>
      <c r="Q765" t="s">
        <v>422</v>
      </c>
      <c r="R765" t="s">
        <v>416</v>
      </c>
      <c r="S765">
        <v>270.8383</v>
      </c>
      <c r="T765" t="s">
        <v>8</v>
      </c>
      <c r="U765" t="s">
        <v>283</v>
      </c>
    </row>
    <row r="766" spans="1:21" x14ac:dyDescent="0.25">
      <c r="A766">
        <v>62</v>
      </c>
      <c r="B766">
        <v>53</v>
      </c>
      <c r="C766">
        <v>24</v>
      </c>
      <c r="D766">
        <v>102.33499999999999</v>
      </c>
      <c r="E766" t="s">
        <v>163</v>
      </c>
      <c r="F766">
        <v>400</v>
      </c>
      <c r="G766" t="s">
        <v>417</v>
      </c>
      <c r="H766" t="s">
        <v>27</v>
      </c>
      <c r="I766">
        <v>0.63</v>
      </c>
      <c r="J766" t="s">
        <v>25</v>
      </c>
      <c r="K766">
        <v>44</v>
      </c>
      <c r="L766" t="s">
        <v>214</v>
      </c>
      <c r="M766" t="s">
        <v>419</v>
      </c>
      <c r="N766" s="5">
        <v>32</v>
      </c>
      <c r="O766" t="s">
        <v>272</v>
      </c>
      <c r="P766" t="s">
        <v>199</v>
      </c>
      <c r="Q766" t="s">
        <v>422</v>
      </c>
      <c r="R766" t="s">
        <v>416</v>
      </c>
      <c r="S766">
        <v>102.33499999999999</v>
      </c>
      <c r="T766" t="s">
        <v>8</v>
      </c>
      <c r="U766" t="s">
        <v>283</v>
      </c>
    </row>
    <row r="767" spans="1:21" x14ac:dyDescent="0.25">
      <c r="A767">
        <v>62</v>
      </c>
      <c r="B767">
        <v>53</v>
      </c>
      <c r="C767">
        <v>36</v>
      </c>
      <c r="D767">
        <v>38.355699999999999</v>
      </c>
      <c r="E767" t="s">
        <v>163</v>
      </c>
      <c r="F767">
        <v>400</v>
      </c>
      <c r="G767" t="s">
        <v>417</v>
      </c>
      <c r="H767" t="s">
        <v>27</v>
      </c>
      <c r="I767">
        <v>0.63</v>
      </c>
      <c r="J767" t="s">
        <v>25</v>
      </c>
      <c r="K767">
        <v>44</v>
      </c>
      <c r="L767" t="s">
        <v>214</v>
      </c>
      <c r="M767" t="s">
        <v>419</v>
      </c>
      <c r="N767" s="5">
        <v>32</v>
      </c>
      <c r="O767" t="s">
        <v>272</v>
      </c>
      <c r="P767" t="s">
        <v>199</v>
      </c>
      <c r="Q767" t="s">
        <v>422</v>
      </c>
      <c r="R767" t="s">
        <v>416</v>
      </c>
      <c r="S767">
        <v>38.355699999999999</v>
      </c>
      <c r="T767" t="s">
        <v>8</v>
      </c>
      <c r="U767" t="s">
        <v>283</v>
      </c>
    </row>
    <row r="768" spans="1:21" x14ac:dyDescent="0.25">
      <c r="A768">
        <v>62</v>
      </c>
      <c r="B768">
        <v>53</v>
      </c>
      <c r="C768">
        <v>48</v>
      </c>
      <c r="D768">
        <v>20.5505</v>
      </c>
      <c r="E768" t="s">
        <v>163</v>
      </c>
      <c r="F768">
        <v>400</v>
      </c>
      <c r="G768" t="s">
        <v>417</v>
      </c>
      <c r="H768" t="s">
        <v>27</v>
      </c>
      <c r="I768">
        <v>0.63</v>
      </c>
      <c r="J768" t="s">
        <v>25</v>
      </c>
      <c r="K768">
        <v>44</v>
      </c>
      <c r="L768" t="s">
        <v>214</v>
      </c>
      <c r="M768" t="s">
        <v>419</v>
      </c>
      <c r="N768" s="5">
        <v>32</v>
      </c>
      <c r="O768" t="s">
        <v>272</v>
      </c>
      <c r="P768" t="s">
        <v>199</v>
      </c>
      <c r="Q768" t="s">
        <v>422</v>
      </c>
      <c r="R768" t="s">
        <v>416</v>
      </c>
      <c r="S768">
        <v>20.5505</v>
      </c>
      <c r="T768" t="s">
        <v>8</v>
      </c>
      <c r="U768" t="s">
        <v>283</v>
      </c>
    </row>
    <row r="769" spans="1:21" x14ac:dyDescent="0.25">
      <c r="A769">
        <v>62</v>
      </c>
      <c r="B769">
        <v>53</v>
      </c>
      <c r="C769">
        <v>72</v>
      </c>
      <c r="D769">
        <v>4.5492999999999997</v>
      </c>
      <c r="E769" t="s">
        <v>163</v>
      </c>
      <c r="F769">
        <v>400</v>
      </c>
      <c r="G769" t="s">
        <v>417</v>
      </c>
      <c r="H769" t="s">
        <v>27</v>
      </c>
      <c r="I769">
        <v>0.63</v>
      </c>
      <c r="J769" t="s">
        <v>25</v>
      </c>
      <c r="K769">
        <v>44</v>
      </c>
      <c r="L769" t="s">
        <v>214</v>
      </c>
      <c r="M769" t="s">
        <v>419</v>
      </c>
      <c r="N769" s="5">
        <v>32</v>
      </c>
      <c r="O769" t="s">
        <v>272</v>
      </c>
      <c r="P769" t="s">
        <v>199</v>
      </c>
      <c r="Q769" t="s">
        <v>422</v>
      </c>
      <c r="R769" t="s">
        <v>416</v>
      </c>
      <c r="S769">
        <v>4.5492999999999997</v>
      </c>
      <c r="T769" t="s">
        <v>8</v>
      </c>
      <c r="U769" t="s">
        <v>283</v>
      </c>
    </row>
    <row r="770" spans="1:21" x14ac:dyDescent="0.25">
      <c r="A770">
        <v>62</v>
      </c>
      <c r="B770">
        <v>54</v>
      </c>
      <c r="C770">
        <v>0</v>
      </c>
      <c r="D770">
        <v>0</v>
      </c>
      <c r="E770" t="s">
        <v>22</v>
      </c>
      <c r="F770">
        <v>400</v>
      </c>
      <c r="G770" t="s">
        <v>417</v>
      </c>
      <c r="H770" t="s">
        <v>27</v>
      </c>
      <c r="I770">
        <v>0.5</v>
      </c>
      <c r="J770" t="s">
        <v>25</v>
      </c>
      <c r="K770">
        <v>36</v>
      </c>
      <c r="L770" t="s">
        <v>214</v>
      </c>
      <c r="M770" t="s">
        <v>419</v>
      </c>
      <c r="N770" s="5">
        <v>24</v>
      </c>
      <c r="O770" t="s">
        <v>211</v>
      </c>
      <c r="P770" t="s">
        <v>222</v>
      </c>
      <c r="Q770" t="s">
        <v>422</v>
      </c>
      <c r="R770" t="s">
        <v>416</v>
      </c>
      <c r="S770">
        <v>0</v>
      </c>
      <c r="T770" t="s">
        <v>8</v>
      </c>
      <c r="U770" t="s">
        <v>283</v>
      </c>
    </row>
    <row r="771" spans="1:21" x14ac:dyDescent="0.25">
      <c r="A771">
        <v>62</v>
      </c>
      <c r="B771">
        <v>54</v>
      </c>
      <c r="C771">
        <v>1</v>
      </c>
      <c r="D771">
        <v>7.1710000000000003</v>
      </c>
      <c r="E771" t="s">
        <v>22</v>
      </c>
      <c r="F771">
        <v>400</v>
      </c>
      <c r="G771" t="s">
        <v>417</v>
      </c>
      <c r="H771" t="s">
        <v>27</v>
      </c>
      <c r="I771">
        <v>0.5</v>
      </c>
      <c r="J771" t="s">
        <v>25</v>
      </c>
      <c r="K771">
        <v>36</v>
      </c>
      <c r="L771" t="s">
        <v>214</v>
      </c>
      <c r="M771" t="s">
        <v>419</v>
      </c>
      <c r="N771" s="5">
        <v>24</v>
      </c>
      <c r="O771" t="s">
        <v>211</v>
      </c>
      <c r="P771" t="s">
        <v>222</v>
      </c>
      <c r="Q771" t="s">
        <v>422</v>
      </c>
      <c r="R771" t="s">
        <v>416</v>
      </c>
      <c r="S771">
        <v>7.1710000000000003</v>
      </c>
      <c r="T771" t="s">
        <v>8</v>
      </c>
      <c r="U771" t="s">
        <v>283</v>
      </c>
    </row>
    <row r="772" spans="1:21" x14ac:dyDescent="0.25">
      <c r="A772">
        <v>62</v>
      </c>
      <c r="B772">
        <v>54</v>
      </c>
      <c r="C772">
        <v>2</v>
      </c>
      <c r="D772">
        <v>20.6585</v>
      </c>
      <c r="E772" t="s">
        <v>22</v>
      </c>
      <c r="F772">
        <v>400</v>
      </c>
      <c r="G772" t="s">
        <v>417</v>
      </c>
      <c r="H772" t="s">
        <v>27</v>
      </c>
      <c r="I772">
        <v>0.5</v>
      </c>
      <c r="J772" t="s">
        <v>25</v>
      </c>
      <c r="K772">
        <v>36</v>
      </c>
      <c r="L772" t="s">
        <v>214</v>
      </c>
      <c r="M772" t="s">
        <v>419</v>
      </c>
      <c r="N772" s="5">
        <v>24</v>
      </c>
      <c r="O772" t="s">
        <v>211</v>
      </c>
      <c r="P772" t="s">
        <v>222</v>
      </c>
      <c r="Q772" t="s">
        <v>422</v>
      </c>
      <c r="R772" t="s">
        <v>416</v>
      </c>
      <c r="S772">
        <v>20.6585</v>
      </c>
      <c r="T772" t="s">
        <v>8</v>
      </c>
      <c r="U772" t="s">
        <v>283</v>
      </c>
    </row>
    <row r="773" spans="1:21" x14ac:dyDescent="0.25">
      <c r="A773">
        <v>62</v>
      </c>
      <c r="B773">
        <v>54</v>
      </c>
      <c r="C773">
        <v>3</v>
      </c>
      <c r="D773">
        <v>25.785599999999999</v>
      </c>
      <c r="E773" t="s">
        <v>22</v>
      </c>
      <c r="F773">
        <v>400</v>
      </c>
      <c r="G773" t="s">
        <v>417</v>
      </c>
      <c r="H773" t="s">
        <v>27</v>
      </c>
      <c r="I773">
        <v>0.5</v>
      </c>
      <c r="J773" t="s">
        <v>25</v>
      </c>
      <c r="K773">
        <v>36</v>
      </c>
      <c r="L773" t="s">
        <v>214</v>
      </c>
      <c r="M773" t="s">
        <v>419</v>
      </c>
      <c r="N773" s="5">
        <v>24</v>
      </c>
      <c r="O773" t="s">
        <v>211</v>
      </c>
      <c r="P773" t="s">
        <v>222</v>
      </c>
      <c r="Q773" t="s">
        <v>422</v>
      </c>
      <c r="R773" t="s">
        <v>416</v>
      </c>
      <c r="S773">
        <v>25.785599999999999</v>
      </c>
      <c r="T773" t="s">
        <v>8</v>
      </c>
      <c r="U773" t="s">
        <v>283</v>
      </c>
    </row>
    <row r="774" spans="1:21" x14ac:dyDescent="0.25">
      <c r="A774">
        <v>62</v>
      </c>
      <c r="B774">
        <v>54</v>
      </c>
      <c r="C774">
        <v>4</v>
      </c>
      <c r="D774">
        <v>34.887500000000003</v>
      </c>
      <c r="E774" t="s">
        <v>22</v>
      </c>
      <c r="F774">
        <v>400</v>
      </c>
      <c r="G774" t="s">
        <v>417</v>
      </c>
      <c r="H774" t="s">
        <v>27</v>
      </c>
      <c r="I774">
        <v>0.5</v>
      </c>
      <c r="J774" t="s">
        <v>25</v>
      </c>
      <c r="K774">
        <v>36</v>
      </c>
      <c r="L774" t="s">
        <v>214</v>
      </c>
      <c r="M774" t="s">
        <v>419</v>
      </c>
      <c r="N774" s="5">
        <v>24</v>
      </c>
      <c r="O774" t="s">
        <v>211</v>
      </c>
      <c r="P774" t="s">
        <v>222</v>
      </c>
      <c r="Q774" t="s">
        <v>422</v>
      </c>
      <c r="R774" t="s">
        <v>416</v>
      </c>
      <c r="S774">
        <v>34.887500000000003</v>
      </c>
      <c r="T774" t="s">
        <v>8</v>
      </c>
      <c r="U774" t="s">
        <v>283</v>
      </c>
    </row>
    <row r="775" spans="1:21" x14ac:dyDescent="0.25">
      <c r="A775">
        <v>62</v>
      </c>
      <c r="B775">
        <v>54</v>
      </c>
      <c r="C775">
        <v>6</v>
      </c>
      <c r="D775">
        <v>21.0791</v>
      </c>
      <c r="E775" t="s">
        <v>22</v>
      </c>
      <c r="F775">
        <v>400</v>
      </c>
      <c r="G775" t="s">
        <v>417</v>
      </c>
      <c r="H775" t="s">
        <v>27</v>
      </c>
      <c r="I775">
        <v>0.5</v>
      </c>
      <c r="J775" t="s">
        <v>25</v>
      </c>
      <c r="K775">
        <v>36</v>
      </c>
      <c r="L775" t="s">
        <v>214</v>
      </c>
      <c r="M775" t="s">
        <v>419</v>
      </c>
      <c r="N775" s="5">
        <v>24</v>
      </c>
      <c r="O775" t="s">
        <v>211</v>
      </c>
      <c r="P775" t="s">
        <v>222</v>
      </c>
      <c r="Q775" t="s">
        <v>422</v>
      </c>
      <c r="R775" t="s">
        <v>416</v>
      </c>
      <c r="S775">
        <v>21.0791</v>
      </c>
      <c r="T775" t="s">
        <v>8</v>
      </c>
      <c r="U775" t="s">
        <v>283</v>
      </c>
    </row>
    <row r="776" spans="1:21" x14ac:dyDescent="0.25">
      <c r="A776">
        <v>62</v>
      </c>
      <c r="B776">
        <v>54</v>
      </c>
      <c r="C776">
        <v>8</v>
      </c>
      <c r="D776">
        <v>9.0413999999999994</v>
      </c>
      <c r="E776" t="s">
        <v>22</v>
      </c>
      <c r="F776">
        <v>400</v>
      </c>
      <c r="G776" t="s">
        <v>417</v>
      </c>
      <c r="H776" t="s">
        <v>27</v>
      </c>
      <c r="I776">
        <v>0.5</v>
      </c>
      <c r="J776" t="s">
        <v>25</v>
      </c>
      <c r="K776">
        <v>36</v>
      </c>
      <c r="L776" t="s">
        <v>214</v>
      </c>
      <c r="M776" t="s">
        <v>419</v>
      </c>
      <c r="N776" s="5">
        <v>24</v>
      </c>
      <c r="O776" t="s">
        <v>211</v>
      </c>
      <c r="P776" t="s">
        <v>222</v>
      </c>
      <c r="Q776" t="s">
        <v>422</v>
      </c>
      <c r="R776" t="s">
        <v>416</v>
      </c>
      <c r="S776">
        <v>9.0413999999999994</v>
      </c>
      <c r="T776" t="s">
        <v>8</v>
      </c>
      <c r="U776" t="s">
        <v>283</v>
      </c>
    </row>
    <row r="777" spans="1:21" x14ac:dyDescent="0.25">
      <c r="A777">
        <v>62</v>
      </c>
      <c r="B777">
        <v>54</v>
      </c>
      <c r="C777">
        <v>12</v>
      </c>
      <c r="D777">
        <v>3.1070000000000002</v>
      </c>
      <c r="E777" t="s">
        <v>22</v>
      </c>
      <c r="F777">
        <v>400</v>
      </c>
      <c r="G777" t="s">
        <v>417</v>
      </c>
      <c r="H777" t="s">
        <v>27</v>
      </c>
      <c r="I777">
        <v>0.5</v>
      </c>
      <c r="J777" t="s">
        <v>25</v>
      </c>
      <c r="K777">
        <v>36</v>
      </c>
      <c r="L777" t="s">
        <v>214</v>
      </c>
      <c r="M777" t="s">
        <v>419</v>
      </c>
      <c r="N777" s="5">
        <v>24</v>
      </c>
      <c r="O777" t="s">
        <v>211</v>
      </c>
      <c r="P777" t="s">
        <v>222</v>
      </c>
      <c r="Q777" t="s">
        <v>422</v>
      </c>
      <c r="R777" t="s">
        <v>416</v>
      </c>
      <c r="S777">
        <v>3.1070000000000002</v>
      </c>
      <c r="T777" t="s">
        <v>8</v>
      </c>
      <c r="U777" t="s">
        <v>283</v>
      </c>
    </row>
    <row r="778" spans="1:21" x14ac:dyDescent="0.25">
      <c r="A778">
        <v>62</v>
      </c>
      <c r="B778">
        <v>54</v>
      </c>
      <c r="C778">
        <v>24</v>
      </c>
      <c r="D778">
        <v>0.80520000000000003</v>
      </c>
      <c r="E778" t="s">
        <v>22</v>
      </c>
      <c r="F778">
        <v>400</v>
      </c>
      <c r="G778" t="s">
        <v>417</v>
      </c>
      <c r="H778" t="s">
        <v>27</v>
      </c>
      <c r="I778">
        <v>0.5</v>
      </c>
      <c r="J778" t="s">
        <v>25</v>
      </c>
      <c r="K778">
        <v>36</v>
      </c>
      <c r="L778" t="s">
        <v>214</v>
      </c>
      <c r="M778" t="s">
        <v>419</v>
      </c>
      <c r="N778" s="5">
        <v>24</v>
      </c>
      <c r="O778" t="s">
        <v>211</v>
      </c>
      <c r="P778" t="s">
        <v>222</v>
      </c>
      <c r="Q778" t="s">
        <v>422</v>
      </c>
      <c r="R778" t="s">
        <v>416</v>
      </c>
      <c r="S778">
        <v>0.80520000000000003</v>
      </c>
      <c r="T778" t="s">
        <v>8</v>
      </c>
      <c r="U778" t="s">
        <v>283</v>
      </c>
    </row>
    <row r="779" spans="1:21" x14ac:dyDescent="0.25">
      <c r="A779">
        <v>62</v>
      </c>
      <c r="B779">
        <v>54</v>
      </c>
      <c r="C779">
        <v>36</v>
      </c>
      <c r="D779">
        <v>0.34539999999999998</v>
      </c>
      <c r="E779" t="s">
        <v>22</v>
      </c>
      <c r="F779">
        <v>400</v>
      </c>
      <c r="G779" t="s">
        <v>417</v>
      </c>
      <c r="H779" t="s">
        <v>27</v>
      </c>
      <c r="I779">
        <v>0.5</v>
      </c>
      <c r="J779" t="s">
        <v>25</v>
      </c>
      <c r="K779">
        <v>36</v>
      </c>
      <c r="L779" t="s">
        <v>214</v>
      </c>
      <c r="M779" t="s">
        <v>419</v>
      </c>
      <c r="N779" s="5">
        <v>24</v>
      </c>
      <c r="O779" t="s">
        <v>211</v>
      </c>
      <c r="P779" t="s">
        <v>222</v>
      </c>
      <c r="Q779" t="s">
        <v>422</v>
      </c>
      <c r="R779" t="s">
        <v>416</v>
      </c>
      <c r="S779">
        <v>0.34539999999999998</v>
      </c>
      <c r="T779" t="s">
        <v>8</v>
      </c>
      <c r="U779" t="s">
        <v>283</v>
      </c>
    </row>
    <row r="780" spans="1:21" x14ac:dyDescent="0.25">
      <c r="A780">
        <v>62</v>
      </c>
      <c r="B780">
        <v>54</v>
      </c>
      <c r="C780">
        <v>48</v>
      </c>
      <c r="D780">
        <v>0.31859999999999999</v>
      </c>
      <c r="E780" t="s">
        <v>22</v>
      </c>
      <c r="F780">
        <v>400</v>
      </c>
      <c r="G780" t="s">
        <v>417</v>
      </c>
      <c r="H780" t="s">
        <v>27</v>
      </c>
      <c r="I780">
        <v>0.5</v>
      </c>
      <c r="J780" t="s">
        <v>25</v>
      </c>
      <c r="K780">
        <v>36</v>
      </c>
      <c r="L780" t="s">
        <v>214</v>
      </c>
      <c r="M780" t="s">
        <v>419</v>
      </c>
      <c r="N780" s="5">
        <v>24</v>
      </c>
      <c r="O780" t="s">
        <v>211</v>
      </c>
      <c r="P780" t="s">
        <v>222</v>
      </c>
      <c r="Q780" t="s">
        <v>422</v>
      </c>
      <c r="R780" t="s">
        <v>416</v>
      </c>
      <c r="S780">
        <v>0.31859999999999999</v>
      </c>
      <c r="T780" t="s">
        <v>8</v>
      </c>
      <c r="U780" t="s">
        <v>283</v>
      </c>
    </row>
    <row r="781" spans="1:21" x14ac:dyDescent="0.25">
      <c r="A781">
        <v>62</v>
      </c>
      <c r="B781">
        <v>54</v>
      </c>
      <c r="C781">
        <v>0</v>
      </c>
      <c r="D781">
        <v>0</v>
      </c>
      <c r="E781" t="s">
        <v>163</v>
      </c>
      <c r="F781">
        <v>400</v>
      </c>
      <c r="G781" t="s">
        <v>417</v>
      </c>
      <c r="H781" t="s">
        <v>27</v>
      </c>
      <c r="I781">
        <v>0.5</v>
      </c>
      <c r="J781" t="s">
        <v>25</v>
      </c>
      <c r="K781">
        <v>36</v>
      </c>
      <c r="L781" t="s">
        <v>214</v>
      </c>
      <c r="M781" t="s">
        <v>419</v>
      </c>
      <c r="N781" s="5">
        <v>24</v>
      </c>
      <c r="O781" t="s">
        <v>211</v>
      </c>
      <c r="P781" t="s">
        <v>222</v>
      </c>
      <c r="Q781" t="s">
        <v>422</v>
      </c>
      <c r="R781" t="s">
        <v>416</v>
      </c>
      <c r="S781">
        <v>0</v>
      </c>
      <c r="T781" t="s">
        <v>8</v>
      </c>
      <c r="U781" t="s">
        <v>283</v>
      </c>
    </row>
    <row r="782" spans="1:21" x14ac:dyDescent="0.25">
      <c r="A782">
        <v>62</v>
      </c>
      <c r="B782">
        <v>54</v>
      </c>
      <c r="C782">
        <v>1</v>
      </c>
      <c r="D782">
        <v>38.825200000000002</v>
      </c>
      <c r="E782" t="s">
        <v>163</v>
      </c>
      <c r="F782">
        <v>400</v>
      </c>
      <c r="G782" t="s">
        <v>417</v>
      </c>
      <c r="H782" t="s">
        <v>27</v>
      </c>
      <c r="I782">
        <v>0.5</v>
      </c>
      <c r="J782" t="s">
        <v>25</v>
      </c>
      <c r="K782">
        <v>36</v>
      </c>
      <c r="L782" t="s">
        <v>214</v>
      </c>
      <c r="M782" t="s">
        <v>419</v>
      </c>
      <c r="N782" s="5">
        <v>24</v>
      </c>
      <c r="O782" t="s">
        <v>211</v>
      </c>
      <c r="P782" t="s">
        <v>222</v>
      </c>
      <c r="Q782" t="s">
        <v>422</v>
      </c>
      <c r="R782" t="s">
        <v>416</v>
      </c>
      <c r="S782">
        <v>38.825200000000002</v>
      </c>
      <c r="T782" t="s">
        <v>8</v>
      </c>
      <c r="U782" t="s">
        <v>283</v>
      </c>
    </row>
    <row r="783" spans="1:21" x14ac:dyDescent="0.25">
      <c r="A783">
        <v>62</v>
      </c>
      <c r="B783">
        <v>54</v>
      </c>
      <c r="C783">
        <v>2</v>
      </c>
      <c r="D783">
        <v>134.54150000000001</v>
      </c>
      <c r="E783" t="s">
        <v>163</v>
      </c>
      <c r="F783">
        <v>400</v>
      </c>
      <c r="G783" t="s">
        <v>417</v>
      </c>
      <c r="H783" t="s">
        <v>27</v>
      </c>
      <c r="I783">
        <v>0.5</v>
      </c>
      <c r="J783" t="s">
        <v>25</v>
      </c>
      <c r="K783">
        <v>36</v>
      </c>
      <c r="L783" t="s">
        <v>214</v>
      </c>
      <c r="M783" t="s">
        <v>419</v>
      </c>
      <c r="N783" s="5">
        <v>24</v>
      </c>
      <c r="O783" t="s">
        <v>211</v>
      </c>
      <c r="P783" t="s">
        <v>222</v>
      </c>
      <c r="Q783" t="s">
        <v>422</v>
      </c>
      <c r="R783" t="s">
        <v>416</v>
      </c>
      <c r="S783">
        <v>134.54150000000001</v>
      </c>
      <c r="T783" t="s">
        <v>8</v>
      </c>
      <c r="U783" t="s">
        <v>283</v>
      </c>
    </row>
    <row r="784" spans="1:21" x14ac:dyDescent="0.25">
      <c r="A784">
        <v>62</v>
      </c>
      <c r="B784">
        <v>54</v>
      </c>
      <c r="C784">
        <v>3</v>
      </c>
      <c r="D784">
        <v>226.2784</v>
      </c>
      <c r="E784" t="s">
        <v>163</v>
      </c>
      <c r="F784">
        <v>400</v>
      </c>
      <c r="G784" t="s">
        <v>417</v>
      </c>
      <c r="H784" t="s">
        <v>27</v>
      </c>
      <c r="I784">
        <v>0.5</v>
      </c>
      <c r="J784" t="s">
        <v>25</v>
      </c>
      <c r="K784">
        <v>36</v>
      </c>
      <c r="L784" t="s">
        <v>214</v>
      </c>
      <c r="M784" t="s">
        <v>419</v>
      </c>
      <c r="N784" s="5">
        <v>24</v>
      </c>
      <c r="O784" t="s">
        <v>211</v>
      </c>
      <c r="P784" t="s">
        <v>222</v>
      </c>
      <c r="Q784" t="s">
        <v>422</v>
      </c>
      <c r="R784" t="s">
        <v>416</v>
      </c>
      <c r="S784">
        <v>226.2784</v>
      </c>
      <c r="T784" t="s">
        <v>8</v>
      </c>
      <c r="U784" t="s">
        <v>283</v>
      </c>
    </row>
    <row r="785" spans="1:21" x14ac:dyDescent="0.25">
      <c r="A785">
        <v>62</v>
      </c>
      <c r="B785">
        <v>54</v>
      </c>
      <c r="C785">
        <v>4</v>
      </c>
      <c r="D785">
        <v>356.6404</v>
      </c>
      <c r="E785" t="s">
        <v>163</v>
      </c>
      <c r="F785">
        <v>400</v>
      </c>
      <c r="G785" t="s">
        <v>417</v>
      </c>
      <c r="H785" t="s">
        <v>27</v>
      </c>
      <c r="I785">
        <v>0.5</v>
      </c>
      <c r="J785" t="s">
        <v>25</v>
      </c>
      <c r="K785">
        <v>36</v>
      </c>
      <c r="L785" t="s">
        <v>214</v>
      </c>
      <c r="M785" t="s">
        <v>419</v>
      </c>
      <c r="N785" s="5">
        <v>24</v>
      </c>
      <c r="O785" t="s">
        <v>211</v>
      </c>
      <c r="P785" t="s">
        <v>222</v>
      </c>
      <c r="Q785" t="s">
        <v>422</v>
      </c>
      <c r="R785" t="s">
        <v>416</v>
      </c>
      <c r="S785">
        <v>356.6404</v>
      </c>
      <c r="T785" t="s">
        <v>8</v>
      </c>
      <c r="U785" t="s">
        <v>283</v>
      </c>
    </row>
    <row r="786" spans="1:21" x14ac:dyDescent="0.25">
      <c r="A786">
        <v>62</v>
      </c>
      <c r="B786">
        <v>54</v>
      </c>
      <c r="C786">
        <v>6</v>
      </c>
      <c r="D786">
        <v>433.49340000000001</v>
      </c>
      <c r="E786" t="s">
        <v>163</v>
      </c>
      <c r="F786">
        <v>400</v>
      </c>
      <c r="G786" t="s">
        <v>417</v>
      </c>
      <c r="H786" t="s">
        <v>27</v>
      </c>
      <c r="I786">
        <v>0.5</v>
      </c>
      <c r="J786" t="s">
        <v>25</v>
      </c>
      <c r="K786">
        <v>36</v>
      </c>
      <c r="L786" t="s">
        <v>214</v>
      </c>
      <c r="M786" t="s">
        <v>419</v>
      </c>
      <c r="N786" s="5">
        <v>24</v>
      </c>
      <c r="O786" t="s">
        <v>211</v>
      </c>
      <c r="P786" t="s">
        <v>222</v>
      </c>
      <c r="Q786" t="s">
        <v>422</v>
      </c>
      <c r="R786" t="s">
        <v>416</v>
      </c>
      <c r="S786">
        <v>433.49340000000001</v>
      </c>
      <c r="T786" t="s">
        <v>8</v>
      </c>
      <c r="U786" t="s">
        <v>283</v>
      </c>
    </row>
    <row r="787" spans="1:21" x14ac:dyDescent="0.25">
      <c r="A787">
        <v>62</v>
      </c>
      <c r="B787">
        <v>54</v>
      </c>
      <c r="C787">
        <v>8</v>
      </c>
      <c r="D787">
        <v>331.65609999999998</v>
      </c>
      <c r="E787" t="s">
        <v>163</v>
      </c>
      <c r="F787">
        <v>400</v>
      </c>
      <c r="G787" t="s">
        <v>417</v>
      </c>
      <c r="H787" t="s">
        <v>27</v>
      </c>
      <c r="I787">
        <v>0.5</v>
      </c>
      <c r="J787" t="s">
        <v>25</v>
      </c>
      <c r="K787">
        <v>36</v>
      </c>
      <c r="L787" t="s">
        <v>214</v>
      </c>
      <c r="M787" t="s">
        <v>419</v>
      </c>
      <c r="N787" s="5">
        <v>24</v>
      </c>
      <c r="O787" t="s">
        <v>211</v>
      </c>
      <c r="P787" t="s">
        <v>222</v>
      </c>
      <c r="Q787" t="s">
        <v>422</v>
      </c>
      <c r="R787" t="s">
        <v>416</v>
      </c>
      <c r="S787">
        <v>331.65609999999998</v>
      </c>
      <c r="T787" t="s">
        <v>8</v>
      </c>
      <c r="U787" t="s">
        <v>283</v>
      </c>
    </row>
    <row r="788" spans="1:21" x14ac:dyDescent="0.25">
      <c r="A788">
        <v>62</v>
      </c>
      <c r="B788">
        <v>54</v>
      </c>
      <c r="C788">
        <v>12</v>
      </c>
      <c r="D788">
        <v>221.06829999999999</v>
      </c>
      <c r="E788" t="s">
        <v>163</v>
      </c>
      <c r="F788">
        <v>400</v>
      </c>
      <c r="G788" t="s">
        <v>417</v>
      </c>
      <c r="H788" t="s">
        <v>27</v>
      </c>
      <c r="I788">
        <v>0.5</v>
      </c>
      <c r="J788" t="s">
        <v>25</v>
      </c>
      <c r="K788">
        <v>36</v>
      </c>
      <c r="L788" t="s">
        <v>214</v>
      </c>
      <c r="M788" t="s">
        <v>419</v>
      </c>
      <c r="N788" s="5">
        <v>24</v>
      </c>
      <c r="O788" t="s">
        <v>211</v>
      </c>
      <c r="P788" t="s">
        <v>222</v>
      </c>
      <c r="Q788" t="s">
        <v>422</v>
      </c>
      <c r="R788" t="s">
        <v>416</v>
      </c>
      <c r="S788">
        <v>221.06829999999999</v>
      </c>
      <c r="T788" t="s">
        <v>8</v>
      </c>
      <c r="U788" t="s">
        <v>283</v>
      </c>
    </row>
    <row r="789" spans="1:21" x14ac:dyDescent="0.25">
      <c r="A789">
        <v>62</v>
      </c>
      <c r="B789">
        <v>54</v>
      </c>
      <c r="C789">
        <v>24</v>
      </c>
      <c r="D789">
        <v>81.520300000000006</v>
      </c>
      <c r="E789" t="s">
        <v>163</v>
      </c>
      <c r="F789">
        <v>400</v>
      </c>
      <c r="G789" t="s">
        <v>417</v>
      </c>
      <c r="H789" t="s">
        <v>27</v>
      </c>
      <c r="I789">
        <v>0.5</v>
      </c>
      <c r="J789" t="s">
        <v>25</v>
      </c>
      <c r="K789">
        <v>36</v>
      </c>
      <c r="L789" t="s">
        <v>214</v>
      </c>
      <c r="M789" t="s">
        <v>419</v>
      </c>
      <c r="N789" s="5">
        <v>24</v>
      </c>
      <c r="O789" t="s">
        <v>211</v>
      </c>
      <c r="P789" t="s">
        <v>222</v>
      </c>
      <c r="Q789" t="s">
        <v>422</v>
      </c>
      <c r="R789" t="s">
        <v>416</v>
      </c>
      <c r="S789">
        <v>81.520300000000006</v>
      </c>
      <c r="T789" t="s">
        <v>8</v>
      </c>
      <c r="U789" t="s">
        <v>283</v>
      </c>
    </row>
    <row r="790" spans="1:21" x14ac:dyDescent="0.25">
      <c r="A790">
        <v>62</v>
      </c>
      <c r="B790">
        <v>54</v>
      </c>
      <c r="C790">
        <v>36</v>
      </c>
      <c r="D790">
        <v>30.305900000000001</v>
      </c>
      <c r="E790" t="s">
        <v>163</v>
      </c>
      <c r="F790">
        <v>400</v>
      </c>
      <c r="G790" t="s">
        <v>417</v>
      </c>
      <c r="H790" t="s">
        <v>27</v>
      </c>
      <c r="I790">
        <v>0.5</v>
      </c>
      <c r="J790" t="s">
        <v>25</v>
      </c>
      <c r="K790">
        <v>36</v>
      </c>
      <c r="L790" t="s">
        <v>214</v>
      </c>
      <c r="M790" t="s">
        <v>419</v>
      </c>
      <c r="N790" s="5">
        <v>24</v>
      </c>
      <c r="O790" t="s">
        <v>211</v>
      </c>
      <c r="P790" t="s">
        <v>222</v>
      </c>
      <c r="Q790" t="s">
        <v>422</v>
      </c>
      <c r="R790" t="s">
        <v>416</v>
      </c>
      <c r="S790">
        <v>30.305900000000001</v>
      </c>
      <c r="T790" t="s">
        <v>8</v>
      </c>
      <c r="U790" t="s">
        <v>283</v>
      </c>
    </row>
    <row r="791" spans="1:21" x14ac:dyDescent="0.25">
      <c r="A791">
        <v>62</v>
      </c>
      <c r="B791">
        <v>54</v>
      </c>
      <c r="C791">
        <v>48</v>
      </c>
      <c r="D791">
        <v>14.143800000000001</v>
      </c>
      <c r="E791" t="s">
        <v>163</v>
      </c>
      <c r="F791">
        <v>400</v>
      </c>
      <c r="G791" t="s">
        <v>417</v>
      </c>
      <c r="H791" t="s">
        <v>27</v>
      </c>
      <c r="I791">
        <v>0.5</v>
      </c>
      <c r="J791" t="s">
        <v>25</v>
      </c>
      <c r="K791">
        <v>36</v>
      </c>
      <c r="L791" t="s">
        <v>214</v>
      </c>
      <c r="M791" t="s">
        <v>419</v>
      </c>
      <c r="N791" s="5">
        <v>24</v>
      </c>
      <c r="O791" t="s">
        <v>211</v>
      </c>
      <c r="P791" t="s">
        <v>222</v>
      </c>
      <c r="Q791" t="s">
        <v>422</v>
      </c>
      <c r="R791" t="s">
        <v>416</v>
      </c>
      <c r="S791">
        <v>14.143800000000001</v>
      </c>
      <c r="T791" t="s">
        <v>8</v>
      </c>
      <c r="U791" t="s">
        <v>283</v>
      </c>
    </row>
    <row r="792" spans="1:21" x14ac:dyDescent="0.25">
      <c r="A792">
        <v>62</v>
      </c>
      <c r="B792">
        <v>54</v>
      </c>
      <c r="C792">
        <v>72</v>
      </c>
      <c r="D792">
        <v>3.2082999999999999</v>
      </c>
      <c r="E792" t="s">
        <v>163</v>
      </c>
      <c r="F792">
        <v>400</v>
      </c>
      <c r="G792" t="s">
        <v>417</v>
      </c>
      <c r="H792" t="s">
        <v>27</v>
      </c>
      <c r="I792">
        <v>0.5</v>
      </c>
      <c r="J792" t="s">
        <v>25</v>
      </c>
      <c r="K792">
        <v>36</v>
      </c>
      <c r="L792" t="s">
        <v>214</v>
      </c>
      <c r="M792" t="s">
        <v>419</v>
      </c>
      <c r="N792" s="5">
        <v>24</v>
      </c>
      <c r="O792" t="s">
        <v>211</v>
      </c>
      <c r="P792" t="s">
        <v>222</v>
      </c>
      <c r="Q792" t="s">
        <v>422</v>
      </c>
      <c r="R792" t="s">
        <v>416</v>
      </c>
      <c r="S792">
        <v>3.2082999999999999</v>
      </c>
      <c r="T792" t="s">
        <v>8</v>
      </c>
      <c r="U792" t="s">
        <v>283</v>
      </c>
    </row>
    <row r="793" spans="1:21" x14ac:dyDescent="0.25">
      <c r="A793">
        <v>42</v>
      </c>
      <c r="B793">
        <v>55</v>
      </c>
      <c r="C793">
        <v>0</v>
      </c>
      <c r="D793">
        <f>S793*1000</f>
        <v>0</v>
      </c>
      <c r="E793" t="s">
        <v>163</v>
      </c>
      <c r="F793">
        <f>77*20</f>
        <v>1540</v>
      </c>
      <c r="G793" t="s">
        <v>37</v>
      </c>
      <c r="H793" t="s">
        <v>37</v>
      </c>
      <c r="I793">
        <v>1</v>
      </c>
      <c r="J793" t="s">
        <v>23</v>
      </c>
      <c r="K793" t="s">
        <v>419</v>
      </c>
      <c r="L793" t="s">
        <v>203</v>
      </c>
      <c r="M793" t="s">
        <v>211</v>
      </c>
      <c r="N793" s="5">
        <v>1</v>
      </c>
      <c r="O793" s="5" t="s">
        <v>211</v>
      </c>
      <c r="P793" t="s">
        <v>222</v>
      </c>
      <c r="Q793" t="s">
        <v>371</v>
      </c>
      <c r="R793" t="s">
        <v>416</v>
      </c>
      <c r="S793">
        <v>0</v>
      </c>
      <c r="T793" t="s">
        <v>81</v>
      </c>
      <c r="U793" t="s">
        <v>139</v>
      </c>
    </row>
    <row r="794" spans="1:21" x14ac:dyDescent="0.25">
      <c r="A794">
        <v>42</v>
      </c>
      <c r="B794">
        <v>55</v>
      </c>
      <c r="C794">
        <v>1</v>
      </c>
      <c r="D794">
        <f t="shared" ref="D794:D801" si="25">S794*1000</f>
        <v>140.19999999999999</v>
      </c>
      <c r="E794" t="s">
        <v>163</v>
      </c>
      <c r="F794">
        <f t="shared" ref="F794:F801" si="26">77*20</f>
        <v>1540</v>
      </c>
      <c r="G794" t="s">
        <v>37</v>
      </c>
      <c r="H794" t="s">
        <v>37</v>
      </c>
      <c r="I794">
        <v>1</v>
      </c>
      <c r="J794" t="s">
        <v>23</v>
      </c>
      <c r="K794" t="s">
        <v>419</v>
      </c>
      <c r="L794" t="s">
        <v>203</v>
      </c>
      <c r="M794" t="s">
        <v>211</v>
      </c>
      <c r="N794" s="5">
        <v>1</v>
      </c>
      <c r="O794" s="5" t="s">
        <v>211</v>
      </c>
      <c r="P794" t="s">
        <v>222</v>
      </c>
      <c r="Q794" t="s">
        <v>371</v>
      </c>
      <c r="R794" t="s">
        <v>416</v>
      </c>
      <c r="S794">
        <v>0.14019999999999999</v>
      </c>
      <c r="T794" t="s">
        <v>81</v>
      </c>
      <c r="U794" t="s">
        <v>139</v>
      </c>
    </row>
    <row r="795" spans="1:21" x14ac:dyDescent="0.25">
      <c r="A795">
        <v>42</v>
      </c>
      <c r="B795">
        <v>55</v>
      </c>
      <c r="C795">
        <v>2</v>
      </c>
      <c r="D795">
        <f t="shared" si="25"/>
        <v>141.19999999999999</v>
      </c>
      <c r="E795" t="s">
        <v>163</v>
      </c>
      <c r="F795">
        <f t="shared" si="26"/>
        <v>1540</v>
      </c>
      <c r="G795" t="s">
        <v>37</v>
      </c>
      <c r="H795" t="s">
        <v>37</v>
      </c>
      <c r="I795">
        <v>1</v>
      </c>
      <c r="J795" t="s">
        <v>23</v>
      </c>
      <c r="K795" t="s">
        <v>419</v>
      </c>
      <c r="L795" t="s">
        <v>203</v>
      </c>
      <c r="M795" t="s">
        <v>211</v>
      </c>
      <c r="N795" s="5">
        <v>1</v>
      </c>
      <c r="O795" s="5" t="s">
        <v>211</v>
      </c>
      <c r="P795" t="s">
        <v>222</v>
      </c>
      <c r="Q795" t="s">
        <v>371</v>
      </c>
      <c r="R795" t="s">
        <v>416</v>
      </c>
      <c r="S795">
        <v>0.14119999999999999</v>
      </c>
      <c r="T795" t="s">
        <v>81</v>
      </c>
      <c r="U795" t="s">
        <v>139</v>
      </c>
    </row>
    <row r="796" spans="1:21" x14ac:dyDescent="0.25">
      <c r="A796">
        <v>42</v>
      </c>
      <c r="B796">
        <v>55</v>
      </c>
      <c r="C796">
        <v>3</v>
      </c>
      <c r="D796">
        <f t="shared" si="25"/>
        <v>152.19999999999999</v>
      </c>
      <c r="E796" t="s">
        <v>163</v>
      </c>
      <c r="F796">
        <f t="shared" si="26"/>
        <v>1540</v>
      </c>
      <c r="G796" t="s">
        <v>37</v>
      </c>
      <c r="H796" t="s">
        <v>37</v>
      </c>
      <c r="I796">
        <v>1</v>
      </c>
      <c r="J796" t="s">
        <v>23</v>
      </c>
      <c r="K796" t="s">
        <v>419</v>
      </c>
      <c r="L796" t="s">
        <v>203</v>
      </c>
      <c r="M796" t="s">
        <v>211</v>
      </c>
      <c r="N796" s="5">
        <v>1</v>
      </c>
      <c r="O796" s="5" t="s">
        <v>211</v>
      </c>
      <c r="P796" t="s">
        <v>222</v>
      </c>
      <c r="Q796" t="s">
        <v>371</v>
      </c>
      <c r="R796" t="s">
        <v>416</v>
      </c>
      <c r="S796">
        <v>0.1522</v>
      </c>
      <c r="T796" t="s">
        <v>81</v>
      </c>
      <c r="U796" t="s">
        <v>139</v>
      </c>
    </row>
    <row r="797" spans="1:21" x14ac:dyDescent="0.25">
      <c r="A797">
        <v>42</v>
      </c>
      <c r="B797">
        <v>55</v>
      </c>
      <c r="C797">
        <v>4</v>
      </c>
      <c r="D797">
        <f t="shared" si="25"/>
        <v>140</v>
      </c>
      <c r="E797" t="s">
        <v>163</v>
      </c>
      <c r="F797">
        <f t="shared" si="26"/>
        <v>1540</v>
      </c>
      <c r="G797" t="s">
        <v>37</v>
      </c>
      <c r="H797" t="s">
        <v>37</v>
      </c>
      <c r="I797">
        <v>1</v>
      </c>
      <c r="J797" t="s">
        <v>23</v>
      </c>
      <c r="K797" t="s">
        <v>419</v>
      </c>
      <c r="L797" t="s">
        <v>203</v>
      </c>
      <c r="M797" t="s">
        <v>211</v>
      </c>
      <c r="N797" s="5">
        <v>1</v>
      </c>
      <c r="O797" s="5" t="s">
        <v>211</v>
      </c>
      <c r="P797" t="s">
        <v>222</v>
      </c>
      <c r="Q797" t="s">
        <v>371</v>
      </c>
      <c r="R797" t="s">
        <v>416</v>
      </c>
      <c r="S797">
        <v>0.14000000000000001</v>
      </c>
      <c r="T797" t="s">
        <v>81</v>
      </c>
      <c r="U797" t="s">
        <v>139</v>
      </c>
    </row>
    <row r="798" spans="1:21" x14ac:dyDescent="0.25">
      <c r="A798">
        <v>42</v>
      </c>
      <c r="B798">
        <v>55</v>
      </c>
      <c r="C798">
        <v>6</v>
      </c>
      <c r="D798">
        <f t="shared" si="25"/>
        <v>108.8</v>
      </c>
      <c r="E798" t="s">
        <v>163</v>
      </c>
      <c r="F798">
        <f t="shared" si="26"/>
        <v>1540</v>
      </c>
      <c r="G798" t="s">
        <v>37</v>
      </c>
      <c r="H798" t="s">
        <v>37</v>
      </c>
      <c r="I798">
        <v>1</v>
      </c>
      <c r="J798" t="s">
        <v>23</v>
      </c>
      <c r="K798" t="s">
        <v>419</v>
      </c>
      <c r="L798" t="s">
        <v>203</v>
      </c>
      <c r="M798" t="s">
        <v>211</v>
      </c>
      <c r="N798" s="5">
        <v>1</v>
      </c>
      <c r="O798" s="5" t="s">
        <v>211</v>
      </c>
      <c r="P798" t="s">
        <v>222</v>
      </c>
      <c r="Q798" t="s">
        <v>371</v>
      </c>
      <c r="R798" t="s">
        <v>416</v>
      </c>
      <c r="S798">
        <v>0.10879999999999999</v>
      </c>
      <c r="T798" t="s">
        <v>81</v>
      </c>
      <c r="U798" t="s">
        <v>139</v>
      </c>
    </row>
    <row r="799" spans="1:21" x14ac:dyDescent="0.25">
      <c r="A799">
        <v>42</v>
      </c>
      <c r="B799">
        <v>55</v>
      </c>
      <c r="C799">
        <v>8</v>
      </c>
      <c r="D799">
        <f t="shared" si="25"/>
        <v>96.5</v>
      </c>
      <c r="E799" t="s">
        <v>163</v>
      </c>
      <c r="F799">
        <f t="shared" si="26"/>
        <v>1540</v>
      </c>
      <c r="G799" t="s">
        <v>37</v>
      </c>
      <c r="H799" t="s">
        <v>37</v>
      </c>
      <c r="I799">
        <v>1</v>
      </c>
      <c r="J799" t="s">
        <v>23</v>
      </c>
      <c r="K799" t="s">
        <v>419</v>
      </c>
      <c r="L799" t="s">
        <v>203</v>
      </c>
      <c r="M799" t="s">
        <v>211</v>
      </c>
      <c r="N799" s="5">
        <v>1</v>
      </c>
      <c r="O799" s="5" t="s">
        <v>211</v>
      </c>
      <c r="P799" t="s">
        <v>222</v>
      </c>
      <c r="Q799" t="s">
        <v>371</v>
      </c>
      <c r="R799" t="s">
        <v>416</v>
      </c>
      <c r="S799">
        <v>9.6500000000000002E-2</v>
      </c>
      <c r="T799" t="s">
        <v>81</v>
      </c>
      <c r="U799" t="s">
        <v>139</v>
      </c>
    </row>
    <row r="800" spans="1:21" x14ac:dyDescent="0.25">
      <c r="A800">
        <v>42</v>
      </c>
      <c r="B800">
        <v>55</v>
      </c>
      <c r="C800">
        <v>11</v>
      </c>
      <c r="D800">
        <f t="shared" si="25"/>
        <v>96.3</v>
      </c>
      <c r="E800" t="s">
        <v>163</v>
      </c>
      <c r="F800">
        <f t="shared" si="26"/>
        <v>1540</v>
      </c>
      <c r="G800" t="s">
        <v>37</v>
      </c>
      <c r="H800" t="s">
        <v>37</v>
      </c>
      <c r="I800">
        <v>1</v>
      </c>
      <c r="J800" t="s">
        <v>23</v>
      </c>
      <c r="K800" t="s">
        <v>419</v>
      </c>
      <c r="L800" t="s">
        <v>203</v>
      </c>
      <c r="M800" t="s">
        <v>211</v>
      </c>
      <c r="N800" s="5">
        <v>1</v>
      </c>
      <c r="O800" s="5" t="s">
        <v>211</v>
      </c>
      <c r="P800" t="s">
        <v>222</v>
      </c>
      <c r="Q800" t="s">
        <v>371</v>
      </c>
      <c r="R800" t="s">
        <v>416</v>
      </c>
      <c r="S800">
        <v>9.6299999999999997E-2</v>
      </c>
      <c r="T800" t="s">
        <v>81</v>
      </c>
      <c r="U800" t="s">
        <v>139</v>
      </c>
    </row>
    <row r="801" spans="1:21" x14ac:dyDescent="0.25">
      <c r="A801">
        <v>42</v>
      </c>
      <c r="B801">
        <v>55</v>
      </c>
      <c r="C801">
        <v>24</v>
      </c>
      <c r="D801">
        <f t="shared" si="25"/>
        <v>49</v>
      </c>
      <c r="E801" t="s">
        <v>163</v>
      </c>
      <c r="F801">
        <f t="shared" si="26"/>
        <v>1540</v>
      </c>
      <c r="G801" t="s">
        <v>37</v>
      </c>
      <c r="H801" t="s">
        <v>37</v>
      </c>
      <c r="I801">
        <v>1</v>
      </c>
      <c r="J801" t="s">
        <v>23</v>
      </c>
      <c r="K801" t="s">
        <v>419</v>
      </c>
      <c r="L801" t="s">
        <v>203</v>
      </c>
      <c r="M801" t="s">
        <v>211</v>
      </c>
      <c r="N801" s="5">
        <v>1</v>
      </c>
      <c r="O801" s="5" t="s">
        <v>211</v>
      </c>
      <c r="P801" t="s">
        <v>222</v>
      </c>
      <c r="Q801" t="s">
        <v>371</v>
      </c>
      <c r="R801" t="s">
        <v>416</v>
      </c>
      <c r="S801">
        <v>4.9000000000000002E-2</v>
      </c>
      <c r="T801" t="s">
        <v>81</v>
      </c>
      <c r="U801" t="s">
        <v>139</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9FAB-9C16-431F-A62D-78A8C3278276}">
  <dimension ref="A2:BM138"/>
  <sheetViews>
    <sheetView zoomScale="83" zoomScaleNormal="90" workbookViewId="0">
      <pane xSplit="1" ySplit="2" topLeftCell="B75" activePane="bottomRight" state="frozen"/>
      <selection pane="topRight" activeCell="B1" sqref="B1"/>
      <selection pane="bottomLeft" activeCell="A3" sqref="A3"/>
      <selection pane="bottomRight" activeCell="J97" sqref="J97:J102"/>
    </sheetView>
  </sheetViews>
  <sheetFormatPr defaultRowHeight="15" x14ac:dyDescent="0.25"/>
  <cols>
    <col min="1" max="1" width="7.140625" customWidth="1"/>
    <col min="2" max="2" width="14" bestFit="1" customWidth="1"/>
    <col min="3" max="3" width="7.140625" customWidth="1"/>
    <col min="4" max="4" width="11.85546875" bestFit="1" customWidth="1"/>
    <col min="8" max="10" width="22.28515625" bestFit="1" customWidth="1"/>
    <col min="11" max="11" width="23.7109375" bestFit="1" customWidth="1"/>
    <col min="12" max="12" width="17.28515625" customWidth="1"/>
    <col min="13" max="13" width="42.5703125" bestFit="1" customWidth="1"/>
    <col min="14" max="14" width="16.5703125" bestFit="1" customWidth="1"/>
    <col min="15" max="15" width="11" bestFit="1" customWidth="1"/>
    <col min="16" max="16" width="20.42578125" bestFit="1" customWidth="1"/>
    <col min="18" max="18" width="26.28515625" bestFit="1" customWidth="1"/>
    <col min="19" max="19" width="16" bestFit="1" customWidth="1"/>
    <col min="20" max="20" width="25" bestFit="1" customWidth="1"/>
    <col min="21" max="21" width="14.7109375" bestFit="1" customWidth="1"/>
    <col min="22" max="22" width="36.140625" bestFit="1" customWidth="1"/>
    <col min="23" max="23" width="14.140625" bestFit="1" customWidth="1"/>
    <col min="24" max="24" width="14.7109375" bestFit="1" customWidth="1"/>
    <col min="27" max="27" width="30" bestFit="1" customWidth="1"/>
    <col min="28" max="28" width="19.5703125" bestFit="1" customWidth="1"/>
    <col min="29" max="29" width="28.7109375" bestFit="1" customWidth="1"/>
    <col min="30" max="30" width="18.28515625" bestFit="1" customWidth="1"/>
    <col min="31" max="31" width="31.140625" bestFit="1" customWidth="1"/>
    <col min="32" max="32" width="17.85546875" bestFit="1" customWidth="1"/>
    <col min="36" max="36" width="10.42578125" customWidth="1"/>
    <col min="38" max="38" width="11.5703125" bestFit="1" customWidth="1"/>
    <col min="40" max="40" width="20" bestFit="1" customWidth="1"/>
    <col min="41" max="41" width="23.28515625" bestFit="1" customWidth="1"/>
    <col min="42" max="42" width="20.85546875" bestFit="1" customWidth="1"/>
    <col min="43" max="43" width="21.140625" bestFit="1" customWidth="1"/>
    <col min="44" max="44" width="25.28515625" bestFit="1" customWidth="1"/>
    <col min="45" max="45" width="10.5703125" bestFit="1" customWidth="1"/>
    <col min="46" max="46" width="25.28515625" bestFit="1" customWidth="1"/>
    <col min="50" max="50" width="23.140625" bestFit="1" customWidth="1"/>
    <col min="51" max="51" width="16" bestFit="1" customWidth="1"/>
    <col min="52" max="56" width="16" customWidth="1"/>
    <col min="57" max="57" width="21.28515625" bestFit="1" customWidth="1"/>
    <col min="58" max="58" width="21.28515625" customWidth="1"/>
    <col min="59" max="59" width="16" customWidth="1"/>
    <col min="60" max="60" width="23.7109375" bestFit="1" customWidth="1"/>
    <col min="61" max="61" width="23.7109375" customWidth="1"/>
    <col min="62" max="62" width="35.5703125" bestFit="1" customWidth="1"/>
    <col min="63" max="63" width="51.5703125" customWidth="1"/>
    <col min="64" max="64" width="23.7109375" customWidth="1"/>
  </cols>
  <sheetData>
    <row r="2" spans="1:65" x14ac:dyDescent="0.25">
      <c r="A2" s="9" t="s">
        <v>666</v>
      </c>
      <c r="B2" s="9" t="s">
        <v>74</v>
      </c>
      <c r="C2" s="9" t="s">
        <v>75</v>
      </c>
      <c r="D2" s="9" t="s">
        <v>664</v>
      </c>
      <c r="E2" s="9" t="s">
        <v>22</v>
      </c>
      <c r="F2" s="9" t="s">
        <v>163</v>
      </c>
      <c r="G2" s="9" t="s">
        <v>78</v>
      </c>
      <c r="H2" s="9" t="s">
        <v>672</v>
      </c>
      <c r="I2" s="9" t="s">
        <v>668</v>
      </c>
      <c r="J2" s="9" t="s">
        <v>669</v>
      </c>
      <c r="K2" s="9" t="s">
        <v>667</v>
      </c>
      <c r="L2" s="9" t="s">
        <v>665</v>
      </c>
      <c r="M2" s="9" t="s">
        <v>673</v>
      </c>
      <c r="N2" s="9" t="s">
        <v>593</v>
      </c>
      <c r="O2" s="9" t="s">
        <v>409</v>
      </c>
      <c r="P2" s="9" t="s">
        <v>336</v>
      </c>
      <c r="Q2" s="9"/>
      <c r="R2" s="9" t="s">
        <v>677</v>
      </c>
      <c r="S2" s="9" t="s">
        <v>674</v>
      </c>
      <c r="T2" s="9" t="s">
        <v>675</v>
      </c>
      <c r="U2" s="9" t="s">
        <v>676</v>
      </c>
      <c r="V2" s="9" t="s">
        <v>707</v>
      </c>
      <c r="W2" s="9" t="s">
        <v>680</v>
      </c>
      <c r="X2" s="9" t="s">
        <v>200</v>
      </c>
      <c r="Y2" s="9"/>
      <c r="Z2" s="9"/>
      <c r="AA2" s="9" t="s">
        <v>683</v>
      </c>
      <c r="AB2" s="9" t="s">
        <v>684</v>
      </c>
      <c r="AC2" s="9" t="s">
        <v>685</v>
      </c>
      <c r="AD2" s="9" t="s">
        <v>686</v>
      </c>
      <c r="AE2" s="9" t="s">
        <v>709</v>
      </c>
      <c r="AF2" s="9" t="s">
        <v>682</v>
      </c>
      <c r="AG2" s="9"/>
      <c r="AH2" s="9"/>
      <c r="AI2" s="9" t="s">
        <v>38</v>
      </c>
      <c r="AJ2" s="9" t="s">
        <v>306</v>
      </c>
      <c r="AL2" s="9" t="s">
        <v>35</v>
      </c>
      <c r="AN2" s="9" t="s">
        <v>201</v>
      </c>
      <c r="AO2" s="9" t="s">
        <v>689</v>
      </c>
      <c r="AP2" s="9" t="s">
        <v>209</v>
      </c>
      <c r="AQ2" s="68" t="s">
        <v>232</v>
      </c>
      <c r="AR2" s="68" t="s">
        <v>225</v>
      </c>
      <c r="AS2" s="68" t="s">
        <v>626</v>
      </c>
      <c r="AT2" s="68" t="s">
        <v>643</v>
      </c>
      <c r="AU2" s="10"/>
      <c r="AV2" s="10"/>
      <c r="AW2" s="10"/>
      <c r="AX2" s="68" t="s">
        <v>690</v>
      </c>
      <c r="AY2" s="68" t="s">
        <v>204</v>
      </c>
      <c r="AZ2" s="68" t="s">
        <v>424</v>
      </c>
      <c r="BA2" s="68" t="s">
        <v>242</v>
      </c>
      <c r="BB2" s="68" t="s">
        <v>426</v>
      </c>
      <c r="BC2" s="68" t="s">
        <v>691</v>
      </c>
      <c r="BD2" s="68" t="s">
        <v>371</v>
      </c>
      <c r="BE2" s="68" t="s">
        <v>531</v>
      </c>
      <c r="BF2" s="68" t="s">
        <v>693</v>
      </c>
      <c r="BG2" s="68" t="s">
        <v>426</v>
      </c>
      <c r="BH2" s="68" t="s">
        <v>694</v>
      </c>
      <c r="BI2" s="68" t="s">
        <v>215</v>
      </c>
      <c r="BJ2" s="9" t="s">
        <v>202</v>
      </c>
      <c r="BK2" s="68" t="s">
        <v>34</v>
      </c>
      <c r="BL2" s="69"/>
      <c r="BM2" s="69"/>
    </row>
    <row r="3" spans="1:65" x14ac:dyDescent="0.25">
      <c r="A3" s="66">
        <v>2</v>
      </c>
      <c r="B3" s="10" t="s">
        <v>86</v>
      </c>
      <c r="C3" s="12">
        <v>2003</v>
      </c>
      <c r="D3" s="10">
        <v>1</v>
      </c>
      <c r="E3" s="12">
        <v>0</v>
      </c>
      <c r="F3" s="12">
        <v>1</v>
      </c>
      <c r="G3" s="12" t="s">
        <v>4</v>
      </c>
      <c r="H3" s="12" t="s">
        <v>670</v>
      </c>
      <c r="I3" s="12" t="s">
        <v>670</v>
      </c>
      <c r="J3" s="10">
        <v>0</v>
      </c>
      <c r="K3" s="12">
        <v>1</v>
      </c>
      <c r="L3" s="12">
        <v>400</v>
      </c>
      <c r="M3" s="12" t="s">
        <v>416</v>
      </c>
      <c r="N3" s="60">
        <f>L3/AF3</f>
        <v>7.1428571428571432</v>
      </c>
      <c r="O3" s="12">
        <v>14</v>
      </c>
      <c r="P3" s="12" t="s">
        <v>324</v>
      </c>
      <c r="Q3" s="12"/>
      <c r="R3" t="s">
        <v>416</v>
      </c>
      <c r="S3" s="12" t="s">
        <v>678</v>
      </c>
      <c r="T3" s="12" t="s">
        <v>416</v>
      </c>
      <c r="U3" s="12">
        <v>36</v>
      </c>
      <c r="V3" s="10" t="s">
        <v>324</v>
      </c>
      <c r="W3" s="12">
        <v>36</v>
      </c>
      <c r="X3" s="12" t="s">
        <v>203</v>
      </c>
      <c r="Y3" s="12"/>
      <c r="Z3" s="12"/>
      <c r="AA3" s="12" t="s">
        <v>416</v>
      </c>
      <c r="AB3" s="12" t="s">
        <v>385</v>
      </c>
      <c r="AC3" s="12" t="s">
        <v>416</v>
      </c>
      <c r="AD3" s="12">
        <v>56</v>
      </c>
      <c r="AE3" s="10" t="s">
        <v>324</v>
      </c>
      <c r="AF3" s="12">
        <v>56</v>
      </c>
      <c r="AG3" s="12"/>
      <c r="AH3" s="12"/>
      <c r="AI3" s="27" t="s">
        <v>23</v>
      </c>
      <c r="AJ3" s="12">
        <v>1</v>
      </c>
      <c r="AL3" s="12" t="s">
        <v>37</v>
      </c>
      <c r="AN3" s="12" t="s">
        <v>199</v>
      </c>
      <c r="AO3" s="10" t="s">
        <v>209</v>
      </c>
      <c r="AP3" s="10">
        <v>1</v>
      </c>
      <c r="AQ3" s="10">
        <v>0</v>
      </c>
      <c r="AR3" s="10">
        <v>0</v>
      </c>
      <c r="AS3" s="10">
        <v>0</v>
      </c>
      <c r="AT3" s="10">
        <v>0</v>
      </c>
      <c r="AX3" t="s">
        <v>324</v>
      </c>
      <c r="AY3">
        <v>0</v>
      </c>
      <c r="AZ3">
        <v>0</v>
      </c>
      <c r="BA3">
        <v>0</v>
      </c>
      <c r="BB3">
        <v>0</v>
      </c>
      <c r="BC3">
        <v>0</v>
      </c>
      <c r="BD3">
        <v>0</v>
      </c>
      <c r="BE3">
        <v>0</v>
      </c>
      <c r="BF3">
        <v>0</v>
      </c>
      <c r="BG3">
        <v>0</v>
      </c>
      <c r="BH3">
        <v>0</v>
      </c>
      <c r="BI3">
        <v>0</v>
      </c>
      <c r="BJ3" s="12" t="s">
        <v>211</v>
      </c>
      <c r="BK3" s="12"/>
      <c r="BL3" s="12"/>
    </row>
    <row r="4" spans="1:65" x14ac:dyDescent="0.25">
      <c r="A4" s="66">
        <v>2</v>
      </c>
      <c r="B4" s="10" t="s">
        <v>86</v>
      </c>
      <c r="C4" s="12">
        <v>2003</v>
      </c>
      <c r="D4" s="10">
        <v>2</v>
      </c>
      <c r="E4" s="12">
        <v>0</v>
      </c>
      <c r="F4" s="12">
        <v>1</v>
      </c>
      <c r="G4" s="12" t="s">
        <v>4</v>
      </c>
      <c r="H4" s="12" t="s">
        <v>670</v>
      </c>
      <c r="I4" s="12" t="s">
        <v>670</v>
      </c>
      <c r="J4" s="10">
        <v>0</v>
      </c>
      <c r="K4" s="12">
        <v>1</v>
      </c>
      <c r="L4" s="12">
        <v>400</v>
      </c>
      <c r="M4" s="12" t="s">
        <v>416</v>
      </c>
      <c r="N4" s="60">
        <f>L4/AF4</f>
        <v>6.5040650406504064</v>
      </c>
      <c r="O4" s="10">
        <v>14</v>
      </c>
      <c r="P4" s="12" t="s">
        <v>324</v>
      </c>
      <c r="Q4" s="10"/>
      <c r="R4" t="s">
        <v>416</v>
      </c>
      <c r="S4" s="10" t="s">
        <v>679</v>
      </c>
      <c r="T4" s="12" t="s">
        <v>416</v>
      </c>
      <c r="U4" s="10">
        <v>39</v>
      </c>
      <c r="V4" s="10" t="s">
        <v>324</v>
      </c>
      <c r="W4" s="10">
        <v>39</v>
      </c>
      <c r="X4" s="12" t="s">
        <v>203</v>
      </c>
      <c r="Y4" s="12"/>
      <c r="Z4" s="12"/>
      <c r="AA4" s="12" t="s">
        <v>416</v>
      </c>
      <c r="AB4" s="10" t="s">
        <v>687</v>
      </c>
      <c r="AC4" s="12" t="s">
        <v>416</v>
      </c>
      <c r="AD4" s="10">
        <v>61.5</v>
      </c>
      <c r="AE4" s="10" t="s">
        <v>324</v>
      </c>
      <c r="AF4" s="10">
        <v>61.5</v>
      </c>
      <c r="AG4" s="10"/>
      <c r="AH4" s="10"/>
      <c r="AI4" s="27" t="s">
        <v>23</v>
      </c>
      <c r="AJ4" s="12">
        <v>1</v>
      </c>
      <c r="AL4" s="12" t="s">
        <v>37</v>
      </c>
      <c r="AN4" s="12" t="s">
        <v>199</v>
      </c>
      <c r="AO4" s="10" t="s">
        <v>209</v>
      </c>
      <c r="AP4" s="10">
        <v>1</v>
      </c>
      <c r="AQ4" s="10">
        <v>0</v>
      </c>
      <c r="AR4" s="10">
        <v>0</v>
      </c>
      <c r="AS4" s="10">
        <v>0</v>
      </c>
      <c r="AT4" s="10">
        <v>0</v>
      </c>
      <c r="AX4" t="s">
        <v>416</v>
      </c>
      <c r="AY4">
        <v>1</v>
      </c>
      <c r="AZ4">
        <v>1</v>
      </c>
      <c r="BA4">
        <v>1</v>
      </c>
      <c r="BB4">
        <v>0</v>
      </c>
      <c r="BC4">
        <v>0</v>
      </c>
      <c r="BD4">
        <v>0</v>
      </c>
      <c r="BE4">
        <v>0</v>
      </c>
      <c r="BF4">
        <v>0</v>
      </c>
      <c r="BG4">
        <v>0</v>
      </c>
      <c r="BH4">
        <v>0</v>
      </c>
      <c r="BI4">
        <v>0</v>
      </c>
      <c r="BJ4" s="12" t="s">
        <v>566</v>
      </c>
      <c r="BK4" s="12"/>
      <c r="BL4" s="12"/>
    </row>
    <row r="5" spans="1:65" x14ac:dyDescent="0.25">
      <c r="A5" s="66">
        <v>3</v>
      </c>
      <c r="B5" s="10" t="s">
        <v>86</v>
      </c>
      <c r="C5" s="12">
        <v>2004</v>
      </c>
      <c r="D5" s="10">
        <v>3</v>
      </c>
      <c r="E5" s="12">
        <v>0</v>
      </c>
      <c r="F5" s="12">
        <v>1</v>
      </c>
      <c r="G5" s="12" t="s">
        <v>8</v>
      </c>
      <c r="H5" s="12" t="s">
        <v>670</v>
      </c>
      <c r="I5" s="12" t="s">
        <v>670</v>
      </c>
      <c r="J5" s="10">
        <v>0</v>
      </c>
      <c r="K5" s="12">
        <v>1</v>
      </c>
      <c r="L5" s="12">
        <v>400</v>
      </c>
      <c r="M5" s="12" t="s">
        <v>416</v>
      </c>
      <c r="N5" s="60">
        <f>L5/AF5</f>
        <v>7.4906367041198507</v>
      </c>
      <c r="O5" s="12">
        <v>22</v>
      </c>
      <c r="P5" s="12" t="s">
        <v>324</v>
      </c>
      <c r="Q5" s="12"/>
      <c r="R5" s="12" t="s">
        <v>416</v>
      </c>
      <c r="S5" s="10" t="s">
        <v>681</v>
      </c>
      <c r="T5" s="10" t="s">
        <v>416</v>
      </c>
      <c r="U5" s="12">
        <v>43</v>
      </c>
      <c r="V5" s="10" t="s">
        <v>324</v>
      </c>
      <c r="W5" s="12">
        <v>43</v>
      </c>
      <c r="X5" s="12" t="s">
        <v>203</v>
      </c>
      <c r="Y5" s="12"/>
      <c r="Z5" s="12"/>
      <c r="AA5" s="10" t="s">
        <v>416</v>
      </c>
      <c r="AB5" s="10" t="s">
        <v>688</v>
      </c>
      <c r="AC5" s="10" t="s">
        <v>416</v>
      </c>
      <c r="AD5" s="12">
        <v>53.4</v>
      </c>
      <c r="AE5" s="10" t="s">
        <v>324</v>
      </c>
      <c r="AF5" s="12">
        <v>53.4</v>
      </c>
      <c r="AG5" s="12"/>
      <c r="AH5" s="12"/>
      <c r="AI5" s="27" t="s">
        <v>23</v>
      </c>
      <c r="AJ5" s="12">
        <v>1</v>
      </c>
      <c r="AL5" s="12" t="s">
        <v>37</v>
      </c>
      <c r="AN5" s="12" t="s">
        <v>199</v>
      </c>
      <c r="AO5" s="10" t="s">
        <v>209</v>
      </c>
      <c r="AP5" s="10">
        <v>1</v>
      </c>
      <c r="AQ5" s="10">
        <v>0</v>
      </c>
      <c r="AR5" s="10">
        <v>0</v>
      </c>
      <c r="AS5" s="10">
        <v>0</v>
      </c>
      <c r="AT5" s="10">
        <v>0</v>
      </c>
      <c r="AX5" t="s">
        <v>416</v>
      </c>
      <c r="AY5">
        <v>0</v>
      </c>
      <c r="AZ5">
        <v>0</v>
      </c>
      <c r="BA5">
        <v>0</v>
      </c>
      <c r="BB5">
        <v>0</v>
      </c>
      <c r="BC5">
        <v>0</v>
      </c>
      <c r="BD5">
        <v>0</v>
      </c>
      <c r="BE5">
        <v>0</v>
      </c>
      <c r="BF5">
        <v>0</v>
      </c>
      <c r="BG5">
        <v>0</v>
      </c>
      <c r="BH5">
        <v>0</v>
      </c>
      <c r="BI5">
        <v>1</v>
      </c>
      <c r="BJ5" s="12" t="s">
        <v>215</v>
      </c>
      <c r="BK5" s="12"/>
      <c r="BL5" s="12"/>
    </row>
    <row r="6" spans="1:65" x14ac:dyDescent="0.25">
      <c r="A6" s="66">
        <v>4</v>
      </c>
      <c r="B6" s="10" t="s">
        <v>86</v>
      </c>
      <c r="C6" s="10">
        <v>1994</v>
      </c>
      <c r="D6" s="10">
        <v>4</v>
      </c>
      <c r="E6" s="10">
        <v>0</v>
      </c>
      <c r="F6" s="10">
        <v>1</v>
      </c>
      <c r="G6" s="10" t="s">
        <v>4</v>
      </c>
      <c r="H6" s="12" t="s">
        <v>670</v>
      </c>
      <c r="I6" s="12" t="s">
        <v>670</v>
      </c>
      <c r="J6" s="10">
        <v>0</v>
      </c>
      <c r="K6" s="10">
        <v>1</v>
      </c>
      <c r="L6" s="10">
        <v>1200</v>
      </c>
      <c r="M6" s="12" t="s">
        <v>416</v>
      </c>
      <c r="N6" s="10" t="s">
        <v>419</v>
      </c>
      <c r="O6" s="10">
        <v>14</v>
      </c>
      <c r="P6" s="10" t="s">
        <v>324</v>
      </c>
      <c r="Q6" s="10"/>
      <c r="R6" s="10" t="s">
        <v>416</v>
      </c>
      <c r="S6" s="10" t="s">
        <v>220</v>
      </c>
      <c r="T6" s="10" t="s">
        <v>324</v>
      </c>
      <c r="U6" s="10" t="s">
        <v>419</v>
      </c>
      <c r="V6" s="10" t="s">
        <v>708</v>
      </c>
      <c r="W6" s="10">
        <v>34</v>
      </c>
      <c r="X6" s="10" t="s">
        <v>203</v>
      </c>
      <c r="Y6" s="10"/>
      <c r="Z6" s="10"/>
      <c r="AA6" s="10" t="s">
        <v>324</v>
      </c>
      <c r="AB6" s="10" t="s">
        <v>419</v>
      </c>
      <c r="AC6" s="10" t="s">
        <v>324</v>
      </c>
      <c r="AD6" s="10" t="s">
        <v>419</v>
      </c>
      <c r="AE6" s="10" t="s">
        <v>324</v>
      </c>
      <c r="AF6" s="10" t="s">
        <v>419</v>
      </c>
      <c r="AG6" s="10"/>
      <c r="AH6" s="10"/>
      <c r="AI6" s="28" t="s">
        <v>23</v>
      </c>
      <c r="AJ6" s="10">
        <v>1</v>
      </c>
      <c r="AL6" s="10" t="s">
        <v>54</v>
      </c>
      <c r="AN6" s="10" t="s">
        <v>199</v>
      </c>
      <c r="AO6" s="10" t="s">
        <v>209</v>
      </c>
      <c r="AP6" s="10">
        <v>1</v>
      </c>
      <c r="AQ6" s="10">
        <v>0</v>
      </c>
      <c r="AR6" s="10">
        <v>0</v>
      </c>
      <c r="AS6" s="10">
        <v>0</v>
      </c>
      <c r="AT6" s="10">
        <v>0</v>
      </c>
      <c r="AX6" t="s">
        <v>324</v>
      </c>
      <c r="AY6">
        <v>0</v>
      </c>
      <c r="AZ6">
        <v>0</v>
      </c>
      <c r="BA6">
        <v>0</v>
      </c>
      <c r="BB6">
        <v>0</v>
      </c>
      <c r="BC6">
        <v>0</v>
      </c>
      <c r="BD6">
        <v>0</v>
      </c>
      <c r="BE6">
        <v>0</v>
      </c>
      <c r="BF6">
        <v>0</v>
      </c>
      <c r="BG6">
        <v>0</v>
      </c>
      <c r="BH6">
        <v>0</v>
      </c>
      <c r="BI6">
        <v>0</v>
      </c>
      <c r="BJ6" s="10" t="s">
        <v>211</v>
      </c>
      <c r="BK6" s="10" t="s">
        <v>710</v>
      </c>
      <c r="BL6" s="12"/>
    </row>
    <row r="7" spans="1:65" x14ac:dyDescent="0.25">
      <c r="A7" s="66">
        <v>4</v>
      </c>
      <c r="B7" s="10" t="s">
        <v>86</v>
      </c>
      <c r="C7" s="10">
        <v>1994</v>
      </c>
      <c r="D7" s="10">
        <v>5</v>
      </c>
      <c r="E7" s="10">
        <v>0</v>
      </c>
      <c r="F7" s="10">
        <v>1</v>
      </c>
      <c r="G7" s="10" t="s">
        <v>4</v>
      </c>
      <c r="H7" s="12" t="s">
        <v>670</v>
      </c>
      <c r="I7" s="12" t="s">
        <v>670</v>
      </c>
      <c r="J7" s="10">
        <v>0</v>
      </c>
      <c r="K7" s="10">
        <v>1</v>
      </c>
      <c r="L7" s="10">
        <v>1200</v>
      </c>
      <c r="M7" s="12" t="s">
        <v>416</v>
      </c>
      <c r="N7" s="10" t="s">
        <v>419</v>
      </c>
      <c r="O7" s="10">
        <v>14</v>
      </c>
      <c r="P7" s="10" t="s">
        <v>324</v>
      </c>
      <c r="Q7" s="10"/>
      <c r="R7" s="10" t="s">
        <v>416</v>
      </c>
      <c r="S7" s="10" t="s">
        <v>220</v>
      </c>
      <c r="T7" s="10" t="s">
        <v>324</v>
      </c>
      <c r="U7" s="10" t="s">
        <v>419</v>
      </c>
      <c r="V7" s="10" t="s">
        <v>708</v>
      </c>
      <c r="W7" s="10">
        <v>34</v>
      </c>
      <c r="X7" s="10" t="s">
        <v>203</v>
      </c>
      <c r="Y7" s="10"/>
      <c r="Z7" s="10"/>
      <c r="AA7" s="10" t="s">
        <v>324</v>
      </c>
      <c r="AB7" s="10" t="s">
        <v>419</v>
      </c>
      <c r="AC7" s="10" t="s">
        <v>324</v>
      </c>
      <c r="AD7" s="10" t="s">
        <v>419</v>
      </c>
      <c r="AE7" s="10" t="s">
        <v>324</v>
      </c>
      <c r="AF7" s="10" t="s">
        <v>419</v>
      </c>
      <c r="AG7" s="10"/>
      <c r="AH7" s="10"/>
      <c r="AI7" s="28" t="s">
        <v>23</v>
      </c>
      <c r="AJ7" s="10">
        <v>1</v>
      </c>
      <c r="AL7" s="10" t="s">
        <v>37</v>
      </c>
      <c r="AN7" s="10" t="s">
        <v>199</v>
      </c>
      <c r="AO7" s="10" t="s">
        <v>209</v>
      </c>
      <c r="AP7" s="10">
        <v>1</v>
      </c>
      <c r="AQ7" s="10">
        <v>0</v>
      </c>
      <c r="AR7" s="10">
        <v>0</v>
      </c>
      <c r="AS7" s="10">
        <v>0</v>
      </c>
      <c r="AT7" s="10">
        <v>0</v>
      </c>
      <c r="AX7" t="s">
        <v>324</v>
      </c>
      <c r="AY7">
        <v>0</v>
      </c>
      <c r="AZ7">
        <v>0</v>
      </c>
      <c r="BA7">
        <v>0</v>
      </c>
      <c r="BB7">
        <v>0</v>
      </c>
      <c r="BC7">
        <v>0</v>
      </c>
      <c r="BD7">
        <v>0</v>
      </c>
      <c r="BE7">
        <v>0</v>
      </c>
      <c r="BF7">
        <v>0</v>
      </c>
      <c r="BG7">
        <v>0</v>
      </c>
      <c r="BH7">
        <v>0</v>
      </c>
      <c r="BI7">
        <v>0</v>
      </c>
      <c r="BJ7" s="10" t="s">
        <v>211</v>
      </c>
      <c r="BK7" s="10" t="s">
        <v>710</v>
      </c>
      <c r="BL7" s="12"/>
    </row>
    <row r="8" spans="1:65" x14ac:dyDescent="0.25">
      <c r="A8" s="66">
        <v>8</v>
      </c>
      <c r="B8" s="10" t="s">
        <v>94</v>
      </c>
      <c r="C8" s="12">
        <v>2018</v>
      </c>
      <c r="D8" s="10">
        <v>6</v>
      </c>
      <c r="E8" s="12">
        <v>1</v>
      </c>
      <c r="F8" s="12">
        <v>1</v>
      </c>
      <c r="G8" s="12" t="s">
        <v>19</v>
      </c>
      <c r="H8" s="12" t="s">
        <v>670</v>
      </c>
      <c r="I8" s="12" t="s">
        <v>670</v>
      </c>
      <c r="J8" s="10">
        <v>0</v>
      </c>
      <c r="K8" s="12">
        <v>1</v>
      </c>
      <c r="L8" s="12">
        <v>400</v>
      </c>
      <c r="M8" s="12" t="s">
        <v>416</v>
      </c>
      <c r="N8" s="10" t="s">
        <v>419</v>
      </c>
      <c r="O8" s="12">
        <v>8</v>
      </c>
      <c r="P8" s="10" t="s">
        <v>324</v>
      </c>
      <c r="Q8" s="12"/>
      <c r="R8" s="10" t="s">
        <v>416</v>
      </c>
      <c r="S8" s="10" t="s">
        <v>221</v>
      </c>
      <c r="T8" s="10" t="s">
        <v>324</v>
      </c>
      <c r="U8" s="10" t="s">
        <v>419</v>
      </c>
      <c r="V8" s="10" t="s">
        <v>324</v>
      </c>
      <c r="W8" s="12" t="s">
        <v>419</v>
      </c>
      <c r="X8" s="12" t="s">
        <v>203</v>
      </c>
      <c r="Y8" s="12"/>
      <c r="Z8" s="12"/>
      <c r="AA8" s="10" t="s">
        <v>416</v>
      </c>
      <c r="AB8" s="10" t="s">
        <v>712</v>
      </c>
      <c r="AC8" s="10" t="s">
        <v>324</v>
      </c>
      <c r="AD8" s="10" t="s">
        <v>419</v>
      </c>
      <c r="AE8" s="10" t="s">
        <v>708</v>
      </c>
      <c r="AF8" s="10">
        <v>64</v>
      </c>
      <c r="AG8" s="10"/>
      <c r="AH8" s="10"/>
      <c r="AI8" s="27" t="s">
        <v>25</v>
      </c>
      <c r="AJ8" s="10">
        <v>0.5</v>
      </c>
      <c r="AL8" s="12" t="s">
        <v>54</v>
      </c>
      <c r="AN8" s="12" t="s">
        <v>222</v>
      </c>
      <c r="AO8" s="10" t="s">
        <v>211</v>
      </c>
      <c r="AP8" s="10">
        <v>0</v>
      </c>
      <c r="AQ8" s="10">
        <v>0</v>
      </c>
      <c r="AR8" s="10">
        <v>0</v>
      </c>
      <c r="AS8" s="10">
        <v>0</v>
      </c>
      <c r="AT8" s="10">
        <v>0</v>
      </c>
      <c r="AX8" t="s">
        <v>324</v>
      </c>
      <c r="AY8">
        <v>0</v>
      </c>
      <c r="AZ8">
        <v>0</v>
      </c>
      <c r="BA8">
        <v>0</v>
      </c>
      <c r="BB8">
        <v>0</v>
      </c>
      <c r="BC8">
        <v>0</v>
      </c>
      <c r="BD8">
        <v>0</v>
      </c>
      <c r="BE8">
        <v>0</v>
      </c>
      <c r="BF8">
        <v>0</v>
      </c>
      <c r="BG8">
        <v>0</v>
      </c>
      <c r="BH8">
        <v>0</v>
      </c>
      <c r="BI8">
        <v>0</v>
      </c>
      <c r="BJ8" s="12" t="s">
        <v>211</v>
      </c>
      <c r="BK8" s="12"/>
      <c r="BL8" s="12"/>
    </row>
    <row r="9" spans="1:65" x14ac:dyDescent="0.25">
      <c r="A9" s="66">
        <v>9</v>
      </c>
      <c r="B9" s="10" t="s">
        <v>96</v>
      </c>
      <c r="C9" s="12">
        <v>2004</v>
      </c>
      <c r="D9" s="10">
        <v>7</v>
      </c>
      <c r="E9" s="12">
        <v>1</v>
      </c>
      <c r="F9" s="12">
        <v>1</v>
      </c>
      <c r="G9" s="12" t="s">
        <v>8</v>
      </c>
      <c r="H9" s="12" t="s">
        <v>670</v>
      </c>
      <c r="I9" s="12" t="s">
        <v>670</v>
      </c>
      <c r="J9" s="10">
        <v>0</v>
      </c>
      <c r="K9" s="12">
        <v>1</v>
      </c>
      <c r="L9" s="12">
        <v>400</v>
      </c>
      <c r="M9" s="12" t="s">
        <v>416</v>
      </c>
      <c r="N9" s="10" t="s">
        <v>419</v>
      </c>
      <c r="O9" s="12">
        <v>20</v>
      </c>
      <c r="P9" s="10" t="s">
        <v>324</v>
      </c>
      <c r="Q9" s="12"/>
      <c r="R9" s="10" t="s">
        <v>324</v>
      </c>
      <c r="S9" s="10" t="s">
        <v>419</v>
      </c>
      <c r="T9" s="10" t="s">
        <v>324</v>
      </c>
      <c r="U9" s="10" t="s">
        <v>419</v>
      </c>
      <c r="V9" s="10" t="s">
        <v>324</v>
      </c>
      <c r="W9" s="12" t="s">
        <v>419</v>
      </c>
      <c r="X9" s="12" t="s">
        <v>203</v>
      </c>
      <c r="Y9" s="12"/>
      <c r="Z9" s="12"/>
      <c r="AA9" s="10" t="s">
        <v>324</v>
      </c>
      <c r="AB9" s="10" t="s">
        <v>419</v>
      </c>
      <c r="AC9" s="10" t="s">
        <v>324</v>
      </c>
      <c r="AD9" s="10" t="s">
        <v>419</v>
      </c>
      <c r="AE9" s="10" t="s">
        <v>324</v>
      </c>
      <c r="AF9" s="12" t="s">
        <v>419</v>
      </c>
      <c r="AG9" s="12"/>
      <c r="AH9" s="12"/>
      <c r="AI9" s="27" t="s">
        <v>23</v>
      </c>
      <c r="AJ9" s="12">
        <v>1</v>
      </c>
      <c r="AL9" s="12" t="s">
        <v>419</v>
      </c>
      <c r="AN9" s="12" t="s">
        <v>222</v>
      </c>
      <c r="AO9" s="10" t="s">
        <v>211</v>
      </c>
      <c r="AP9" s="10">
        <v>0</v>
      </c>
      <c r="AQ9" s="10">
        <v>0</v>
      </c>
      <c r="AR9" s="10">
        <v>0</v>
      </c>
      <c r="AS9" s="10">
        <v>0</v>
      </c>
      <c r="AT9" s="10">
        <v>0</v>
      </c>
      <c r="AX9" t="s">
        <v>324</v>
      </c>
      <c r="AY9">
        <v>0</v>
      </c>
      <c r="AZ9">
        <v>0</v>
      </c>
      <c r="BA9">
        <v>0</v>
      </c>
      <c r="BB9">
        <v>0</v>
      </c>
      <c r="BC9">
        <v>0</v>
      </c>
      <c r="BD9">
        <v>0</v>
      </c>
      <c r="BE9">
        <v>0</v>
      </c>
      <c r="BF9">
        <v>0</v>
      </c>
      <c r="BG9">
        <v>0</v>
      </c>
      <c r="BH9">
        <v>0</v>
      </c>
      <c r="BI9">
        <v>0</v>
      </c>
      <c r="BJ9" s="12" t="s">
        <v>211</v>
      </c>
      <c r="BK9" s="12"/>
      <c r="BL9" s="12"/>
    </row>
    <row r="10" spans="1:65" x14ac:dyDescent="0.25">
      <c r="A10" s="66">
        <v>10</v>
      </c>
      <c r="B10" s="10" t="s">
        <v>179</v>
      </c>
      <c r="C10" s="12">
        <v>2018</v>
      </c>
      <c r="D10" s="10">
        <v>8</v>
      </c>
      <c r="E10" s="12">
        <v>1</v>
      </c>
      <c r="F10" s="12">
        <v>1</v>
      </c>
      <c r="G10" s="12" t="s">
        <v>8</v>
      </c>
      <c r="H10" s="12" t="s">
        <v>670</v>
      </c>
      <c r="I10" s="12" t="s">
        <v>670</v>
      </c>
      <c r="J10" s="10">
        <v>0</v>
      </c>
      <c r="K10" s="12">
        <v>1</v>
      </c>
      <c r="L10" s="12">
        <v>400</v>
      </c>
      <c r="M10" s="12" t="s">
        <v>416</v>
      </c>
      <c r="N10" s="10" t="s">
        <v>419</v>
      </c>
      <c r="O10" s="12">
        <v>7</v>
      </c>
      <c r="P10" s="10" t="s">
        <v>324</v>
      </c>
      <c r="Q10" s="12"/>
      <c r="R10" s="10" t="s">
        <v>324</v>
      </c>
      <c r="S10" s="10" t="s">
        <v>419</v>
      </c>
      <c r="T10" s="10" t="s">
        <v>324</v>
      </c>
      <c r="U10" s="10" t="s">
        <v>419</v>
      </c>
      <c r="V10" s="10" t="s">
        <v>324</v>
      </c>
      <c r="W10" s="12" t="s">
        <v>419</v>
      </c>
      <c r="X10" s="12" t="s">
        <v>203</v>
      </c>
      <c r="Y10" s="12"/>
      <c r="Z10" s="12"/>
      <c r="AA10" s="10" t="s">
        <v>324</v>
      </c>
      <c r="AB10" s="10" t="s">
        <v>419</v>
      </c>
      <c r="AC10" s="10" t="s">
        <v>324</v>
      </c>
      <c r="AD10" s="10" t="s">
        <v>419</v>
      </c>
      <c r="AE10" s="10" t="s">
        <v>324</v>
      </c>
      <c r="AF10" s="12" t="s">
        <v>419</v>
      </c>
      <c r="AG10" s="12"/>
      <c r="AH10" s="12"/>
      <c r="AI10" s="27" t="s">
        <v>25</v>
      </c>
      <c r="AJ10" s="27" t="s">
        <v>419</v>
      </c>
      <c r="AL10" s="12" t="s">
        <v>37</v>
      </c>
      <c r="AN10" s="12" t="s">
        <v>25</v>
      </c>
      <c r="AO10" s="10" t="s">
        <v>692</v>
      </c>
      <c r="AP10" s="10">
        <v>0</v>
      </c>
      <c r="AQ10" s="10">
        <v>0</v>
      </c>
      <c r="AR10" s="10">
        <v>0</v>
      </c>
      <c r="AS10" s="10">
        <v>0</v>
      </c>
      <c r="AT10" t="s">
        <v>419</v>
      </c>
      <c r="AX10" t="s">
        <v>416</v>
      </c>
      <c r="AY10">
        <v>1</v>
      </c>
      <c r="AZ10">
        <v>1</v>
      </c>
      <c r="BA10">
        <v>0</v>
      </c>
      <c r="BB10">
        <v>0</v>
      </c>
      <c r="BC10">
        <v>0</v>
      </c>
      <c r="BD10">
        <v>0</v>
      </c>
      <c r="BE10">
        <v>0</v>
      </c>
      <c r="BF10">
        <v>0</v>
      </c>
      <c r="BG10">
        <v>0</v>
      </c>
      <c r="BH10">
        <v>0</v>
      </c>
      <c r="BI10">
        <v>0</v>
      </c>
      <c r="BJ10" s="12" t="s">
        <v>568</v>
      </c>
      <c r="BK10" s="12" t="s">
        <v>713</v>
      </c>
      <c r="BL10" s="12"/>
    </row>
    <row r="11" spans="1:65" x14ac:dyDescent="0.25">
      <c r="A11" s="66">
        <v>11</v>
      </c>
      <c r="B11" s="10" t="s">
        <v>98</v>
      </c>
      <c r="C11" s="12">
        <v>2009</v>
      </c>
      <c r="D11" s="10">
        <v>9</v>
      </c>
      <c r="E11" s="12">
        <v>1</v>
      </c>
      <c r="F11" s="12">
        <v>1</v>
      </c>
      <c r="G11" s="12" t="s">
        <v>4</v>
      </c>
      <c r="H11" s="12" t="s">
        <v>670</v>
      </c>
      <c r="I11" s="12" t="s">
        <v>670</v>
      </c>
      <c r="J11" s="10">
        <v>0</v>
      </c>
      <c r="K11" s="10">
        <v>1</v>
      </c>
      <c r="L11" s="12">
        <v>400</v>
      </c>
      <c r="M11" s="12" t="s">
        <v>416</v>
      </c>
      <c r="N11" s="60">
        <f t="shared" ref="N11:N24" si="0">L11/AF11</f>
        <v>5.4794520547945202</v>
      </c>
      <c r="O11" s="12">
        <v>8</v>
      </c>
      <c r="P11" s="10" t="s">
        <v>324</v>
      </c>
      <c r="Q11" s="12"/>
      <c r="R11" s="10" t="s">
        <v>416</v>
      </c>
      <c r="S11" s="10" t="s">
        <v>227</v>
      </c>
      <c r="T11" s="10" t="s">
        <v>416</v>
      </c>
      <c r="U11" s="12">
        <v>31</v>
      </c>
      <c r="V11" s="10" t="s">
        <v>324</v>
      </c>
      <c r="W11" s="12">
        <v>31</v>
      </c>
      <c r="X11" s="12" t="s">
        <v>203</v>
      </c>
      <c r="Y11" s="12"/>
      <c r="Z11" s="12"/>
      <c r="AA11" s="10" t="s">
        <v>416</v>
      </c>
      <c r="AB11" s="10" t="s">
        <v>714</v>
      </c>
      <c r="AC11" s="10" t="s">
        <v>416</v>
      </c>
      <c r="AD11" s="10">
        <v>73</v>
      </c>
      <c r="AE11" s="10" t="s">
        <v>324</v>
      </c>
      <c r="AF11" s="12">
        <v>73</v>
      </c>
      <c r="AG11" s="12"/>
      <c r="AH11" s="12"/>
      <c r="AI11" s="27" t="s">
        <v>99</v>
      </c>
      <c r="AJ11" s="12">
        <v>1</v>
      </c>
      <c r="AL11" s="12" t="s">
        <v>37</v>
      </c>
      <c r="AN11" s="12" t="s">
        <v>222</v>
      </c>
      <c r="AO11" s="10" t="s">
        <v>211</v>
      </c>
      <c r="AP11" s="10">
        <v>0</v>
      </c>
      <c r="AQ11" s="10">
        <v>0</v>
      </c>
      <c r="AR11" s="10">
        <v>0</v>
      </c>
      <c r="AS11" s="10">
        <v>0</v>
      </c>
      <c r="AT11" s="10">
        <v>0</v>
      </c>
      <c r="AX11" t="s">
        <v>324</v>
      </c>
      <c r="AY11">
        <v>0</v>
      </c>
      <c r="AZ11">
        <v>0</v>
      </c>
      <c r="BA11">
        <v>0</v>
      </c>
      <c r="BB11">
        <v>0</v>
      </c>
      <c r="BC11">
        <v>0</v>
      </c>
      <c r="BD11">
        <v>0</v>
      </c>
      <c r="BE11">
        <v>0</v>
      </c>
      <c r="BF11">
        <v>0</v>
      </c>
      <c r="BG11">
        <v>0</v>
      </c>
      <c r="BH11">
        <v>0</v>
      </c>
      <c r="BI11">
        <v>0</v>
      </c>
      <c r="BJ11" s="12" t="s">
        <v>211</v>
      </c>
      <c r="BK11" s="12"/>
      <c r="BL11" s="12"/>
    </row>
    <row r="12" spans="1:65" x14ac:dyDescent="0.25">
      <c r="A12" s="66">
        <v>11</v>
      </c>
      <c r="B12" s="10" t="s">
        <v>98</v>
      </c>
      <c r="C12" s="12">
        <v>2009</v>
      </c>
      <c r="D12" s="10">
        <v>10</v>
      </c>
      <c r="E12" s="12">
        <v>1</v>
      </c>
      <c r="F12" s="12">
        <v>1</v>
      </c>
      <c r="G12" s="12" t="s">
        <v>4</v>
      </c>
      <c r="H12" s="12" t="s">
        <v>670</v>
      </c>
      <c r="I12" s="12" t="s">
        <v>670</v>
      </c>
      <c r="J12" s="10">
        <v>0</v>
      </c>
      <c r="K12" s="10">
        <v>1</v>
      </c>
      <c r="L12" s="12">
        <v>400</v>
      </c>
      <c r="M12" s="12" t="s">
        <v>416</v>
      </c>
      <c r="N12" s="60">
        <f t="shared" si="0"/>
        <v>5.4794520547945202</v>
      </c>
      <c r="O12" s="12">
        <v>8</v>
      </c>
      <c r="P12" s="10" t="s">
        <v>324</v>
      </c>
      <c r="Q12" s="12"/>
      <c r="R12" s="10" t="s">
        <v>416</v>
      </c>
      <c r="S12" s="10" t="s">
        <v>227</v>
      </c>
      <c r="T12" s="10" t="s">
        <v>416</v>
      </c>
      <c r="U12" s="12">
        <v>31</v>
      </c>
      <c r="V12" s="10" t="s">
        <v>324</v>
      </c>
      <c r="W12" s="12">
        <v>31</v>
      </c>
      <c r="X12" s="12" t="s">
        <v>203</v>
      </c>
      <c r="Y12" s="12"/>
      <c r="Z12" s="12"/>
      <c r="AA12" s="10" t="s">
        <v>416</v>
      </c>
      <c r="AB12" s="10" t="s">
        <v>714</v>
      </c>
      <c r="AC12" s="10" t="s">
        <v>416</v>
      </c>
      <c r="AD12" s="10">
        <v>73</v>
      </c>
      <c r="AE12" s="10" t="s">
        <v>324</v>
      </c>
      <c r="AF12" s="12">
        <v>73</v>
      </c>
      <c r="AG12" s="12"/>
      <c r="AH12" s="12"/>
      <c r="AI12" s="27" t="s">
        <v>99</v>
      </c>
      <c r="AJ12" s="12">
        <v>1</v>
      </c>
      <c r="AL12" s="12" t="s">
        <v>37</v>
      </c>
      <c r="AN12" s="12" t="s">
        <v>222</v>
      </c>
      <c r="AO12" s="10" t="s">
        <v>211</v>
      </c>
      <c r="AP12" s="10">
        <v>0</v>
      </c>
      <c r="AQ12" s="10">
        <v>0</v>
      </c>
      <c r="AR12" s="10">
        <v>0</v>
      </c>
      <c r="AS12" s="10">
        <v>0</v>
      </c>
      <c r="AT12" s="10">
        <v>0</v>
      </c>
      <c r="AX12" t="s">
        <v>416</v>
      </c>
      <c r="AY12">
        <v>0</v>
      </c>
      <c r="AZ12">
        <v>0</v>
      </c>
      <c r="BA12">
        <v>0</v>
      </c>
      <c r="BB12">
        <v>1</v>
      </c>
      <c r="BC12">
        <v>0</v>
      </c>
      <c r="BD12">
        <v>0</v>
      </c>
      <c r="BE12">
        <v>0</v>
      </c>
      <c r="BF12">
        <v>0</v>
      </c>
      <c r="BG12">
        <v>1</v>
      </c>
      <c r="BH12">
        <v>0</v>
      </c>
      <c r="BI12">
        <v>0</v>
      </c>
      <c r="BJ12" s="12" t="s">
        <v>426</v>
      </c>
      <c r="BK12" s="10" t="s">
        <v>569</v>
      </c>
      <c r="BL12" s="12"/>
    </row>
    <row r="13" spans="1:65" x14ac:dyDescent="0.25">
      <c r="A13" s="66">
        <v>11</v>
      </c>
      <c r="B13" s="10" t="s">
        <v>98</v>
      </c>
      <c r="C13" s="12">
        <v>2009</v>
      </c>
      <c r="D13" s="10">
        <v>11</v>
      </c>
      <c r="E13" s="12">
        <v>1</v>
      </c>
      <c r="F13" s="12">
        <v>1</v>
      </c>
      <c r="G13" s="12" t="s">
        <v>4</v>
      </c>
      <c r="H13" s="12" t="s">
        <v>670</v>
      </c>
      <c r="I13" s="12" t="s">
        <v>670</v>
      </c>
      <c r="J13" s="10">
        <v>0</v>
      </c>
      <c r="K13" s="12">
        <v>1</v>
      </c>
      <c r="L13" s="12">
        <v>400</v>
      </c>
      <c r="M13" s="12" t="s">
        <v>416</v>
      </c>
      <c r="N13" s="60">
        <f t="shared" si="0"/>
        <v>5.4794520547945202</v>
      </c>
      <c r="O13" s="12">
        <v>8</v>
      </c>
      <c r="P13" s="10" t="s">
        <v>324</v>
      </c>
      <c r="Q13" s="12"/>
      <c r="R13" s="10" t="s">
        <v>416</v>
      </c>
      <c r="S13" s="10" t="s">
        <v>227</v>
      </c>
      <c r="T13" s="10" t="s">
        <v>416</v>
      </c>
      <c r="U13" s="12">
        <v>31</v>
      </c>
      <c r="V13" s="10" t="s">
        <v>324</v>
      </c>
      <c r="W13" s="12">
        <v>31</v>
      </c>
      <c r="X13" s="12" t="s">
        <v>203</v>
      </c>
      <c r="Y13" s="12"/>
      <c r="Z13" s="12"/>
      <c r="AA13" s="10" t="s">
        <v>416</v>
      </c>
      <c r="AB13" s="10" t="s">
        <v>714</v>
      </c>
      <c r="AC13" s="10" t="s">
        <v>416</v>
      </c>
      <c r="AD13" s="10">
        <v>73</v>
      </c>
      <c r="AE13" s="10" t="s">
        <v>324</v>
      </c>
      <c r="AF13" s="12">
        <v>73</v>
      </c>
      <c r="AG13" s="12"/>
      <c r="AH13" s="12"/>
      <c r="AI13" s="27" t="s">
        <v>99</v>
      </c>
      <c r="AJ13" s="12">
        <v>1</v>
      </c>
      <c r="AL13" s="12" t="s">
        <v>37</v>
      </c>
      <c r="AN13" s="12" t="s">
        <v>222</v>
      </c>
      <c r="AO13" s="10" t="s">
        <v>211</v>
      </c>
      <c r="AP13" s="10">
        <v>0</v>
      </c>
      <c r="AQ13" s="10">
        <v>0</v>
      </c>
      <c r="AR13" s="10">
        <v>0</v>
      </c>
      <c r="AS13" s="10">
        <v>0</v>
      </c>
      <c r="AT13" s="10">
        <v>0</v>
      </c>
      <c r="AX13" t="s">
        <v>416</v>
      </c>
      <c r="AY13">
        <v>0</v>
      </c>
      <c r="AZ13">
        <v>0</v>
      </c>
      <c r="BA13">
        <v>0</v>
      </c>
      <c r="BB13">
        <v>1</v>
      </c>
      <c r="BC13">
        <v>0</v>
      </c>
      <c r="BD13">
        <v>0</v>
      </c>
      <c r="BE13">
        <v>0</v>
      </c>
      <c r="BF13">
        <v>0</v>
      </c>
      <c r="BG13">
        <v>1</v>
      </c>
      <c r="BH13">
        <v>0</v>
      </c>
      <c r="BI13">
        <v>0</v>
      </c>
      <c r="BJ13" s="12" t="s">
        <v>426</v>
      </c>
      <c r="BK13" s="10" t="s">
        <v>570</v>
      </c>
      <c r="BL13" s="12"/>
    </row>
    <row r="14" spans="1:65" x14ac:dyDescent="0.25">
      <c r="A14" s="66">
        <v>12</v>
      </c>
      <c r="B14" s="10" t="s">
        <v>100</v>
      </c>
      <c r="C14" s="12">
        <v>1990</v>
      </c>
      <c r="D14" s="10">
        <v>12</v>
      </c>
      <c r="E14" s="12">
        <v>0</v>
      </c>
      <c r="F14" s="12">
        <v>1</v>
      </c>
      <c r="G14" s="12" t="s">
        <v>30</v>
      </c>
      <c r="H14" s="12" t="s">
        <v>670</v>
      </c>
      <c r="I14" s="12" t="s">
        <v>670</v>
      </c>
      <c r="J14" s="10">
        <v>0</v>
      </c>
      <c r="K14" s="12">
        <v>1</v>
      </c>
      <c r="L14" s="12">
        <v>200</v>
      </c>
      <c r="M14" s="12" t="s">
        <v>416</v>
      </c>
      <c r="N14" s="60">
        <f t="shared" si="0"/>
        <v>3.225806451612903</v>
      </c>
      <c r="O14" s="12">
        <v>1</v>
      </c>
      <c r="P14" s="10" t="s">
        <v>416</v>
      </c>
      <c r="Q14" s="12"/>
      <c r="R14" s="10" t="s">
        <v>324</v>
      </c>
      <c r="S14" s="10" t="s">
        <v>419</v>
      </c>
      <c r="T14" s="10" t="s">
        <v>416</v>
      </c>
      <c r="U14" s="10">
        <v>25</v>
      </c>
      <c r="V14" s="10" t="s">
        <v>324</v>
      </c>
      <c r="W14" s="12">
        <v>25</v>
      </c>
      <c r="X14" s="12" t="s">
        <v>203</v>
      </c>
      <c r="Y14" s="12"/>
      <c r="Z14" s="12"/>
      <c r="AA14" s="10" t="s">
        <v>324</v>
      </c>
      <c r="AB14" s="10" t="s">
        <v>419</v>
      </c>
      <c r="AC14" s="10" t="s">
        <v>416</v>
      </c>
      <c r="AD14" s="12">
        <v>62</v>
      </c>
      <c r="AE14" s="10" t="s">
        <v>324</v>
      </c>
      <c r="AF14" s="12">
        <v>62</v>
      </c>
      <c r="AG14" s="12"/>
      <c r="AH14" s="12"/>
      <c r="AI14" s="27" t="s">
        <v>576</v>
      </c>
      <c r="AJ14" s="12">
        <v>0</v>
      </c>
      <c r="AL14" s="12" t="s">
        <v>54</v>
      </c>
      <c r="AN14" s="12" t="s">
        <v>199</v>
      </c>
      <c r="AO14" s="10" t="s">
        <v>232</v>
      </c>
      <c r="AP14" s="10">
        <v>0</v>
      </c>
      <c r="AQ14" s="10">
        <v>1</v>
      </c>
      <c r="AR14" s="10">
        <v>0</v>
      </c>
      <c r="AS14" s="10">
        <v>0</v>
      </c>
      <c r="AT14" s="10">
        <v>0</v>
      </c>
      <c r="AX14" t="s">
        <v>416</v>
      </c>
      <c r="AY14">
        <v>0</v>
      </c>
      <c r="AZ14">
        <v>0</v>
      </c>
      <c r="BA14">
        <v>0</v>
      </c>
      <c r="BB14">
        <v>0</v>
      </c>
      <c r="BC14">
        <v>0</v>
      </c>
      <c r="BD14">
        <v>0</v>
      </c>
      <c r="BE14">
        <v>0</v>
      </c>
      <c r="BF14">
        <v>1</v>
      </c>
      <c r="BG14">
        <v>0</v>
      </c>
      <c r="BH14">
        <v>0</v>
      </c>
      <c r="BI14">
        <v>0</v>
      </c>
      <c r="BJ14" s="12" t="s">
        <v>577</v>
      </c>
      <c r="BK14" s="12" t="s">
        <v>581</v>
      </c>
      <c r="BL14" s="12"/>
    </row>
    <row r="15" spans="1:65" x14ac:dyDescent="0.25">
      <c r="A15" s="66">
        <v>12</v>
      </c>
      <c r="B15" s="10" t="s">
        <v>100</v>
      </c>
      <c r="C15" s="12">
        <v>1990</v>
      </c>
      <c r="D15" s="10">
        <v>13</v>
      </c>
      <c r="E15" s="12">
        <v>0</v>
      </c>
      <c r="F15" s="12">
        <v>1</v>
      </c>
      <c r="G15" s="12" t="s">
        <v>30</v>
      </c>
      <c r="H15" s="12" t="s">
        <v>670</v>
      </c>
      <c r="I15" s="12" t="s">
        <v>670</v>
      </c>
      <c r="J15" s="10">
        <v>0</v>
      </c>
      <c r="K15" s="12">
        <v>1</v>
      </c>
      <c r="L15" s="12">
        <v>200</v>
      </c>
      <c r="M15" s="12" t="s">
        <v>416</v>
      </c>
      <c r="N15" s="60">
        <f t="shared" si="0"/>
        <v>2.8571428571428572</v>
      </c>
      <c r="O15" s="12">
        <v>1</v>
      </c>
      <c r="P15" s="10" t="s">
        <v>416</v>
      </c>
      <c r="Q15" s="12"/>
      <c r="R15" s="10" t="s">
        <v>324</v>
      </c>
      <c r="S15" s="10" t="s">
        <v>419</v>
      </c>
      <c r="T15" s="10" t="s">
        <v>416</v>
      </c>
      <c r="U15" s="10">
        <v>35</v>
      </c>
      <c r="V15" s="10" t="s">
        <v>324</v>
      </c>
      <c r="W15" s="12">
        <v>35</v>
      </c>
      <c r="X15" s="12" t="s">
        <v>203</v>
      </c>
      <c r="Y15" s="12"/>
      <c r="Z15" s="12"/>
      <c r="AA15" s="10" t="s">
        <v>324</v>
      </c>
      <c r="AB15" s="10" t="s">
        <v>419</v>
      </c>
      <c r="AC15" s="10" t="s">
        <v>416</v>
      </c>
      <c r="AD15" s="12">
        <v>70</v>
      </c>
      <c r="AE15" s="10" t="s">
        <v>324</v>
      </c>
      <c r="AF15" s="12">
        <v>70</v>
      </c>
      <c r="AG15" s="12"/>
      <c r="AH15" s="12"/>
      <c r="AI15" s="27" t="s">
        <v>576</v>
      </c>
      <c r="AJ15" s="12">
        <v>0</v>
      </c>
      <c r="AL15" s="12" t="s">
        <v>54</v>
      </c>
      <c r="AN15" s="12" t="s">
        <v>199</v>
      </c>
      <c r="AO15" s="10" t="s">
        <v>232</v>
      </c>
      <c r="AP15" s="10">
        <v>0</v>
      </c>
      <c r="AQ15" s="10">
        <v>1</v>
      </c>
      <c r="AR15" s="10">
        <v>0</v>
      </c>
      <c r="AS15" s="10">
        <v>0</v>
      </c>
      <c r="AT15" s="10">
        <v>0</v>
      </c>
      <c r="AX15" t="s">
        <v>416</v>
      </c>
      <c r="AY15">
        <v>0</v>
      </c>
      <c r="AZ15">
        <v>0</v>
      </c>
      <c r="BA15">
        <v>0</v>
      </c>
      <c r="BB15">
        <v>0</v>
      </c>
      <c r="BC15">
        <v>0</v>
      </c>
      <c r="BD15">
        <v>0</v>
      </c>
      <c r="BE15">
        <v>0</v>
      </c>
      <c r="BF15">
        <v>1</v>
      </c>
      <c r="BG15">
        <v>0</v>
      </c>
      <c r="BH15">
        <v>0</v>
      </c>
      <c r="BI15">
        <v>0</v>
      </c>
      <c r="BJ15" s="12" t="s">
        <v>578</v>
      </c>
      <c r="BK15" s="12" t="s">
        <v>582</v>
      </c>
      <c r="BL15" s="12"/>
    </row>
    <row r="16" spans="1:65" x14ac:dyDescent="0.25">
      <c r="A16" s="66">
        <v>12</v>
      </c>
      <c r="B16" s="10" t="s">
        <v>100</v>
      </c>
      <c r="C16" s="12">
        <v>1990</v>
      </c>
      <c r="D16" s="10">
        <v>14</v>
      </c>
      <c r="E16" s="12">
        <v>0</v>
      </c>
      <c r="F16" s="12">
        <v>1</v>
      </c>
      <c r="G16" s="12" t="s">
        <v>30</v>
      </c>
      <c r="H16" s="12" t="s">
        <v>670</v>
      </c>
      <c r="I16" s="12" t="s">
        <v>670</v>
      </c>
      <c r="J16" s="10">
        <v>0</v>
      </c>
      <c r="K16" s="10">
        <v>1</v>
      </c>
      <c r="L16" s="12">
        <v>200</v>
      </c>
      <c r="M16" s="12" t="s">
        <v>416</v>
      </c>
      <c r="N16" s="60">
        <f t="shared" si="0"/>
        <v>2.8571428571428572</v>
      </c>
      <c r="O16" s="12">
        <v>1</v>
      </c>
      <c r="P16" s="10" t="s">
        <v>416</v>
      </c>
      <c r="Q16" s="12"/>
      <c r="R16" s="10" t="s">
        <v>324</v>
      </c>
      <c r="S16" s="10" t="s">
        <v>419</v>
      </c>
      <c r="T16" s="10" t="s">
        <v>416</v>
      </c>
      <c r="U16" s="10">
        <v>35</v>
      </c>
      <c r="V16" s="10" t="s">
        <v>324</v>
      </c>
      <c r="W16" s="12">
        <v>35</v>
      </c>
      <c r="X16" s="12" t="s">
        <v>203</v>
      </c>
      <c r="Y16" s="12"/>
      <c r="Z16" s="12"/>
      <c r="AA16" s="10" t="s">
        <v>324</v>
      </c>
      <c r="AB16" s="10" t="s">
        <v>419</v>
      </c>
      <c r="AC16" s="10" t="s">
        <v>416</v>
      </c>
      <c r="AD16" s="12">
        <v>70</v>
      </c>
      <c r="AE16" s="10" t="s">
        <v>324</v>
      </c>
      <c r="AF16" s="12">
        <v>70</v>
      </c>
      <c r="AG16" s="12"/>
      <c r="AH16" s="12"/>
      <c r="AI16" s="27" t="s">
        <v>576</v>
      </c>
      <c r="AJ16" s="12">
        <v>0</v>
      </c>
      <c r="AL16" s="12" t="s">
        <v>54</v>
      </c>
      <c r="AN16" s="12" t="s">
        <v>199</v>
      </c>
      <c r="AO16" s="10" t="s">
        <v>232</v>
      </c>
      <c r="AP16" s="10">
        <v>0</v>
      </c>
      <c r="AQ16" s="10">
        <v>1</v>
      </c>
      <c r="AR16" s="10">
        <v>0</v>
      </c>
      <c r="AS16" s="10">
        <v>0</v>
      </c>
      <c r="AT16" s="10">
        <v>0</v>
      </c>
      <c r="AX16" t="s">
        <v>416</v>
      </c>
      <c r="AY16">
        <v>0</v>
      </c>
      <c r="AZ16">
        <v>0</v>
      </c>
      <c r="BA16">
        <v>0</v>
      </c>
      <c r="BB16">
        <v>0</v>
      </c>
      <c r="BC16">
        <v>0</v>
      </c>
      <c r="BD16">
        <v>0</v>
      </c>
      <c r="BE16">
        <v>0</v>
      </c>
      <c r="BF16">
        <v>1</v>
      </c>
      <c r="BG16">
        <v>0</v>
      </c>
      <c r="BH16">
        <v>0</v>
      </c>
      <c r="BI16">
        <v>0</v>
      </c>
      <c r="BJ16" s="12" t="s">
        <v>578</v>
      </c>
      <c r="BK16" s="12" t="s">
        <v>583</v>
      </c>
      <c r="BL16" s="12"/>
    </row>
    <row r="17" spans="1:64" x14ac:dyDescent="0.25">
      <c r="A17" s="66">
        <v>21</v>
      </c>
      <c r="B17" s="10" t="s">
        <v>102</v>
      </c>
      <c r="C17" s="12">
        <v>1992</v>
      </c>
      <c r="D17" s="10">
        <v>15</v>
      </c>
      <c r="E17" s="12">
        <v>0</v>
      </c>
      <c r="F17" s="12">
        <v>1</v>
      </c>
      <c r="G17" s="12" t="s">
        <v>19</v>
      </c>
      <c r="H17" s="12" t="s">
        <v>670</v>
      </c>
      <c r="I17" s="12" t="s">
        <v>670</v>
      </c>
      <c r="J17" s="10">
        <v>0</v>
      </c>
      <c r="K17" s="10">
        <v>1</v>
      </c>
      <c r="L17" s="12">
        <f t="shared" ref="L17:L24" si="1">AF17*15</f>
        <v>1087.5</v>
      </c>
      <c r="M17" s="12" t="s">
        <v>416</v>
      </c>
      <c r="N17" s="12">
        <f t="shared" si="0"/>
        <v>15</v>
      </c>
      <c r="O17" s="12">
        <v>1</v>
      </c>
      <c r="P17" s="10" t="s">
        <v>416</v>
      </c>
      <c r="Q17" s="12"/>
      <c r="R17" s="10" t="s">
        <v>324</v>
      </c>
      <c r="S17" s="10" t="s">
        <v>419</v>
      </c>
      <c r="T17" s="10" t="s">
        <v>416</v>
      </c>
      <c r="U17" s="10">
        <v>65</v>
      </c>
      <c r="V17" s="10" t="s">
        <v>324</v>
      </c>
      <c r="W17" s="10">
        <v>65</v>
      </c>
      <c r="X17" s="12" t="s">
        <v>203</v>
      </c>
      <c r="Y17" s="12"/>
      <c r="Z17" s="12"/>
      <c r="AA17" s="10" t="s">
        <v>324</v>
      </c>
      <c r="AB17" s="10" t="s">
        <v>419</v>
      </c>
      <c r="AC17" s="10" t="s">
        <v>416</v>
      </c>
      <c r="AD17" s="10">
        <v>72.5</v>
      </c>
      <c r="AE17" s="10" t="s">
        <v>324</v>
      </c>
      <c r="AF17" s="10">
        <v>72.5</v>
      </c>
      <c r="AG17" s="10"/>
      <c r="AH17" s="10"/>
      <c r="AI17" s="12" t="s">
        <v>419</v>
      </c>
      <c r="AJ17" s="12" t="s">
        <v>419</v>
      </c>
      <c r="AL17" s="12" t="s">
        <v>37</v>
      </c>
      <c r="AN17" s="12" t="s">
        <v>199</v>
      </c>
      <c r="AO17" s="10" t="s">
        <v>225</v>
      </c>
      <c r="AP17" s="10">
        <v>0</v>
      </c>
      <c r="AQ17" s="10">
        <v>0</v>
      </c>
      <c r="AR17" s="10">
        <v>1</v>
      </c>
      <c r="AS17" s="10">
        <v>0</v>
      </c>
      <c r="AT17" s="10">
        <v>0</v>
      </c>
      <c r="AX17" t="s">
        <v>324</v>
      </c>
      <c r="AY17">
        <v>0</v>
      </c>
      <c r="AZ17">
        <v>0</v>
      </c>
      <c r="BA17">
        <v>0</v>
      </c>
      <c r="BB17">
        <v>0</v>
      </c>
      <c r="BC17">
        <v>0</v>
      </c>
      <c r="BD17">
        <v>0</v>
      </c>
      <c r="BE17">
        <v>0</v>
      </c>
      <c r="BF17">
        <v>0</v>
      </c>
      <c r="BG17">
        <v>0</v>
      </c>
      <c r="BH17">
        <v>0</v>
      </c>
      <c r="BI17">
        <v>0</v>
      </c>
      <c r="BJ17" s="12" t="s">
        <v>211</v>
      </c>
      <c r="BK17" s="12" t="s">
        <v>696</v>
      </c>
      <c r="BL17" s="10"/>
    </row>
    <row r="18" spans="1:64" x14ac:dyDescent="0.25">
      <c r="A18" s="66">
        <v>21</v>
      </c>
      <c r="B18" s="10" t="s">
        <v>102</v>
      </c>
      <c r="C18" s="12">
        <v>1992</v>
      </c>
      <c r="D18" s="10">
        <v>16</v>
      </c>
      <c r="E18" s="12">
        <v>0</v>
      </c>
      <c r="F18" s="12">
        <v>1</v>
      </c>
      <c r="G18" s="12" t="s">
        <v>19</v>
      </c>
      <c r="H18" s="12" t="s">
        <v>670</v>
      </c>
      <c r="I18" s="12" t="s">
        <v>670</v>
      </c>
      <c r="J18" s="10">
        <v>0</v>
      </c>
      <c r="K18" s="12">
        <v>1</v>
      </c>
      <c r="L18" s="12">
        <f t="shared" si="1"/>
        <v>1020</v>
      </c>
      <c r="M18" s="12" t="s">
        <v>416</v>
      </c>
      <c r="N18" s="12">
        <f t="shared" si="0"/>
        <v>15</v>
      </c>
      <c r="O18" s="10">
        <v>1</v>
      </c>
      <c r="P18" s="10" t="s">
        <v>416</v>
      </c>
      <c r="Q18" s="10"/>
      <c r="R18" s="10" t="s">
        <v>324</v>
      </c>
      <c r="S18" s="10" t="s">
        <v>419</v>
      </c>
      <c r="T18" s="10" t="s">
        <v>416</v>
      </c>
      <c r="U18" s="10">
        <v>37</v>
      </c>
      <c r="V18" s="10" t="s">
        <v>324</v>
      </c>
      <c r="W18" s="10">
        <v>37</v>
      </c>
      <c r="X18" s="12" t="s">
        <v>203</v>
      </c>
      <c r="Y18" s="12"/>
      <c r="Z18" s="12"/>
      <c r="AA18" s="10" t="s">
        <v>324</v>
      </c>
      <c r="AB18" s="10" t="s">
        <v>419</v>
      </c>
      <c r="AC18" s="10" t="s">
        <v>416</v>
      </c>
      <c r="AD18" s="10">
        <v>68</v>
      </c>
      <c r="AE18" s="10" t="s">
        <v>324</v>
      </c>
      <c r="AF18" s="10">
        <v>68</v>
      </c>
      <c r="AG18" s="10"/>
      <c r="AH18" s="10"/>
      <c r="AI18" s="12" t="s">
        <v>419</v>
      </c>
      <c r="AJ18" s="12" t="s">
        <v>419</v>
      </c>
      <c r="AL18" s="12" t="s">
        <v>37</v>
      </c>
      <c r="AN18" s="12" t="s">
        <v>199</v>
      </c>
      <c r="AO18" s="10" t="s">
        <v>225</v>
      </c>
      <c r="AP18" s="10">
        <v>0</v>
      </c>
      <c r="AQ18" s="10">
        <v>0</v>
      </c>
      <c r="AR18" s="10">
        <v>1</v>
      </c>
      <c r="AS18" s="10">
        <v>0</v>
      </c>
      <c r="AT18" s="10">
        <v>0</v>
      </c>
      <c r="AX18" t="s">
        <v>324</v>
      </c>
      <c r="AY18">
        <v>0</v>
      </c>
      <c r="AZ18">
        <v>0</v>
      </c>
      <c r="BA18">
        <v>0</v>
      </c>
      <c r="BB18">
        <v>0</v>
      </c>
      <c r="BC18">
        <v>0</v>
      </c>
      <c r="BD18">
        <v>0</v>
      </c>
      <c r="BE18">
        <v>0</v>
      </c>
      <c r="BF18">
        <v>0</v>
      </c>
      <c r="BG18">
        <v>0</v>
      </c>
      <c r="BH18">
        <v>0</v>
      </c>
      <c r="BI18">
        <v>0</v>
      </c>
      <c r="BJ18" s="12" t="s">
        <v>211</v>
      </c>
      <c r="BK18" s="12" t="s">
        <v>697</v>
      </c>
      <c r="BL18" s="10"/>
    </row>
    <row r="19" spans="1:64" x14ac:dyDescent="0.25">
      <c r="A19" s="66">
        <v>21</v>
      </c>
      <c r="B19" s="10" t="s">
        <v>102</v>
      </c>
      <c r="C19" s="12">
        <v>1992</v>
      </c>
      <c r="D19" s="10">
        <v>17</v>
      </c>
      <c r="E19" s="12">
        <v>0</v>
      </c>
      <c r="F19" s="12">
        <v>1</v>
      </c>
      <c r="G19" s="12" t="s">
        <v>19</v>
      </c>
      <c r="H19" s="12" t="s">
        <v>670</v>
      </c>
      <c r="I19" s="12" t="s">
        <v>670</v>
      </c>
      <c r="J19" s="10">
        <v>0</v>
      </c>
      <c r="K19" s="12">
        <v>1</v>
      </c>
      <c r="L19" s="12">
        <f t="shared" si="1"/>
        <v>732</v>
      </c>
      <c r="M19" s="12" t="s">
        <v>416</v>
      </c>
      <c r="N19" s="12">
        <f t="shared" si="0"/>
        <v>15</v>
      </c>
      <c r="O19" s="10">
        <v>1</v>
      </c>
      <c r="P19" s="10" t="s">
        <v>416</v>
      </c>
      <c r="Q19" s="10"/>
      <c r="R19" s="10" t="s">
        <v>324</v>
      </c>
      <c r="S19" s="10" t="s">
        <v>419</v>
      </c>
      <c r="T19" s="10" t="s">
        <v>416</v>
      </c>
      <c r="U19" s="10">
        <v>68</v>
      </c>
      <c r="V19" s="10" t="s">
        <v>324</v>
      </c>
      <c r="W19" s="10">
        <v>68</v>
      </c>
      <c r="X19" s="12" t="s">
        <v>203</v>
      </c>
      <c r="Y19" s="12"/>
      <c r="Z19" s="12"/>
      <c r="AA19" s="10" t="s">
        <v>324</v>
      </c>
      <c r="AB19" s="10" t="s">
        <v>419</v>
      </c>
      <c r="AC19" s="10" t="s">
        <v>416</v>
      </c>
      <c r="AD19" s="10">
        <v>48.8</v>
      </c>
      <c r="AE19" s="10" t="s">
        <v>324</v>
      </c>
      <c r="AF19" s="10">
        <v>48.8</v>
      </c>
      <c r="AG19" s="10"/>
      <c r="AH19" s="10"/>
      <c r="AI19" s="12" t="s">
        <v>419</v>
      </c>
      <c r="AJ19" s="12" t="s">
        <v>419</v>
      </c>
      <c r="AL19" s="12" t="s">
        <v>37</v>
      </c>
      <c r="AN19" s="12" t="s">
        <v>199</v>
      </c>
      <c r="AO19" s="10" t="s">
        <v>225</v>
      </c>
      <c r="AP19" s="10">
        <v>0</v>
      </c>
      <c r="AQ19" s="10">
        <v>0</v>
      </c>
      <c r="AR19" s="10">
        <v>1</v>
      </c>
      <c r="AS19" s="10">
        <v>0</v>
      </c>
      <c r="AT19" s="10">
        <v>0</v>
      </c>
      <c r="AX19" t="s">
        <v>324</v>
      </c>
      <c r="AY19">
        <v>0</v>
      </c>
      <c r="AZ19">
        <v>0</v>
      </c>
      <c r="BA19">
        <v>0</v>
      </c>
      <c r="BB19">
        <v>0</v>
      </c>
      <c r="BC19">
        <v>0</v>
      </c>
      <c r="BD19">
        <v>0</v>
      </c>
      <c r="BE19">
        <v>0</v>
      </c>
      <c r="BF19">
        <v>0</v>
      </c>
      <c r="BG19">
        <v>0</v>
      </c>
      <c r="BH19">
        <v>0</v>
      </c>
      <c r="BI19">
        <v>0</v>
      </c>
      <c r="BJ19" s="12" t="s">
        <v>211</v>
      </c>
      <c r="BK19" s="12" t="s">
        <v>698</v>
      </c>
      <c r="BL19" s="10"/>
    </row>
    <row r="20" spans="1:64" x14ac:dyDescent="0.25">
      <c r="A20" s="66">
        <v>21</v>
      </c>
      <c r="B20" s="10" t="s">
        <v>102</v>
      </c>
      <c r="C20" s="12">
        <v>1992</v>
      </c>
      <c r="D20" s="10">
        <v>18</v>
      </c>
      <c r="E20" s="12">
        <v>0</v>
      </c>
      <c r="F20" s="12">
        <v>1</v>
      </c>
      <c r="G20" s="12" t="s">
        <v>19</v>
      </c>
      <c r="H20" s="12" t="s">
        <v>670</v>
      </c>
      <c r="I20" s="12" t="s">
        <v>670</v>
      </c>
      <c r="J20" s="10">
        <v>0</v>
      </c>
      <c r="K20" s="12">
        <v>1</v>
      </c>
      <c r="L20" s="12">
        <f t="shared" si="1"/>
        <v>1035</v>
      </c>
      <c r="M20" s="12" t="s">
        <v>416</v>
      </c>
      <c r="N20" s="12">
        <f t="shared" si="0"/>
        <v>15</v>
      </c>
      <c r="O20" s="10">
        <v>1</v>
      </c>
      <c r="P20" s="10" t="s">
        <v>416</v>
      </c>
      <c r="Q20" s="10"/>
      <c r="R20" s="10" t="s">
        <v>324</v>
      </c>
      <c r="S20" s="10" t="s">
        <v>419</v>
      </c>
      <c r="T20" s="10" t="s">
        <v>416</v>
      </c>
      <c r="U20" s="10">
        <v>48</v>
      </c>
      <c r="V20" s="10" t="s">
        <v>324</v>
      </c>
      <c r="W20" s="10">
        <v>48</v>
      </c>
      <c r="X20" s="12" t="s">
        <v>203</v>
      </c>
      <c r="Y20" s="12"/>
      <c r="Z20" s="12"/>
      <c r="AA20" s="10" t="s">
        <v>324</v>
      </c>
      <c r="AB20" s="10" t="s">
        <v>419</v>
      </c>
      <c r="AC20" s="10" t="s">
        <v>416</v>
      </c>
      <c r="AD20" s="10">
        <v>69</v>
      </c>
      <c r="AE20" s="10" t="s">
        <v>324</v>
      </c>
      <c r="AF20" s="10">
        <v>69</v>
      </c>
      <c r="AG20" s="10"/>
      <c r="AH20" s="10"/>
      <c r="AI20" s="12" t="s">
        <v>419</v>
      </c>
      <c r="AJ20" s="12" t="s">
        <v>419</v>
      </c>
      <c r="AL20" s="12" t="s">
        <v>37</v>
      </c>
      <c r="AN20" s="12" t="s">
        <v>199</v>
      </c>
      <c r="AO20" s="10" t="s">
        <v>225</v>
      </c>
      <c r="AP20" s="10">
        <v>0</v>
      </c>
      <c r="AQ20" s="10">
        <v>0</v>
      </c>
      <c r="AR20" s="10">
        <v>1</v>
      </c>
      <c r="AS20" s="10">
        <v>0</v>
      </c>
      <c r="AT20" s="10">
        <v>0</v>
      </c>
      <c r="AX20" t="s">
        <v>324</v>
      </c>
      <c r="AY20">
        <v>0</v>
      </c>
      <c r="AZ20">
        <v>0</v>
      </c>
      <c r="BA20">
        <v>0</v>
      </c>
      <c r="BB20">
        <v>0</v>
      </c>
      <c r="BC20">
        <v>0</v>
      </c>
      <c r="BD20">
        <v>0</v>
      </c>
      <c r="BE20">
        <v>0</v>
      </c>
      <c r="BF20">
        <v>0</v>
      </c>
      <c r="BG20">
        <v>0</v>
      </c>
      <c r="BH20">
        <v>0</v>
      </c>
      <c r="BI20">
        <v>0</v>
      </c>
      <c r="BJ20" s="12" t="s">
        <v>211</v>
      </c>
      <c r="BK20" s="12" t="s">
        <v>699</v>
      </c>
      <c r="BL20" s="10"/>
    </row>
    <row r="21" spans="1:64" x14ac:dyDescent="0.25">
      <c r="A21" s="66">
        <v>21</v>
      </c>
      <c r="B21" s="10" t="s">
        <v>102</v>
      </c>
      <c r="C21" s="12">
        <v>1992</v>
      </c>
      <c r="D21" s="10">
        <v>19</v>
      </c>
      <c r="E21" s="12">
        <v>0</v>
      </c>
      <c r="F21" s="12">
        <v>1</v>
      </c>
      <c r="G21" s="12" t="s">
        <v>19</v>
      </c>
      <c r="H21" s="12" t="s">
        <v>670</v>
      </c>
      <c r="I21" s="12" t="s">
        <v>670</v>
      </c>
      <c r="J21" s="10">
        <v>0</v>
      </c>
      <c r="K21" s="10">
        <v>1</v>
      </c>
      <c r="L21" s="12">
        <f t="shared" si="1"/>
        <v>1020</v>
      </c>
      <c r="M21" s="12" t="s">
        <v>416</v>
      </c>
      <c r="N21" s="12">
        <f t="shared" si="0"/>
        <v>15</v>
      </c>
      <c r="O21" s="10">
        <v>1</v>
      </c>
      <c r="P21" s="10" t="s">
        <v>416</v>
      </c>
      <c r="Q21" s="10"/>
      <c r="R21" s="10" t="s">
        <v>324</v>
      </c>
      <c r="S21" s="10" t="s">
        <v>419</v>
      </c>
      <c r="T21" s="10" t="s">
        <v>416</v>
      </c>
      <c r="U21" s="10">
        <v>33</v>
      </c>
      <c r="V21" s="10" t="s">
        <v>324</v>
      </c>
      <c r="W21" s="10">
        <v>33</v>
      </c>
      <c r="X21" s="12" t="s">
        <v>203</v>
      </c>
      <c r="Y21" s="12"/>
      <c r="Z21" s="12"/>
      <c r="AA21" s="10" t="s">
        <v>324</v>
      </c>
      <c r="AB21" s="10" t="s">
        <v>419</v>
      </c>
      <c r="AC21" s="10" t="s">
        <v>416</v>
      </c>
      <c r="AD21" s="10">
        <v>68</v>
      </c>
      <c r="AE21" s="10" t="s">
        <v>324</v>
      </c>
      <c r="AF21" s="10">
        <v>68</v>
      </c>
      <c r="AG21" s="10"/>
      <c r="AH21" s="10"/>
      <c r="AI21" s="12" t="s">
        <v>419</v>
      </c>
      <c r="AJ21" s="12" t="s">
        <v>419</v>
      </c>
      <c r="AL21" s="12" t="s">
        <v>37</v>
      </c>
      <c r="AN21" s="12" t="s">
        <v>199</v>
      </c>
      <c r="AO21" s="10" t="s">
        <v>225</v>
      </c>
      <c r="AP21" s="10">
        <v>0</v>
      </c>
      <c r="AQ21" s="10">
        <v>0</v>
      </c>
      <c r="AR21" s="10">
        <v>1</v>
      </c>
      <c r="AS21" s="10">
        <v>0</v>
      </c>
      <c r="AT21" s="10">
        <v>0</v>
      </c>
      <c r="AX21" t="s">
        <v>324</v>
      </c>
      <c r="AY21">
        <v>0</v>
      </c>
      <c r="AZ21">
        <v>0</v>
      </c>
      <c r="BA21">
        <v>0</v>
      </c>
      <c r="BB21">
        <v>0</v>
      </c>
      <c r="BC21">
        <v>0</v>
      </c>
      <c r="BD21">
        <v>0</v>
      </c>
      <c r="BE21">
        <v>0</v>
      </c>
      <c r="BF21">
        <v>0</v>
      </c>
      <c r="BG21">
        <v>0</v>
      </c>
      <c r="BH21">
        <v>0</v>
      </c>
      <c r="BI21">
        <v>0</v>
      </c>
      <c r="BJ21" s="12" t="s">
        <v>211</v>
      </c>
      <c r="BK21" s="12" t="s">
        <v>700</v>
      </c>
      <c r="BL21" s="10"/>
    </row>
    <row r="22" spans="1:64" x14ac:dyDescent="0.25">
      <c r="A22" s="66">
        <v>21</v>
      </c>
      <c r="B22" s="10" t="s">
        <v>102</v>
      </c>
      <c r="C22" s="12">
        <v>1992</v>
      </c>
      <c r="D22" s="10">
        <v>20</v>
      </c>
      <c r="E22" s="12">
        <v>0</v>
      </c>
      <c r="F22" s="12">
        <v>1</v>
      </c>
      <c r="G22" s="12" t="s">
        <v>19</v>
      </c>
      <c r="H22" s="12" t="s">
        <v>670</v>
      </c>
      <c r="I22" s="12" t="s">
        <v>670</v>
      </c>
      <c r="J22" s="10">
        <v>0</v>
      </c>
      <c r="K22" s="10">
        <v>1</v>
      </c>
      <c r="L22" s="12">
        <f t="shared" si="1"/>
        <v>885</v>
      </c>
      <c r="M22" s="12" t="s">
        <v>416</v>
      </c>
      <c r="N22" s="12">
        <f t="shared" si="0"/>
        <v>15</v>
      </c>
      <c r="O22" s="10">
        <v>1</v>
      </c>
      <c r="P22" s="10" t="s">
        <v>416</v>
      </c>
      <c r="Q22" s="10"/>
      <c r="R22" s="10" t="s">
        <v>324</v>
      </c>
      <c r="S22" s="10" t="s">
        <v>419</v>
      </c>
      <c r="T22" s="10" t="s">
        <v>416</v>
      </c>
      <c r="U22" s="10">
        <v>38</v>
      </c>
      <c r="V22" s="10" t="s">
        <v>324</v>
      </c>
      <c r="W22" s="10">
        <v>38</v>
      </c>
      <c r="X22" s="12" t="s">
        <v>203</v>
      </c>
      <c r="Y22" s="12"/>
      <c r="Z22" s="12"/>
      <c r="AA22" s="10" t="s">
        <v>324</v>
      </c>
      <c r="AB22" s="10" t="s">
        <v>419</v>
      </c>
      <c r="AC22" s="10" t="s">
        <v>416</v>
      </c>
      <c r="AD22" s="10">
        <v>59</v>
      </c>
      <c r="AE22" s="10" t="s">
        <v>324</v>
      </c>
      <c r="AF22" s="10">
        <v>59</v>
      </c>
      <c r="AG22" s="10"/>
      <c r="AH22" s="10"/>
      <c r="AI22" s="12" t="s">
        <v>419</v>
      </c>
      <c r="AJ22" s="12" t="s">
        <v>419</v>
      </c>
      <c r="AL22" s="12" t="s">
        <v>37</v>
      </c>
      <c r="AN22" s="12" t="s">
        <v>199</v>
      </c>
      <c r="AO22" s="10" t="s">
        <v>225</v>
      </c>
      <c r="AP22" s="10">
        <v>0</v>
      </c>
      <c r="AQ22" s="10">
        <v>0</v>
      </c>
      <c r="AR22" s="10">
        <v>1</v>
      </c>
      <c r="AS22" s="10">
        <v>0</v>
      </c>
      <c r="AT22" s="10">
        <v>0</v>
      </c>
      <c r="AX22" t="s">
        <v>324</v>
      </c>
      <c r="AY22">
        <v>0</v>
      </c>
      <c r="AZ22">
        <v>0</v>
      </c>
      <c r="BA22">
        <v>0</v>
      </c>
      <c r="BB22">
        <v>0</v>
      </c>
      <c r="BC22">
        <v>0</v>
      </c>
      <c r="BD22">
        <v>0</v>
      </c>
      <c r="BE22">
        <v>0</v>
      </c>
      <c r="BF22">
        <v>0</v>
      </c>
      <c r="BG22">
        <v>0</v>
      </c>
      <c r="BH22">
        <v>0</v>
      </c>
      <c r="BI22">
        <v>0</v>
      </c>
      <c r="BJ22" s="12" t="s">
        <v>211</v>
      </c>
      <c r="BK22" s="12" t="s">
        <v>701</v>
      </c>
      <c r="BL22" s="10"/>
    </row>
    <row r="23" spans="1:64" x14ac:dyDescent="0.25">
      <c r="A23" s="66">
        <v>21</v>
      </c>
      <c r="B23" s="10" t="s">
        <v>102</v>
      </c>
      <c r="C23" s="12">
        <v>1992</v>
      </c>
      <c r="D23" s="10">
        <v>21</v>
      </c>
      <c r="E23" s="12">
        <v>0</v>
      </c>
      <c r="F23" s="12">
        <v>1</v>
      </c>
      <c r="G23" s="12" t="s">
        <v>19</v>
      </c>
      <c r="H23" s="12" t="s">
        <v>670</v>
      </c>
      <c r="I23" s="12" t="s">
        <v>670</v>
      </c>
      <c r="J23" s="10">
        <v>0</v>
      </c>
      <c r="K23" s="12">
        <v>1</v>
      </c>
      <c r="L23" s="12">
        <f t="shared" si="1"/>
        <v>975</v>
      </c>
      <c r="M23" s="12" t="s">
        <v>416</v>
      </c>
      <c r="N23" s="12">
        <f t="shared" si="0"/>
        <v>15</v>
      </c>
      <c r="O23" s="10">
        <v>1</v>
      </c>
      <c r="P23" s="10" t="s">
        <v>416</v>
      </c>
      <c r="Q23" s="10"/>
      <c r="R23" s="10" t="s">
        <v>324</v>
      </c>
      <c r="S23" s="10" t="s">
        <v>419</v>
      </c>
      <c r="T23" s="10" t="s">
        <v>416</v>
      </c>
      <c r="U23" s="10">
        <v>36</v>
      </c>
      <c r="V23" s="10" t="s">
        <v>324</v>
      </c>
      <c r="W23" s="10">
        <v>36</v>
      </c>
      <c r="X23" s="12" t="s">
        <v>203</v>
      </c>
      <c r="Y23" s="12"/>
      <c r="Z23" s="12"/>
      <c r="AA23" s="10" t="s">
        <v>324</v>
      </c>
      <c r="AB23" s="10" t="s">
        <v>419</v>
      </c>
      <c r="AC23" s="10" t="s">
        <v>416</v>
      </c>
      <c r="AD23" s="10">
        <v>65</v>
      </c>
      <c r="AE23" s="10" t="s">
        <v>324</v>
      </c>
      <c r="AF23" s="10">
        <v>65</v>
      </c>
      <c r="AG23" s="10"/>
      <c r="AH23" s="10"/>
      <c r="AI23" s="12" t="s">
        <v>419</v>
      </c>
      <c r="AJ23" s="12" t="s">
        <v>419</v>
      </c>
      <c r="AL23" s="12" t="s">
        <v>37</v>
      </c>
      <c r="AN23" s="12" t="s">
        <v>199</v>
      </c>
      <c r="AO23" s="10" t="s">
        <v>225</v>
      </c>
      <c r="AP23" s="10">
        <v>0</v>
      </c>
      <c r="AQ23" s="10">
        <v>0</v>
      </c>
      <c r="AR23" s="10">
        <v>1</v>
      </c>
      <c r="AS23" s="10">
        <v>0</v>
      </c>
      <c r="AT23" s="10">
        <v>0</v>
      </c>
      <c r="AX23" t="s">
        <v>324</v>
      </c>
      <c r="AY23">
        <v>0</v>
      </c>
      <c r="AZ23">
        <v>0</v>
      </c>
      <c r="BA23">
        <v>0</v>
      </c>
      <c r="BB23">
        <v>0</v>
      </c>
      <c r="BC23">
        <v>0</v>
      </c>
      <c r="BD23">
        <v>0</v>
      </c>
      <c r="BE23">
        <v>0</v>
      </c>
      <c r="BF23">
        <v>0</v>
      </c>
      <c r="BG23">
        <v>0</v>
      </c>
      <c r="BH23">
        <v>0</v>
      </c>
      <c r="BI23">
        <v>0</v>
      </c>
      <c r="BJ23" s="12" t="s">
        <v>211</v>
      </c>
      <c r="BK23" s="12" t="s">
        <v>702</v>
      </c>
      <c r="BL23" s="10"/>
    </row>
    <row r="24" spans="1:64" x14ac:dyDescent="0.25">
      <c r="A24" s="66">
        <v>21</v>
      </c>
      <c r="B24" s="10" t="s">
        <v>102</v>
      </c>
      <c r="C24" s="12">
        <v>1992</v>
      </c>
      <c r="D24" s="10">
        <v>22</v>
      </c>
      <c r="E24" s="12">
        <v>0</v>
      </c>
      <c r="F24" s="12">
        <v>1</v>
      </c>
      <c r="G24" s="12" t="s">
        <v>19</v>
      </c>
      <c r="H24" s="12" t="s">
        <v>670</v>
      </c>
      <c r="I24" s="12" t="s">
        <v>670</v>
      </c>
      <c r="J24" s="10">
        <v>0</v>
      </c>
      <c r="K24" s="12">
        <v>1</v>
      </c>
      <c r="L24" s="12">
        <f t="shared" si="1"/>
        <v>1230</v>
      </c>
      <c r="M24" s="12" t="s">
        <v>416</v>
      </c>
      <c r="N24" s="12">
        <f t="shared" si="0"/>
        <v>15</v>
      </c>
      <c r="O24" s="10">
        <v>1</v>
      </c>
      <c r="P24" s="10" t="s">
        <v>416</v>
      </c>
      <c r="Q24" s="10"/>
      <c r="R24" s="10" t="s">
        <v>324</v>
      </c>
      <c r="S24" s="10" t="s">
        <v>419</v>
      </c>
      <c r="T24" s="10" t="s">
        <v>416</v>
      </c>
      <c r="U24" s="10">
        <v>38</v>
      </c>
      <c r="V24" s="10" t="s">
        <v>324</v>
      </c>
      <c r="W24" s="10">
        <v>38</v>
      </c>
      <c r="X24" s="12" t="s">
        <v>203</v>
      </c>
      <c r="Y24" s="12"/>
      <c r="Z24" s="12"/>
      <c r="AA24" s="10" t="s">
        <v>324</v>
      </c>
      <c r="AB24" s="10" t="s">
        <v>419</v>
      </c>
      <c r="AC24" s="10" t="s">
        <v>416</v>
      </c>
      <c r="AD24" s="10">
        <v>82</v>
      </c>
      <c r="AE24" s="10" t="s">
        <v>324</v>
      </c>
      <c r="AF24" s="10">
        <v>82</v>
      </c>
      <c r="AG24" s="10"/>
      <c r="AH24" s="10"/>
      <c r="AI24" s="12" t="s">
        <v>419</v>
      </c>
      <c r="AJ24" s="12" t="s">
        <v>419</v>
      </c>
      <c r="AL24" s="12" t="s">
        <v>37</v>
      </c>
      <c r="AN24" s="12" t="s">
        <v>199</v>
      </c>
      <c r="AO24" s="10" t="s">
        <v>225</v>
      </c>
      <c r="AP24" s="10">
        <v>0</v>
      </c>
      <c r="AQ24" s="10">
        <v>0</v>
      </c>
      <c r="AR24" s="10">
        <v>1</v>
      </c>
      <c r="AS24" s="10">
        <v>0</v>
      </c>
      <c r="AT24" s="10">
        <v>0</v>
      </c>
      <c r="AX24" t="s">
        <v>324</v>
      </c>
      <c r="AY24">
        <v>0</v>
      </c>
      <c r="AZ24">
        <v>0</v>
      </c>
      <c r="BA24">
        <v>0</v>
      </c>
      <c r="BB24">
        <v>0</v>
      </c>
      <c r="BC24">
        <v>0</v>
      </c>
      <c r="BD24">
        <v>0</v>
      </c>
      <c r="BE24">
        <v>0</v>
      </c>
      <c r="BF24">
        <v>0</v>
      </c>
      <c r="BG24">
        <v>0</v>
      </c>
      <c r="BH24">
        <v>0</v>
      </c>
      <c r="BI24">
        <v>0</v>
      </c>
      <c r="BJ24" s="12" t="s">
        <v>211</v>
      </c>
      <c r="BK24" s="12" t="s">
        <v>703</v>
      </c>
      <c r="BL24" s="10"/>
    </row>
    <row r="25" spans="1:64" x14ac:dyDescent="0.25">
      <c r="A25" s="66">
        <v>22</v>
      </c>
      <c r="B25" s="10" t="s">
        <v>102</v>
      </c>
      <c r="C25" s="12">
        <v>1997</v>
      </c>
      <c r="D25" s="10">
        <v>23</v>
      </c>
      <c r="E25" s="12">
        <v>0</v>
      </c>
      <c r="F25" s="12">
        <v>1</v>
      </c>
      <c r="G25" s="12" t="s">
        <v>19</v>
      </c>
      <c r="H25" s="12" t="s">
        <v>670</v>
      </c>
      <c r="I25" s="12" t="s">
        <v>670</v>
      </c>
      <c r="J25" s="10">
        <v>0</v>
      </c>
      <c r="K25" s="12">
        <v>1</v>
      </c>
      <c r="L25" s="12">
        <v>336</v>
      </c>
      <c r="M25" s="10" t="s">
        <v>324</v>
      </c>
      <c r="N25" s="10">
        <v>15</v>
      </c>
      <c r="O25" s="10">
        <v>1</v>
      </c>
      <c r="P25" s="10" t="s">
        <v>416</v>
      </c>
      <c r="Q25" s="10"/>
      <c r="R25" s="10" t="s">
        <v>324</v>
      </c>
      <c r="S25" s="10" t="s">
        <v>419</v>
      </c>
      <c r="T25" s="10" t="s">
        <v>416</v>
      </c>
      <c r="U25" s="10">
        <v>9</v>
      </c>
      <c r="V25" s="10" t="s">
        <v>324</v>
      </c>
      <c r="W25" s="10">
        <v>9</v>
      </c>
      <c r="X25" s="12" t="s">
        <v>172</v>
      </c>
      <c r="Y25" s="12"/>
      <c r="Z25" s="12"/>
      <c r="AA25" s="10" t="s">
        <v>324</v>
      </c>
      <c r="AB25" s="10" t="s">
        <v>419</v>
      </c>
      <c r="AC25" s="10" t="s">
        <v>416</v>
      </c>
      <c r="AD25" s="10">
        <v>22.4</v>
      </c>
      <c r="AE25" s="10" t="s">
        <v>738</v>
      </c>
      <c r="AF25" s="10">
        <v>22.4</v>
      </c>
      <c r="AG25" s="12"/>
      <c r="AH25" s="12"/>
      <c r="AI25" s="28" t="s">
        <v>23</v>
      </c>
      <c r="AJ25" s="12">
        <v>1</v>
      </c>
      <c r="AL25" s="12" t="s">
        <v>54</v>
      </c>
      <c r="AN25" s="12" t="s">
        <v>199</v>
      </c>
      <c r="AO25" s="10" t="s">
        <v>225</v>
      </c>
      <c r="AP25" s="10">
        <v>0</v>
      </c>
      <c r="AQ25" s="10">
        <v>0</v>
      </c>
      <c r="AR25" s="10">
        <v>1</v>
      </c>
      <c r="AS25" s="10">
        <v>0</v>
      </c>
      <c r="AT25" s="10">
        <v>0</v>
      </c>
      <c r="AX25" t="s">
        <v>324</v>
      </c>
      <c r="AY25">
        <v>0</v>
      </c>
      <c r="AZ25">
        <v>0</v>
      </c>
      <c r="BA25">
        <v>0</v>
      </c>
      <c r="BB25">
        <v>0</v>
      </c>
      <c r="BC25">
        <v>0</v>
      </c>
      <c r="BD25">
        <v>0</v>
      </c>
      <c r="BE25">
        <v>0</v>
      </c>
      <c r="BF25">
        <v>0</v>
      </c>
      <c r="BG25">
        <v>0</v>
      </c>
      <c r="BH25">
        <v>0</v>
      </c>
      <c r="BI25">
        <v>0</v>
      </c>
      <c r="BJ25" s="12" t="s">
        <v>211</v>
      </c>
      <c r="BK25" s="12" t="s">
        <v>731</v>
      </c>
      <c r="BL25" s="10"/>
    </row>
    <row r="26" spans="1:64" x14ac:dyDescent="0.25">
      <c r="A26" s="66">
        <v>22</v>
      </c>
      <c r="B26" s="10" t="s">
        <v>102</v>
      </c>
      <c r="C26" s="12">
        <v>1998</v>
      </c>
      <c r="D26" s="10">
        <v>24</v>
      </c>
      <c r="E26" s="12">
        <v>0</v>
      </c>
      <c r="F26" s="12">
        <v>1</v>
      </c>
      <c r="G26" s="12" t="s">
        <v>19</v>
      </c>
      <c r="H26" s="12" t="s">
        <v>670</v>
      </c>
      <c r="I26" s="12" t="s">
        <v>670</v>
      </c>
      <c r="J26" s="10">
        <v>0</v>
      </c>
      <c r="K26" s="10">
        <v>1</v>
      </c>
      <c r="L26" s="12">
        <v>336</v>
      </c>
      <c r="M26" s="10" t="s">
        <v>324</v>
      </c>
      <c r="N26" s="10">
        <v>15</v>
      </c>
      <c r="O26" s="10">
        <v>1</v>
      </c>
      <c r="P26" s="10" t="s">
        <v>416</v>
      </c>
      <c r="Q26" s="10"/>
      <c r="R26" s="10" t="s">
        <v>324</v>
      </c>
      <c r="S26" s="10" t="s">
        <v>419</v>
      </c>
      <c r="T26" s="10" t="s">
        <v>416</v>
      </c>
      <c r="U26" s="10">
        <v>8</v>
      </c>
      <c r="V26" s="10" t="s">
        <v>324</v>
      </c>
      <c r="W26" s="10">
        <v>8</v>
      </c>
      <c r="X26" s="12" t="s">
        <v>172</v>
      </c>
      <c r="Y26" s="12"/>
      <c r="Z26" s="12"/>
      <c r="AA26" s="10" t="s">
        <v>324</v>
      </c>
      <c r="AB26" s="10" t="s">
        <v>419</v>
      </c>
      <c r="AC26" s="10" t="s">
        <v>416</v>
      </c>
      <c r="AD26" s="10">
        <v>22.4</v>
      </c>
      <c r="AE26" s="10" t="s">
        <v>738</v>
      </c>
      <c r="AF26" s="10">
        <v>22.4</v>
      </c>
      <c r="AG26" s="12"/>
      <c r="AH26" s="12"/>
      <c r="AI26" s="28" t="s">
        <v>576</v>
      </c>
      <c r="AJ26" s="12">
        <v>0</v>
      </c>
      <c r="AL26" s="12" t="s">
        <v>54</v>
      </c>
      <c r="AN26" s="12" t="s">
        <v>199</v>
      </c>
      <c r="AO26" s="10" t="s">
        <v>225</v>
      </c>
      <c r="AP26" s="10">
        <v>0</v>
      </c>
      <c r="AQ26" s="10">
        <v>0</v>
      </c>
      <c r="AR26" s="10">
        <v>1</v>
      </c>
      <c r="AS26" s="10">
        <v>0</v>
      </c>
      <c r="AT26" s="10">
        <v>0</v>
      </c>
      <c r="AX26" t="s">
        <v>324</v>
      </c>
      <c r="AY26">
        <v>0</v>
      </c>
      <c r="AZ26">
        <v>0</v>
      </c>
      <c r="BA26">
        <v>0</v>
      </c>
      <c r="BB26">
        <v>0</v>
      </c>
      <c r="BC26">
        <v>0</v>
      </c>
      <c r="BD26">
        <v>0</v>
      </c>
      <c r="BE26">
        <v>0</v>
      </c>
      <c r="BF26">
        <v>0</v>
      </c>
      <c r="BG26">
        <v>0</v>
      </c>
      <c r="BH26">
        <v>0</v>
      </c>
      <c r="BI26">
        <v>0</v>
      </c>
      <c r="BJ26" s="12" t="s">
        <v>211</v>
      </c>
      <c r="BK26" s="12" t="s">
        <v>732</v>
      </c>
      <c r="BL26" s="10"/>
    </row>
    <row r="27" spans="1:64" x14ac:dyDescent="0.25">
      <c r="A27" s="66">
        <v>22</v>
      </c>
      <c r="B27" s="10" t="s">
        <v>102</v>
      </c>
      <c r="C27" s="12">
        <v>1999</v>
      </c>
      <c r="D27" s="10">
        <v>25</v>
      </c>
      <c r="E27" s="12">
        <v>0</v>
      </c>
      <c r="F27" s="12">
        <v>1</v>
      </c>
      <c r="G27" s="12" t="s">
        <v>19</v>
      </c>
      <c r="H27" s="12" t="s">
        <v>670</v>
      </c>
      <c r="I27" s="12" t="s">
        <v>670</v>
      </c>
      <c r="J27" s="10">
        <v>0</v>
      </c>
      <c r="K27" s="10">
        <v>1</v>
      </c>
      <c r="L27" s="12">
        <v>336</v>
      </c>
      <c r="M27" s="10" t="s">
        <v>324</v>
      </c>
      <c r="N27" s="10">
        <v>15</v>
      </c>
      <c r="O27" s="10">
        <v>1</v>
      </c>
      <c r="P27" s="10" t="s">
        <v>416</v>
      </c>
      <c r="Q27" s="10"/>
      <c r="R27" s="10" t="s">
        <v>324</v>
      </c>
      <c r="S27" s="10" t="s">
        <v>419</v>
      </c>
      <c r="T27" s="10" t="s">
        <v>416</v>
      </c>
      <c r="U27" s="10">
        <v>1.9</v>
      </c>
      <c r="V27" s="10" t="s">
        <v>324</v>
      </c>
      <c r="W27" s="10">
        <v>1.9</v>
      </c>
      <c r="X27" s="12" t="s">
        <v>172</v>
      </c>
      <c r="Y27" s="12"/>
      <c r="Z27" s="12"/>
      <c r="AA27" s="10" t="s">
        <v>324</v>
      </c>
      <c r="AB27" s="10" t="s">
        <v>419</v>
      </c>
      <c r="AC27" s="10" t="s">
        <v>416</v>
      </c>
      <c r="AD27" s="10">
        <v>22.4</v>
      </c>
      <c r="AE27" s="10" t="s">
        <v>738</v>
      </c>
      <c r="AF27" s="10">
        <v>22.4</v>
      </c>
      <c r="AG27" s="12"/>
      <c r="AH27" s="12"/>
      <c r="AI27" s="28" t="s">
        <v>23</v>
      </c>
      <c r="AJ27" s="12">
        <v>1</v>
      </c>
      <c r="AL27" s="12" t="s">
        <v>54</v>
      </c>
      <c r="AN27" s="12" t="s">
        <v>199</v>
      </c>
      <c r="AO27" s="10" t="s">
        <v>225</v>
      </c>
      <c r="AP27" s="10">
        <v>0</v>
      </c>
      <c r="AQ27" s="10">
        <v>0</v>
      </c>
      <c r="AR27" s="10">
        <v>1</v>
      </c>
      <c r="AS27" s="10">
        <v>0</v>
      </c>
      <c r="AT27" s="10">
        <v>0</v>
      </c>
      <c r="AX27" t="s">
        <v>324</v>
      </c>
      <c r="AY27">
        <v>0</v>
      </c>
      <c r="AZ27">
        <v>0</v>
      </c>
      <c r="BA27">
        <v>0</v>
      </c>
      <c r="BB27">
        <v>0</v>
      </c>
      <c r="BC27">
        <v>0</v>
      </c>
      <c r="BD27">
        <v>0</v>
      </c>
      <c r="BE27">
        <v>0</v>
      </c>
      <c r="BF27">
        <v>0</v>
      </c>
      <c r="BG27">
        <v>0</v>
      </c>
      <c r="BH27">
        <v>0</v>
      </c>
      <c r="BI27">
        <v>0</v>
      </c>
      <c r="BJ27" s="12" t="s">
        <v>211</v>
      </c>
      <c r="BK27" s="12" t="s">
        <v>733</v>
      </c>
      <c r="BL27" s="10"/>
    </row>
    <row r="28" spans="1:64" x14ac:dyDescent="0.25">
      <c r="A28" s="66">
        <v>22</v>
      </c>
      <c r="B28" s="10" t="s">
        <v>102</v>
      </c>
      <c r="C28" s="12">
        <v>2000</v>
      </c>
      <c r="D28" s="10">
        <v>26</v>
      </c>
      <c r="E28" s="12">
        <v>0</v>
      </c>
      <c r="F28" s="12">
        <v>1</v>
      </c>
      <c r="G28" s="12" t="s">
        <v>19</v>
      </c>
      <c r="H28" s="12" t="s">
        <v>670</v>
      </c>
      <c r="I28" s="12" t="s">
        <v>670</v>
      </c>
      <c r="J28" s="10">
        <v>0</v>
      </c>
      <c r="K28" s="12">
        <v>1</v>
      </c>
      <c r="L28" s="12">
        <v>336</v>
      </c>
      <c r="M28" s="10" t="s">
        <v>324</v>
      </c>
      <c r="N28" s="10">
        <v>15</v>
      </c>
      <c r="O28" s="10">
        <v>1</v>
      </c>
      <c r="P28" s="10" t="s">
        <v>416</v>
      </c>
      <c r="Q28" s="10"/>
      <c r="R28" s="10" t="s">
        <v>324</v>
      </c>
      <c r="S28" s="10" t="s">
        <v>419</v>
      </c>
      <c r="T28" s="10" t="s">
        <v>416</v>
      </c>
      <c r="U28" s="10">
        <v>8</v>
      </c>
      <c r="V28" s="10" t="s">
        <v>324</v>
      </c>
      <c r="W28" s="10">
        <v>8</v>
      </c>
      <c r="X28" s="12" t="s">
        <v>172</v>
      </c>
      <c r="Y28" s="12"/>
      <c r="Z28" s="12"/>
      <c r="AA28" s="10" t="s">
        <v>324</v>
      </c>
      <c r="AB28" s="10" t="s">
        <v>419</v>
      </c>
      <c r="AC28" s="10" t="s">
        <v>416</v>
      </c>
      <c r="AD28" s="10">
        <v>22.4</v>
      </c>
      <c r="AE28" s="10" t="s">
        <v>738</v>
      </c>
      <c r="AF28" s="10">
        <v>22.4</v>
      </c>
      <c r="AG28" s="10"/>
      <c r="AH28" s="10"/>
      <c r="AI28" s="28" t="s">
        <v>23</v>
      </c>
      <c r="AJ28" s="10">
        <v>1</v>
      </c>
      <c r="AL28" s="12" t="s">
        <v>54</v>
      </c>
      <c r="AN28" s="12" t="s">
        <v>199</v>
      </c>
      <c r="AO28" s="10" t="s">
        <v>225</v>
      </c>
      <c r="AP28" s="10">
        <v>0</v>
      </c>
      <c r="AQ28" s="10">
        <v>0</v>
      </c>
      <c r="AR28" s="10">
        <v>1</v>
      </c>
      <c r="AS28" s="10">
        <v>0</v>
      </c>
      <c r="AT28" s="10">
        <v>0</v>
      </c>
      <c r="AX28" t="s">
        <v>324</v>
      </c>
      <c r="AY28">
        <v>0</v>
      </c>
      <c r="AZ28">
        <v>0</v>
      </c>
      <c r="BA28">
        <v>0</v>
      </c>
      <c r="BB28">
        <v>0</v>
      </c>
      <c r="BC28">
        <v>0</v>
      </c>
      <c r="BD28">
        <v>0</v>
      </c>
      <c r="BE28">
        <v>0</v>
      </c>
      <c r="BF28">
        <v>0</v>
      </c>
      <c r="BG28">
        <v>0</v>
      </c>
      <c r="BH28">
        <v>0</v>
      </c>
      <c r="BI28">
        <v>0</v>
      </c>
      <c r="BJ28" s="12" t="s">
        <v>211</v>
      </c>
      <c r="BK28" s="12" t="s">
        <v>734</v>
      </c>
      <c r="BL28" s="10"/>
    </row>
    <row r="29" spans="1:64" x14ac:dyDescent="0.25">
      <c r="A29" s="66">
        <v>22</v>
      </c>
      <c r="B29" s="10" t="s">
        <v>102</v>
      </c>
      <c r="C29" s="12">
        <v>2001</v>
      </c>
      <c r="D29" s="10">
        <v>27</v>
      </c>
      <c r="E29" s="12">
        <v>0</v>
      </c>
      <c r="F29" s="12">
        <v>1</v>
      </c>
      <c r="G29" s="12" t="s">
        <v>19</v>
      </c>
      <c r="H29" s="12" t="s">
        <v>670</v>
      </c>
      <c r="I29" s="12" t="s">
        <v>670</v>
      </c>
      <c r="J29" s="10">
        <v>0</v>
      </c>
      <c r="K29" s="12">
        <v>1</v>
      </c>
      <c r="L29" s="12">
        <f>AF29*15</f>
        <v>787.5</v>
      </c>
      <c r="M29" s="10" t="s">
        <v>416</v>
      </c>
      <c r="N29" s="10">
        <v>15</v>
      </c>
      <c r="O29" s="10">
        <v>1</v>
      </c>
      <c r="P29" s="10" t="s">
        <v>416</v>
      </c>
      <c r="Q29" s="10"/>
      <c r="R29" s="10" t="s">
        <v>324</v>
      </c>
      <c r="S29" s="10" t="s">
        <v>419</v>
      </c>
      <c r="T29" s="10" t="s">
        <v>416</v>
      </c>
      <c r="U29" s="10">
        <v>15</v>
      </c>
      <c r="V29" s="10" t="s">
        <v>324</v>
      </c>
      <c r="W29" s="10">
        <v>15</v>
      </c>
      <c r="X29" s="12" t="s">
        <v>172</v>
      </c>
      <c r="Y29" s="12"/>
      <c r="Z29" s="12"/>
      <c r="AA29" s="10" t="s">
        <v>324</v>
      </c>
      <c r="AB29" s="10" t="s">
        <v>419</v>
      </c>
      <c r="AC29" s="10" t="s">
        <v>416</v>
      </c>
      <c r="AD29" s="12">
        <v>52.5</v>
      </c>
      <c r="AE29" s="10" t="s">
        <v>324</v>
      </c>
      <c r="AF29" s="12">
        <v>52.5</v>
      </c>
      <c r="AG29" s="12"/>
      <c r="AH29" s="12"/>
      <c r="AI29" s="28" t="s">
        <v>23</v>
      </c>
      <c r="AJ29" s="10">
        <v>1</v>
      </c>
      <c r="AL29" s="12" t="s">
        <v>54</v>
      </c>
      <c r="AN29" s="12" t="s">
        <v>199</v>
      </c>
      <c r="AO29" s="10" t="s">
        <v>225</v>
      </c>
      <c r="AP29" s="10">
        <v>0</v>
      </c>
      <c r="AQ29" s="10">
        <v>0</v>
      </c>
      <c r="AR29" s="10">
        <v>1</v>
      </c>
      <c r="AS29" s="10">
        <v>0</v>
      </c>
      <c r="AT29" s="10">
        <v>0</v>
      </c>
      <c r="AX29" t="s">
        <v>324</v>
      </c>
      <c r="AY29">
        <v>0</v>
      </c>
      <c r="AZ29">
        <v>0</v>
      </c>
      <c r="BA29">
        <v>0</v>
      </c>
      <c r="BB29">
        <v>0</v>
      </c>
      <c r="BC29">
        <v>0</v>
      </c>
      <c r="BD29">
        <v>0</v>
      </c>
      <c r="BE29">
        <v>0</v>
      </c>
      <c r="BF29">
        <v>0</v>
      </c>
      <c r="BG29">
        <v>0</v>
      </c>
      <c r="BH29">
        <v>0</v>
      </c>
      <c r="BI29">
        <v>0</v>
      </c>
      <c r="BJ29" s="12" t="s">
        <v>211</v>
      </c>
      <c r="BK29" s="12" t="s">
        <v>695</v>
      </c>
      <c r="BL29" s="12"/>
    </row>
    <row r="30" spans="1:64" x14ac:dyDescent="0.25">
      <c r="A30" s="66">
        <v>22</v>
      </c>
      <c r="B30" s="10" t="s">
        <v>102</v>
      </c>
      <c r="C30" s="12">
        <v>2002</v>
      </c>
      <c r="D30" s="10">
        <v>28</v>
      </c>
      <c r="E30" s="12">
        <v>0</v>
      </c>
      <c r="F30" s="12">
        <v>1</v>
      </c>
      <c r="G30" s="12" t="s">
        <v>19</v>
      </c>
      <c r="H30" s="12" t="s">
        <v>670</v>
      </c>
      <c r="I30" s="12" t="s">
        <v>670</v>
      </c>
      <c r="J30" s="10">
        <v>0</v>
      </c>
      <c r="K30" s="12">
        <v>1</v>
      </c>
      <c r="L30" s="12">
        <v>336</v>
      </c>
      <c r="M30" s="10" t="s">
        <v>324</v>
      </c>
      <c r="N30" s="10">
        <v>15</v>
      </c>
      <c r="O30" s="10">
        <v>1</v>
      </c>
      <c r="P30" s="10" t="s">
        <v>416</v>
      </c>
      <c r="Q30" s="10"/>
      <c r="R30" s="10" t="s">
        <v>324</v>
      </c>
      <c r="S30" s="10" t="s">
        <v>419</v>
      </c>
      <c r="T30" s="10" t="s">
        <v>416</v>
      </c>
      <c r="U30" s="10">
        <v>7</v>
      </c>
      <c r="V30" s="10" t="s">
        <v>324</v>
      </c>
      <c r="W30" s="10">
        <v>7</v>
      </c>
      <c r="X30" s="12" t="s">
        <v>172</v>
      </c>
      <c r="Y30" s="12"/>
      <c r="Z30" s="12"/>
      <c r="AA30" s="10" t="s">
        <v>324</v>
      </c>
      <c r="AB30" s="10" t="s">
        <v>419</v>
      </c>
      <c r="AC30" s="10" t="s">
        <v>416</v>
      </c>
      <c r="AD30" s="10">
        <v>22.4</v>
      </c>
      <c r="AE30" s="10" t="s">
        <v>738</v>
      </c>
      <c r="AF30" s="10">
        <v>22.4</v>
      </c>
      <c r="AG30" s="12"/>
      <c r="AH30" s="12"/>
      <c r="AI30" s="28" t="s">
        <v>23</v>
      </c>
      <c r="AJ30" s="10">
        <v>1</v>
      </c>
      <c r="AL30" s="12" t="s">
        <v>54</v>
      </c>
      <c r="AN30" s="12" t="s">
        <v>199</v>
      </c>
      <c r="AO30" s="10" t="s">
        <v>225</v>
      </c>
      <c r="AP30" s="10">
        <v>0</v>
      </c>
      <c r="AQ30" s="10">
        <v>0</v>
      </c>
      <c r="AR30" s="10">
        <v>1</v>
      </c>
      <c r="AS30" s="10">
        <v>0</v>
      </c>
      <c r="AT30" s="10">
        <v>0</v>
      </c>
      <c r="AX30" t="s">
        <v>324</v>
      </c>
      <c r="AY30">
        <v>0</v>
      </c>
      <c r="AZ30">
        <v>0</v>
      </c>
      <c r="BA30">
        <v>0</v>
      </c>
      <c r="BB30">
        <v>0</v>
      </c>
      <c r="BC30">
        <v>0</v>
      </c>
      <c r="BD30">
        <v>0</v>
      </c>
      <c r="BE30">
        <v>0</v>
      </c>
      <c r="BF30">
        <v>0</v>
      </c>
      <c r="BG30">
        <v>0</v>
      </c>
      <c r="BH30">
        <v>0</v>
      </c>
      <c r="BI30">
        <v>0</v>
      </c>
      <c r="BJ30" s="12" t="s">
        <v>211</v>
      </c>
      <c r="BK30" s="12" t="s">
        <v>735</v>
      </c>
      <c r="BL30" s="10"/>
    </row>
    <row r="31" spans="1:64" x14ac:dyDescent="0.25">
      <c r="A31" s="66">
        <v>22</v>
      </c>
      <c r="B31" s="10" t="s">
        <v>102</v>
      </c>
      <c r="C31" s="12">
        <v>2003</v>
      </c>
      <c r="D31" s="10">
        <v>29</v>
      </c>
      <c r="E31" s="12">
        <v>0</v>
      </c>
      <c r="F31" s="12">
        <v>1</v>
      </c>
      <c r="G31" s="12" t="s">
        <v>19</v>
      </c>
      <c r="H31" s="12" t="s">
        <v>670</v>
      </c>
      <c r="I31" s="12" t="s">
        <v>670</v>
      </c>
      <c r="J31" s="10">
        <v>0</v>
      </c>
      <c r="K31" s="10">
        <v>1</v>
      </c>
      <c r="L31" s="12">
        <v>336</v>
      </c>
      <c r="M31" s="10" t="s">
        <v>324</v>
      </c>
      <c r="N31" s="10">
        <v>15</v>
      </c>
      <c r="O31" s="10">
        <v>1</v>
      </c>
      <c r="P31" s="10" t="s">
        <v>416</v>
      </c>
      <c r="Q31" s="10"/>
      <c r="R31" s="10" t="s">
        <v>324</v>
      </c>
      <c r="S31" s="10" t="s">
        <v>419</v>
      </c>
      <c r="T31" s="10" t="s">
        <v>416</v>
      </c>
      <c r="U31" s="10">
        <v>1.9</v>
      </c>
      <c r="V31" s="10" t="s">
        <v>324</v>
      </c>
      <c r="W31" s="10">
        <v>1.9</v>
      </c>
      <c r="X31" s="12" t="s">
        <v>172</v>
      </c>
      <c r="Y31" s="12"/>
      <c r="Z31" s="12"/>
      <c r="AA31" s="10" t="s">
        <v>324</v>
      </c>
      <c r="AB31" s="10" t="s">
        <v>419</v>
      </c>
      <c r="AC31" s="10" t="s">
        <v>416</v>
      </c>
      <c r="AD31" s="10">
        <v>22.4</v>
      </c>
      <c r="AE31" s="10" t="s">
        <v>738</v>
      </c>
      <c r="AF31" s="10">
        <v>22.4</v>
      </c>
      <c r="AG31" s="12"/>
      <c r="AH31" s="12"/>
      <c r="AI31" s="28" t="s">
        <v>576</v>
      </c>
      <c r="AJ31" s="10">
        <v>0</v>
      </c>
      <c r="AL31" s="12" t="s">
        <v>54</v>
      </c>
      <c r="AN31" s="12" t="s">
        <v>199</v>
      </c>
      <c r="AO31" s="10" t="s">
        <v>225</v>
      </c>
      <c r="AP31" s="10">
        <v>0</v>
      </c>
      <c r="AQ31" s="10">
        <v>0</v>
      </c>
      <c r="AR31" s="10">
        <v>1</v>
      </c>
      <c r="AS31" s="10">
        <v>0</v>
      </c>
      <c r="AT31" s="10">
        <v>0</v>
      </c>
      <c r="AX31" t="s">
        <v>324</v>
      </c>
      <c r="AY31">
        <v>0</v>
      </c>
      <c r="AZ31">
        <v>0</v>
      </c>
      <c r="BA31">
        <v>0</v>
      </c>
      <c r="BB31">
        <v>0</v>
      </c>
      <c r="BC31">
        <v>0</v>
      </c>
      <c r="BD31">
        <v>0</v>
      </c>
      <c r="BE31">
        <v>0</v>
      </c>
      <c r="BF31">
        <v>0</v>
      </c>
      <c r="BG31">
        <v>0</v>
      </c>
      <c r="BH31">
        <v>0</v>
      </c>
      <c r="BI31">
        <v>0</v>
      </c>
      <c r="BJ31" s="12" t="s">
        <v>211</v>
      </c>
      <c r="BK31" s="12" t="s">
        <v>736</v>
      </c>
      <c r="BL31" s="10"/>
    </row>
    <row r="32" spans="1:64" x14ac:dyDescent="0.25">
      <c r="A32" s="66">
        <v>22</v>
      </c>
      <c r="B32" s="10" t="s">
        <v>102</v>
      </c>
      <c r="C32" s="12">
        <v>2004</v>
      </c>
      <c r="D32" s="10">
        <v>30</v>
      </c>
      <c r="E32" s="12">
        <v>0</v>
      </c>
      <c r="F32" s="12">
        <v>1</v>
      </c>
      <c r="G32" s="12" t="s">
        <v>19</v>
      </c>
      <c r="H32" s="12" t="s">
        <v>670</v>
      </c>
      <c r="I32" s="12" t="s">
        <v>670</v>
      </c>
      <c r="J32" s="10">
        <v>0</v>
      </c>
      <c r="K32" s="10">
        <v>1</v>
      </c>
      <c r="L32" s="12">
        <v>336</v>
      </c>
      <c r="M32" s="10" t="s">
        <v>324</v>
      </c>
      <c r="N32" s="10">
        <v>15</v>
      </c>
      <c r="O32" s="10">
        <v>1</v>
      </c>
      <c r="P32" s="10" t="s">
        <v>416</v>
      </c>
      <c r="Q32" s="10"/>
      <c r="R32" s="10" t="s">
        <v>324</v>
      </c>
      <c r="S32" s="10" t="s">
        <v>419</v>
      </c>
      <c r="T32" s="10" t="s">
        <v>416</v>
      </c>
      <c r="U32" s="10">
        <v>6</v>
      </c>
      <c r="V32" s="10" t="s">
        <v>324</v>
      </c>
      <c r="W32" s="10">
        <v>6</v>
      </c>
      <c r="X32" s="12" t="s">
        <v>172</v>
      </c>
      <c r="Y32" s="12"/>
      <c r="Z32" s="12"/>
      <c r="AA32" s="10" t="s">
        <v>324</v>
      </c>
      <c r="AB32" s="10" t="s">
        <v>419</v>
      </c>
      <c r="AC32" s="10" t="s">
        <v>416</v>
      </c>
      <c r="AD32" s="10">
        <v>22.4</v>
      </c>
      <c r="AE32" s="10" t="s">
        <v>738</v>
      </c>
      <c r="AF32" s="10">
        <v>22.4</v>
      </c>
      <c r="AG32" s="10"/>
      <c r="AH32" s="10"/>
      <c r="AI32" s="28" t="s">
        <v>576</v>
      </c>
      <c r="AJ32" s="10">
        <v>0</v>
      </c>
      <c r="AL32" s="12" t="s">
        <v>54</v>
      </c>
      <c r="AN32" s="12" t="s">
        <v>199</v>
      </c>
      <c r="AO32" s="10" t="s">
        <v>225</v>
      </c>
      <c r="AP32" s="10">
        <v>0</v>
      </c>
      <c r="AQ32" s="10">
        <v>0</v>
      </c>
      <c r="AR32" s="10">
        <v>1</v>
      </c>
      <c r="AS32" s="10">
        <v>0</v>
      </c>
      <c r="AT32" s="10">
        <v>0</v>
      </c>
      <c r="AX32" t="s">
        <v>324</v>
      </c>
      <c r="AY32">
        <v>0</v>
      </c>
      <c r="AZ32">
        <v>0</v>
      </c>
      <c r="BA32">
        <v>0</v>
      </c>
      <c r="BB32">
        <v>0</v>
      </c>
      <c r="BC32">
        <v>0</v>
      </c>
      <c r="BD32">
        <v>0</v>
      </c>
      <c r="BE32">
        <v>0</v>
      </c>
      <c r="BF32">
        <v>0</v>
      </c>
      <c r="BG32">
        <v>0</v>
      </c>
      <c r="BH32">
        <v>0</v>
      </c>
      <c r="BI32">
        <v>0</v>
      </c>
      <c r="BJ32" s="12" t="s">
        <v>211</v>
      </c>
      <c r="BK32" s="12" t="s">
        <v>737</v>
      </c>
      <c r="BL32" s="10"/>
    </row>
    <row r="33" spans="1:64" x14ac:dyDescent="0.25">
      <c r="A33" s="66">
        <v>23</v>
      </c>
      <c r="B33" s="10" t="s">
        <v>105</v>
      </c>
      <c r="C33" s="12">
        <v>2002</v>
      </c>
      <c r="D33" s="10">
        <v>31</v>
      </c>
      <c r="E33" s="12">
        <v>1</v>
      </c>
      <c r="F33" s="12">
        <v>1</v>
      </c>
      <c r="G33" s="12" t="s">
        <v>8</v>
      </c>
      <c r="H33" s="12" t="s">
        <v>670</v>
      </c>
      <c r="I33" s="12" t="s">
        <v>670</v>
      </c>
      <c r="J33" s="10">
        <v>0</v>
      </c>
      <c r="K33" s="12">
        <v>1</v>
      </c>
      <c r="L33" s="12">
        <v>400</v>
      </c>
      <c r="M33" s="10" t="s">
        <v>416</v>
      </c>
      <c r="N33" s="12" t="s">
        <v>419</v>
      </c>
      <c r="O33" s="12">
        <v>1</v>
      </c>
      <c r="P33" s="10" t="s">
        <v>416</v>
      </c>
      <c r="Q33" s="12"/>
      <c r="R33" s="10" t="s">
        <v>324</v>
      </c>
      <c r="S33" s="10" t="s">
        <v>419</v>
      </c>
      <c r="T33" s="10" t="s">
        <v>324</v>
      </c>
      <c r="U33" s="10" t="s">
        <v>419</v>
      </c>
      <c r="V33" s="10" t="s">
        <v>324</v>
      </c>
      <c r="W33" s="12" t="s">
        <v>419</v>
      </c>
      <c r="X33" s="12" t="s">
        <v>419</v>
      </c>
      <c r="Y33" s="12"/>
      <c r="Z33" s="12"/>
      <c r="AA33" s="10" t="s">
        <v>324</v>
      </c>
      <c r="AB33" s="10" t="s">
        <v>419</v>
      </c>
      <c r="AC33" s="10" t="s">
        <v>324</v>
      </c>
      <c r="AD33" s="10" t="s">
        <v>419</v>
      </c>
      <c r="AE33" s="10" t="s">
        <v>324</v>
      </c>
      <c r="AF33" s="10" t="s">
        <v>419</v>
      </c>
      <c r="AG33" s="12"/>
      <c r="AH33" s="12"/>
      <c r="AI33" s="27" t="s">
        <v>419</v>
      </c>
      <c r="AJ33" s="12" t="s">
        <v>419</v>
      </c>
      <c r="AL33" s="12" t="s">
        <v>419</v>
      </c>
      <c r="AN33" s="12" t="s">
        <v>222</v>
      </c>
      <c r="AO33" s="10" t="s">
        <v>211</v>
      </c>
      <c r="AP33" s="10">
        <v>0</v>
      </c>
      <c r="AQ33" s="10">
        <v>0</v>
      </c>
      <c r="AR33" s="10">
        <v>0</v>
      </c>
      <c r="AS33" s="10">
        <v>0</v>
      </c>
      <c r="AT33" s="10">
        <v>0</v>
      </c>
      <c r="AX33" t="s">
        <v>324</v>
      </c>
      <c r="AY33">
        <v>0</v>
      </c>
      <c r="AZ33">
        <v>0</v>
      </c>
      <c r="BA33">
        <v>0</v>
      </c>
      <c r="BB33">
        <v>0</v>
      </c>
      <c r="BC33">
        <v>0</v>
      </c>
      <c r="BD33">
        <v>0</v>
      </c>
      <c r="BE33">
        <v>0</v>
      </c>
      <c r="BF33">
        <v>0</v>
      </c>
      <c r="BG33">
        <v>0</v>
      </c>
      <c r="BH33">
        <v>0</v>
      </c>
      <c r="BI33">
        <v>0</v>
      </c>
      <c r="BJ33" s="12" t="s">
        <v>211</v>
      </c>
      <c r="BK33" s="12"/>
      <c r="BL33" s="12"/>
    </row>
    <row r="34" spans="1:64" x14ac:dyDescent="0.25">
      <c r="A34" s="66">
        <v>26</v>
      </c>
      <c r="B34" s="10" t="s">
        <v>107</v>
      </c>
      <c r="C34" s="12">
        <v>1988</v>
      </c>
      <c r="D34" s="10">
        <v>32</v>
      </c>
      <c r="E34" s="12">
        <v>0</v>
      </c>
      <c r="F34" s="12">
        <v>1</v>
      </c>
      <c r="G34" s="12" t="s">
        <v>30</v>
      </c>
      <c r="H34" s="12" t="s">
        <v>670</v>
      </c>
      <c r="I34" s="12" t="s">
        <v>670</v>
      </c>
      <c r="J34" s="10">
        <v>0</v>
      </c>
      <c r="K34" s="12">
        <v>1</v>
      </c>
      <c r="L34" s="12">
        <v>400</v>
      </c>
      <c r="M34" s="10" t="s">
        <v>416</v>
      </c>
      <c r="N34" s="12" t="s">
        <v>419</v>
      </c>
      <c r="O34" s="12">
        <v>6</v>
      </c>
      <c r="P34" s="10" t="s">
        <v>324</v>
      </c>
      <c r="Q34" s="12"/>
      <c r="R34" s="10" t="s">
        <v>416</v>
      </c>
      <c r="S34" s="10" t="s">
        <v>237</v>
      </c>
      <c r="T34" s="10" t="s">
        <v>324</v>
      </c>
      <c r="U34" s="10" t="s">
        <v>419</v>
      </c>
      <c r="V34" s="10" t="s">
        <v>708</v>
      </c>
      <c r="W34" s="12">
        <v>43.5</v>
      </c>
      <c r="X34" s="12" t="s">
        <v>203</v>
      </c>
      <c r="Y34" s="12"/>
      <c r="Z34" s="12"/>
      <c r="AA34" s="10" t="s">
        <v>416</v>
      </c>
      <c r="AB34" s="10" t="s">
        <v>346</v>
      </c>
      <c r="AC34" s="10" t="s">
        <v>416</v>
      </c>
      <c r="AD34" s="10">
        <v>70.8</v>
      </c>
      <c r="AE34" s="10" t="s">
        <v>324</v>
      </c>
      <c r="AF34" s="12">
        <v>70.8</v>
      </c>
      <c r="AG34" s="12"/>
      <c r="AH34" s="12"/>
      <c r="AI34" s="27" t="s">
        <v>25</v>
      </c>
      <c r="AJ34" s="12">
        <f>5/6</f>
        <v>0.83333333333333337</v>
      </c>
      <c r="AL34" s="12" t="s">
        <v>54</v>
      </c>
      <c r="AN34" s="12" t="s">
        <v>199</v>
      </c>
      <c r="AO34" s="10" t="s">
        <v>211</v>
      </c>
      <c r="AP34" s="10">
        <v>0</v>
      </c>
      <c r="AQ34" s="10">
        <v>0</v>
      </c>
      <c r="AR34" s="10">
        <v>0</v>
      </c>
      <c r="AS34" s="10">
        <v>0</v>
      </c>
      <c r="AT34" s="10">
        <v>0</v>
      </c>
      <c r="AX34" t="s">
        <v>324</v>
      </c>
      <c r="AY34">
        <v>0</v>
      </c>
      <c r="AZ34">
        <v>0</v>
      </c>
      <c r="BA34">
        <v>0</v>
      </c>
      <c r="BB34">
        <v>0</v>
      </c>
      <c r="BC34">
        <v>0</v>
      </c>
      <c r="BD34">
        <v>0</v>
      </c>
      <c r="BE34">
        <v>0</v>
      </c>
      <c r="BF34">
        <v>0</v>
      </c>
      <c r="BG34">
        <v>0</v>
      </c>
      <c r="BH34">
        <v>0</v>
      </c>
      <c r="BI34">
        <v>0</v>
      </c>
      <c r="BJ34" s="12" t="s">
        <v>211</v>
      </c>
      <c r="BK34" s="12"/>
      <c r="BL34" s="12"/>
    </row>
    <row r="35" spans="1:64" x14ac:dyDescent="0.25">
      <c r="A35" s="66">
        <v>26</v>
      </c>
      <c r="B35" s="10" t="s">
        <v>107</v>
      </c>
      <c r="C35" s="12">
        <v>1988</v>
      </c>
      <c r="D35" s="10">
        <v>33</v>
      </c>
      <c r="E35" s="12">
        <v>0</v>
      </c>
      <c r="F35" s="12">
        <v>1</v>
      </c>
      <c r="G35" s="12" t="s">
        <v>30</v>
      </c>
      <c r="H35" s="12" t="s">
        <v>670</v>
      </c>
      <c r="I35" s="12" t="s">
        <v>670</v>
      </c>
      <c r="J35" s="10">
        <v>0</v>
      </c>
      <c r="K35" s="12">
        <v>1</v>
      </c>
      <c r="L35" s="12">
        <v>400</v>
      </c>
      <c r="M35" s="10" t="s">
        <v>416</v>
      </c>
      <c r="N35" s="12" t="s">
        <v>419</v>
      </c>
      <c r="O35" s="12">
        <v>6</v>
      </c>
      <c r="P35" s="10" t="s">
        <v>324</v>
      </c>
      <c r="Q35" s="12"/>
      <c r="R35" s="10" t="s">
        <v>416</v>
      </c>
      <c r="S35" s="10" t="s">
        <v>237</v>
      </c>
      <c r="T35" s="10" t="s">
        <v>324</v>
      </c>
      <c r="U35" s="10" t="s">
        <v>419</v>
      </c>
      <c r="V35" s="10" t="s">
        <v>708</v>
      </c>
      <c r="W35" s="12">
        <v>43.5</v>
      </c>
      <c r="X35" s="12" t="s">
        <v>203</v>
      </c>
      <c r="Y35" s="12"/>
      <c r="Z35" s="12"/>
      <c r="AA35" s="10" t="s">
        <v>416</v>
      </c>
      <c r="AB35" s="10" t="s">
        <v>346</v>
      </c>
      <c r="AC35" s="10" t="s">
        <v>416</v>
      </c>
      <c r="AD35" s="10">
        <v>70.8</v>
      </c>
      <c r="AE35" s="10" t="s">
        <v>324</v>
      </c>
      <c r="AF35" s="12">
        <v>70.8</v>
      </c>
      <c r="AG35" s="12"/>
      <c r="AH35" s="12"/>
      <c r="AI35" s="27" t="s">
        <v>25</v>
      </c>
      <c r="AJ35" s="12">
        <f>5/6</f>
        <v>0.83333333333333337</v>
      </c>
      <c r="AL35" s="12" t="s">
        <v>37</v>
      </c>
      <c r="AN35" s="12" t="s">
        <v>199</v>
      </c>
      <c r="AO35" s="10" t="s">
        <v>211</v>
      </c>
      <c r="AP35" s="10">
        <v>0</v>
      </c>
      <c r="AQ35" s="10">
        <v>0</v>
      </c>
      <c r="AR35" s="10">
        <v>0</v>
      </c>
      <c r="AS35" s="10">
        <v>0</v>
      </c>
      <c r="AT35" s="10">
        <v>0</v>
      </c>
      <c r="AX35" t="s">
        <v>324</v>
      </c>
      <c r="AY35">
        <v>0</v>
      </c>
      <c r="AZ35">
        <v>0</v>
      </c>
      <c r="BA35">
        <v>0</v>
      </c>
      <c r="BB35">
        <v>0</v>
      </c>
      <c r="BC35">
        <v>0</v>
      </c>
      <c r="BD35">
        <v>0</v>
      </c>
      <c r="BE35">
        <v>0</v>
      </c>
      <c r="BF35">
        <v>0</v>
      </c>
      <c r="BG35">
        <v>0</v>
      </c>
      <c r="BH35">
        <v>0</v>
      </c>
      <c r="BI35">
        <v>0</v>
      </c>
      <c r="BJ35" s="12" t="s">
        <v>211</v>
      </c>
      <c r="BK35" s="12"/>
      <c r="BL35" s="12"/>
    </row>
    <row r="36" spans="1:64" x14ac:dyDescent="0.25">
      <c r="A36" s="66">
        <v>27</v>
      </c>
      <c r="B36" s="10" t="s">
        <v>109</v>
      </c>
      <c r="C36" s="12">
        <v>2010</v>
      </c>
      <c r="D36" s="10">
        <v>34</v>
      </c>
      <c r="E36" s="12">
        <v>0</v>
      </c>
      <c r="F36" s="12">
        <v>1</v>
      </c>
      <c r="G36" s="12" t="s">
        <v>8</v>
      </c>
      <c r="H36" s="12" t="s">
        <v>670</v>
      </c>
      <c r="I36" s="12" t="s">
        <v>670</v>
      </c>
      <c r="J36" s="10">
        <v>0</v>
      </c>
      <c r="K36" s="10">
        <v>1</v>
      </c>
      <c r="L36" s="12">
        <v>400</v>
      </c>
      <c r="M36" s="10" t="s">
        <v>416</v>
      </c>
      <c r="N36" s="60">
        <f>L36/AF36</f>
        <v>6.2305295950155761</v>
      </c>
      <c r="O36" s="12">
        <v>9</v>
      </c>
      <c r="P36" s="10" t="s">
        <v>324</v>
      </c>
      <c r="Q36" s="12"/>
      <c r="R36" s="10" t="s">
        <v>416</v>
      </c>
      <c r="S36" s="10" t="s">
        <v>239</v>
      </c>
      <c r="T36" s="10" t="s">
        <v>416</v>
      </c>
      <c r="U36" s="12">
        <v>26</v>
      </c>
      <c r="V36" s="10" t="s">
        <v>324</v>
      </c>
      <c r="W36" s="12">
        <v>26</v>
      </c>
      <c r="X36" s="12" t="s">
        <v>203</v>
      </c>
      <c r="Y36" s="12"/>
      <c r="Z36" s="12"/>
      <c r="AA36" s="10" t="s">
        <v>416</v>
      </c>
      <c r="AB36" s="10" t="s">
        <v>349</v>
      </c>
      <c r="AC36" s="10" t="s">
        <v>416</v>
      </c>
      <c r="AD36" s="10">
        <v>64.2</v>
      </c>
      <c r="AE36" s="10" t="s">
        <v>324</v>
      </c>
      <c r="AF36" s="12">
        <v>64.2</v>
      </c>
      <c r="AG36" s="12"/>
      <c r="AH36" s="12"/>
      <c r="AI36" s="27" t="s">
        <v>25</v>
      </c>
      <c r="AJ36" s="12">
        <f>4/9</f>
        <v>0.44444444444444442</v>
      </c>
      <c r="AL36" s="12" t="s">
        <v>37</v>
      </c>
      <c r="AN36" s="12" t="s">
        <v>222</v>
      </c>
      <c r="AO36" s="10" t="s">
        <v>211</v>
      </c>
      <c r="AP36" s="10">
        <v>0</v>
      </c>
      <c r="AQ36" s="10">
        <v>0</v>
      </c>
      <c r="AR36" s="10">
        <v>0</v>
      </c>
      <c r="AS36" s="10">
        <v>0</v>
      </c>
      <c r="AT36" s="10">
        <v>0</v>
      </c>
      <c r="AX36" t="s">
        <v>416</v>
      </c>
      <c r="AY36">
        <v>0</v>
      </c>
      <c r="AZ36">
        <v>0</v>
      </c>
      <c r="BA36">
        <v>1</v>
      </c>
      <c r="BB36">
        <v>0</v>
      </c>
      <c r="BC36">
        <v>0</v>
      </c>
      <c r="BD36">
        <v>0</v>
      </c>
      <c r="BE36">
        <v>0</v>
      </c>
      <c r="BF36">
        <v>0</v>
      </c>
      <c r="BG36">
        <v>0</v>
      </c>
      <c r="BH36">
        <v>0</v>
      </c>
      <c r="BI36">
        <v>0</v>
      </c>
      <c r="BJ36" s="12" t="s">
        <v>242</v>
      </c>
      <c r="BK36" s="12"/>
      <c r="BL36" s="12"/>
    </row>
    <row r="37" spans="1:64" x14ac:dyDescent="0.25">
      <c r="A37" s="66">
        <v>27</v>
      </c>
      <c r="B37" s="10" t="s">
        <v>109</v>
      </c>
      <c r="C37" s="12">
        <v>2010</v>
      </c>
      <c r="D37" s="10">
        <v>35</v>
      </c>
      <c r="E37" s="12">
        <v>0</v>
      </c>
      <c r="F37" s="12">
        <v>1</v>
      </c>
      <c r="G37" s="12" t="s">
        <v>8</v>
      </c>
      <c r="H37" s="12" t="s">
        <v>670</v>
      </c>
      <c r="I37" s="12" t="s">
        <v>670</v>
      </c>
      <c r="J37" s="10">
        <v>0</v>
      </c>
      <c r="K37" s="10">
        <v>1</v>
      </c>
      <c r="L37" s="12">
        <v>400</v>
      </c>
      <c r="M37" s="10" t="s">
        <v>416</v>
      </c>
      <c r="N37" s="60">
        <f>L37/AF37</f>
        <v>6.2305295950155761</v>
      </c>
      <c r="O37" s="12">
        <v>9</v>
      </c>
      <c r="P37" s="10" t="s">
        <v>324</v>
      </c>
      <c r="Q37" s="12"/>
      <c r="R37" s="10" t="s">
        <v>416</v>
      </c>
      <c r="S37" s="10" t="s">
        <v>239</v>
      </c>
      <c r="T37" s="10" t="s">
        <v>416</v>
      </c>
      <c r="U37" s="12">
        <v>26</v>
      </c>
      <c r="V37" s="10" t="s">
        <v>324</v>
      </c>
      <c r="W37" s="12">
        <v>26</v>
      </c>
      <c r="X37" s="12" t="s">
        <v>203</v>
      </c>
      <c r="Y37" s="12"/>
      <c r="Z37" s="12"/>
      <c r="AA37" s="10" t="s">
        <v>416</v>
      </c>
      <c r="AB37" s="10" t="s">
        <v>349</v>
      </c>
      <c r="AC37" s="10" t="s">
        <v>416</v>
      </c>
      <c r="AD37" s="10">
        <v>64.2</v>
      </c>
      <c r="AE37" s="10" t="s">
        <v>324</v>
      </c>
      <c r="AF37" s="12">
        <v>64.2</v>
      </c>
      <c r="AG37" s="12"/>
      <c r="AH37" s="12"/>
      <c r="AI37" s="27" t="s">
        <v>25</v>
      </c>
      <c r="AJ37" s="12">
        <f>4/9</f>
        <v>0.44444444444444442</v>
      </c>
      <c r="AL37" s="12" t="s">
        <v>37</v>
      </c>
      <c r="AN37" s="12" t="s">
        <v>222</v>
      </c>
      <c r="AO37" s="10" t="s">
        <v>211</v>
      </c>
      <c r="AP37" s="10">
        <v>0</v>
      </c>
      <c r="AQ37" s="10">
        <v>0</v>
      </c>
      <c r="AR37" s="10">
        <v>0</v>
      </c>
      <c r="AS37" s="10">
        <v>0</v>
      </c>
      <c r="AT37" s="10">
        <v>0</v>
      </c>
      <c r="AX37" t="s">
        <v>324</v>
      </c>
      <c r="AY37">
        <v>0</v>
      </c>
      <c r="AZ37">
        <v>0</v>
      </c>
      <c r="BA37">
        <v>0</v>
      </c>
      <c r="BB37">
        <v>0</v>
      </c>
      <c r="BC37">
        <v>0</v>
      </c>
      <c r="BD37">
        <v>0</v>
      </c>
      <c r="BE37">
        <v>0</v>
      </c>
      <c r="BF37">
        <v>0</v>
      </c>
      <c r="BG37">
        <v>0</v>
      </c>
      <c r="BH37">
        <v>0</v>
      </c>
      <c r="BI37">
        <v>0</v>
      </c>
      <c r="BJ37" s="12" t="s">
        <v>211</v>
      </c>
      <c r="BK37" s="10"/>
      <c r="BL37" s="12"/>
    </row>
    <row r="38" spans="1:64" x14ac:dyDescent="0.25">
      <c r="A38" s="66">
        <v>29</v>
      </c>
      <c r="B38" s="10" t="s">
        <v>111</v>
      </c>
      <c r="C38" s="10">
        <v>1986</v>
      </c>
      <c r="D38" s="10">
        <v>36</v>
      </c>
      <c r="E38" s="10">
        <v>0</v>
      </c>
      <c r="F38" s="10">
        <v>1</v>
      </c>
      <c r="G38" s="10" t="s">
        <v>19</v>
      </c>
      <c r="H38" s="12" t="s">
        <v>670</v>
      </c>
      <c r="I38" s="12" t="s">
        <v>670</v>
      </c>
      <c r="J38" s="10">
        <v>0</v>
      </c>
      <c r="K38" s="12">
        <v>1</v>
      </c>
      <c r="L38" s="10">
        <v>400</v>
      </c>
      <c r="M38" s="10" t="s">
        <v>416</v>
      </c>
      <c r="N38" s="10" t="s">
        <v>419</v>
      </c>
      <c r="O38" s="62">
        <v>1</v>
      </c>
      <c r="P38" s="10" t="s">
        <v>416</v>
      </c>
      <c r="Q38" s="62"/>
      <c r="R38" s="10" t="s">
        <v>416</v>
      </c>
      <c r="S38" s="10" t="s">
        <v>715</v>
      </c>
      <c r="T38" s="10" t="s">
        <v>324</v>
      </c>
      <c r="U38" s="10" t="s">
        <v>419</v>
      </c>
      <c r="V38" s="10" t="s">
        <v>739</v>
      </c>
      <c r="W38" s="10">
        <v>27.5</v>
      </c>
      <c r="X38" s="10" t="s">
        <v>203</v>
      </c>
      <c r="Y38" s="10"/>
      <c r="Z38" s="10"/>
      <c r="AA38" s="10" t="s">
        <v>416</v>
      </c>
      <c r="AB38" s="10" t="s">
        <v>716</v>
      </c>
      <c r="AC38" s="10" t="s">
        <v>416</v>
      </c>
      <c r="AD38" s="10">
        <v>67.5</v>
      </c>
      <c r="AE38" s="10" t="s">
        <v>738</v>
      </c>
      <c r="AF38" s="10">
        <v>67.5</v>
      </c>
      <c r="AG38" s="10"/>
      <c r="AH38" s="10"/>
      <c r="AI38" s="10" t="s">
        <v>419</v>
      </c>
      <c r="AJ38" s="10" t="s">
        <v>419</v>
      </c>
      <c r="AL38" s="12" t="s">
        <v>37</v>
      </c>
      <c r="AN38" s="10" t="s">
        <v>222</v>
      </c>
      <c r="AO38" s="10" t="s">
        <v>211</v>
      </c>
      <c r="AP38" s="10">
        <v>0</v>
      </c>
      <c r="AQ38" s="10">
        <v>0</v>
      </c>
      <c r="AR38" s="10">
        <v>0</v>
      </c>
      <c r="AS38" s="10">
        <v>0</v>
      </c>
      <c r="AT38" s="10">
        <v>0</v>
      </c>
      <c r="AX38" t="s">
        <v>324</v>
      </c>
      <c r="AY38">
        <v>0</v>
      </c>
      <c r="AZ38">
        <v>0</v>
      </c>
      <c r="BA38">
        <v>0</v>
      </c>
      <c r="BB38">
        <v>0</v>
      </c>
      <c r="BC38">
        <v>0</v>
      </c>
      <c r="BD38">
        <v>0</v>
      </c>
      <c r="BE38">
        <v>0</v>
      </c>
      <c r="BF38">
        <v>0</v>
      </c>
      <c r="BG38">
        <v>0</v>
      </c>
      <c r="BH38">
        <v>0</v>
      </c>
      <c r="BI38">
        <v>0</v>
      </c>
      <c r="BJ38" s="10" t="s">
        <v>211</v>
      </c>
      <c r="BK38" s="10" t="s">
        <v>704</v>
      </c>
      <c r="BL38" s="10"/>
    </row>
    <row r="39" spans="1:64" x14ac:dyDescent="0.25">
      <c r="A39" s="66">
        <v>29</v>
      </c>
      <c r="B39" s="10" t="s">
        <v>111</v>
      </c>
      <c r="C39" s="10">
        <v>1986</v>
      </c>
      <c r="D39" s="10">
        <v>37</v>
      </c>
      <c r="E39" s="10">
        <v>0</v>
      </c>
      <c r="F39" s="10">
        <v>1</v>
      </c>
      <c r="G39" s="10" t="s">
        <v>19</v>
      </c>
      <c r="H39" s="12" t="s">
        <v>670</v>
      </c>
      <c r="I39" s="12" t="s">
        <v>670</v>
      </c>
      <c r="J39" s="10">
        <v>0</v>
      </c>
      <c r="K39" s="12">
        <v>1</v>
      </c>
      <c r="L39" s="10">
        <v>400</v>
      </c>
      <c r="M39" s="10" t="s">
        <v>416</v>
      </c>
      <c r="N39" s="10" t="s">
        <v>419</v>
      </c>
      <c r="O39" s="62">
        <v>1</v>
      </c>
      <c r="P39" s="10" t="s">
        <v>416</v>
      </c>
      <c r="Q39" s="62"/>
      <c r="R39" s="10" t="s">
        <v>416</v>
      </c>
      <c r="S39" s="10" t="s">
        <v>715</v>
      </c>
      <c r="T39" s="10" t="s">
        <v>324</v>
      </c>
      <c r="U39" s="10" t="s">
        <v>419</v>
      </c>
      <c r="V39" s="10" t="s">
        <v>739</v>
      </c>
      <c r="W39" s="10">
        <v>27.5</v>
      </c>
      <c r="X39" s="10" t="s">
        <v>203</v>
      </c>
      <c r="Y39" s="10"/>
      <c r="Z39" s="10"/>
      <c r="AA39" s="10" t="s">
        <v>416</v>
      </c>
      <c r="AB39" s="10" t="s">
        <v>717</v>
      </c>
      <c r="AC39" s="10" t="s">
        <v>416</v>
      </c>
      <c r="AD39" s="10">
        <v>67.5</v>
      </c>
      <c r="AE39" s="10" t="s">
        <v>738</v>
      </c>
      <c r="AF39" s="10">
        <v>67.5</v>
      </c>
      <c r="AG39" s="10"/>
      <c r="AH39" s="10"/>
      <c r="AI39" s="10" t="s">
        <v>419</v>
      </c>
      <c r="AJ39" s="10" t="s">
        <v>419</v>
      </c>
      <c r="AL39" s="12" t="s">
        <v>37</v>
      </c>
      <c r="AN39" s="10" t="s">
        <v>222</v>
      </c>
      <c r="AO39" s="10" t="s">
        <v>211</v>
      </c>
      <c r="AP39" s="10">
        <v>0</v>
      </c>
      <c r="AQ39" s="10">
        <v>0</v>
      </c>
      <c r="AR39" s="10">
        <v>0</v>
      </c>
      <c r="AS39" s="10">
        <v>0</v>
      </c>
      <c r="AT39" s="10">
        <v>0</v>
      </c>
      <c r="AX39" t="s">
        <v>324</v>
      </c>
      <c r="AY39">
        <v>0</v>
      </c>
      <c r="AZ39">
        <v>0</v>
      </c>
      <c r="BA39">
        <v>0</v>
      </c>
      <c r="BB39">
        <v>0</v>
      </c>
      <c r="BC39">
        <v>0</v>
      </c>
      <c r="BD39">
        <v>0</v>
      </c>
      <c r="BE39">
        <v>0</v>
      </c>
      <c r="BF39">
        <v>0</v>
      </c>
      <c r="BG39">
        <v>0</v>
      </c>
      <c r="BH39">
        <v>0</v>
      </c>
      <c r="BI39">
        <v>0</v>
      </c>
      <c r="BJ39" s="10" t="s">
        <v>211</v>
      </c>
      <c r="BK39" s="10" t="s">
        <v>724</v>
      </c>
      <c r="BL39" s="12"/>
    </row>
    <row r="40" spans="1:64" x14ac:dyDescent="0.25">
      <c r="A40" s="66">
        <v>29</v>
      </c>
      <c r="B40" s="10" t="s">
        <v>111</v>
      </c>
      <c r="C40" s="10">
        <v>1986</v>
      </c>
      <c r="D40" s="10">
        <v>38</v>
      </c>
      <c r="E40" s="10">
        <v>0</v>
      </c>
      <c r="F40" s="10">
        <v>1</v>
      </c>
      <c r="G40" s="10" t="s">
        <v>19</v>
      </c>
      <c r="H40" s="12" t="s">
        <v>670</v>
      </c>
      <c r="I40" s="12" t="s">
        <v>670</v>
      </c>
      <c r="J40" s="10">
        <v>0</v>
      </c>
      <c r="K40" s="12">
        <v>1</v>
      </c>
      <c r="L40" s="10">
        <v>400</v>
      </c>
      <c r="M40" s="10" t="s">
        <v>416</v>
      </c>
      <c r="N40" s="10" t="s">
        <v>419</v>
      </c>
      <c r="O40" s="62">
        <v>1</v>
      </c>
      <c r="P40" s="10" t="s">
        <v>416</v>
      </c>
      <c r="Q40" s="62"/>
      <c r="R40" s="10" t="s">
        <v>416</v>
      </c>
      <c r="S40" s="10" t="s">
        <v>715</v>
      </c>
      <c r="T40" s="10" t="s">
        <v>324</v>
      </c>
      <c r="U40" s="10" t="s">
        <v>419</v>
      </c>
      <c r="V40" s="10" t="s">
        <v>739</v>
      </c>
      <c r="W40" s="10">
        <v>27.5</v>
      </c>
      <c r="X40" s="10" t="s">
        <v>203</v>
      </c>
      <c r="Y40" s="10"/>
      <c r="Z40" s="10"/>
      <c r="AA40" s="10" t="s">
        <v>416</v>
      </c>
      <c r="AB40" s="10" t="s">
        <v>718</v>
      </c>
      <c r="AC40" s="10" t="s">
        <v>416</v>
      </c>
      <c r="AD40" s="10">
        <v>67.5</v>
      </c>
      <c r="AE40" s="10" t="s">
        <v>738</v>
      </c>
      <c r="AF40" s="10">
        <v>67.5</v>
      </c>
      <c r="AG40" s="10"/>
      <c r="AH40" s="10"/>
      <c r="AI40" s="10" t="s">
        <v>419</v>
      </c>
      <c r="AJ40" s="10" t="s">
        <v>419</v>
      </c>
      <c r="AL40" s="12" t="s">
        <v>37</v>
      </c>
      <c r="AN40" s="10" t="s">
        <v>222</v>
      </c>
      <c r="AO40" s="10" t="s">
        <v>211</v>
      </c>
      <c r="AP40" s="10">
        <v>0</v>
      </c>
      <c r="AQ40" s="10">
        <v>0</v>
      </c>
      <c r="AR40" s="10">
        <v>0</v>
      </c>
      <c r="AS40" s="10">
        <v>0</v>
      </c>
      <c r="AT40" s="10">
        <v>0</v>
      </c>
      <c r="AX40" t="s">
        <v>324</v>
      </c>
      <c r="AY40">
        <v>0</v>
      </c>
      <c r="AZ40">
        <v>0</v>
      </c>
      <c r="BA40">
        <v>0</v>
      </c>
      <c r="BB40">
        <v>0</v>
      </c>
      <c r="BC40">
        <v>0</v>
      </c>
      <c r="BD40">
        <v>0</v>
      </c>
      <c r="BE40">
        <v>0</v>
      </c>
      <c r="BF40">
        <v>0</v>
      </c>
      <c r="BG40">
        <v>0</v>
      </c>
      <c r="BH40">
        <v>0</v>
      </c>
      <c r="BI40">
        <v>0</v>
      </c>
      <c r="BJ40" s="10" t="s">
        <v>211</v>
      </c>
      <c r="BK40" s="10" t="s">
        <v>725</v>
      </c>
      <c r="BL40" s="12"/>
    </row>
    <row r="41" spans="1:64" x14ac:dyDescent="0.25">
      <c r="A41" s="66">
        <v>29</v>
      </c>
      <c r="B41" s="10" t="s">
        <v>111</v>
      </c>
      <c r="C41" s="10">
        <v>1986</v>
      </c>
      <c r="D41" s="10">
        <v>39</v>
      </c>
      <c r="E41" s="10">
        <v>0</v>
      </c>
      <c r="F41" s="10">
        <v>1</v>
      </c>
      <c r="G41" s="10" t="s">
        <v>19</v>
      </c>
      <c r="H41" s="12" t="s">
        <v>670</v>
      </c>
      <c r="I41" s="12" t="s">
        <v>670</v>
      </c>
      <c r="J41" s="10">
        <v>0</v>
      </c>
      <c r="K41" s="10">
        <v>1</v>
      </c>
      <c r="L41" s="10">
        <v>400</v>
      </c>
      <c r="M41" s="10" t="s">
        <v>416</v>
      </c>
      <c r="N41" s="10" t="s">
        <v>419</v>
      </c>
      <c r="O41" s="62">
        <v>1</v>
      </c>
      <c r="P41" s="10" t="s">
        <v>416</v>
      </c>
      <c r="Q41" s="62"/>
      <c r="R41" s="10" t="s">
        <v>416</v>
      </c>
      <c r="S41" s="10" t="s">
        <v>715</v>
      </c>
      <c r="T41" s="10" t="s">
        <v>324</v>
      </c>
      <c r="U41" s="10" t="s">
        <v>419</v>
      </c>
      <c r="V41" s="10" t="s">
        <v>739</v>
      </c>
      <c r="W41" s="10">
        <v>27.5</v>
      </c>
      <c r="X41" s="10" t="s">
        <v>203</v>
      </c>
      <c r="Y41" s="10"/>
      <c r="Z41" s="10"/>
      <c r="AA41" s="10" t="s">
        <v>416</v>
      </c>
      <c r="AB41" s="10" t="s">
        <v>719</v>
      </c>
      <c r="AC41" s="10" t="s">
        <v>416</v>
      </c>
      <c r="AD41" s="10">
        <v>67.5</v>
      </c>
      <c r="AE41" s="10" t="s">
        <v>738</v>
      </c>
      <c r="AF41" s="10">
        <v>67.5</v>
      </c>
      <c r="AG41" s="10"/>
      <c r="AH41" s="10"/>
      <c r="AI41" s="10" t="s">
        <v>419</v>
      </c>
      <c r="AJ41" s="10" t="s">
        <v>419</v>
      </c>
      <c r="AL41" s="12" t="s">
        <v>37</v>
      </c>
      <c r="AN41" s="10" t="s">
        <v>222</v>
      </c>
      <c r="AO41" s="10" t="s">
        <v>211</v>
      </c>
      <c r="AP41" s="10">
        <v>0</v>
      </c>
      <c r="AQ41" s="10">
        <v>0</v>
      </c>
      <c r="AR41" s="10">
        <v>0</v>
      </c>
      <c r="AS41" s="10">
        <v>0</v>
      </c>
      <c r="AT41" s="10">
        <v>0</v>
      </c>
      <c r="AX41" t="s">
        <v>324</v>
      </c>
      <c r="AY41">
        <v>0</v>
      </c>
      <c r="AZ41">
        <v>0</v>
      </c>
      <c r="BA41">
        <v>0</v>
      </c>
      <c r="BB41">
        <v>0</v>
      </c>
      <c r="BC41">
        <v>0</v>
      </c>
      <c r="BD41">
        <v>0</v>
      </c>
      <c r="BE41">
        <v>0</v>
      </c>
      <c r="BF41">
        <v>0</v>
      </c>
      <c r="BG41">
        <v>0</v>
      </c>
      <c r="BH41">
        <v>0</v>
      </c>
      <c r="BI41">
        <v>0</v>
      </c>
      <c r="BJ41" s="10" t="s">
        <v>211</v>
      </c>
      <c r="BK41" s="10" t="s">
        <v>726</v>
      </c>
      <c r="BL41" s="12"/>
    </row>
    <row r="42" spans="1:64" x14ac:dyDescent="0.25">
      <c r="A42" s="66">
        <v>29</v>
      </c>
      <c r="B42" s="10" t="s">
        <v>111</v>
      </c>
      <c r="C42" s="10">
        <v>1986</v>
      </c>
      <c r="D42" s="10">
        <v>40</v>
      </c>
      <c r="E42" s="10">
        <v>0</v>
      </c>
      <c r="F42" s="10">
        <v>1</v>
      </c>
      <c r="G42" s="10" t="s">
        <v>19</v>
      </c>
      <c r="H42" s="12" t="s">
        <v>670</v>
      </c>
      <c r="I42" s="12" t="s">
        <v>670</v>
      </c>
      <c r="J42" s="10">
        <v>0</v>
      </c>
      <c r="K42" s="10">
        <v>1</v>
      </c>
      <c r="L42" s="10">
        <v>400</v>
      </c>
      <c r="M42" s="10" t="s">
        <v>416</v>
      </c>
      <c r="N42" s="10" t="s">
        <v>419</v>
      </c>
      <c r="O42" s="62">
        <v>1</v>
      </c>
      <c r="P42" s="10" t="s">
        <v>416</v>
      </c>
      <c r="Q42" s="62"/>
      <c r="R42" s="10" t="s">
        <v>416</v>
      </c>
      <c r="S42" s="10" t="s">
        <v>715</v>
      </c>
      <c r="T42" s="10" t="s">
        <v>324</v>
      </c>
      <c r="U42" s="10" t="s">
        <v>419</v>
      </c>
      <c r="V42" s="10" t="s">
        <v>739</v>
      </c>
      <c r="W42" s="10">
        <v>27.5</v>
      </c>
      <c r="X42" s="10" t="s">
        <v>203</v>
      </c>
      <c r="Y42" s="10"/>
      <c r="Z42" s="10"/>
      <c r="AA42" s="10" t="s">
        <v>416</v>
      </c>
      <c r="AB42" s="10" t="s">
        <v>720</v>
      </c>
      <c r="AC42" s="10" t="s">
        <v>416</v>
      </c>
      <c r="AD42" s="10">
        <v>67.5</v>
      </c>
      <c r="AE42" s="10" t="s">
        <v>738</v>
      </c>
      <c r="AF42" s="10">
        <v>67.5</v>
      </c>
      <c r="AG42" s="10"/>
      <c r="AH42" s="10"/>
      <c r="AI42" s="10" t="s">
        <v>419</v>
      </c>
      <c r="AJ42" s="10" t="s">
        <v>419</v>
      </c>
      <c r="AL42" s="12" t="s">
        <v>37</v>
      </c>
      <c r="AN42" s="10" t="s">
        <v>222</v>
      </c>
      <c r="AO42" s="10" t="s">
        <v>211</v>
      </c>
      <c r="AP42" s="10">
        <v>0</v>
      </c>
      <c r="AQ42" s="10">
        <v>0</v>
      </c>
      <c r="AR42" s="10">
        <v>0</v>
      </c>
      <c r="AS42" s="10">
        <v>0</v>
      </c>
      <c r="AT42" s="10">
        <v>0</v>
      </c>
      <c r="AX42" t="s">
        <v>324</v>
      </c>
      <c r="AY42">
        <v>0</v>
      </c>
      <c r="AZ42">
        <v>0</v>
      </c>
      <c r="BA42">
        <v>0</v>
      </c>
      <c r="BB42">
        <v>0</v>
      </c>
      <c r="BC42">
        <v>0</v>
      </c>
      <c r="BD42">
        <v>0</v>
      </c>
      <c r="BE42">
        <v>0</v>
      </c>
      <c r="BF42">
        <v>0</v>
      </c>
      <c r="BG42">
        <v>0</v>
      </c>
      <c r="BH42">
        <v>0</v>
      </c>
      <c r="BI42">
        <v>0</v>
      </c>
      <c r="BJ42" s="10" t="s">
        <v>211</v>
      </c>
      <c r="BK42" s="10" t="s">
        <v>727</v>
      </c>
      <c r="BL42" s="12"/>
    </row>
    <row r="43" spans="1:64" x14ac:dyDescent="0.25">
      <c r="A43" s="66">
        <v>29</v>
      </c>
      <c r="B43" s="10" t="s">
        <v>111</v>
      </c>
      <c r="C43" s="10">
        <v>1986</v>
      </c>
      <c r="D43" s="10">
        <v>41</v>
      </c>
      <c r="E43" s="10">
        <v>0</v>
      </c>
      <c r="F43" s="10">
        <v>1</v>
      </c>
      <c r="G43" s="10" t="s">
        <v>19</v>
      </c>
      <c r="H43" s="12" t="s">
        <v>670</v>
      </c>
      <c r="I43" s="12" t="s">
        <v>670</v>
      </c>
      <c r="J43" s="10">
        <v>0</v>
      </c>
      <c r="K43" s="12">
        <v>1</v>
      </c>
      <c r="L43" s="10">
        <v>400</v>
      </c>
      <c r="M43" s="10" t="s">
        <v>416</v>
      </c>
      <c r="N43" s="10" t="s">
        <v>419</v>
      </c>
      <c r="O43" s="62">
        <v>1</v>
      </c>
      <c r="P43" s="10" t="s">
        <v>416</v>
      </c>
      <c r="Q43" s="62"/>
      <c r="R43" s="10" t="s">
        <v>416</v>
      </c>
      <c r="S43" s="10" t="s">
        <v>715</v>
      </c>
      <c r="T43" s="10" t="s">
        <v>324</v>
      </c>
      <c r="U43" s="10" t="s">
        <v>419</v>
      </c>
      <c r="V43" s="10" t="s">
        <v>739</v>
      </c>
      <c r="W43" s="10">
        <v>27.5</v>
      </c>
      <c r="X43" s="10" t="s">
        <v>203</v>
      </c>
      <c r="Y43" s="10"/>
      <c r="Z43" s="10"/>
      <c r="AA43" s="10" t="s">
        <v>416</v>
      </c>
      <c r="AB43" s="10" t="s">
        <v>721</v>
      </c>
      <c r="AC43" s="10" t="s">
        <v>416</v>
      </c>
      <c r="AD43" s="10">
        <v>67.5</v>
      </c>
      <c r="AE43" s="10" t="s">
        <v>738</v>
      </c>
      <c r="AF43" s="10">
        <v>67.5</v>
      </c>
      <c r="AG43" s="10"/>
      <c r="AH43" s="10"/>
      <c r="AI43" s="10" t="s">
        <v>419</v>
      </c>
      <c r="AJ43" s="10" t="s">
        <v>419</v>
      </c>
      <c r="AL43" s="12" t="s">
        <v>37</v>
      </c>
      <c r="AN43" s="10" t="s">
        <v>222</v>
      </c>
      <c r="AO43" s="10" t="s">
        <v>211</v>
      </c>
      <c r="AP43" s="10">
        <v>0</v>
      </c>
      <c r="AQ43" s="10">
        <v>0</v>
      </c>
      <c r="AR43" s="10">
        <v>0</v>
      </c>
      <c r="AS43" s="10">
        <v>0</v>
      </c>
      <c r="AT43" s="10">
        <v>0</v>
      </c>
      <c r="AX43" t="s">
        <v>324</v>
      </c>
      <c r="AY43">
        <v>0</v>
      </c>
      <c r="AZ43">
        <v>0</v>
      </c>
      <c r="BA43">
        <v>0</v>
      </c>
      <c r="BB43">
        <v>0</v>
      </c>
      <c r="BC43">
        <v>0</v>
      </c>
      <c r="BD43">
        <v>0</v>
      </c>
      <c r="BE43">
        <v>0</v>
      </c>
      <c r="BF43">
        <v>0</v>
      </c>
      <c r="BG43">
        <v>0</v>
      </c>
      <c r="BH43">
        <v>0</v>
      </c>
      <c r="BI43">
        <v>0</v>
      </c>
      <c r="BJ43" s="10" t="s">
        <v>211</v>
      </c>
      <c r="BK43" s="10" t="s">
        <v>728</v>
      </c>
      <c r="BL43" s="12"/>
    </row>
    <row r="44" spans="1:64" x14ac:dyDescent="0.25">
      <c r="A44" s="66">
        <v>29</v>
      </c>
      <c r="B44" s="10" t="s">
        <v>111</v>
      </c>
      <c r="C44" s="10">
        <v>1986</v>
      </c>
      <c r="D44" s="10">
        <v>42</v>
      </c>
      <c r="E44" s="10">
        <v>0</v>
      </c>
      <c r="F44" s="10">
        <v>1</v>
      </c>
      <c r="G44" s="10" t="s">
        <v>19</v>
      </c>
      <c r="H44" s="12" t="s">
        <v>670</v>
      </c>
      <c r="I44" s="12" t="s">
        <v>670</v>
      </c>
      <c r="J44" s="10">
        <v>0</v>
      </c>
      <c r="K44" s="12">
        <v>1</v>
      </c>
      <c r="L44" s="10">
        <v>400</v>
      </c>
      <c r="M44" s="10" t="s">
        <v>416</v>
      </c>
      <c r="N44" s="10" t="s">
        <v>419</v>
      </c>
      <c r="O44" s="62">
        <v>1</v>
      </c>
      <c r="P44" s="10" t="s">
        <v>416</v>
      </c>
      <c r="Q44" s="62"/>
      <c r="R44" s="10" t="s">
        <v>416</v>
      </c>
      <c r="S44" s="10" t="s">
        <v>715</v>
      </c>
      <c r="T44" s="10" t="s">
        <v>324</v>
      </c>
      <c r="U44" s="10" t="s">
        <v>419</v>
      </c>
      <c r="V44" s="10" t="s">
        <v>739</v>
      </c>
      <c r="W44" s="10">
        <v>27.5</v>
      </c>
      <c r="X44" s="10" t="s">
        <v>203</v>
      </c>
      <c r="Y44" s="10"/>
      <c r="Z44" s="10"/>
      <c r="AA44" s="10" t="s">
        <v>416</v>
      </c>
      <c r="AB44" s="10" t="s">
        <v>722</v>
      </c>
      <c r="AC44" s="10" t="s">
        <v>416</v>
      </c>
      <c r="AD44" s="10">
        <v>67.5</v>
      </c>
      <c r="AE44" s="10" t="s">
        <v>738</v>
      </c>
      <c r="AF44" s="10">
        <v>67.5</v>
      </c>
      <c r="AG44" s="10"/>
      <c r="AH44" s="10"/>
      <c r="AI44" s="10" t="s">
        <v>419</v>
      </c>
      <c r="AJ44" s="10" t="s">
        <v>419</v>
      </c>
      <c r="AL44" s="12" t="s">
        <v>37</v>
      </c>
      <c r="AN44" s="10" t="s">
        <v>222</v>
      </c>
      <c r="AO44" s="10" t="s">
        <v>211</v>
      </c>
      <c r="AP44" s="10">
        <v>0</v>
      </c>
      <c r="AQ44" s="10">
        <v>0</v>
      </c>
      <c r="AR44" s="10">
        <v>0</v>
      </c>
      <c r="AS44" s="10">
        <v>0</v>
      </c>
      <c r="AT44" s="10">
        <v>0</v>
      </c>
      <c r="AX44" t="s">
        <v>324</v>
      </c>
      <c r="AY44">
        <v>0</v>
      </c>
      <c r="AZ44">
        <v>0</v>
      </c>
      <c r="BA44">
        <v>0</v>
      </c>
      <c r="BB44">
        <v>0</v>
      </c>
      <c r="BC44">
        <v>0</v>
      </c>
      <c r="BD44">
        <v>0</v>
      </c>
      <c r="BE44">
        <v>0</v>
      </c>
      <c r="BF44">
        <v>0</v>
      </c>
      <c r="BG44">
        <v>0</v>
      </c>
      <c r="BH44">
        <v>0</v>
      </c>
      <c r="BI44">
        <v>0</v>
      </c>
      <c r="BJ44" s="10" t="s">
        <v>211</v>
      </c>
      <c r="BK44" s="10" t="s">
        <v>729</v>
      </c>
      <c r="BL44" s="12"/>
    </row>
    <row r="45" spans="1:64" x14ac:dyDescent="0.25">
      <c r="A45" s="66">
        <v>29</v>
      </c>
      <c r="B45" s="10" t="s">
        <v>111</v>
      </c>
      <c r="C45" s="10">
        <v>1986</v>
      </c>
      <c r="D45" s="10">
        <v>43</v>
      </c>
      <c r="E45" s="10">
        <v>0</v>
      </c>
      <c r="F45" s="10">
        <v>1</v>
      </c>
      <c r="G45" s="10" t="s">
        <v>19</v>
      </c>
      <c r="H45" s="12" t="s">
        <v>670</v>
      </c>
      <c r="I45" s="12" t="s">
        <v>670</v>
      </c>
      <c r="J45" s="10">
        <v>0</v>
      </c>
      <c r="K45" s="12">
        <v>1</v>
      </c>
      <c r="L45" s="10">
        <v>400</v>
      </c>
      <c r="M45" s="10" t="s">
        <v>416</v>
      </c>
      <c r="N45" s="10" t="s">
        <v>419</v>
      </c>
      <c r="O45" s="62">
        <v>1</v>
      </c>
      <c r="P45" s="10" t="s">
        <v>416</v>
      </c>
      <c r="Q45" s="62"/>
      <c r="R45" s="10" t="s">
        <v>416</v>
      </c>
      <c r="S45" s="10" t="s">
        <v>715</v>
      </c>
      <c r="T45" s="10" t="s">
        <v>324</v>
      </c>
      <c r="U45" s="10" t="s">
        <v>419</v>
      </c>
      <c r="V45" s="10" t="s">
        <v>739</v>
      </c>
      <c r="W45" s="10">
        <v>27.5</v>
      </c>
      <c r="X45" s="10" t="s">
        <v>203</v>
      </c>
      <c r="Y45" s="10"/>
      <c r="Z45" s="10"/>
      <c r="AA45" s="10" t="s">
        <v>416</v>
      </c>
      <c r="AB45" s="10" t="s">
        <v>723</v>
      </c>
      <c r="AC45" s="10" t="s">
        <v>416</v>
      </c>
      <c r="AD45" s="10">
        <v>67.5</v>
      </c>
      <c r="AE45" s="10" t="s">
        <v>738</v>
      </c>
      <c r="AF45" s="10">
        <v>67.5</v>
      </c>
      <c r="AG45" s="10"/>
      <c r="AH45" s="10"/>
      <c r="AI45" s="10" t="s">
        <v>419</v>
      </c>
      <c r="AJ45" s="10" t="s">
        <v>419</v>
      </c>
      <c r="AL45" s="12" t="s">
        <v>37</v>
      </c>
      <c r="AN45" s="10" t="s">
        <v>222</v>
      </c>
      <c r="AO45" s="10" t="s">
        <v>211</v>
      </c>
      <c r="AP45" s="10">
        <v>0</v>
      </c>
      <c r="AQ45" s="10">
        <v>0</v>
      </c>
      <c r="AR45" s="10">
        <v>0</v>
      </c>
      <c r="AS45" s="10">
        <v>0</v>
      </c>
      <c r="AT45" s="10">
        <v>0</v>
      </c>
      <c r="AX45" t="s">
        <v>324</v>
      </c>
      <c r="AY45">
        <v>0</v>
      </c>
      <c r="AZ45">
        <v>0</v>
      </c>
      <c r="BA45">
        <v>0</v>
      </c>
      <c r="BB45">
        <v>0</v>
      </c>
      <c r="BC45">
        <v>0</v>
      </c>
      <c r="BD45">
        <v>0</v>
      </c>
      <c r="BE45">
        <v>0</v>
      </c>
      <c r="BF45">
        <v>0</v>
      </c>
      <c r="BG45">
        <v>0</v>
      </c>
      <c r="BH45">
        <v>0</v>
      </c>
      <c r="BI45">
        <v>0</v>
      </c>
      <c r="BJ45" s="10" t="s">
        <v>211</v>
      </c>
      <c r="BK45" s="10" t="s">
        <v>730</v>
      </c>
      <c r="BL45" s="12"/>
    </row>
    <row r="46" spans="1:64" x14ac:dyDescent="0.25">
      <c r="A46" s="66">
        <v>29</v>
      </c>
      <c r="B46" s="10" t="s">
        <v>111</v>
      </c>
      <c r="C46" s="10">
        <v>1986</v>
      </c>
      <c r="D46" s="10">
        <v>44</v>
      </c>
      <c r="E46" s="10">
        <v>0</v>
      </c>
      <c r="F46" s="10">
        <v>1</v>
      </c>
      <c r="G46" s="10" t="s">
        <v>19</v>
      </c>
      <c r="H46" s="12" t="s">
        <v>670</v>
      </c>
      <c r="I46" s="12" t="s">
        <v>670</v>
      </c>
      <c r="J46" s="10">
        <v>0</v>
      </c>
      <c r="K46" s="10">
        <v>1</v>
      </c>
      <c r="L46" s="10">
        <v>400</v>
      </c>
      <c r="M46" s="10" t="s">
        <v>416</v>
      </c>
      <c r="N46" s="10" t="s">
        <v>419</v>
      </c>
      <c r="O46" s="62">
        <v>4</v>
      </c>
      <c r="P46" s="10" t="s">
        <v>324</v>
      </c>
      <c r="Q46" s="62"/>
      <c r="R46" s="62" t="s">
        <v>324</v>
      </c>
      <c r="S46" s="62" t="s">
        <v>419</v>
      </c>
      <c r="T46" s="10" t="s">
        <v>324</v>
      </c>
      <c r="U46" s="10" t="s">
        <v>419</v>
      </c>
      <c r="V46" s="62" t="s">
        <v>324</v>
      </c>
      <c r="W46" s="10" t="s">
        <v>419</v>
      </c>
      <c r="X46" s="10" t="s">
        <v>203</v>
      </c>
      <c r="Y46" s="10"/>
      <c r="Z46" s="10"/>
      <c r="AA46" s="62" t="s">
        <v>324</v>
      </c>
      <c r="AB46" s="62" t="s">
        <v>419</v>
      </c>
      <c r="AC46" s="10" t="s">
        <v>324</v>
      </c>
      <c r="AD46" s="10" t="s">
        <v>419</v>
      </c>
      <c r="AE46" s="62" t="s">
        <v>324</v>
      </c>
      <c r="AF46" s="10" t="s">
        <v>419</v>
      </c>
      <c r="AG46" s="10"/>
      <c r="AH46" s="10"/>
      <c r="AI46" s="28" t="s">
        <v>25</v>
      </c>
      <c r="AJ46" s="10">
        <v>0.75</v>
      </c>
      <c r="AL46" s="12" t="s">
        <v>54</v>
      </c>
      <c r="AN46" s="10" t="s">
        <v>222</v>
      </c>
      <c r="AO46" s="10" t="s">
        <v>211</v>
      </c>
      <c r="AP46" s="10">
        <v>0</v>
      </c>
      <c r="AQ46" s="10">
        <v>0</v>
      </c>
      <c r="AR46" s="10">
        <v>0</v>
      </c>
      <c r="AS46" s="10">
        <v>0</v>
      </c>
      <c r="AT46" s="10">
        <v>0</v>
      </c>
      <c r="AX46" t="s">
        <v>324</v>
      </c>
      <c r="AY46">
        <v>0</v>
      </c>
      <c r="AZ46">
        <v>0</v>
      </c>
      <c r="BA46">
        <v>0</v>
      </c>
      <c r="BB46">
        <v>0</v>
      </c>
      <c r="BC46">
        <v>0</v>
      </c>
      <c r="BD46">
        <v>0</v>
      </c>
      <c r="BE46">
        <v>0</v>
      </c>
      <c r="BF46">
        <v>0</v>
      </c>
      <c r="BG46">
        <v>0</v>
      </c>
      <c r="BH46">
        <v>0</v>
      </c>
      <c r="BI46">
        <v>0</v>
      </c>
      <c r="BJ46" s="10" t="s">
        <v>211</v>
      </c>
      <c r="BK46" s="10" t="s">
        <v>619</v>
      </c>
      <c r="BL46" s="12"/>
    </row>
    <row r="47" spans="1:64" x14ac:dyDescent="0.25">
      <c r="A47" s="66">
        <v>29</v>
      </c>
      <c r="B47" s="10" t="s">
        <v>111</v>
      </c>
      <c r="C47" s="10">
        <v>1986</v>
      </c>
      <c r="D47" s="10">
        <v>45</v>
      </c>
      <c r="E47" s="10">
        <v>0</v>
      </c>
      <c r="F47" s="10">
        <v>1</v>
      </c>
      <c r="G47" s="10" t="s">
        <v>19</v>
      </c>
      <c r="H47" s="12" t="s">
        <v>670</v>
      </c>
      <c r="I47" s="12" t="s">
        <v>670</v>
      </c>
      <c r="J47" s="10">
        <v>0</v>
      </c>
      <c r="K47" s="10">
        <v>1</v>
      </c>
      <c r="L47" s="10">
        <v>400</v>
      </c>
      <c r="M47" s="10" t="s">
        <v>416</v>
      </c>
      <c r="N47" s="10" t="s">
        <v>419</v>
      </c>
      <c r="O47" s="62">
        <v>4</v>
      </c>
      <c r="P47" s="10" t="s">
        <v>324</v>
      </c>
      <c r="Q47" s="62"/>
      <c r="R47" s="62" t="s">
        <v>324</v>
      </c>
      <c r="S47" s="62" t="s">
        <v>419</v>
      </c>
      <c r="T47" s="10" t="s">
        <v>324</v>
      </c>
      <c r="U47" s="10" t="s">
        <v>419</v>
      </c>
      <c r="V47" s="62" t="s">
        <v>324</v>
      </c>
      <c r="W47" s="10" t="s">
        <v>419</v>
      </c>
      <c r="X47" s="10" t="s">
        <v>203</v>
      </c>
      <c r="Y47" s="10"/>
      <c r="Z47" s="10"/>
      <c r="AA47" s="62" t="s">
        <v>324</v>
      </c>
      <c r="AB47" s="62" t="s">
        <v>419</v>
      </c>
      <c r="AC47" s="10" t="s">
        <v>324</v>
      </c>
      <c r="AD47" s="10" t="s">
        <v>419</v>
      </c>
      <c r="AE47" s="62" t="s">
        <v>324</v>
      </c>
      <c r="AF47" s="10" t="s">
        <v>419</v>
      </c>
      <c r="AG47" s="10"/>
      <c r="AH47" s="10"/>
      <c r="AI47" s="28" t="s">
        <v>25</v>
      </c>
      <c r="AJ47" s="10">
        <v>0.75</v>
      </c>
      <c r="AL47" s="12" t="s">
        <v>37</v>
      </c>
      <c r="AN47" s="10" t="s">
        <v>222</v>
      </c>
      <c r="AO47" s="10" t="s">
        <v>211</v>
      </c>
      <c r="AP47" s="10">
        <v>0</v>
      </c>
      <c r="AQ47" s="10">
        <v>0</v>
      </c>
      <c r="AR47" s="10">
        <v>0</v>
      </c>
      <c r="AS47" s="10">
        <v>0</v>
      </c>
      <c r="AT47" s="10">
        <v>0</v>
      </c>
      <c r="AX47" t="s">
        <v>324</v>
      </c>
      <c r="AY47">
        <v>0</v>
      </c>
      <c r="AZ47">
        <v>0</v>
      </c>
      <c r="BA47">
        <v>0</v>
      </c>
      <c r="BB47">
        <v>0</v>
      </c>
      <c r="BC47">
        <v>0</v>
      </c>
      <c r="BD47">
        <v>0</v>
      </c>
      <c r="BE47">
        <v>0</v>
      </c>
      <c r="BF47">
        <v>0</v>
      </c>
      <c r="BG47">
        <v>0</v>
      </c>
      <c r="BH47">
        <v>0</v>
      </c>
      <c r="BI47">
        <v>0</v>
      </c>
      <c r="BJ47" s="10" t="s">
        <v>211</v>
      </c>
      <c r="BK47" s="10" t="s">
        <v>619</v>
      </c>
      <c r="BL47" s="12"/>
    </row>
    <row r="48" spans="1:64" x14ac:dyDescent="0.25">
      <c r="A48" s="66">
        <v>33</v>
      </c>
      <c r="B48" s="10" t="s">
        <v>114</v>
      </c>
      <c r="C48" s="12">
        <v>2002</v>
      </c>
      <c r="D48" s="10">
        <v>46</v>
      </c>
      <c r="E48" s="12">
        <v>0</v>
      </c>
      <c r="F48" s="12">
        <v>1</v>
      </c>
      <c r="G48" s="12" t="s">
        <v>8</v>
      </c>
      <c r="H48" s="12" t="s">
        <v>670</v>
      </c>
      <c r="I48" s="12" t="s">
        <v>670</v>
      </c>
      <c r="J48" s="10">
        <v>0</v>
      </c>
      <c r="K48" s="12">
        <v>1</v>
      </c>
      <c r="L48" s="12">
        <v>400</v>
      </c>
      <c r="M48" s="10" t="s">
        <v>416</v>
      </c>
      <c r="N48" s="12" t="s">
        <v>419</v>
      </c>
      <c r="O48" s="10">
        <v>10</v>
      </c>
      <c r="P48" s="10" t="s">
        <v>324</v>
      </c>
      <c r="Q48" s="10"/>
      <c r="R48" s="62" t="s">
        <v>416</v>
      </c>
      <c r="S48" s="62" t="s">
        <v>250</v>
      </c>
      <c r="T48" s="62" t="s">
        <v>324</v>
      </c>
      <c r="U48" s="10" t="s">
        <v>419</v>
      </c>
      <c r="V48" s="10" t="s">
        <v>708</v>
      </c>
      <c r="W48" s="10">
        <v>32.5</v>
      </c>
      <c r="X48" s="12" t="s">
        <v>203</v>
      </c>
      <c r="Y48" s="12"/>
      <c r="Z48" s="12"/>
      <c r="AA48" s="62" t="s">
        <v>416</v>
      </c>
      <c r="AB48" s="62" t="s">
        <v>359</v>
      </c>
      <c r="AC48" s="62" t="s">
        <v>324</v>
      </c>
      <c r="AD48" s="62" t="s">
        <v>419</v>
      </c>
      <c r="AE48" s="62" t="s">
        <v>708</v>
      </c>
      <c r="AF48" s="10">
        <v>64</v>
      </c>
      <c r="AG48" s="10"/>
      <c r="AH48" s="10"/>
      <c r="AI48" s="27" t="s">
        <v>25</v>
      </c>
      <c r="AJ48" s="12">
        <f>6/10</f>
        <v>0.6</v>
      </c>
      <c r="AL48" s="12" t="s">
        <v>37</v>
      </c>
      <c r="AN48" s="12" t="s">
        <v>222</v>
      </c>
      <c r="AO48" s="10" t="s">
        <v>211</v>
      </c>
      <c r="AP48" s="10">
        <v>0</v>
      </c>
      <c r="AQ48" s="10">
        <v>0</v>
      </c>
      <c r="AR48" s="10">
        <v>0</v>
      </c>
      <c r="AS48" s="10">
        <v>0</v>
      </c>
      <c r="AT48" s="10">
        <v>0</v>
      </c>
      <c r="AX48" t="s">
        <v>324</v>
      </c>
      <c r="AY48">
        <v>0</v>
      </c>
      <c r="AZ48">
        <v>0</v>
      </c>
      <c r="BA48">
        <v>0</v>
      </c>
      <c r="BB48">
        <v>0</v>
      </c>
      <c r="BC48">
        <v>0</v>
      </c>
      <c r="BD48">
        <v>0</v>
      </c>
      <c r="BE48">
        <v>0</v>
      </c>
      <c r="BF48">
        <v>0</v>
      </c>
      <c r="BG48">
        <v>0</v>
      </c>
      <c r="BH48">
        <v>0</v>
      </c>
      <c r="BI48">
        <v>0</v>
      </c>
      <c r="BJ48" s="12" t="s">
        <v>211</v>
      </c>
      <c r="BK48" s="12" t="s">
        <v>621</v>
      </c>
      <c r="BL48" s="12"/>
    </row>
    <row r="49" spans="1:64" x14ac:dyDescent="0.25">
      <c r="A49" s="66">
        <v>33</v>
      </c>
      <c r="B49" s="10" t="s">
        <v>114</v>
      </c>
      <c r="C49" s="12">
        <v>2002</v>
      </c>
      <c r="D49" s="10">
        <v>47</v>
      </c>
      <c r="E49" s="12">
        <v>0</v>
      </c>
      <c r="F49" s="12">
        <v>1</v>
      </c>
      <c r="G49" s="12" t="s">
        <v>8</v>
      </c>
      <c r="H49" s="12" t="s">
        <v>670</v>
      </c>
      <c r="I49" s="12" t="s">
        <v>670</v>
      </c>
      <c r="J49" s="10">
        <v>0</v>
      </c>
      <c r="K49" s="12">
        <v>1</v>
      </c>
      <c r="L49" s="12">
        <v>800</v>
      </c>
      <c r="M49" s="10" t="s">
        <v>416</v>
      </c>
      <c r="N49" s="12" t="s">
        <v>419</v>
      </c>
      <c r="O49" s="10">
        <v>10</v>
      </c>
      <c r="P49" s="10" t="s">
        <v>324</v>
      </c>
      <c r="Q49" s="10"/>
      <c r="R49" s="62" t="s">
        <v>416</v>
      </c>
      <c r="S49" s="62" t="s">
        <v>250</v>
      </c>
      <c r="T49" s="62" t="s">
        <v>324</v>
      </c>
      <c r="U49" s="10" t="s">
        <v>419</v>
      </c>
      <c r="V49" s="10" t="s">
        <v>708</v>
      </c>
      <c r="W49" s="10">
        <v>32.5</v>
      </c>
      <c r="X49" s="12" t="s">
        <v>203</v>
      </c>
      <c r="Y49" s="12"/>
      <c r="Z49" s="12"/>
      <c r="AA49" s="62" t="s">
        <v>416</v>
      </c>
      <c r="AB49" s="62" t="s">
        <v>359</v>
      </c>
      <c r="AC49" s="62" t="s">
        <v>324</v>
      </c>
      <c r="AD49" s="62" t="s">
        <v>419</v>
      </c>
      <c r="AE49" s="62" t="s">
        <v>708</v>
      </c>
      <c r="AF49" s="10">
        <v>64</v>
      </c>
      <c r="AG49" s="10"/>
      <c r="AH49" s="10"/>
      <c r="AI49" s="27" t="s">
        <v>25</v>
      </c>
      <c r="AJ49" s="12">
        <f>6/10</f>
        <v>0.6</v>
      </c>
      <c r="AL49" s="12" t="s">
        <v>37</v>
      </c>
      <c r="AN49" s="12" t="s">
        <v>222</v>
      </c>
      <c r="AO49" s="10" t="s">
        <v>211</v>
      </c>
      <c r="AP49" s="10">
        <v>0</v>
      </c>
      <c r="AQ49" s="10">
        <v>0</v>
      </c>
      <c r="AR49" s="10">
        <v>0</v>
      </c>
      <c r="AS49" s="10">
        <v>0</v>
      </c>
      <c r="AT49" s="10">
        <v>0</v>
      </c>
      <c r="AX49" t="s">
        <v>324</v>
      </c>
      <c r="AY49">
        <v>0</v>
      </c>
      <c r="AZ49">
        <v>0</v>
      </c>
      <c r="BA49">
        <v>0</v>
      </c>
      <c r="BB49">
        <v>0</v>
      </c>
      <c r="BC49">
        <v>0</v>
      </c>
      <c r="BD49">
        <v>0</v>
      </c>
      <c r="BE49">
        <v>0</v>
      </c>
      <c r="BF49">
        <v>0</v>
      </c>
      <c r="BG49">
        <v>0</v>
      </c>
      <c r="BH49">
        <v>0</v>
      </c>
      <c r="BI49">
        <v>0</v>
      </c>
      <c r="BJ49" s="12" t="s">
        <v>211</v>
      </c>
      <c r="BK49" s="12" t="s">
        <v>621</v>
      </c>
      <c r="BL49" s="12"/>
    </row>
    <row r="50" spans="1:64" x14ac:dyDescent="0.25">
      <c r="A50" s="66">
        <v>33</v>
      </c>
      <c r="B50" s="10" t="s">
        <v>114</v>
      </c>
      <c r="C50" s="12">
        <v>2002</v>
      </c>
      <c r="D50" s="10">
        <v>48</v>
      </c>
      <c r="E50" s="12">
        <v>0</v>
      </c>
      <c r="F50" s="12">
        <v>1</v>
      </c>
      <c r="G50" s="12" t="s">
        <v>8</v>
      </c>
      <c r="H50" s="12" t="s">
        <v>670</v>
      </c>
      <c r="I50" s="12" t="s">
        <v>670</v>
      </c>
      <c r="J50" s="10">
        <v>0</v>
      </c>
      <c r="K50" s="12">
        <v>1</v>
      </c>
      <c r="L50" s="12">
        <v>1200</v>
      </c>
      <c r="M50" s="10" t="s">
        <v>416</v>
      </c>
      <c r="N50" s="12" t="s">
        <v>419</v>
      </c>
      <c r="O50" s="10">
        <v>10</v>
      </c>
      <c r="P50" s="10" t="s">
        <v>324</v>
      </c>
      <c r="Q50" s="10"/>
      <c r="R50" s="62" t="s">
        <v>416</v>
      </c>
      <c r="S50" s="62" t="s">
        <v>250</v>
      </c>
      <c r="T50" s="62" t="s">
        <v>324</v>
      </c>
      <c r="U50" s="10" t="s">
        <v>419</v>
      </c>
      <c r="V50" s="10" t="s">
        <v>708</v>
      </c>
      <c r="W50" s="10">
        <v>32.5</v>
      </c>
      <c r="X50" s="12" t="s">
        <v>203</v>
      </c>
      <c r="Y50" s="12"/>
      <c r="Z50" s="12"/>
      <c r="AA50" s="62" t="s">
        <v>416</v>
      </c>
      <c r="AB50" s="62" t="s">
        <v>359</v>
      </c>
      <c r="AC50" s="62" t="s">
        <v>324</v>
      </c>
      <c r="AD50" s="62" t="s">
        <v>419</v>
      </c>
      <c r="AE50" s="62" t="s">
        <v>708</v>
      </c>
      <c r="AF50" s="10">
        <v>64</v>
      </c>
      <c r="AG50" s="10"/>
      <c r="AH50" s="10"/>
      <c r="AI50" s="27" t="s">
        <v>25</v>
      </c>
      <c r="AJ50" s="12">
        <f>6/10</f>
        <v>0.6</v>
      </c>
      <c r="AL50" s="12" t="s">
        <v>37</v>
      </c>
      <c r="AN50" s="12" t="s">
        <v>222</v>
      </c>
      <c r="AO50" s="10" t="s">
        <v>211</v>
      </c>
      <c r="AP50" s="10">
        <v>0</v>
      </c>
      <c r="AQ50" s="10">
        <v>0</v>
      </c>
      <c r="AR50" s="10">
        <v>0</v>
      </c>
      <c r="AS50" s="10">
        <v>0</v>
      </c>
      <c r="AT50" s="10">
        <v>0</v>
      </c>
      <c r="AX50" t="s">
        <v>324</v>
      </c>
      <c r="AY50">
        <v>0</v>
      </c>
      <c r="AZ50">
        <v>0</v>
      </c>
      <c r="BA50">
        <v>0</v>
      </c>
      <c r="BB50">
        <v>0</v>
      </c>
      <c r="BC50">
        <v>0</v>
      </c>
      <c r="BD50">
        <v>0</v>
      </c>
      <c r="BE50">
        <v>0</v>
      </c>
      <c r="BF50">
        <v>0</v>
      </c>
      <c r="BG50">
        <v>0</v>
      </c>
      <c r="BH50">
        <v>0</v>
      </c>
      <c r="BI50">
        <v>0</v>
      </c>
      <c r="BJ50" s="12" t="s">
        <v>211</v>
      </c>
      <c r="BK50" s="12" t="s">
        <v>621</v>
      </c>
      <c r="BL50" s="12"/>
    </row>
    <row r="51" spans="1:64" x14ac:dyDescent="0.25">
      <c r="A51" s="66">
        <v>34</v>
      </c>
      <c r="B51" s="10" t="s">
        <v>181</v>
      </c>
      <c r="C51" s="12">
        <v>2006</v>
      </c>
      <c r="D51" s="10">
        <v>49</v>
      </c>
      <c r="E51" s="12">
        <v>0</v>
      </c>
      <c r="F51" s="12">
        <v>1</v>
      </c>
      <c r="G51" s="12" t="s">
        <v>8</v>
      </c>
      <c r="H51" s="12" t="s">
        <v>670</v>
      </c>
      <c r="I51" s="12" t="s">
        <v>670</v>
      </c>
      <c r="J51" s="10">
        <v>0</v>
      </c>
      <c r="K51" s="10">
        <v>1</v>
      </c>
      <c r="L51" s="12">
        <v>400</v>
      </c>
      <c r="M51" s="10" t="s">
        <v>416</v>
      </c>
      <c r="N51" s="12">
        <f t="shared" ref="N51:N56" si="2">L51/AF51</f>
        <v>7.5329566854990579</v>
      </c>
      <c r="O51" s="10">
        <v>23</v>
      </c>
      <c r="P51" s="10" t="s">
        <v>324</v>
      </c>
      <c r="Q51" s="10"/>
      <c r="R51" s="62" t="s">
        <v>416</v>
      </c>
      <c r="S51" s="62" t="s">
        <v>740</v>
      </c>
      <c r="T51" s="62" t="s">
        <v>416</v>
      </c>
      <c r="U51" s="10">
        <v>21</v>
      </c>
      <c r="V51" s="10" t="s">
        <v>324</v>
      </c>
      <c r="W51" s="10">
        <v>21</v>
      </c>
      <c r="X51" s="12" t="s">
        <v>203</v>
      </c>
      <c r="Y51" s="12"/>
      <c r="Z51" s="12"/>
      <c r="AA51" s="62" t="s">
        <v>416</v>
      </c>
      <c r="AB51" s="62" t="s">
        <v>366</v>
      </c>
      <c r="AC51" s="62" t="s">
        <v>416</v>
      </c>
      <c r="AD51" s="10">
        <v>53.1</v>
      </c>
      <c r="AE51" s="62" t="s">
        <v>324</v>
      </c>
      <c r="AF51" s="10">
        <v>53.1</v>
      </c>
      <c r="AG51" s="10"/>
      <c r="AH51" s="10"/>
      <c r="AI51" s="27" t="s">
        <v>25</v>
      </c>
      <c r="AJ51" s="12">
        <f>12/23</f>
        <v>0.52173913043478259</v>
      </c>
      <c r="AL51" s="12" t="s">
        <v>37</v>
      </c>
      <c r="AN51" s="12" t="s">
        <v>222</v>
      </c>
      <c r="AO51" s="10" t="s">
        <v>211</v>
      </c>
      <c r="AP51" s="10">
        <v>0</v>
      </c>
      <c r="AQ51" s="10">
        <v>0</v>
      </c>
      <c r="AR51" s="10">
        <v>0</v>
      </c>
      <c r="AS51" s="10">
        <v>0</v>
      </c>
      <c r="AT51" s="10">
        <v>0</v>
      </c>
      <c r="AX51" t="s">
        <v>416</v>
      </c>
      <c r="AY51">
        <v>1</v>
      </c>
      <c r="AZ51">
        <v>0</v>
      </c>
      <c r="BA51">
        <v>0</v>
      </c>
      <c r="BB51">
        <v>0</v>
      </c>
      <c r="BC51">
        <v>0</v>
      </c>
      <c r="BD51">
        <v>0</v>
      </c>
      <c r="BE51">
        <v>0</v>
      </c>
      <c r="BF51">
        <v>0</v>
      </c>
      <c r="BG51">
        <v>0</v>
      </c>
      <c r="BH51">
        <v>0</v>
      </c>
      <c r="BI51">
        <v>0</v>
      </c>
      <c r="BJ51" s="12" t="s">
        <v>204</v>
      </c>
      <c r="BK51" s="12"/>
      <c r="BL51" s="12"/>
    </row>
    <row r="52" spans="1:64" x14ac:dyDescent="0.25">
      <c r="A52" s="66">
        <v>34</v>
      </c>
      <c r="B52" s="10" t="s">
        <v>181</v>
      </c>
      <c r="C52" s="12">
        <v>2006</v>
      </c>
      <c r="D52" s="10">
        <v>50</v>
      </c>
      <c r="E52" s="12">
        <v>0</v>
      </c>
      <c r="F52" s="12">
        <v>1</v>
      </c>
      <c r="G52" s="12" t="s">
        <v>8</v>
      </c>
      <c r="H52" s="12" t="s">
        <v>670</v>
      </c>
      <c r="I52" s="12" t="s">
        <v>670</v>
      </c>
      <c r="J52" s="10">
        <v>0</v>
      </c>
      <c r="K52" s="10">
        <v>1</v>
      </c>
      <c r="L52" s="12">
        <v>400</v>
      </c>
      <c r="M52" s="10" t="s">
        <v>416</v>
      </c>
      <c r="N52" s="12">
        <f t="shared" si="2"/>
        <v>7.5329566854990579</v>
      </c>
      <c r="O52" s="10">
        <v>23</v>
      </c>
      <c r="P52" s="10" t="s">
        <v>324</v>
      </c>
      <c r="Q52" s="10"/>
      <c r="R52" s="62" t="s">
        <v>416</v>
      </c>
      <c r="S52" s="62" t="s">
        <v>740</v>
      </c>
      <c r="T52" s="62" t="s">
        <v>416</v>
      </c>
      <c r="U52" s="10">
        <v>21</v>
      </c>
      <c r="V52" s="10" t="s">
        <v>324</v>
      </c>
      <c r="W52" s="10">
        <v>21</v>
      </c>
      <c r="X52" s="12" t="s">
        <v>203</v>
      </c>
      <c r="Y52" s="12"/>
      <c r="Z52" s="12"/>
      <c r="AA52" s="62" t="s">
        <v>416</v>
      </c>
      <c r="AB52" s="62" t="s">
        <v>366</v>
      </c>
      <c r="AC52" s="62" t="s">
        <v>416</v>
      </c>
      <c r="AD52" s="10">
        <v>53.1</v>
      </c>
      <c r="AE52" s="62" t="s">
        <v>324</v>
      </c>
      <c r="AF52" s="10">
        <v>53.1</v>
      </c>
      <c r="AG52" s="10"/>
      <c r="AH52" s="10"/>
      <c r="AI52" s="27" t="s">
        <v>25</v>
      </c>
      <c r="AJ52" s="12">
        <f>12/23</f>
        <v>0.52173913043478259</v>
      </c>
      <c r="AL52" s="12" t="s">
        <v>37</v>
      </c>
      <c r="AN52" s="12" t="s">
        <v>222</v>
      </c>
      <c r="AO52" s="10" t="s">
        <v>211</v>
      </c>
      <c r="AP52" s="10">
        <v>0</v>
      </c>
      <c r="AQ52" s="10">
        <v>0</v>
      </c>
      <c r="AR52" s="10">
        <v>0</v>
      </c>
      <c r="AS52" s="10">
        <v>0</v>
      </c>
      <c r="AT52" s="10">
        <v>0</v>
      </c>
      <c r="AX52" t="s">
        <v>416</v>
      </c>
      <c r="AY52">
        <v>1</v>
      </c>
      <c r="AZ52">
        <v>0</v>
      </c>
      <c r="BA52">
        <v>1</v>
      </c>
      <c r="BB52">
        <v>0</v>
      </c>
      <c r="BC52">
        <v>0</v>
      </c>
      <c r="BD52">
        <v>0</v>
      </c>
      <c r="BE52">
        <v>0</v>
      </c>
      <c r="BF52">
        <v>0</v>
      </c>
      <c r="BG52">
        <v>0</v>
      </c>
      <c r="BH52">
        <v>0</v>
      </c>
      <c r="BI52">
        <v>0</v>
      </c>
      <c r="BJ52" s="12" t="s">
        <v>622</v>
      </c>
      <c r="BK52" s="12"/>
      <c r="BL52" s="12"/>
    </row>
    <row r="53" spans="1:64" x14ac:dyDescent="0.25">
      <c r="A53" s="66">
        <v>35</v>
      </c>
      <c r="B53" s="10" t="s">
        <v>117</v>
      </c>
      <c r="C53" s="12">
        <v>2002</v>
      </c>
      <c r="D53" s="10">
        <v>51</v>
      </c>
      <c r="E53" s="12">
        <v>0</v>
      </c>
      <c r="F53" s="12">
        <v>1</v>
      </c>
      <c r="G53" s="12" t="s">
        <v>61</v>
      </c>
      <c r="H53" s="12" t="s">
        <v>670</v>
      </c>
      <c r="I53" s="12" t="s">
        <v>670</v>
      </c>
      <c r="J53" s="10">
        <v>0</v>
      </c>
      <c r="K53" s="12">
        <v>1</v>
      </c>
      <c r="L53" s="12">
        <v>690</v>
      </c>
      <c r="M53" s="10" t="s">
        <v>416</v>
      </c>
      <c r="N53" s="12">
        <f t="shared" si="2"/>
        <v>10</v>
      </c>
      <c r="O53" s="10">
        <v>6</v>
      </c>
      <c r="P53" s="10" t="s">
        <v>324</v>
      </c>
      <c r="Q53" s="10"/>
      <c r="R53" s="62" t="s">
        <v>416</v>
      </c>
      <c r="S53" s="62" t="s">
        <v>256</v>
      </c>
      <c r="T53" s="62" t="s">
        <v>416</v>
      </c>
      <c r="U53" s="10">
        <v>20</v>
      </c>
      <c r="V53" s="10" t="s">
        <v>324</v>
      </c>
      <c r="W53" s="10">
        <v>20</v>
      </c>
      <c r="X53" s="12" t="s">
        <v>203</v>
      </c>
      <c r="Y53" s="12"/>
      <c r="Z53" s="12"/>
      <c r="AA53" s="62" t="s">
        <v>416</v>
      </c>
      <c r="AB53" s="62" t="s">
        <v>369</v>
      </c>
      <c r="AC53" s="62" t="s">
        <v>416</v>
      </c>
      <c r="AD53" s="10">
        <v>69</v>
      </c>
      <c r="AE53" s="62" t="s">
        <v>324</v>
      </c>
      <c r="AF53" s="10">
        <v>69</v>
      </c>
      <c r="AG53" s="10"/>
      <c r="AH53" s="10"/>
      <c r="AI53" s="27" t="s">
        <v>23</v>
      </c>
      <c r="AJ53" s="12">
        <v>1</v>
      </c>
      <c r="AL53" s="12" t="s">
        <v>54</v>
      </c>
      <c r="AN53" s="12" t="s">
        <v>222</v>
      </c>
      <c r="AO53" s="10" t="s">
        <v>211</v>
      </c>
      <c r="AP53" s="10">
        <v>0</v>
      </c>
      <c r="AQ53" s="10">
        <v>0</v>
      </c>
      <c r="AR53" s="10">
        <v>0</v>
      </c>
      <c r="AS53" s="10">
        <v>0</v>
      </c>
      <c r="AT53" s="10">
        <v>0</v>
      </c>
      <c r="AX53" t="s">
        <v>324</v>
      </c>
      <c r="AY53">
        <v>0</v>
      </c>
      <c r="AZ53">
        <v>0</v>
      </c>
      <c r="BA53">
        <v>0</v>
      </c>
      <c r="BB53">
        <v>0</v>
      </c>
      <c r="BC53">
        <v>0</v>
      </c>
      <c r="BD53">
        <v>0</v>
      </c>
      <c r="BE53">
        <v>0</v>
      </c>
      <c r="BF53">
        <v>0</v>
      </c>
      <c r="BG53">
        <v>0</v>
      </c>
      <c r="BH53">
        <v>0</v>
      </c>
      <c r="BI53">
        <v>0</v>
      </c>
      <c r="BJ53" s="12" t="s">
        <v>211</v>
      </c>
      <c r="BK53" s="12"/>
      <c r="BL53" s="12"/>
    </row>
    <row r="54" spans="1:64" x14ac:dyDescent="0.25">
      <c r="A54" s="66">
        <v>35</v>
      </c>
      <c r="B54" s="10" t="s">
        <v>117</v>
      </c>
      <c r="C54" s="12">
        <v>2002</v>
      </c>
      <c r="D54" s="10">
        <v>52</v>
      </c>
      <c r="E54" s="12">
        <v>0</v>
      </c>
      <c r="F54" s="12">
        <v>1</v>
      </c>
      <c r="G54" s="12" t="s">
        <v>61</v>
      </c>
      <c r="H54" s="12" t="s">
        <v>670</v>
      </c>
      <c r="I54" s="12" t="s">
        <v>670</v>
      </c>
      <c r="J54" s="10">
        <v>0</v>
      </c>
      <c r="K54" s="12">
        <v>1</v>
      </c>
      <c r="L54" s="12">
        <v>690</v>
      </c>
      <c r="M54" s="10" t="s">
        <v>416</v>
      </c>
      <c r="N54" s="12">
        <f t="shared" si="2"/>
        <v>10</v>
      </c>
      <c r="O54" s="10">
        <v>6</v>
      </c>
      <c r="P54" s="10" t="s">
        <v>324</v>
      </c>
      <c r="Q54" s="10"/>
      <c r="R54" s="62" t="s">
        <v>416</v>
      </c>
      <c r="S54" s="62" t="s">
        <v>256</v>
      </c>
      <c r="T54" s="62" t="s">
        <v>416</v>
      </c>
      <c r="U54" s="10">
        <v>20</v>
      </c>
      <c r="V54" s="10" t="s">
        <v>324</v>
      </c>
      <c r="W54" s="10">
        <v>20</v>
      </c>
      <c r="X54" s="12" t="s">
        <v>203</v>
      </c>
      <c r="Y54" s="12"/>
      <c r="Z54" s="12"/>
      <c r="AA54" s="62" t="s">
        <v>416</v>
      </c>
      <c r="AB54" s="62" t="s">
        <v>369</v>
      </c>
      <c r="AC54" s="62" t="s">
        <v>416</v>
      </c>
      <c r="AD54" s="10">
        <v>69</v>
      </c>
      <c r="AE54" s="62" t="s">
        <v>324</v>
      </c>
      <c r="AF54" s="10">
        <v>69</v>
      </c>
      <c r="AG54" s="10"/>
      <c r="AH54" s="10"/>
      <c r="AI54" s="27" t="s">
        <v>23</v>
      </c>
      <c r="AJ54" s="12">
        <v>1</v>
      </c>
      <c r="AL54" s="12" t="s">
        <v>37</v>
      </c>
      <c r="AN54" s="12" t="s">
        <v>222</v>
      </c>
      <c r="AO54" s="10" t="s">
        <v>211</v>
      </c>
      <c r="AP54" s="10">
        <v>0</v>
      </c>
      <c r="AQ54" s="10">
        <v>0</v>
      </c>
      <c r="AR54" s="10">
        <v>0</v>
      </c>
      <c r="AS54" s="10">
        <v>0</v>
      </c>
      <c r="AT54" s="10">
        <v>0</v>
      </c>
      <c r="AX54" t="s">
        <v>324</v>
      </c>
      <c r="AY54">
        <v>0</v>
      </c>
      <c r="AZ54">
        <v>0</v>
      </c>
      <c r="BA54">
        <v>0</v>
      </c>
      <c r="BB54">
        <v>0</v>
      </c>
      <c r="BC54">
        <v>0</v>
      </c>
      <c r="BD54">
        <v>0</v>
      </c>
      <c r="BE54">
        <v>0</v>
      </c>
      <c r="BF54">
        <v>0</v>
      </c>
      <c r="BG54">
        <v>0</v>
      </c>
      <c r="BH54">
        <v>0</v>
      </c>
      <c r="BI54">
        <v>0</v>
      </c>
      <c r="BJ54" s="12" t="s">
        <v>211</v>
      </c>
      <c r="BK54" s="12"/>
      <c r="BL54" s="12"/>
    </row>
    <row r="55" spans="1:64" x14ac:dyDescent="0.25">
      <c r="A55" s="66">
        <v>35</v>
      </c>
      <c r="B55" s="10" t="s">
        <v>117</v>
      </c>
      <c r="C55" s="12">
        <v>2002</v>
      </c>
      <c r="D55" s="10">
        <v>53</v>
      </c>
      <c r="E55" s="12">
        <v>0</v>
      </c>
      <c r="F55" s="12">
        <v>1</v>
      </c>
      <c r="G55" s="12" t="s">
        <v>61</v>
      </c>
      <c r="H55" s="12" t="s">
        <v>670</v>
      </c>
      <c r="I55" s="12" t="s">
        <v>670</v>
      </c>
      <c r="J55" s="10">
        <v>0</v>
      </c>
      <c r="K55" s="12">
        <v>1</v>
      </c>
      <c r="L55" s="12">
        <v>690</v>
      </c>
      <c r="M55" s="10" t="s">
        <v>416</v>
      </c>
      <c r="N55" s="12">
        <f t="shared" si="2"/>
        <v>10</v>
      </c>
      <c r="O55" s="10">
        <v>6</v>
      </c>
      <c r="P55" s="10" t="s">
        <v>324</v>
      </c>
      <c r="Q55" s="10"/>
      <c r="R55" s="62" t="s">
        <v>416</v>
      </c>
      <c r="S55" s="62" t="s">
        <v>256</v>
      </c>
      <c r="T55" s="62" t="s">
        <v>416</v>
      </c>
      <c r="U55" s="10">
        <v>20</v>
      </c>
      <c r="V55" s="10" t="s">
        <v>324</v>
      </c>
      <c r="W55" s="10">
        <v>20</v>
      </c>
      <c r="X55" s="12" t="s">
        <v>203</v>
      </c>
      <c r="Y55" s="12"/>
      <c r="Z55" s="12"/>
      <c r="AA55" s="62" t="s">
        <v>416</v>
      </c>
      <c r="AB55" s="62" t="s">
        <v>369</v>
      </c>
      <c r="AC55" s="62" t="s">
        <v>416</v>
      </c>
      <c r="AD55" s="10">
        <v>69</v>
      </c>
      <c r="AE55" s="62" t="s">
        <v>324</v>
      </c>
      <c r="AF55" s="10">
        <v>69</v>
      </c>
      <c r="AG55" s="10"/>
      <c r="AH55" s="10"/>
      <c r="AI55" s="27" t="s">
        <v>23</v>
      </c>
      <c r="AJ55" s="12">
        <v>1</v>
      </c>
      <c r="AL55" s="12" t="s">
        <v>37</v>
      </c>
      <c r="AN55" s="12" t="s">
        <v>222</v>
      </c>
      <c r="AO55" s="10" t="s">
        <v>211</v>
      </c>
      <c r="AP55" s="10">
        <v>0</v>
      </c>
      <c r="AQ55" s="10">
        <v>0</v>
      </c>
      <c r="AR55" s="10">
        <v>0</v>
      </c>
      <c r="AS55" s="10">
        <v>0</v>
      </c>
      <c r="AT55" s="10">
        <v>0</v>
      </c>
      <c r="AX55" t="s">
        <v>324</v>
      </c>
      <c r="AY55">
        <v>0</v>
      </c>
      <c r="AZ55">
        <v>0</v>
      </c>
      <c r="BA55">
        <v>0</v>
      </c>
      <c r="BB55">
        <v>0</v>
      </c>
      <c r="BC55">
        <v>0</v>
      </c>
      <c r="BD55">
        <v>0</v>
      </c>
      <c r="BE55">
        <v>0</v>
      </c>
      <c r="BF55">
        <v>0</v>
      </c>
      <c r="BG55">
        <v>0</v>
      </c>
      <c r="BH55">
        <v>0</v>
      </c>
      <c r="BI55">
        <v>0</v>
      </c>
      <c r="BJ55" s="12" t="s">
        <v>211</v>
      </c>
      <c r="BK55" s="12" t="s">
        <v>705</v>
      </c>
      <c r="BL55" s="12"/>
    </row>
    <row r="56" spans="1:64" x14ac:dyDescent="0.25">
      <c r="A56" s="66">
        <v>35</v>
      </c>
      <c r="B56" s="10" t="s">
        <v>117</v>
      </c>
      <c r="C56" s="12">
        <v>2002</v>
      </c>
      <c r="D56" s="10">
        <v>54</v>
      </c>
      <c r="E56" s="12">
        <v>0</v>
      </c>
      <c r="F56" s="12">
        <v>1</v>
      </c>
      <c r="G56" s="12" t="s">
        <v>61</v>
      </c>
      <c r="H56" s="12" t="s">
        <v>670</v>
      </c>
      <c r="I56" s="12" t="s">
        <v>670</v>
      </c>
      <c r="J56" s="10">
        <v>0</v>
      </c>
      <c r="K56" s="10">
        <v>1</v>
      </c>
      <c r="L56" s="12">
        <v>690</v>
      </c>
      <c r="M56" s="10" t="s">
        <v>416</v>
      </c>
      <c r="N56" s="12">
        <f t="shared" si="2"/>
        <v>10</v>
      </c>
      <c r="O56" s="10">
        <v>6</v>
      </c>
      <c r="P56" s="10" t="s">
        <v>324</v>
      </c>
      <c r="Q56" s="10"/>
      <c r="R56" s="62" t="s">
        <v>416</v>
      </c>
      <c r="S56" s="62" t="s">
        <v>256</v>
      </c>
      <c r="T56" s="62" t="s">
        <v>416</v>
      </c>
      <c r="U56" s="10">
        <v>20</v>
      </c>
      <c r="V56" s="10" t="s">
        <v>324</v>
      </c>
      <c r="W56" s="10">
        <v>20</v>
      </c>
      <c r="X56" s="12" t="s">
        <v>203</v>
      </c>
      <c r="Y56" s="12"/>
      <c r="Z56" s="12"/>
      <c r="AA56" s="62" t="s">
        <v>416</v>
      </c>
      <c r="AB56" s="62" t="s">
        <v>369</v>
      </c>
      <c r="AC56" s="62" t="s">
        <v>416</v>
      </c>
      <c r="AD56" s="10">
        <v>69</v>
      </c>
      <c r="AE56" s="62" t="s">
        <v>324</v>
      </c>
      <c r="AF56" s="10">
        <v>69</v>
      </c>
      <c r="AG56" s="10"/>
      <c r="AH56" s="10"/>
      <c r="AI56" s="27" t="s">
        <v>23</v>
      </c>
      <c r="AJ56" s="12">
        <v>1</v>
      </c>
      <c r="AL56" s="12" t="s">
        <v>37</v>
      </c>
      <c r="AN56" s="12" t="s">
        <v>222</v>
      </c>
      <c r="AO56" s="10" t="s">
        <v>211</v>
      </c>
      <c r="AP56" s="10">
        <v>0</v>
      </c>
      <c r="AQ56" s="10">
        <v>0</v>
      </c>
      <c r="AR56" s="10">
        <v>0</v>
      </c>
      <c r="AS56" s="10">
        <v>0</v>
      </c>
      <c r="AT56" s="10">
        <v>0</v>
      </c>
      <c r="AX56" t="s">
        <v>416</v>
      </c>
      <c r="AY56">
        <v>0</v>
      </c>
      <c r="AZ56">
        <v>0</v>
      </c>
      <c r="BA56">
        <v>0</v>
      </c>
      <c r="BB56">
        <v>0</v>
      </c>
      <c r="BC56">
        <v>0</v>
      </c>
      <c r="BD56">
        <v>1</v>
      </c>
      <c r="BE56">
        <v>0</v>
      </c>
      <c r="BF56">
        <v>0</v>
      </c>
      <c r="BG56">
        <v>0</v>
      </c>
      <c r="BH56">
        <v>0</v>
      </c>
      <c r="BI56">
        <v>0</v>
      </c>
      <c r="BJ56" s="12" t="s">
        <v>371</v>
      </c>
      <c r="BK56" s="12" t="s">
        <v>706</v>
      </c>
      <c r="BL56" s="12"/>
    </row>
    <row r="57" spans="1:64" x14ac:dyDescent="0.25">
      <c r="A57" s="66">
        <v>36</v>
      </c>
      <c r="B57" s="10" t="s">
        <v>119</v>
      </c>
      <c r="C57" s="12">
        <v>1993</v>
      </c>
      <c r="D57" s="10">
        <v>55</v>
      </c>
      <c r="E57" s="12">
        <v>0</v>
      </c>
      <c r="F57" s="12">
        <v>1</v>
      </c>
      <c r="G57" s="12" t="s">
        <v>19</v>
      </c>
      <c r="H57" s="12" t="s">
        <v>670</v>
      </c>
      <c r="I57" s="12" t="s">
        <v>670</v>
      </c>
      <c r="J57" s="10">
        <v>0</v>
      </c>
      <c r="K57" s="10">
        <v>1</v>
      </c>
      <c r="L57" s="12">
        <v>250</v>
      </c>
      <c r="M57" s="10" t="s">
        <v>416</v>
      </c>
      <c r="N57" s="12" t="s">
        <v>419</v>
      </c>
      <c r="O57" s="10">
        <v>1</v>
      </c>
      <c r="P57" s="10" t="s">
        <v>416</v>
      </c>
      <c r="Q57" s="10"/>
      <c r="R57" s="62" t="s">
        <v>416</v>
      </c>
      <c r="S57" s="29" t="s">
        <v>741</v>
      </c>
      <c r="T57" s="62" t="s">
        <v>324</v>
      </c>
      <c r="U57" s="62" t="s">
        <v>419</v>
      </c>
      <c r="V57" s="10" t="s">
        <v>739</v>
      </c>
      <c r="W57" s="10">
        <v>9.5</v>
      </c>
      <c r="X57" s="12" t="s">
        <v>172</v>
      </c>
      <c r="Y57" s="12"/>
      <c r="Z57" s="12"/>
      <c r="AA57" s="62" t="s">
        <v>416</v>
      </c>
      <c r="AB57" s="62" t="s">
        <v>374</v>
      </c>
      <c r="AC57" s="62" t="s">
        <v>416</v>
      </c>
      <c r="AD57" s="10">
        <v>26.8</v>
      </c>
      <c r="AE57" s="10" t="s">
        <v>738</v>
      </c>
      <c r="AF57" s="10">
        <v>26.8</v>
      </c>
      <c r="AG57" s="10"/>
      <c r="AH57" s="10"/>
      <c r="AI57" s="27" t="s">
        <v>23</v>
      </c>
      <c r="AJ57" s="12">
        <v>1</v>
      </c>
      <c r="AL57" s="12" t="s">
        <v>419</v>
      </c>
      <c r="AN57" s="12" t="s">
        <v>199</v>
      </c>
      <c r="AO57" s="10" t="s">
        <v>232</v>
      </c>
      <c r="AP57" s="10">
        <v>0</v>
      </c>
      <c r="AQ57" s="10">
        <v>1</v>
      </c>
      <c r="AR57" s="10">
        <v>0</v>
      </c>
      <c r="AS57" s="10">
        <v>0</v>
      </c>
      <c r="AT57" s="10">
        <v>0</v>
      </c>
      <c r="AX57" t="s">
        <v>324</v>
      </c>
      <c r="AY57">
        <v>0</v>
      </c>
      <c r="AZ57">
        <v>0</v>
      </c>
      <c r="BA57">
        <v>0</v>
      </c>
      <c r="BB57">
        <v>0</v>
      </c>
      <c r="BC57">
        <v>0</v>
      </c>
      <c r="BD57">
        <v>0</v>
      </c>
      <c r="BE57">
        <v>0</v>
      </c>
      <c r="BF57">
        <v>0</v>
      </c>
      <c r="BG57">
        <v>0</v>
      </c>
      <c r="BH57">
        <v>0</v>
      </c>
      <c r="BI57">
        <v>0</v>
      </c>
      <c r="BJ57" s="12" t="s">
        <v>211</v>
      </c>
      <c r="BK57" s="12" t="s">
        <v>625</v>
      </c>
      <c r="BL57" s="12"/>
    </row>
    <row r="58" spans="1:64" x14ac:dyDescent="0.25">
      <c r="A58" s="66">
        <v>36</v>
      </c>
      <c r="B58" s="10" t="s">
        <v>119</v>
      </c>
      <c r="C58" s="12">
        <v>1993</v>
      </c>
      <c r="D58" s="10">
        <v>56</v>
      </c>
      <c r="E58" s="12">
        <v>0</v>
      </c>
      <c r="F58" s="12">
        <v>1</v>
      </c>
      <c r="G58" s="12" t="s">
        <v>19</v>
      </c>
      <c r="H58" s="12" t="s">
        <v>670</v>
      </c>
      <c r="I58" s="12" t="s">
        <v>670</v>
      </c>
      <c r="J58" s="10">
        <v>0</v>
      </c>
      <c r="K58" s="12">
        <v>1</v>
      </c>
      <c r="L58" s="12">
        <v>250</v>
      </c>
      <c r="M58" s="10" t="s">
        <v>416</v>
      </c>
      <c r="N58" s="12" t="s">
        <v>419</v>
      </c>
      <c r="O58" s="10">
        <v>1</v>
      </c>
      <c r="P58" s="10" t="s">
        <v>416</v>
      </c>
      <c r="Q58" s="10"/>
      <c r="R58" s="62" t="s">
        <v>416</v>
      </c>
      <c r="S58" s="29" t="s">
        <v>741</v>
      </c>
      <c r="T58" s="62" t="s">
        <v>324</v>
      </c>
      <c r="U58" s="62" t="s">
        <v>419</v>
      </c>
      <c r="V58" s="10" t="s">
        <v>739</v>
      </c>
      <c r="W58" s="10">
        <v>9.5</v>
      </c>
      <c r="X58" s="12" t="s">
        <v>172</v>
      </c>
      <c r="Y58" s="12"/>
      <c r="Z58" s="12"/>
      <c r="AA58" s="62" t="s">
        <v>416</v>
      </c>
      <c r="AB58" s="62" t="s">
        <v>374</v>
      </c>
      <c r="AC58" s="62" t="s">
        <v>416</v>
      </c>
      <c r="AD58" s="10">
        <v>26.8</v>
      </c>
      <c r="AE58" s="10" t="s">
        <v>738</v>
      </c>
      <c r="AF58" s="10">
        <v>26.8</v>
      </c>
      <c r="AG58" s="10"/>
      <c r="AH58" s="10"/>
      <c r="AI58" s="27" t="s">
        <v>23</v>
      </c>
      <c r="AJ58" s="12">
        <v>1</v>
      </c>
      <c r="AL58" s="12" t="s">
        <v>419</v>
      </c>
      <c r="AN58" s="12" t="s">
        <v>199</v>
      </c>
      <c r="AO58" s="10" t="s">
        <v>232</v>
      </c>
      <c r="AP58" s="10">
        <v>0</v>
      </c>
      <c r="AQ58" s="10">
        <v>1</v>
      </c>
      <c r="AR58" s="10">
        <v>0</v>
      </c>
      <c r="AS58" s="10">
        <v>0</v>
      </c>
      <c r="AT58" s="10">
        <v>0</v>
      </c>
      <c r="AX58" t="s">
        <v>324</v>
      </c>
      <c r="AY58">
        <v>0</v>
      </c>
      <c r="AZ58">
        <v>0</v>
      </c>
      <c r="BA58">
        <v>0</v>
      </c>
      <c r="BB58">
        <v>0</v>
      </c>
      <c r="BC58">
        <v>0</v>
      </c>
      <c r="BD58">
        <v>0</v>
      </c>
      <c r="BE58">
        <v>0</v>
      </c>
      <c r="BF58">
        <v>0</v>
      </c>
      <c r="BG58">
        <v>0</v>
      </c>
      <c r="BH58">
        <v>0</v>
      </c>
      <c r="BI58">
        <v>0</v>
      </c>
      <c r="BJ58" s="12" t="s">
        <v>211</v>
      </c>
      <c r="BK58" s="12" t="s">
        <v>625</v>
      </c>
      <c r="BL58" s="12"/>
    </row>
    <row r="59" spans="1:64" x14ac:dyDescent="0.25">
      <c r="A59" s="66">
        <v>36</v>
      </c>
      <c r="B59" s="10" t="s">
        <v>119</v>
      </c>
      <c r="C59" s="12">
        <v>1993</v>
      </c>
      <c r="D59" s="10">
        <v>57</v>
      </c>
      <c r="E59" s="12">
        <v>0</v>
      </c>
      <c r="F59" s="12">
        <v>1</v>
      </c>
      <c r="G59" s="12" t="s">
        <v>19</v>
      </c>
      <c r="H59" s="12" t="s">
        <v>670</v>
      </c>
      <c r="I59" s="12" t="s">
        <v>670</v>
      </c>
      <c r="J59" s="10">
        <v>0</v>
      </c>
      <c r="K59" s="12">
        <v>1</v>
      </c>
      <c r="L59" s="12">
        <v>250</v>
      </c>
      <c r="M59" s="10" t="s">
        <v>416</v>
      </c>
      <c r="N59" s="12" t="s">
        <v>419</v>
      </c>
      <c r="O59" s="10">
        <v>1</v>
      </c>
      <c r="P59" s="10" t="s">
        <v>416</v>
      </c>
      <c r="Q59" s="10"/>
      <c r="R59" s="62" t="s">
        <v>416</v>
      </c>
      <c r="S59" s="29" t="s">
        <v>741</v>
      </c>
      <c r="T59" s="62" t="s">
        <v>324</v>
      </c>
      <c r="U59" s="62" t="s">
        <v>419</v>
      </c>
      <c r="V59" s="10" t="s">
        <v>739</v>
      </c>
      <c r="W59" s="10">
        <v>9.5</v>
      </c>
      <c r="X59" s="12" t="s">
        <v>172</v>
      </c>
      <c r="Y59" s="12"/>
      <c r="Z59" s="12"/>
      <c r="AA59" s="62" t="s">
        <v>416</v>
      </c>
      <c r="AB59" s="62" t="s">
        <v>374</v>
      </c>
      <c r="AC59" s="62" t="s">
        <v>416</v>
      </c>
      <c r="AD59" s="10">
        <v>26.8</v>
      </c>
      <c r="AE59" s="10" t="s">
        <v>738</v>
      </c>
      <c r="AF59" s="10">
        <v>26.8</v>
      </c>
      <c r="AG59" s="10"/>
      <c r="AH59" s="10"/>
      <c r="AI59" s="27" t="s">
        <v>23</v>
      </c>
      <c r="AJ59" s="12">
        <v>1</v>
      </c>
      <c r="AL59" s="12" t="s">
        <v>419</v>
      </c>
      <c r="AN59" s="12" t="s">
        <v>199</v>
      </c>
      <c r="AO59" s="10" t="s">
        <v>232</v>
      </c>
      <c r="AP59" s="10">
        <v>0</v>
      </c>
      <c r="AQ59" s="10">
        <v>1</v>
      </c>
      <c r="AR59" s="10">
        <v>0</v>
      </c>
      <c r="AS59" s="10">
        <v>0</v>
      </c>
      <c r="AT59" s="10">
        <v>0</v>
      </c>
      <c r="AX59" t="s">
        <v>324</v>
      </c>
      <c r="AY59">
        <v>0</v>
      </c>
      <c r="AZ59">
        <v>0</v>
      </c>
      <c r="BA59">
        <v>0</v>
      </c>
      <c r="BB59">
        <v>0</v>
      </c>
      <c r="BC59">
        <v>0</v>
      </c>
      <c r="BD59">
        <v>0</v>
      </c>
      <c r="BE59">
        <v>0</v>
      </c>
      <c r="BF59">
        <v>0</v>
      </c>
      <c r="BG59">
        <v>0</v>
      </c>
      <c r="BH59">
        <v>0</v>
      </c>
      <c r="BI59">
        <v>0</v>
      </c>
      <c r="BJ59" s="12" t="s">
        <v>211</v>
      </c>
      <c r="BK59" s="12" t="s">
        <v>625</v>
      </c>
      <c r="BL59" s="12"/>
    </row>
    <row r="60" spans="1:64" x14ac:dyDescent="0.25">
      <c r="A60" s="66">
        <v>36</v>
      </c>
      <c r="B60" s="10" t="s">
        <v>119</v>
      </c>
      <c r="C60" s="12">
        <v>1993</v>
      </c>
      <c r="D60" s="10">
        <v>58</v>
      </c>
      <c r="E60" s="12">
        <v>0</v>
      </c>
      <c r="F60" s="12">
        <v>1</v>
      </c>
      <c r="G60" s="12" t="s">
        <v>19</v>
      </c>
      <c r="H60" s="12" t="s">
        <v>670</v>
      </c>
      <c r="I60" s="12" t="s">
        <v>670</v>
      </c>
      <c r="J60" s="10">
        <v>0</v>
      </c>
      <c r="K60" s="12">
        <v>1</v>
      </c>
      <c r="L60" s="12">
        <v>250</v>
      </c>
      <c r="M60" s="10" t="s">
        <v>416</v>
      </c>
      <c r="N60" s="12" t="s">
        <v>419</v>
      </c>
      <c r="O60" s="10">
        <v>1</v>
      </c>
      <c r="P60" s="10" t="s">
        <v>416</v>
      </c>
      <c r="Q60" s="10"/>
      <c r="R60" s="62" t="s">
        <v>416</v>
      </c>
      <c r="S60" s="29" t="s">
        <v>741</v>
      </c>
      <c r="T60" s="62" t="s">
        <v>324</v>
      </c>
      <c r="U60" s="62" t="s">
        <v>419</v>
      </c>
      <c r="V60" s="10" t="s">
        <v>739</v>
      </c>
      <c r="W60" s="10">
        <v>9.5</v>
      </c>
      <c r="X60" s="12" t="s">
        <v>172</v>
      </c>
      <c r="Y60" s="12"/>
      <c r="Z60" s="12"/>
      <c r="AA60" s="62" t="s">
        <v>416</v>
      </c>
      <c r="AB60" s="62" t="s">
        <v>374</v>
      </c>
      <c r="AC60" s="62" t="s">
        <v>416</v>
      </c>
      <c r="AD60" s="10">
        <v>26.8</v>
      </c>
      <c r="AE60" s="10" t="s">
        <v>738</v>
      </c>
      <c r="AF60" s="10">
        <v>26.8</v>
      </c>
      <c r="AG60" s="10"/>
      <c r="AH60" s="10"/>
      <c r="AI60" s="27" t="s">
        <v>23</v>
      </c>
      <c r="AJ60" s="12">
        <v>1</v>
      </c>
      <c r="AL60" s="12" t="s">
        <v>419</v>
      </c>
      <c r="AN60" s="12" t="s">
        <v>199</v>
      </c>
      <c r="AO60" s="10" t="s">
        <v>232</v>
      </c>
      <c r="AP60" s="10">
        <v>0</v>
      </c>
      <c r="AQ60" s="10">
        <v>1</v>
      </c>
      <c r="AR60" s="10">
        <v>0</v>
      </c>
      <c r="AS60" s="10">
        <v>0</v>
      </c>
      <c r="AT60" s="10">
        <v>0</v>
      </c>
      <c r="AX60" t="s">
        <v>324</v>
      </c>
      <c r="AY60">
        <v>0</v>
      </c>
      <c r="AZ60">
        <v>0</v>
      </c>
      <c r="BA60">
        <v>0</v>
      </c>
      <c r="BB60">
        <v>0</v>
      </c>
      <c r="BC60">
        <v>0</v>
      </c>
      <c r="BD60">
        <v>0</v>
      </c>
      <c r="BE60">
        <v>0</v>
      </c>
      <c r="BF60">
        <v>0</v>
      </c>
      <c r="BG60">
        <v>0</v>
      </c>
      <c r="BH60">
        <v>0</v>
      </c>
      <c r="BI60">
        <v>0</v>
      </c>
      <c r="BJ60" s="12" t="s">
        <v>211</v>
      </c>
      <c r="BK60" s="12" t="s">
        <v>625</v>
      </c>
      <c r="BL60" s="12"/>
    </row>
    <row r="61" spans="1:64" x14ac:dyDescent="0.25">
      <c r="A61" s="66">
        <v>36</v>
      </c>
      <c r="B61" s="10" t="s">
        <v>119</v>
      </c>
      <c r="C61" s="12">
        <v>1993</v>
      </c>
      <c r="D61" s="10">
        <v>59</v>
      </c>
      <c r="E61" s="12">
        <v>0</v>
      </c>
      <c r="F61" s="12">
        <v>1</v>
      </c>
      <c r="G61" s="12" t="s">
        <v>19</v>
      </c>
      <c r="H61" s="12" t="s">
        <v>670</v>
      </c>
      <c r="I61" s="12" t="s">
        <v>670</v>
      </c>
      <c r="J61" s="10">
        <v>0</v>
      </c>
      <c r="K61" s="10">
        <v>1</v>
      </c>
      <c r="L61" s="12">
        <v>250</v>
      </c>
      <c r="M61" s="10" t="s">
        <v>416</v>
      </c>
      <c r="N61" s="12" t="s">
        <v>419</v>
      </c>
      <c r="O61" s="10">
        <v>1</v>
      </c>
      <c r="P61" s="10" t="s">
        <v>416</v>
      </c>
      <c r="Q61" s="10"/>
      <c r="R61" s="62" t="s">
        <v>416</v>
      </c>
      <c r="S61" s="29" t="s">
        <v>741</v>
      </c>
      <c r="T61" s="62" t="s">
        <v>324</v>
      </c>
      <c r="U61" s="62" t="s">
        <v>419</v>
      </c>
      <c r="V61" s="10" t="s">
        <v>739</v>
      </c>
      <c r="W61" s="10">
        <v>9.5</v>
      </c>
      <c r="X61" s="12" t="s">
        <v>172</v>
      </c>
      <c r="Y61" s="12"/>
      <c r="Z61" s="12"/>
      <c r="AA61" s="62" t="s">
        <v>416</v>
      </c>
      <c r="AB61" s="62" t="s">
        <v>374</v>
      </c>
      <c r="AC61" s="62" t="s">
        <v>416</v>
      </c>
      <c r="AD61" s="10">
        <v>26.8</v>
      </c>
      <c r="AE61" s="10" t="s">
        <v>738</v>
      </c>
      <c r="AF61" s="10">
        <v>26.8</v>
      </c>
      <c r="AG61" s="10"/>
      <c r="AH61" s="10"/>
      <c r="AI61" s="27" t="s">
        <v>23</v>
      </c>
      <c r="AJ61" s="12">
        <v>1</v>
      </c>
      <c r="AL61" s="12" t="s">
        <v>419</v>
      </c>
      <c r="AN61" s="12" t="s">
        <v>199</v>
      </c>
      <c r="AO61" s="10" t="s">
        <v>232</v>
      </c>
      <c r="AP61" s="10">
        <v>0</v>
      </c>
      <c r="AQ61" s="10">
        <v>1</v>
      </c>
      <c r="AR61" s="10">
        <v>0</v>
      </c>
      <c r="AS61" s="10">
        <v>0</v>
      </c>
      <c r="AT61" s="10">
        <v>0</v>
      </c>
      <c r="AX61" t="s">
        <v>324</v>
      </c>
      <c r="AY61">
        <v>0</v>
      </c>
      <c r="AZ61">
        <v>0</v>
      </c>
      <c r="BA61">
        <v>0</v>
      </c>
      <c r="BB61">
        <v>0</v>
      </c>
      <c r="BC61">
        <v>0</v>
      </c>
      <c r="BD61">
        <v>0</v>
      </c>
      <c r="BE61">
        <v>0</v>
      </c>
      <c r="BF61">
        <v>0</v>
      </c>
      <c r="BG61">
        <v>0</v>
      </c>
      <c r="BH61">
        <v>0</v>
      </c>
      <c r="BI61">
        <v>0</v>
      </c>
      <c r="BJ61" s="12" t="s">
        <v>211</v>
      </c>
      <c r="BK61" s="12" t="s">
        <v>625</v>
      </c>
      <c r="BL61" s="12"/>
    </row>
    <row r="62" spans="1:64" x14ac:dyDescent="0.25">
      <c r="A62" s="66">
        <v>38</v>
      </c>
      <c r="B62" s="10" t="s">
        <v>121</v>
      </c>
      <c r="C62" s="12">
        <v>2004</v>
      </c>
      <c r="D62" s="10">
        <v>60</v>
      </c>
      <c r="E62" s="12">
        <v>1</v>
      </c>
      <c r="F62" s="12">
        <v>1</v>
      </c>
      <c r="G62" s="12" t="s">
        <v>8</v>
      </c>
      <c r="H62" s="12" t="s">
        <v>670</v>
      </c>
      <c r="I62" s="12" t="s">
        <v>670</v>
      </c>
      <c r="J62" s="10">
        <v>0</v>
      </c>
      <c r="K62" s="10">
        <v>1</v>
      </c>
      <c r="L62" s="12">
        <v>400</v>
      </c>
      <c r="M62" s="10" t="s">
        <v>416</v>
      </c>
      <c r="N62" s="12">
        <f>L62/AF62</f>
        <v>19.047619047619047</v>
      </c>
      <c r="O62" s="63">
        <v>10</v>
      </c>
      <c r="P62" s="10" t="s">
        <v>324</v>
      </c>
      <c r="Q62" s="63"/>
      <c r="R62" s="62" t="s">
        <v>416</v>
      </c>
      <c r="S62" s="29" t="s">
        <v>742</v>
      </c>
      <c r="T62" s="62" t="s">
        <v>416</v>
      </c>
      <c r="U62" s="12">
        <v>8.5</v>
      </c>
      <c r="V62" s="62" t="s">
        <v>324</v>
      </c>
      <c r="W62" s="12">
        <v>8.5</v>
      </c>
      <c r="X62" s="12" t="s">
        <v>172</v>
      </c>
      <c r="Y62" s="12"/>
      <c r="Z62" s="12"/>
      <c r="AA62" s="62" t="s">
        <v>416</v>
      </c>
      <c r="AB62" s="62" t="s">
        <v>378</v>
      </c>
      <c r="AC62" s="62" t="s">
        <v>416</v>
      </c>
      <c r="AD62" s="10">
        <v>21</v>
      </c>
      <c r="AE62" s="10" t="s">
        <v>324</v>
      </c>
      <c r="AF62" s="12">
        <v>21</v>
      </c>
      <c r="AG62" s="12"/>
      <c r="AH62" s="12"/>
      <c r="AI62" s="27" t="s">
        <v>25</v>
      </c>
      <c r="AJ62" s="12">
        <f>14/20</f>
        <v>0.7</v>
      </c>
      <c r="AL62" s="12" t="s">
        <v>54</v>
      </c>
      <c r="AN62" s="12" t="s">
        <v>199</v>
      </c>
      <c r="AO62" s="10" t="s">
        <v>626</v>
      </c>
      <c r="AP62" s="10">
        <v>0</v>
      </c>
      <c r="AQ62" s="10">
        <v>0</v>
      </c>
      <c r="AR62" s="10">
        <v>0</v>
      </c>
      <c r="AS62" s="10">
        <v>1</v>
      </c>
      <c r="AT62" s="10">
        <v>0</v>
      </c>
      <c r="AX62" t="s">
        <v>324</v>
      </c>
      <c r="AY62">
        <v>0</v>
      </c>
      <c r="AZ62">
        <v>0</v>
      </c>
      <c r="BA62">
        <v>0</v>
      </c>
      <c r="BB62">
        <v>0</v>
      </c>
      <c r="BC62">
        <v>0</v>
      </c>
      <c r="BD62">
        <v>0</v>
      </c>
      <c r="BE62">
        <v>0</v>
      </c>
      <c r="BF62">
        <v>0</v>
      </c>
      <c r="BG62">
        <v>0</v>
      </c>
      <c r="BH62">
        <v>0</v>
      </c>
      <c r="BI62">
        <v>0</v>
      </c>
      <c r="BJ62" s="12" t="s">
        <v>211</v>
      </c>
      <c r="BK62" s="12"/>
      <c r="BL62" s="12"/>
    </row>
    <row r="63" spans="1:64" x14ac:dyDescent="0.25">
      <c r="A63" s="66">
        <v>38</v>
      </c>
      <c r="B63" s="10" t="s">
        <v>121</v>
      </c>
      <c r="C63" s="12">
        <v>2004</v>
      </c>
      <c r="D63" s="10">
        <v>61</v>
      </c>
      <c r="E63" s="12">
        <v>1</v>
      </c>
      <c r="F63" s="12">
        <v>1</v>
      </c>
      <c r="G63" s="12" t="s">
        <v>8</v>
      </c>
      <c r="H63" s="12" t="s">
        <v>670</v>
      </c>
      <c r="I63" s="12" t="s">
        <v>670</v>
      </c>
      <c r="J63" s="10">
        <v>0</v>
      </c>
      <c r="K63" s="12">
        <v>1</v>
      </c>
      <c r="L63" s="12">
        <v>400</v>
      </c>
      <c r="M63" s="10" t="s">
        <v>416</v>
      </c>
      <c r="N63" s="12">
        <f>L63/AF63</f>
        <v>16.666666666666668</v>
      </c>
      <c r="O63" s="63">
        <v>10</v>
      </c>
      <c r="P63" s="10" t="s">
        <v>324</v>
      </c>
      <c r="Q63" s="63"/>
      <c r="R63" s="62" t="s">
        <v>416</v>
      </c>
      <c r="S63" s="29" t="s">
        <v>742</v>
      </c>
      <c r="T63" s="62" t="s">
        <v>416</v>
      </c>
      <c r="U63" s="12">
        <v>9.1</v>
      </c>
      <c r="V63" s="62" t="s">
        <v>324</v>
      </c>
      <c r="W63" s="12">
        <v>9.1</v>
      </c>
      <c r="X63" s="12" t="s">
        <v>172</v>
      </c>
      <c r="Y63" s="12"/>
      <c r="Z63" s="12"/>
      <c r="AA63" s="62" t="s">
        <v>416</v>
      </c>
      <c r="AB63" s="62" t="s">
        <v>743</v>
      </c>
      <c r="AC63" s="62" t="s">
        <v>416</v>
      </c>
      <c r="AD63" s="10">
        <v>23</v>
      </c>
      <c r="AE63" s="10" t="s">
        <v>324</v>
      </c>
      <c r="AF63" s="12">
        <v>24</v>
      </c>
      <c r="AG63" s="12"/>
      <c r="AH63" s="12"/>
      <c r="AI63" s="27" t="s">
        <v>25</v>
      </c>
      <c r="AJ63" s="12">
        <f>14/20</f>
        <v>0.7</v>
      </c>
      <c r="AL63" s="12" t="s">
        <v>54</v>
      </c>
      <c r="AN63" s="12" t="s">
        <v>199</v>
      </c>
      <c r="AO63" s="10" t="s">
        <v>626</v>
      </c>
      <c r="AP63" s="10">
        <v>0</v>
      </c>
      <c r="AQ63" s="10">
        <v>0</v>
      </c>
      <c r="AR63" s="10">
        <v>0</v>
      </c>
      <c r="AS63" s="10">
        <v>1</v>
      </c>
      <c r="AT63" s="10">
        <v>0</v>
      </c>
      <c r="AX63" t="s">
        <v>416</v>
      </c>
      <c r="AY63">
        <v>0</v>
      </c>
      <c r="AZ63">
        <v>0</v>
      </c>
      <c r="BA63">
        <v>1</v>
      </c>
      <c r="BB63">
        <v>0</v>
      </c>
      <c r="BC63">
        <v>0</v>
      </c>
      <c r="BD63">
        <v>0</v>
      </c>
      <c r="BE63">
        <v>0</v>
      </c>
      <c r="BF63">
        <v>0</v>
      </c>
      <c r="BG63">
        <v>0</v>
      </c>
      <c r="BH63">
        <v>0</v>
      </c>
      <c r="BI63">
        <v>0</v>
      </c>
      <c r="BJ63" s="12" t="s">
        <v>242</v>
      </c>
      <c r="BK63" s="12"/>
      <c r="BL63" s="12"/>
    </row>
    <row r="64" spans="1:64" x14ac:dyDescent="0.25">
      <c r="A64" s="66">
        <v>40</v>
      </c>
      <c r="B64" s="10" t="s">
        <v>123</v>
      </c>
      <c r="C64" s="12">
        <v>2004</v>
      </c>
      <c r="D64" s="10">
        <v>62</v>
      </c>
      <c r="E64" s="12">
        <v>0</v>
      </c>
      <c r="F64" s="12">
        <v>1</v>
      </c>
      <c r="G64" s="12" t="s">
        <v>67</v>
      </c>
      <c r="H64" s="12" t="s">
        <v>670</v>
      </c>
      <c r="I64" s="12" t="s">
        <v>670</v>
      </c>
      <c r="J64" s="10">
        <v>0</v>
      </c>
      <c r="K64" s="12">
        <v>1</v>
      </c>
      <c r="L64" s="12">
        <v>400</v>
      </c>
      <c r="M64" s="10" t="s">
        <v>416</v>
      </c>
      <c r="N64" s="10" t="s">
        <v>419</v>
      </c>
      <c r="O64" s="10">
        <v>1</v>
      </c>
      <c r="P64" s="10" t="s">
        <v>416</v>
      </c>
      <c r="Q64" s="10"/>
      <c r="R64" s="62" t="s">
        <v>416</v>
      </c>
      <c r="S64" s="29" t="s">
        <v>744</v>
      </c>
      <c r="T64" s="62" t="s">
        <v>324</v>
      </c>
      <c r="U64" s="62" t="s">
        <v>419</v>
      </c>
      <c r="V64" s="62" t="s">
        <v>739</v>
      </c>
      <c r="W64" s="10">
        <v>29.5</v>
      </c>
      <c r="X64" s="12" t="s">
        <v>203</v>
      </c>
      <c r="Y64" s="12"/>
      <c r="Z64" s="12"/>
      <c r="AA64" s="62" t="s">
        <v>324</v>
      </c>
      <c r="AB64" s="62" t="s">
        <v>419</v>
      </c>
      <c r="AC64" s="62" t="s">
        <v>416</v>
      </c>
      <c r="AD64" s="10">
        <v>56</v>
      </c>
      <c r="AE64" s="10" t="s">
        <v>324</v>
      </c>
      <c r="AF64" s="10">
        <v>56</v>
      </c>
      <c r="AG64" s="10"/>
      <c r="AH64" s="10"/>
      <c r="AI64" s="27" t="s">
        <v>419</v>
      </c>
      <c r="AJ64" s="12" t="s">
        <v>419</v>
      </c>
      <c r="AL64" s="12" t="s">
        <v>37</v>
      </c>
      <c r="AN64" s="12" t="s">
        <v>222</v>
      </c>
      <c r="AO64" s="10" t="s">
        <v>211</v>
      </c>
      <c r="AP64" s="10">
        <v>0</v>
      </c>
      <c r="AQ64" s="10">
        <v>0</v>
      </c>
      <c r="AR64" s="10">
        <v>0</v>
      </c>
      <c r="AS64" s="10">
        <v>0</v>
      </c>
      <c r="AT64" s="10">
        <v>0</v>
      </c>
      <c r="AX64" t="s">
        <v>324</v>
      </c>
      <c r="AY64">
        <v>0</v>
      </c>
      <c r="AZ64">
        <v>0</v>
      </c>
      <c r="BA64">
        <v>0</v>
      </c>
      <c r="BB64">
        <v>0</v>
      </c>
      <c r="BC64">
        <v>0</v>
      </c>
      <c r="BD64">
        <v>0</v>
      </c>
      <c r="BE64">
        <v>0</v>
      </c>
      <c r="BF64">
        <v>0</v>
      </c>
      <c r="BG64">
        <v>0</v>
      </c>
      <c r="BH64">
        <v>0</v>
      </c>
      <c r="BI64">
        <v>0</v>
      </c>
      <c r="BJ64" s="12" t="s">
        <v>211</v>
      </c>
      <c r="BK64" s="12"/>
      <c r="BL64" s="12"/>
    </row>
    <row r="65" spans="1:64" x14ac:dyDescent="0.25">
      <c r="A65" s="66">
        <v>42</v>
      </c>
      <c r="B65" s="10" t="s">
        <v>177</v>
      </c>
      <c r="C65" s="12">
        <v>2000</v>
      </c>
      <c r="D65" s="10">
        <v>63</v>
      </c>
      <c r="E65" s="12">
        <v>0</v>
      </c>
      <c r="F65" s="12">
        <v>1</v>
      </c>
      <c r="G65" s="12" t="s">
        <v>81</v>
      </c>
      <c r="H65" s="12" t="s">
        <v>670</v>
      </c>
      <c r="I65" s="12" t="s">
        <v>670</v>
      </c>
      <c r="J65" s="10">
        <v>0</v>
      </c>
      <c r="K65" s="12">
        <v>1</v>
      </c>
      <c r="L65" s="12">
        <v>367.5</v>
      </c>
      <c r="M65" s="10" t="s">
        <v>324</v>
      </c>
      <c r="N65" s="10">
        <v>5</v>
      </c>
      <c r="O65" s="10">
        <v>1</v>
      </c>
      <c r="P65" s="10" t="s">
        <v>416</v>
      </c>
      <c r="Q65" s="10"/>
      <c r="R65" s="62" t="s">
        <v>416</v>
      </c>
      <c r="S65" s="29" t="s">
        <v>256</v>
      </c>
      <c r="T65" s="62" t="s">
        <v>324</v>
      </c>
      <c r="U65" s="62" t="s">
        <v>419</v>
      </c>
      <c r="V65" s="62" t="s">
        <v>739</v>
      </c>
      <c r="W65" s="10">
        <v>20</v>
      </c>
      <c r="X65" s="12" t="s">
        <v>203</v>
      </c>
      <c r="Y65" s="12"/>
      <c r="Z65" s="12"/>
      <c r="AA65" s="62" t="s">
        <v>416</v>
      </c>
      <c r="AB65" s="62" t="s">
        <v>369</v>
      </c>
      <c r="AC65" s="62" t="s">
        <v>324</v>
      </c>
      <c r="AD65" s="62" t="s">
        <v>324</v>
      </c>
      <c r="AE65" s="62" t="s">
        <v>739</v>
      </c>
      <c r="AF65" s="10">
        <v>73.5</v>
      </c>
      <c r="AG65" s="10"/>
      <c r="AH65" s="10"/>
      <c r="AI65" s="27" t="s">
        <v>23</v>
      </c>
      <c r="AJ65" s="12">
        <v>1</v>
      </c>
      <c r="AL65" s="12" t="s">
        <v>37</v>
      </c>
      <c r="AN65" s="12" t="s">
        <v>222</v>
      </c>
      <c r="AO65" s="10" t="s">
        <v>211</v>
      </c>
      <c r="AP65" s="10">
        <v>0</v>
      </c>
      <c r="AQ65" s="10">
        <v>0</v>
      </c>
      <c r="AR65" s="10">
        <v>0</v>
      </c>
      <c r="AS65" s="10">
        <v>0</v>
      </c>
      <c r="AT65" s="10">
        <v>0</v>
      </c>
      <c r="AX65" t="s">
        <v>324</v>
      </c>
      <c r="AY65">
        <v>0</v>
      </c>
      <c r="AZ65">
        <v>0</v>
      </c>
      <c r="BA65">
        <v>0</v>
      </c>
      <c r="BB65">
        <v>0</v>
      </c>
      <c r="BC65">
        <v>0</v>
      </c>
      <c r="BD65">
        <v>0</v>
      </c>
      <c r="BE65">
        <v>0</v>
      </c>
      <c r="BF65">
        <v>0</v>
      </c>
      <c r="BG65">
        <v>0</v>
      </c>
      <c r="BH65">
        <v>0</v>
      </c>
      <c r="BI65">
        <v>0</v>
      </c>
      <c r="BJ65" s="12" t="s">
        <v>211</v>
      </c>
      <c r="BK65" s="12" t="s">
        <v>638</v>
      </c>
      <c r="BL65" s="10" t="s">
        <v>655</v>
      </c>
    </row>
    <row r="66" spans="1:64" x14ac:dyDescent="0.25">
      <c r="A66" s="66">
        <v>42</v>
      </c>
      <c r="B66" s="10" t="s">
        <v>177</v>
      </c>
      <c r="C66" s="12">
        <v>2000</v>
      </c>
      <c r="D66" s="10">
        <v>64</v>
      </c>
      <c r="E66" s="12">
        <v>0</v>
      </c>
      <c r="F66" s="12">
        <v>1</v>
      </c>
      <c r="G66" s="12" t="s">
        <v>81</v>
      </c>
      <c r="H66" s="12" t="s">
        <v>670</v>
      </c>
      <c r="I66" s="12" t="s">
        <v>670</v>
      </c>
      <c r="J66" s="10">
        <v>0</v>
      </c>
      <c r="K66" s="10">
        <v>1</v>
      </c>
      <c r="L66" s="12">
        <v>735</v>
      </c>
      <c r="M66" s="10" t="s">
        <v>324</v>
      </c>
      <c r="N66" s="12">
        <v>10</v>
      </c>
      <c r="O66" s="10">
        <v>1</v>
      </c>
      <c r="P66" s="10" t="s">
        <v>416</v>
      </c>
      <c r="Q66" s="10"/>
      <c r="R66" s="62" t="s">
        <v>416</v>
      </c>
      <c r="S66" s="29" t="s">
        <v>256</v>
      </c>
      <c r="T66" s="62" t="s">
        <v>324</v>
      </c>
      <c r="U66" s="62" t="s">
        <v>419</v>
      </c>
      <c r="V66" s="62" t="s">
        <v>739</v>
      </c>
      <c r="W66" s="10">
        <v>20</v>
      </c>
      <c r="X66" s="12" t="s">
        <v>203</v>
      </c>
      <c r="Y66" s="12"/>
      <c r="Z66" s="12"/>
      <c r="AA66" s="62" t="s">
        <v>416</v>
      </c>
      <c r="AB66" s="62" t="s">
        <v>369</v>
      </c>
      <c r="AC66" s="62" t="s">
        <v>324</v>
      </c>
      <c r="AD66" s="62" t="s">
        <v>324</v>
      </c>
      <c r="AE66" s="62" t="s">
        <v>739</v>
      </c>
      <c r="AF66" s="10">
        <v>73.5</v>
      </c>
      <c r="AG66" s="10"/>
      <c r="AH66" s="10"/>
      <c r="AI66" s="27" t="s">
        <v>23</v>
      </c>
      <c r="AJ66" s="12">
        <v>1</v>
      </c>
      <c r="AL66" s="12" t="s">
        <v>37</v>
      </c>
      <c r="AN66" s="12" t="s">
        <v>222</v>
      </c>
      <c r="AO66" s="10" t="s">
        <v>211</v>
      </c>
      <c r="AP66" s="10">
        <v>0</v>
      </c>
      <c r="AQ66" s="10">
        <v>0</v>
      </c>
      <c r="AR66" s="10">
        <v>0</v>
      </c>
      <c r="AS66" s="10">
        <v>0</v>
      </c>
      <c r="AT66" s="10">
        <v>0</v>
      </c>
      <c r="AX66" t="s">
        <v>324</v>
      </c>
      <c r="AY66">
        <v>0</v>
      </c>
      <c r="AZ66">
        <v>0</v>
      </c>
      <c r="BA66">
        <v>0</v>
      </c>
      <c r="BB66">
        <v>0</v>
      </c>
      <c r="BC66">
        <v>0</v>
      </c>
      <c r="BD66">
        <v>0</v>
      </c>
      <c r="BE66">
        <v>0</v>
      </c>
      <c r="BF66">
        <v>0</v>
      </c>
      <c r="BG66">
        <v>0</v>
      </c>
      <c r="BH66">
        <v>0</v>
      </c>
      <c r="BI66">
        <v>0</v>
      </c>
      <c r="BJ66" s="10" t="s">
        <v>211</v>
      </c>
      <c r="BK66" s="12" t="s">
        <v>638</v>
      </c>
      <c r="BL66" s="10" t="s">
        <v>655</v>
      </c>
    </row>
    <row r="67" spans="1:64" x14ac:dyDescent="0.25">
      <c r="A67" s="66">
        <v>42</v>
      </c>
      <c r="B67" s="10" t="s">
        <v>177</v>
      </c>
      <c r="C67" s="12">
        <v>2000</v>
      </c>
      <c r="D67" s="10">
        <v>65</v>
      </c>
      <c r="E67" s="12">
        <v>0</v>
      </c>
      <c r="F67" s="12">
        <v>1</v>
      </c>
      <c r="G67" s="12" t="s">
        <v>81</v>
      </c>
      <c r="H67" s="12" t="s">
        <v>670</v>
      </c>
      <c r="I67" s="12" t="s">
        <v>670</v>
      </c>
      <c r="J67" s="10">
        <v>0</v>
      </c>
      <c r="K67" s="10">
        <v>1</v>
      </c>
      <c r="L67" s="12">
        <v>1470</v>
      </c>
      <c r="M67" s="10" t="s">
        <v>324</v>
      </c>
      <c r="N67" s="12">
        <v>20</v>
      </c>
      <c r="O67" s="10">
        <v>1</v>
      </c>
      <c r="P67" s="10" t="s">
        <v>416</v>
      </c>
      <c r="Q67" s="10"/>
      <c r="R67" s="62" t="s">
        <v>416</v>
      </c>
      <c r="S67" s="29" t="s">
        <v>256</v>
      </c>
      <c r="T67" s="62" t="s">
        <v>324</v>
      </c>
      <c r="U67" s="62" t="s">
        <v>419</v>
      </c>
      <c r="V67" s="62" t="s">
        <v>739</v>
      </c>
      <c r="W67" s="10">
        <v>20</v>
      </c>
      <c r="X67" s="12" t="s">
        <v>203</v>
      </c>
      <c r="Y67" s="12"/>
      <c r="Z67" s="12"/>
      <c r="AA67" s="62" t="s">
        <v>416</v>
      </c>
      <c r="AB67" s="62" t="s">
        <v>369</v>
      </c>
      <c r="AC67" s="62" t="s">
        <v>324</v>
      </c>
      <c r="AD67" s="62" t="s">
        <v>324</v>
      </c>
      <c r="AE67" s="62" t="s">
        <v>739</v>
      </c>
      <c r="AF67" s="10">
        <v>73.5</v>
      </c>
      <c r="AG67" s="10"/>
      <c r="AH67" s="10"/>
      <c r="AI67" s="27" t="s">
        <v>23</v>
      </c>
      <c r="AJ67" s="12">
        <v>1</v>
      </c>
      <c r="AL67" s="12" t="s">
        <v>37</v>
      </c>
      <c r="AN67" s="12" t="s">
        <v>222</v>
      </c>
      <c r="AO67" s="10" t="s">
        <v>211</v>
      </c>
      <c r="AP67" s="10">
        <v>0</v>
      </c>
      <c r="AQ67" s="10">
        <v>0</v>
      </c>
      <c r="AR67" s="10">
        <v>0</v>
      </c>
      <c r="AS67" s="10">
        <v>0</v>
      </c>
      <c r="AT67" s="10">
        <v>0</v>
      </c>
      <c r="AX67" t="s">
        <v>324</v>
      </c>
      <c r="AY67">
        <v>0</v>
      </c>
      <c r="AZ67">
        <v>0</v>
      </c>
      <c r="BA67">
        <v>0</v>
      </c>
      <c r="BB67">
        <v>0</v>
      </c>
      <c r="BC67">
        <v>0</v>
      </c>
      <c r="BD67">
        <v>0</v>
      </c>
      <c r="BE67">
        <v>0</v>
      </c>
      <c r="BF67">
        <v>0</v>
      </c>
      <c r="BG67">
        <v>0</v>
      </c>
      <c r="BH67">
        <v>0</v>
      </c>
      <c r="BI67">
        <v>0</v>
      </c>
      <c r="BJ67" s="10" t="s">
        <v>211</v>
      </c>
      <c r="BK67" s="12" t="s">
        <v>638</v>
      </c>
      <c r="BL67" s="10" t="s">
        <v>655</v>
      </c>
    </row>
    <row r="68" spans="1:64" x14ac:dyDescent="0.25">
      <c r="A68" s="66">
        <v>42</v>
      </c>
      <c r="B68" s="10" t="s">
        <v>177</v>
      </c>
      <c r="C68" s="12">
        <v>2000</v>
      </c>
      <c r="D68" s="10">
        <v>66</v>
      </c>
      <c r="E68" s="12">
        <v>0</v>
      </c>
      <c r="F68" s="12">
        <v>1</v>
      </c>
      <c r="G68" s="12" t="s">
        <v>81</v>
      </c>
      <c r="H68" s="12" t="s">
        <v>670</v>
      </c>
      <c r="I68" s="12" t="s">
        <v>670</v>
      </c>
      <c r="J68" s="10">
        <v>0</v>
      </c>
      <c r="K68" s="12">
        <v>1</v>
      </c>
      <c r="L68" s="12">
        <v>2205</v>
      </c>
      <c r="M68" s="10" t="s">
        <v>324</v>
      </c>
      <c r="N68" s="10">
        <v>30</v>
      </c>
      <c r="O68" s="10">
        <v>1</v>
      </c>
      <c r="P68" s="10" t="s">
        <v>416</v>
      </c>
      <c r="Q68" s="10"/>
      <c r="R68" s="62" t="s">
        <v>416</v>
      </c>
      <c r="S68" s="29" t="s">
        <v>256</v>
      </c>
      <c r="T68" s="62" t="s">
        <v>324</v>
      </c>
      <c r="U68" s="62" t="s">
        <v>419</v>
      </c>
      <c r="V68" s="62" t="s">
        <v>739</v>
      </c>
      <c r="W68" s="10">
        <v>20</v>
      </c>
      <c r="X68" s="12" t="s">
        <v>203</v>
      </c>
      <c r="Y68" s="12"/>
      <c r="Z68" s="12"/>
      <c r="AA68" s="62" t="s">
        <v>416</v>
      </c>
      <c r="AB68" s="62" t="s">
        <v>369</v>
      </c>
      <c r="AC68" s="62" t="s">
        <v>324</v>
      </c>
      <c r="AD68" s="62" t="s">
        <v>324</v>
      </c>
      <c r="AE68" s="62" t="s">
        <v>739</v>
      </c>
      <c r="AF68" s="10">
        <v>73.5</v>
      </c>
      <c r="AG68" s="10"/>
      <c r="AH68" s="10"/>
      <c r="AI68" s="27" t="s">
        <v>23</v>
      </c>
      <c r="AJ68" s="12">
        <v>1</v>
      </c>
      <c r="AL68" s="12" t="s">
        <v>37</v>
      </c>
      <c r="AN68" s="12" t="s">
        <v>222</v>
      </c>
      <c r="AO68" s="10" t="s">
        <v>211</v>
      </c>
      <c r="AP68" s="10">
        <v>0</v>
      </c>
      <c r="AQ68" s="10">
        <v>0</v>
      </c>
      <c r="AR68" s="10">
        <v>0</v>
      </c>
      <c r="AS68" s="10">
        <v>0</v>
      </c>
      <c r="AT68" s="10">
        <v>0</v>
      </c>
      <c r="AX68" t="s">
        <v>324</v>
      </c>
      <c r="AY68">
        <v>0</v>
      </c>
      <c r="AZ68">
        <v>0</v>
      </c>
      <c r="BA68">
        <v>0</v>
      </c>
      <c r="BB68">
        <v>0</v>
      </c>
      <c r="BC68">
        <v>0</v>
      </c>
      <c r="BD68">
        <v>0</v>
      </c>
      <c r="BE68">
        <v>0</v>
      </c>
      <c r="BF68">
        <v>0</v>
      </c>
      <c r="BG68">
        <v>0</v>
      </c>
      <c r="BH68">
        <v>0</v>
      </c>
      <c r="BI68">
        <v>0</v>
      </c>
      <c r="BJ68" s="10" t="s">
        <v>211</v>
      </c>
      <c r="BK68" s="12" t="s">
        <v>638</v>
      </c>
      <c r="BL68" s="10" t="s">
        <v>655</v>
      </c>
    </row>
    <row r="69" spans="1:64" x14ac:dyDescent="0.25">
      <c r="A69" s="66">
        <v>42</v>
      </c>
      <c r="B69" s="10" t="s">
        <v>177</v>
      </c>
      <c r="C69" s="12">
        <v>2000</v>
      </c>
      <c r="D69" s="10">
        <v>67</v>
      </c>
      <c r="E69" s="12">
        <v>0</v>
      </c>
      <c r="F69" s="12">
        <v>1</v>
      </c>
      <c r="G69" s="12" t="s">
        <v>81</v>
      </c>
      <c r="H69" s="12" t="s">
        <v>670</v>
      </c>
      <c r="I69" s="12" t="s">
        <v>670</v>
      </c>
      <c r="J69" s="10">
        <v>0</v>
      </c>
      <c r="K69" s="12">
        <v>1</v>
      </c>
      <c r="L69" s="12">
        <v>1470</v>
      </c>
      <c r="M69" s="10" t="s">
        <v>324</v>
      </c>
      <c r="N69" s="10">
        <v>20</v>
      </c>
      <c r="O69" s="10">
        <v>1</v>
      </c>
      <c r="P69" s="10" t="s">
        <v>416</v>
      </c>
      <c r="Q69" s="10"/>
      <c r="R69" s="62" t="s">
        <v>416</v>
      </c>
      <c r="S69" s="29" t="s">
        <v>256</v>
      </c>
      <c r="T69" s="62" t="s">
        <v>324</v>
      </c>
      <c r="U69" s="62" t="s">
        <v>419</v>
      </c>
      <c r="V69" s="62" t="s">
        <v>739</v>
      </c>
      <c r="W69" s="10">
        <v>20</v>
      </c>
      <c r="X69" s="12" t="s">
        <v>203</v>
      </c>
      <c r="Y69" s="12"/>
      <c r="Z69" s="12"/>
      <c r="AA69" s="62" t="s">
        <v>416</v>
      </c>
      <c r="AB69" s="62" t="s">
        <v>369</v>
      </c>
      <c r="AC69" s="62" t="s">
        <v>324</v>
      </c>
      <c r="AD69" s="62" t="s">
        <v>324</v>
      </c>
      <c r="AE69" s="62" t="s">
        <v>739</v>
      </c>
      <c r="AF69" s="10">
        <v>73.5</v>
      </c>
      <c r="AG69" s="10"/>
      <c r="AH69" s="10"/>
      <c r="AI69" s="27" t="s">
        <v>23</v>
      </c>
      <c r="AJ69" s="12">
        <v>1</v>
      </c>
      <c r="AL69" s="12" t="s">
        <v>37</v>
      </c>
      <c r="AN69" s="12" t="s">
        <v>222</v>
      </c>
      <c r="AO69" s="10" t="s">
        <v>211</v>
      </c>
      <c r="AP69" s="10">
        <v>0</v>
      </c>
      <c r="AQ69" s="10">
        <v>0</v>
      </c>
      <c r="AR69" s="10">
        <v>0</v>
      </c>
      <c r="AS69" s="10">
        <v>0</v>
      </c>
      <c r="AT69" s="10">
        <v>0</v>
      </c>
      <c r="AX69" t="s">
        <v>416</v>
      </c>
      <c r="AY69">
        <v>0</v>
      </c>
      <c r="AZ69">
        <v>0</v>
      </c>
      <c r="BA69">
        <v>0</v>
      </c>
      <c r="BB69">
        <v>0</v>
      </c>
      <c r="BC69">
        <v>0</v>
      </c>
      <c r="BD69">
        <v>1</v>
      </c>
      <c r="BE69">
        <v>0</v>
      </c>
      <c r="BF69">
        <v>0</v>
      </c>
      <c r="BG69">
        <v>0</v>
      </c>
      <c r="BH69">
        <v>0</v>
      </c>
      <c r="BI69">
        <v>0</v>
      </c>
      <c r="BJ69" s="12" t="s">
        <v>371</v>
      </c>
      <c r="BK69" s="12" t="s">
        <v>638</v>
      </c>
      <c r="BL69" s="10" t="s">
        <v>655</v>
      </c>
    </row>
    <row r="70" spans="1:64" x14ac:dyDescent="0.25">
      <c r="A70" s="66">
        <v>42</v>
      </c>
      <c r="B70" s="10" t="s">
        <v>177</v>
      </c>
      <c r="C70" s="12">
        <v>2000</v>
      </c>
      <c r="D70" s="10">
        <v>68</v>
      </c>
      <c r="E70" s="12">
        <v>0</v>
      </c>
      <c r="F70" s="12">
        <v>1</v>
      </c>
      <c r="G70" s="12" t="s">
        <v>81</v>
      </c>
      <c r="H70" s="12" t="s">
        <v>670</v>
      </c>
      <c r="I70" s="12" t="s">
        <v>670</v>
      </c>
      <c r="J70" s="10">
        <v>0</v>
      </c>
      <c r="K70" s="12">
        <v>1</v>
      </c>
      <c r="L70" s="12">
        <v>367.5</v>
      </c>
      <c r="M70" s="10" t="s">
        <v>324</v>
      </c>
      <c r="N70" s="12">
        <v>5</v>
      </c>
      <c r="O70" s="10">
        <v>6</v>
      </c>
      <c r="P70" s="10" t="s">
        <v>324</v>
      </c>
      <c r="Q70" s="10"/>
      <c r="R70" s="62" t="s">
        <v>416</v>
      </c>
      <c r="S70" s="29" t="s">
        <v>256</v>
      </c>
      <c r="T70" s="62" t="s">
        <v>324</v>
      </c>
      <c r="U70" s="62" t="s">
        <v>419</v>
      </c>
      <c r="V70" s="62" t="s">
        <v>745</v>
      </c>
      <c r="W70" s="10">
        <v>20</v>
      </c>
      <c r="X70" s="12" t="s">
        <v>203</v>
      </c>
      <c r="Y70" s="12"/>
      <c r="Z70" s="12"/>
      <c r="AA70" s="62" t="s">
        <v>416</v>
      </c>
      <c r="AB70" s="62" t="s">
        <v>369</v>
      </c>
      <c r="AC70" s="62" t="s">
        <v>324</v>
      </c>
      <c r="AD70" s="62" t="s">
        <v>324</v>
      </c>
      <c r="AE70" s="62" t="s">
        <v>745</v>
      </c>
      <c r="AF70" s="10">
        <v>73.5</v>
      </c>
      <c r="AG70" s="10"/>
      <c r="AH70" s="10"/>
      <c r="AI70" s="27" t="s">
        <v>23</v>
      </c>
      <c r="AJ70" s="12">
        <v>1</v>
      </c>
      <c r="AL70" s="12" t="s">
        <v>37</v>
      </c>
      <c r="AN70" s="12" t="s">
        <v>222</v>
      </c>
      <c r="AO70" s="10" t="s">
        <v>211</v>
      </c>
      <c r="AP70" s="10">
        <v>0</v>
      </c>
      <c r="AQ70" s="10">
        <v>0</v>
      </c>
      <c r="AR70" s="10">
        <v>0</v>
      </c>
      <c r="AS70" s="10">
        <v>0</v>
      </c>
      <c r="AT70" s="10">
        <v>0</v>
      </c>
      <c r="AX70" t="s">
        <v>324</v>
      </c>
      <c r="AY70">
        <v>0</v>
      </c>
      <c r="AZ70">
        <v>0</v>
      </c>
      <c r="BA70">
        <v>0</v>
      </c>
      <c r="BB70">
        <v>0</v>
      </c>
      <c r="BC70">
        <v>0</v>
      </c>
      <c r="BD70">
        <v>0</v>
      </c>
      <c r="BE70">
        <v>0</v>
      </c>
      <c r="BF70">
        <v>0</v>
      </c>
      <c r="BG70">
        <v>0</v>
      </c>
      <c r="BH70">
        <v>0</v>
      </c>
      <c r="BI70">
        <v>0</v>
      </c>
      <c r="BJ70" s="10" t="s">
        <v>211</v>
      </c>
      <c r="BK70" s="12" t="s">
        <v>639</v>
      </c>
      <c r="BL70" s="10" t="s">
        <v>655</v>
      </c>
    </row>
    <row r="71" spans="1:64" x14ac:dyDescent="0.25">
      <c r="A71" s="66">
        <v>42</v>
      </c>
      <c r="B71" s="10" t="s">
        <v>177</v>
      </c>
      <c r="C71" s="12">
        <v>2000</v>
      </c>
      <c r="D71" s="10">
        <v>69</v>
      </c>
      <c r="E71" s="12">
        <v>0</v>
      </c>
      <c r="F71" s="12">
        <v>1</v>
      </c>
      <c r="G71" s="12" t="s">
        <v>81</v>
      </c>
      <c r="H71" s="12" t="s">
        <v>670</v>
      </c>
      <c r="I71" s="12" t="s">
        <v>670</v>
      </c>
      <c r="J71" s="10">
        <v>0</v>
      </c>
      <c r="K71" s="10">
        <v>1</v>
      </c>
      <c r="L71" s="12">
        <v>735</v>
      </c>
      <c r="M71" s="10" t="s">
        <v>324</v>
      </c>
      <c r="N71" s="12">
        <v>10</v>
      </c>
      <c r="O71" s="10">
        <v>6</v>
      </c>
      <c r="P71" s="10" t="s">
        <v>324</v>
      </c>
      <c r="Q71" s="10"/>
      <c r="R71" s="62" t="s">
        <v>416</v>
      </c>
      <c r="S71" s="29" t="s">
        <v>256</v>
      </c>
      <c r="T71" s="62" t="s">
        <v>324</v>
      </c>
      <c r="U71" s="62" t="s">
        <v>419</v>
      </c>
      <c r="V71" s="62" t="s">
        <v>745</v>
      </c>
      <c r="W71" s="10">
        <v>20</v>
      </c>
      <c r="X71" s="12" t="s">
        <v>203</v>
      </c>
      <c r="Y71" s="12"/>
      <c r="Z71" s="12"/>
      <c r="AA71" s="62" t="s">
        <v>416</v>
      </c>
      <c r="AB71" s="62" t="s">
        <v>369</v>
      </c>
      <c r="AC71" s="62" t="s">
        <v>324</v>
      </c>
      <c r="AD71" s="62" t="s">
        <v>324</v>
      </c>
      <c r="AE71" s="62" t="s">
        <v>745</v>
      </c>
      <c r="AF71" s="10">
        <v>73.5</v>
      </c>
      <c r="AG71" s="10"/>
      <c r="AH71" s="10"/>
      <c r="AI71" s="27" t="s">
        <v>23</v>
      </c>
      <c r="AJ71" s="12">
        <v>1</v>
      </c>
      <c r="AL71" s="12" t="s">
        <v>37</v>
      </c>
      <c r="AN71" s="12" t="s">
        <v>222</v>
      </c>
      <c r="AO71" s="10" t="s">
        <v>211</v>
      </c>
      <c r="AP71" s="10">
        <v>0</v>
      </c>
      <c r="AQ71" s="10">
        <v>0</v>
      </c>
      <c r="AR71" s="10">
        <v>0</v>
      </c>
      <c r="AS71" s="10">
        <v>0</v>
      </c>
      <c r="AT71" s="10">
        <v>0</v>
      </c>
      <c r="AX71" t="s">
        <v>324</v>
      </c>
      <c r="AY71">
        <v>0</v>
      </c>
      <c r="AZ71">
        <v>0</v>
      </c>
      <c r="BA71">
        <v>0</v>
      </c>
      <c r="BB71">
        <v>0</v>
      </c>
      <c r="BC71">
        <v>0</v>
      </c>
      <c r="BD71">
        <v>0</v>
      </c>
      <c r="BE71">
        <v>0</v>
      </c>
      <c r="BF71">
        <v>0</v>
      </c>
      <c r="BG71">
        <v>0</v>
      </c>
      <c r="BH71">
        <v>0</v>
      </c>
      <c r="BI71">
        <v>0</v>
      </c>
      <c r="BJ71" s="10" t="s">
        <v>211</v>
      </c>
      <c r="BK71" s="12" t="s">
        <v>639</v>
      </c>
      <c r="BL71" s="10" t="s">
        <v>655</v>
      </c>
    </row>
    <row r="72" spans="1:64" x14ac:dyDescent="0.25">
      <c r="A72" s="66">
        <v>42</v>
      </c>
      <c r="B72" s="10" t="s">
        <v>177</v>
      </c>
      <c r="C72" s="12">
        <v>2000</v>
      </c>
      <c r="D72" s="10">
        <v>70</v>
      </c>
      <c r="E72" s="12">
        <v>0</v>
      </c>
      <c r="F72" s="12">
        <v>1</v>
      </c>
      <c r="G72" s="12" t="s">
        <v>81</v>
      </c>
      <c r="H72" s="12" t="s">
        <v>670</v>
      </c>
      <c r="I72" s="12" t="s">
        <v>670</v>
      </c>
      <c r="J72" s="10">
        <v>0</v>
      </c>
      <c r="K72" s="10">
        <v>1</v>
      </c>
      <c r="L72" s="12">
        <v>1470</v>
      </c>
      <c r="M72" s="10" t="s">
        <v>324</v>
      </c>
      <c r="N72" s="12">
        <v>20</v>
      </c>
      <c r="O72" s="10">
        <v>6</v>
      </c>
      <c r="P72" s="10" t="s">
        <v>324</v>
      </c>
      <c r="Q72" s="10"/>
      <c r="R72" s="62" t="s">
        <v>416</v>
      </c>
      <c r="S72" s="29" t="s">
        <v>256</v>
      </c>
      <c r="T72" s="62" t="s">
        <v>324</v>
      </c>
      <c r="U72" s="62" t="s">
        <v>419</v>
      </c>
      <c r="V72" s="62" t="s">
        <v>745</v>
      </c>
      <c r="W72" s="10">
        <v>20</v>
      </c>
      <c r="X72" s="12" t="s">
        <v>203</v>
      </c>
      <c r="Y72" s="12"/>
      <c r="Z72" s="12"/>
      <c r="AA72" s="62" t="s">
        <v>416</v>
      </c>
      <c r="AB72" s="62" t="s">
        <v>369</v>
      </c>
      <c r="AC72" s="62" t="s">
        <v>324</v>
      </c>
      <c r="AD72" s="62" t="s">
        <v>324</v>
      </c>
      <c r="AE72" s="62" t="s">
        <v>745</v>
      </c>
      <c r="AF72" s="10">
        <v>73.5</v>
      </c>
      <c r="AG72" s="10"/>
      <c r="AH72" s="10"/>
      <c r="AI72" s="27" t="s">
        <v>23</v>
      </c>
      <c r="AJ72" s="12">
        <v>1</v>
      </c>
      <c r="AL72" s="12" t="s">
        <v>37</v>
      </c>
      <c r="AN72" s="12" t="s">
        <v>222</v>
      </c>
      <c r="AO72" s="10" t="s">
        <v>211</v>
      </c>
      <c r="AP72" s="10">
        <v>0</v>
      </c>
      <c r="AQ72" s="10">
        <v>0</v>
      </c>
      <c r="AR72" s="10">
        <v>0</v>
      </c>
      <c r="AS72" s="10">
        <v>0</v>
      </c>
      <c r="AT72" s="10">
        <v>0</v>
      </c>
      <c r="AX72" t="s">
        <v>324</v>
      </c>
      <c r="AY72">
        <v>0</v>
      </c>
      <c r="AZ72">
        <v>0</v>
      </c>
      <c r="BA72">
        <v>0</v>
      </c>
      <c r="BB72">
        <v>0</v>
      </c>
      <c r="BC72">
        <v>0</v>
      </c>
      <c r="BD72">
        <v>0</v>
      </c>
      <c r="BE72">
        <v>0</v>
      </c>
      <c r="BF72">
        <v>0</v>
      </c>
      <c r="BG72">
        <v>0</v>
      </c>
      <c r="BH72">
        <v>0</v>
      </c>
      <c r="BI72">
        <v>0</v>
      </c>
      <c r="BJ72" s="10" t="s">
        <v>211</v>
      </c>
      <c r="BK72" s="12" t="s">
        <v>639</v>
      </c>
      <c r="BL72" s="10" t="s">
        <v>655</v>
      </c>
    </row>
    <row r="73" spans="1:64" x14ac:dyDescent="0.25">
      <c r="A73" s="66">
        <v>42</v>
      </c>
      <c r="B73" s="10" t="s">
        <v>177</v>
      </c>
      <c r="C73" s="12">
        <v>2000</v>
      </c>
      <c r="D73" s="10">
        <v>71</v>
      </c>
      <c r="E73" s="12">
        <v>0</v>
      </c>
      <c r="F73" s="12">
        <v>1</v>
      </c>
      <c r="G73" s="12" t="s">
        <v>81</v>
      </c>
      <c r="H73" s="12" t="s">
        <v>670</v>
      </c>
      <c r="I73" s="12" t="s">
        <v>670</v>
      </c>
      <c r="J73" s="10">
        <v>0</v>
      </c>
      <c r="K73" s="12">
        <v>1</v>
      </c>
      <c r="L73" s="12">
        <v>2205</v>
      </c>
      <c r="M73" s="10" t="s">
        <v>324</v>
      </c>
      <c r="N73" s="10">
        <v>30</v>
      </c>
      <c r="O73" s="10">
        <v>6</v>
      </c>
      <c r="P73" s="10" t="s">
        <v>324</v>
      </c>
      <c r="Q73" s="10"/>
      <c r="R73" s="62" t="s">
        <v>416</v>
      </c>
      <c r="S73" s="29" t="s">
        <v>256</v>
      </c>
      <c r="T73" s="62" t="s">
        <v>324</v>
      </c>
      <c r="U73" s="62" t="s">
        <v>419</v>
      </c>
      <c r="V73" s="62" t="s">
        <v>745</v>
      </c>
      <c r="W73" s="10">
        <v>20</v>
      </c>
      <c r="X73" s="12" t="s">
        <v>203</v>
      </c>
      <c r="Y73" s="12"/>
      <c r="Z73" s="12"/>
      <c r="AA73" s="62" t="s">
        <v>416</v>
      </c>
      <c r="AB73" s="62" t="s">
        <v>369</v>
      </c>
      <c r="AC73" s="62" t="s">
        <v>324</v>
      </c>
      <c r="AD73" s="62" t="s">
        <v>324</v>
      </c>
      <c r="AE73" s="62" t="s">
        <v>745</v>
      </c>
      <c r="AF73" s="10">
        <v>73.5</v>
      </c>
      <c r="AG73" s="10"/>
      <c r="AH73" s="10"/>
      <c r="AI73" s="27" t="s">
        <v>23</v>
      </c>
      <c r="AJ73" s="12">
        <v>1</v>
      </c>
      <c r="AL73" s="12" t="s">
        <v>37</v>
      </c>
      <c r="AN73" s="12" t="s">
        <v>222</v>
      </c>
      <c r="AO73" s="10" t="s">
        <v>211</v>
      </c>
      <c r="AP73" s="10">
        <v>0</v>
      </c>
      <c r="AQ73" s="10">
        <v>0</v>
      </c>
      <c r="AR73" s="10">
        <v>0</v>
      </c>
      <c r="AS73" s="10">
        <v>0</v>
      </c>
      <c r="AT73" s="10">
        <v>0</v>
      </c>
      <c r="AX73" t="s">
        <v>324</v>
      </c>
      <c r="AY73">
        <v>0</v>
      </c>
      <c r="AZ73">
        <v>0</v>
      </c>
      <c r="BA73">
        <v>0</v>
      </c>
      <c r="BB73">
        <v>0</v>
      </c>
      <c r="BC73">
        <v>0</v>
      </c>
      <c r="BD73">
        <v>0</v>
      </c>
      <c r="BE73">
        <v>0</v>
      </c>
      <c r="BF73">
        <v>0</v>
      </c>
      <c r="BG73">
        <v>0</v>
      </c>
      <c r="BH73">
        <v>0</v>
      </c>
      <c r="BI73">
        <v>0</v>
      </c>
      <c r="BJ73" s="10" t="s">
        <v>211</v>
      </c>
      <c r="BK73" s="12" t="s">
        <v>639</v>
      </c>
      <c r="BL73" s="10" t="s">
        <v>655</v>
      </c>
    </row>
    <row r="74" spans="1:64" x14ac:dyDescent="0.25">
      <c r="A74" s="66">
        <v>43</v>
      </c>
      <c r="B74" s="10" t="s">
        <v>125</v>
      </c>
      <c r="C74" s="12">
        <v>2019</v>
      </c>
      <c r="D74" s="10">
        <v>72</v>
      </c>
      <c r="E74" s="12">
        <v>1</v>
      </c>
      <c r="F74" s="12">
        <v>1</v>
      </c>
      <c r="G74" s="12" t="s">
        <v>8</v>
      </c>
      <c r="H74" s="12" t="s">
        <v>670</v>
      </c>
      <c r="I74" s="12" t="s">
        <v>670</v>
      </c>
      <c r="J74" s="10">
        <v>0</v>
      </c>
      <c r="K74" s="12">
        <v>1</v>
      </c>
      <c r="L74" s="12">
        <v>400</v>
      </c>
      <c r="M74" s="10" t="s">
        <v>416</v>
      </c>
      <c r="N74" s="12" t="s">
        <v>419</v>
      </c>
      <c r="O74" s="10">
        <v>10</v>
      </c>
      <c r="P74" s="10" t="s">
        <v>324</v>
      </c>
      <c r="Q74" s="10"/>
      <c r="R74" s="62" t="s">
        <v>416</v>
      </c>
      <c r="S74" s="29" t="s">
        <v>746</v>
      </c>
      <c r="T74" s="62" t="s">
        <v>324</v>
      </c>
      <c r="U74" s="62" t="s">
        <v>419</v>
      </c>
      <c r="V74" s="62" t="s">
        <v>745</v>
      </c>
      <c r="W74" s="10">
        <v>16.5</v>
      </c>
      <c r="X74" s="12" t="s">
        <v>172</v>
      </c>
      <c r="Y74" s="12"/>
      <c r="Z74" s="12"/>
      <c r="AA74" s="62" t="s">
        <v>324</v>
      </c>
      <c r="AB74" s="62" t="s">
        <v>419</v>
      </c>
      <c r="AC74" s="62" t="s">
        <v>324</v>
      </c>
      <c r="AD74" s="62" t="s">
        <v>419</v>
      </c>
      <c r="AE74" s="62" t="s">
        <v>324</v>
      </c>
      <c r="AF74" s="10" t="s">
        <v>419</v>
      </c>
      <c r="AG74" s="10"/>
      <c r="AH74" s="10"/>
      <c r="AI74" s="27" t="s">
        <v>23</v>
      </c>
      <c r="AJ74" s="12">
        <v>1</v>
      </c>
      <c r="AL74" s="12" t="s">
        <v>54</v>
      </c>
      <c r="AN74" s="12" t="s">
        <v>199</v>
      </c>
      <c r="AO74" s="10" t="s">
        <v>266</v>
      </c>
      <c r="AP74" s="10">
        <v>0</v>
      </c>
      <c r="AQ74" s="10">
        <v>0</v>
      </c>
      <c r="AR74" s="10">
        <v>0</v>
      </c>
      <c r="AS74" s="10">
        <v>0</v>
      </c>
      <c r="AT74" s="10">
        <v>0</v>
      </c>
      <c r="AX74" t="s">
        <v>416</v>
      </c>
      <c r="AY74">
        <v>0</v>
      </c>
      <c r="AZ74">
        <v>0</v>
      </c>
      <c r="BA74">
        <v>0</v>
      </c>
      <c r="BB74">
        <v>0</v>
      </c>
      <c r="BC74">
        <v>0</v>
      </c>
      <c r="BD74">
        <v>0</v>
      </c>
      <c r="BE74">
        <v>0</v>
      </c>
      <c r="BF74">
        <v>0</v>
      </c>
      <c r="BG74">
        <v>0</v>
      </c>
      <c r="BH74">
        <v>1</v>
      </c>
      <c r="BI74">
        <v>0</v>
      </c>
      <c r="BJ74" s="12" t="s">
        <v>268</v>
      </c>
      <c r="BK74" s="12"/>
      <c r="BL74" s="10"/>
    </row>
    <row r="75" spans="1:64" x14ac:dyDescent="0.25">
      <c r="A75" s="66">
        <v>44</v>
      </c>
      <c r="B75" s="10" t="s">
        <v>127</v>
      </c>
      <c r="C75" s="12">
        <v>2002</v>
      </c>
      <c r="D75" s="10">
        <v>73</v>
      </c>
      <c r="E75" s="12">
        <v>1</v>
      </c>
      <c r="F75" s="12">
        <v>1</v>
      </c>
      <c r="G75" s="12" t="s">
        <v>8</v>
      </c>
      <c r="H75" s="12" t="s">
        <v>670</v>
      </c>
      <c r="I75" s="12" t="s">
        <v>670</v>
      </c>
      <c r="J75" s="10">
        <v>0</v>
      </c>
      <c r="K75" s="12">
        <v>1</v>
      </c>
      <c r="L75" s="12">
        <v>400</v>
      </c>
      <c r="M75" s="10" t="s">
        <v>416</v>
      </c>
      <c r="N75" s="60">
        <f>L75/AF75</f>
        <v>6.9565217391304346</v>
      </c>
      <c r="O75" s="10">
        <v>14</v>
      </c>
      <c r="P75" s="10" t="s">
        <v>324</v>
      </c>
      <c r="Q75" s="10"/>
      <c r="R75" s="62" t="s">
        <v>416</v>
      </c>
      <c r="S75" s="29" t="s">
        <v>747</v>
      </c>
      <c r="T75" s="62" t="s">
        <v>416</v>
      </c>
      <c r="U75" s="62">
        <v>31.5</v>
      </c>
      <c r="V75" s="62" t="s">
        <v>324</v>
      </c>
      <c r="W75" s="10">
        <v>31.5</v>
      </c>
      <c r="X75" s="12" t="s">
        <v>203</v>
      </c>
      <c r="Y75" s="12"/>
      <c r="Z75" s="12"/>
      <c r="AA75" s="62" t="s">
        <v>416</v>
      </c>
      <c r="AB75" s="62" t="s">
        <v>748</v>
      </c>
      <c r="AC75" s="62" t="s">
        <v>416</v>
      </c>
      <c r="AD75" s="10">
        <v>57.5</v>
      </c>
      <c r="AE75" s="62" t="s">
        <v>324</v>
      </c>
      <c r="AF75" s="10">
        <v>57.5</v>
      </c>
      <c r="AG75" s="10"/>
      <c r="AH75" s="10"/>
      <c r="AI75" s="27" t="s">
        <v>25</v>
      </c>
      <c r="AJ75" s="12">
        <f>34/42</f>
        <v>0.80952380952380953</v>
      </c>
      <c r="AL75" s="12" t="s">
        <v>27</v>
      </c>
      <c r="AN75" s="12" t="s">
        <v>222</v>
      </c>
      <c r="AO75" s="10" t="s">
        <v>211</v>
      </c>
      <c r="AP75" s="10">
        <v>0</v>
      </c>
      <c r="AQ75" s="10">
        <v>0</v>
      </c>
      <c r="AR75" s="10">
        <v>0</v>
      </c>
      <c r="AS75" s="10">
        <v>0</v>
      </c>
      <c r="AT75" s="10">
        <v>0</v>
      </c>
      <c r="AX75" t="s">
        <v>324</v>
      </c>
      <c r="AY75">
        <v>0</v>
      </c>
      <c r="AZ75">
        <v>0</v>
      </c>
      <c r="BA75">
        <v>0</v>
      </c>
      <c r="BB75">
        <v>0</v>
      </c>
      <c r="BC75">
        <v>0</v>
      </c>
      <c r="BD75">
        <v>0</v>
      </c>
      <c r="BE75">
        <v>0</v>
      </c>
      <c r="BF75">
        <v>0</v>
      </c>
      <c r="BG75">
        <v>0</v>
      </c>
      <c r="BH75">
        <v>0</v>
      </c>
      <c r="BI75">
        <v>0</v>
      </c>
      <c r="BJ75" s="12" t="s">
        <v>211</v>
      </c>
      <c r="BK75" s="12"/>
      <c r="BL75" s="12"/>
    </row>
    <row r="76" spans="1:64" x14ac:dyDescent="0.25">
      <c r="A76" s="66">
        <v>44</v>
      </c>
      <c r="B76" s="10" t="s">
        <v>127</v>
      </c>
      <c r="C76" s="12">
        <v>2002</v>
      </c>
      <c r="D76" s="10">
        <v>74</v>
      </c>
      <c r="E76" s="12">
        <v>1</v>
      </c>
      <c r="F76" s="12">
        <v>1</v>
      </c>
      <c r="G76" s="12" t="s">
        <v>8</v>
      </c>
      <c r="H76" s="12" t="s">
        <v>670</v>
      </c>
      <c r="I76" s="12" t="s">
        <v>670</v>
      </c>
      <c r="J76" s="10">
        <v>0</v>
      </c>
      <c r="K76" s="10">
        <v>1</v>
      </c>
      <c r="L76" s="12">
        <v>400</v>
      </c>
      <c r="M76" s="10" t="s">
        <v>416</v>
      </c>
      <c r="N76" s="60">
        <f>L76/AF76</f>
        <v>6.9565217391304346</v>
      </c>
      <c r="O76" s="10">
        <v>14</v>
      </c>
      <c r="P76" s="10" t="s">
        <v>324</v>
      </c>
      <c r="Q76" s="10"/>
      <c r="R76" s="62" t="s">
        <v>416</v>
      </c>
      <c r="S76" s="29" t="s">
        <v>747</v>
      </c>
      <c r="T76" s="62" t="s">
        <v>416</v>
      </c>
      <c r="U76" s="62">
        <v>31.5</v>
      </c>
      <c r="V76" s="62" t="s">
        <v>324</v>
      </c>
      <c r="W76" s="10">
        <v>31.5</v>
      </c>
      <c r="X76" s="12" t="s">
        <v>203</v>
      </c>
      <c r="Y76" s="12"/>
      <c r="Z76" s="12"/>
      <c r="AA76" s="62" t="s">
        <v>416</v>
      </c>
      <c r="AB76" s="62" t="s">
        <v>748</v>
      </c>
      <c r="AC76" s="62" t="s">
        <v>416</v>
      </c>
      <c r="AD76" s="10">
        <v>57.5</v>
      </c>
      <c r="AE76" s="62" t="s">
        <v>324</v>
      </c>
      <c r="AF76" s="10">
        <v>57.5</v>
      </c>
      <c r="AG76" s="10"/>
      <c r="AH76" s="10"/>
      <c r="AI76" s="27" t="s">
        <v>25</v>
      </c>
      <c r="AJ76" s="12">
        <f>34/42</f>
        <v>0.80952380952380953</v>
      </c>
      <c r="AL76" s="12" t="s">
        <v>27</v>
      </c>
      <c r="AN76" s="12" t="s">
        <v>222</v>
      </c>
      <c r="AO76" s="10" t="s">
        <v>211</v>
      </c>
      <c r="AP76" s="10">
        <v>0</v>
      </c>
      <c r="AQ76" s="10">
        <v>0</v>
      </c>
      <c r="AR76" s="10">
        <v>0</v>
      </c>
      <c r="AS76" s="10">
        <v>0</v>
      </c>
      <c r="AT76" s="10">
        <v>0</v>
      </c>
      <c r="AX76" t="s">
        <v>416</v>
      </c>
      <c r="AY76">
        <v>0</v>
      </c>
      <c r="AZ76">
        <v>1</v>
      </c>
      <c r="BA76">
        <v>0</v>
      </c>
      <c r="BB76">
        <v>0</v>
      </c>
      <c r="BC76">
        <v>0</v>
      </c>
      <c r="BD76">
        <v>0</v>
      </c>
      <c r="BE76">
        <v>0</v>
      </c>
      <c r="BF76">
        <v>0</v>
      </c>
      <c r="BG76">
        <v>0</v>
      </c>
      <c r="BH76">
        <v>0</v>
      </c>
      <c r="BI76">
        <v>0</v>
      </c>
      <c r="BJ76" s="12" t="s">
        <v>424</v>
      </c>
      <c r="BK76" s="12"/>
      <c r="BL76" s="12"/>
    </row>
    <row r="77" spans="1:64" x14ac:dyDescent="0.25">
      <c r="A77" s="66">
        <v>48</v>
      </c>
      <c r="B77" s="10" t="s">
        <v>183</v>
      </c>
      <c r="C77" s="12">
        <v>2016</v>
      </c>
      <c r="D77" s="10">
        <v>75</v>
      </c>
      <c r="E77" s="12">
        <v>0</v>
      </c>
      <c r="F77" s="25">
        <v>1</v>
      </c>
      <c r="G77" s="12" t="s">
        <v>8</v>
      </c>
      <c r="H77" s="12" t="s">
        <v>670</v>
      </c>
      <c r="I77" s="12" t="s">
        <v>670</v>
      </c>
      <c r="J77" s="10">
        <v>0</v>
      </c>
      <c r="K77" s="10">
        <v>1</v>
      </c>
      <c r="L77" s="12">
        <v>400</v>
      </c>
      <c r="M77" s="10" t="s">
        <v>416</v>
      </c>
      <c r="N77" s="60">
        <f>L77/AF77</f>
        <v>8.1632653061224492</v>
      </c>
      <c r="O77" s="63">
        <v>12</v>
      </c>
      <c r="P77" s="10" t="s">
        <v>324</v>
      </c>
      <c r="Q77" s="63"/>
      <c r="R77" s="62" t="s">
        <v>416</v>
      </c>
      <c r="S77" s="29" t="s">
        <v>750</v>
      </c>
      <c r="T77" s="62" t="s">
        <v>416</v>
      </c>
      <c r="U77" s="12">
        <v>28</v>
      </c>
      <c r="V77" s="62" t="s">
        <v>324</v>
      </c>
      <c r="W77" s="12">
        <v>28</v>
      </c>
      <c r="X77" s="12" t="s">
        <v>275</v>
      </c>
      <c r="Y77" s="12"/>
      <c r="Z77" s="12"/>
      <c r="AA77" s="62" t="s">
        <v>416</v>
      </c>
      <c r="AB77" s="62" t="s">
        <v>752</v>
      </c>
      <c r="AC77" s="62" t="s">
        <v>416</v>
      </c>
      <c r="AD77" s="12">
        <v>49</v>
      </c>
      <c r="AE77" s="62" t="s">
        <v>324</v>
      </c>
      <c r="AF77" s="12">
        <v>49</v>
      </c>
      <c r="AG77" s="12"/>
      <c r="AH77" s="12"/>
      <c r="AI77" s="31" t="s">
        <v>25</v>
      </c>
      <c r="AJ77" s="25">
        <v>0.5</v>
      </c>
      <c r="AL77" s="12" t="s">
        <v>54</v>
      </c>
      <c r="AN77" s="12" t="s">
        <v>199</v>
      </c>
      <c r="AO77" s="10" t="s">
        <v>643</v>
      </c>
      <c r="AP77" s="10">
        <v>0</v>
      </c>
      <c r="AQ77" s="10">
        <v>0</v>
      </c>
      <c r="AR77" s="10">
        <v>0</v>
      </c>
      <c r="AS77" s="10">
        <v>0</v>
      </c>
      <c r="AT77" s="10">
        <v>1</v>
      </c>
      <c r="AX77" t="s">
        <v>416</v>
      </c>
      <c r="AY77">
        <v>0</v>
      </c>
      <c r="AZ77">
        <v>1</v>
      </c>
      <c r="BA77">
        <v>0</v>
      </c>
      <c r="BB77">
        <v>0</v>
      </c>
      <c r="BC77">
        <v>0</v>
      </c>
      <c r="BD77">
        <v>0</v>
      </c>
      <c r="BE77">
        <v>0</v>
      </c>
      <c r="BF77">
        <v>0</v>
      </c>
      <c r="BG77">
        <v>0</v>
      </c>
      <c r="BH77">
        <v>0</v>
      </c>
      <c r="BI77">
        <v>0</v>
      </c>
      <c r="BJ77" s="31" t="s">
        <v>424</v>
      </c>
      <c r="BK77" s="12"/>
      <c r="BL77" s="12"/>
    </row>
    <row r="78" spans="1:64" x14ac:dyDescent="0.25">
      <c r="A78" s="66">
        <v>48</v>
      </c>
      <c r="B78" s="10" t="s">
        <v>183</v>
      </c>
      <c r="C78" s="12">
        <v>2016</v>
      </c>
      <c r="D78" s="10">
        <v>76</v>
      </c>
      <c r="E78" s="12">
        <v>0</v>
      </c>
      <c r="F78" s="25">
        <v>1</v>
      </c>
      <c r="G78" s="12" t="s">
        <v>8</v>
      </c>
      <c r="H78" s="12" t="s">
        <v>670</v>
      </c>
      <c r="I78" s="12" t="s">
        <v>670</v>
      </c>
      <c r="J78" s="10">
        <v>0</v>
      </c>
      <c r="K78" s="12">
        <v>1</v>
      </c>
      <c r="L78" s="12">
        <v>400</v>
      </c>
      <c r="M78" s="10" t="s">
        <v>416</v>
      </c>
      <c r="N78" s="60">
        <f>L78/AF78</f>
        <v>7.5471698113207548</v>
      </c>
      <c r="O78" s="63">
        <v>12</v>
      </c>
      <c r="P78" s="10" t="s">
        <v>324</v>
      </c>
      <c r="Q78" s="63"/>
      <c r="R78" s="62" t="s">
        <v>416</v>
      </c>
      <c r="S78" s="29" t="s">
        <v>749</v>
      </c>
      <c r="T78" s="62" t="s">
        <v>416</v>
      </c>
      <c r="U78" s="12">
        <v>30</v>
      </c>
      <c r="V78" s="62" t="s">
        <v>324</v>
      </c>
      <c r="W78" s="12">
        <v>30</v>
      </c>
      <c r="X78" s="12" t="s">
        <v>275</v>
      </c>
      <c r="Y78" s="12"/>
      <c r="Z78" s="12"/>
      <c r="AA78" s="62" t="s">
        <v>416</v>
      </c>
      <c r="AB78" s="62" t="s">
        <v>751</v>
      </c>
      <c r="AC78" s="62" t="s">
        <v>416</v>
      </c>
      <c r="AD78" s="12">
        <v>53</v>
      </c>
      <c r="AE78" s="62" t="s">
        <v>324</v>
      </c>
      <c r="AF78" s="12">
        <v>53</v>
      </c>
      <c r="AG78" s="12"/>
      <c r="AH78" s="12"/>
      <c r="AI78" s="31" t="s">
        <v>25</v>
      </c>
      <c r="AJ78" s="25">
        <v>0.5</v>
      </c>
      <c r="AL78" s="12" t="s">
        <v>54</v>
      </c>
      <c r="AN78" s="12" t="s">
        <v>199</v>
      </c>
      <c r="AO78" s="10" t="s">
        <v>643</v>
      </c>
      <c r="AP78" s="10">
        <v>0</v>
      </c>
      <c r="AQ78" s="10">
        <v>0</v>
      </c>
      <c r="AR78" s="10">
        <v>0</v>
      </c>
      <c r="AS78" s="10">
        <v>0</v>
      </c>
      <c r="AT78" s="10">
        <v>1</v>
      </c>
      <c r="AX78" t="s">
        <v>416</v>
      </c>
      <c r="AY78">
        <v>1</v>
      </c>
      <c r="AZ78">
        <v>1</v>
      </c>
      <c r="BA78">
        <v>0</v>
      </c>
      <c r="BB78">
        <v>0</v>
      </c>
      <c r="BC78">
        <v>0</v>
      </c>
      <c r="BD78">
        <v>0</v>
      </c>
      <c r="BE78">
        <v>0</v>
      </c>
      <c r="BF78">
        <v>0</v>
      </c>
      <c r="BG78">
        <v>0</v>
      </c>
      <c r="BH78">
        <v>0</v>
      </c>
      <c r="BI78">
        <v>0</v>
      </c>
      <c r="BJ78" s="31" t="s">
        <v>642</v>
      </c>
      <c r="BK78" s="12"/>
      <c r="BL78" s="12"/>
    </row>
    <row r="79" spans="1:64" x14ac:dyDescent="0.25">
      <c r="A79" s="66">
        <v>51</v>
      </c>
      <c r="B79" s="10" t="s">
        <v>129</v>
      </c>
      <c r="C79" s="12">
        <v>2002</v>
      </c>
      <c r="D79" s="10">
        <v>77</v>
      </c>
      <c r="E79" s="12">
        <v>0</v>
      </c>
      <c r="F79" s="12">
        <v>1</v>
      </c>
      <c r="G79" s="12" t="s">
        <v>81</v>
      </c>
      <c r="H79" s="12" t="s">
        <v>670</v>
      </c>
      <c r="I79" s="12" t="s">
        <v>670</v>
      </c>
      <c r="J79" s="10">
        <v>0</v>
      </c>
      <c r="K79" s="12">
        <v>1</v>
      </c>
      <c r="L79" s="12">
        <f>AF79*N79</f>
        <v>830.00000000000011</v>
      </c>
      <c r="M79" s="10" t="s">
        <v>416</v>
      </c>
      <c r="N79" s="10">
        <v>12.5</v>
      </c>
      <c r="O79" s="10">
        <v>7</v>
      </c>
      <c r="P79" s="10" t="s">
        <v>324</v>
      </c>
      <c r="Q79" s="10"/>
      <c r="R79" s="62" t="s">
        <v>416</v>
      </c>
      <c r="S79" s="29" t="s">
        <v>394</v>
      </c>
      <c r="T79" s="62" t="s">
        <v>416</v>
      </c>
      <c r="U79" s="62">
        <v>29.3</v>
      </c>
      <c r="V79" s="62" t="s">
        <v>324</v>
      </c>
      <c r="W79" s="62">
        <v>29.3</v>
      </c>
      <c r="X79" s="12" t="s">
        <v>203</v>
      </c>
      <c r="Y79" s="12"/>
      <c r="Z79" s="12"/>
      <c r="AA79" s="62" t="s">
        <v>416</v>
      </c>
      <c r="AB79" s="62" t="s">
        <v>396</v>
      </c>
      <c r="AC79" s="62" t="s">
        <v>416</v>
      </c>
      <c r="AD79" s="10">
        <v>66.400000000000006</v>
      </c>
      <c r="AE79" s="62" t="s">
        <v>324</v>
      </c>
      <c r="AF79" s="10">
        <v>66.400000000000006</v>
      </c>
      <c r="AG79" s="10"/>
      <c r="AH79" s="10"/>
      <c r="AI79" s="27" t="s">
        <v>23</v>
      </c>
      <c r="AJ79" s="12">
        <v>1</v>
      </c>
      <c r="AL79" s="12" t="s">
        <v>27</v>
      </c>
      <c r="AN79" s="12" t="s">
        <v>199</v>
      </c>
      <c r="AO79" s="10" t="s">
        <v>232</v>
      </c>
      <c r="AP79" s="10">
        <v>0</v>
      </c>
      <c r="AQ79" s="10">
        <v>1</v>
      </c>
      <c r="AR79" s="10">
        <v>0</v>
      </c>
      <c r="AS79" s="10">
        <v>0</v>
      </c>
      <c r="AT79" s="10">
        <v>0</v>
      </c>
      <c r="AX79" t="s">
        <v>324</v>
      </c>
      <c r="AY79">
        <v>0</v>
      </c>
      <c r="AZ79">
        <v>0</v>
      </c>
      <c r="BA79">
        <v>0</v>
      </c>
      <c r="BB79">
        <v>0</v>
      </c>
      <c r="BC79">
        <v>0</v>
      </c>
      <c r="BD79">
        <v>0</v>
      </c>
      <c r="BE79">
        <v>0</v>
      </c>
      <c r="BF79">
        <v>0</v>
      </c>
      <c r="BG79">
        <v>0</v>
      </c>
      <c r="BH79">
        <v>0</v>
      </c>
      <c r="BI79">
        <v>0</v>
      </c>
      <c r="BJ79" s="12" t="s">
        <v>211</v>
      </c>
      <c r="BK79" s="12"/>
      <c r="BL79" s="12"/>
    </row>
    <row r="80" spans="1:64" x14ac:dyDescent="0.25">
      <c r="A80" s="66">
        <v>52</v>
      </c>
      <c r="B80" s="10" t="s">
        <v>131</v>
      </c>
      <c r="C80" s="12">
        <v>2004</v>
      </c>
      <c r="D80" s="10">
        <v>78</v>
      </c>
      <c r="E80" s="12">
        <v>0</v>
      </c>
      <c r="F80" s="12">
        <v>1</v>
      </c>
      <c r="G80" s="12" t="s">
        <v>8</v>
      </c>
      <c r="H80" s="12" t="s">
        <v>670</v>
      </c>
      <c r="I80" s="12" t="s">
        <v>670</v>
      </c>
      <c r="J80" s="10">
        <v>0</v>
      </c>
      <c r="K80" s="12">
        <v>1</v>
      </c>
      <c r="L80" s="12">
        <v>600</v>
      </c>
      <c r="M80" s="10" t="s">
        <v>416</v>
      </c>
      <c r="N80" s="64">
        <f>L80/AF80</f>
        <v>10.033444816053512</v>
      </c>
      <c r="O80" s="10">
        <v>10</v>
      </c>
      <c r="P80" s="10" t="s">
        <v>324</v>
      </c>
      <c r="Q80" s="10"/>
      <c r="R80" s="62" t="s">
        <v>416</v>
      </c>
      <c r="S80" s="29" t="s">
        <v>276</v>
      </c>
      <c r="T80" s="62" t="s">
        <v>324</v>
      </c>
      <c r="U80" s="62" t="s">
        <v>419</v>
      </c>
      <c r="V80" s="62" t="s">
        <v>745</v>
      </c>
      <c r="W80" s="10">
        <v>32.5</v>
      </c>
      <c r="X80" s="12" t="s">
        <v>203</v>
      </c>
      <c r="Y80" s="12"/>
      <c r="Z80" s="12"/>
      <c r="AA80" s="62" t="s">
        <v>324</v>
      </c>
      <c r="AB80" s="62" t="s">
        <v>419</v>
      </c>
      <c r="AC80" s="62" t="s">
        <v>416</v>
      </c>
      <c r="AD80" s="10">
        <v>59.8</v>
      </c>
      <c r="AE80" s="62" t="s">
        <v>324</v>
      </c>
      <c r="AF80" s="10">
        <v>59.8</v>
      </c>
      <c r="AG80" s="10"/>
      <c r="AH80" s="10"/>
      <c r="AI80" s="27" t="s">
        <v>419</v>
      </c>
      <c r="AJ80" s="12" t="s">
        <v>419</v>
      </c>
      <c r="AL80" s="12" t="s">
        <v>54</v>
      </c>
      <c r="AN80" s="12" t="s">
        <v>222</v>
      </c>
      <c r="AO80" s="10" t="s">
        <v>211</v>
      </c>
      <c r="AP80" s="10">
        <v>0</v>
      </c>
      <c r="AQ80" s="10">
        <v>0</v>
      </c>
      <c r="AR80" s="10">
        <v>0</v>
      </c>
      <c r="AS80" s="10">
        <v>0</v>
      </c>
      <c r="AT80" s="10">
        <v>0</v>
      </c>
      <c r="AX80" t="s">
        <v>324</v>
      </c>
      <c r="AY80">
        <v>0</v>
      </c>
      <c r="AZ80">
        <v>0</v>
      </c>
      <c r="BA80">
        <v>0</v>
      </c>
      <c r="BB80">
        <v>0</v>
      </c>
      <c r="BC80">
        <v>0</v>
      </c>
      <c r="BD80">
        <v>0</v>
      </c>
      <c r="BE80">
        <v>0</v>
      </c>
      <c r="BF80">
        <v>0</v>
      </c>
      <c r="BG80">
        <v>0</v>
      </c>
      <c r="BH80">
        <v>0</v>
      </c>
      <c r="BI80">
        <v>0</v>
      </c>
      <c r="BJ80" s="12" t="s">
        <v>211</v>
      </c>
      <c r="BK80" s="12"/>
      <c r="BL80" s="12"/>
    </row>
    <row r="81" spans="1:64" x14ac:dyDescent="0.25">
      <c r="A81" s="66">
        <v>53</v>
      </c>
      <c r="B81" s="10" t="s">
        <v>133</v>
      </c>
      <c r="C81" s="12">
        <v>2005</v>
      </c>
      <c r="D81" s="10">
        <v>79</v>
      </c>
      <c r="E81" s="12">
        <v>0</v>
      </c>
      <c r="F81" s="12">
        <v>1</v>
      </c>
      <c r="G81" s="12" t="s">
        <v>8</v>
      </c>
      <c r="H81" s="12" t="s">
        <v>670</v>
      </c>
      <c r="I81" s="12" t="s">
        <v>670</v>
      </c>
      <c r="J81" s="10">
        <v>0</v>
      </c>
      <c r="K81" s="10">
        <v>1</v>
      </c>
      <c r="L81" s="12">
        <v>800</v>
      </c>
      <c r="M81" s="10" t="s">
        <v>416</v>
      </c>
      <c r="N81" s="64">
        <f>L81/AF81</f>
        <v>12.718600953895072</v>
      </c>
      <c r="O81" s="10">
        <v>16</v>
      </c>
      <c r="P81" s="10" t="s">
        <v>324</v>
      </c>
      <c r="Q81" s="10"/>
      <c r="R81" s="62" t="s">
        <v>416</v>
      </c>
      <c r="S81" s="29" t="s">
        <v>753</v>
      </c>
      <c r="T81" s="62" t="s">
        <v>416</v>
      </c>
      <c r="U81" s="62">
        <v>24.7</v>
      </c>
      <c r="V81" s="62" t="s">
        <v>324</v>
      </c>
      <c r="W81" s="10">
        <v>24.7</v>
      </c>
      <c r="X81" s="12" t="s">
        <v>203</v>
      </c>
      <c r="Y81" s="12"/>
      <c r="Z81" s="12"/>
      <c r="AA81" s="62" t="s">
        <v>416</v>
      </c>
      <c r="AB81" s="62" t="s">
        <v>399</v>
      </c>
      <c r="AC81" s="62" t="s">
        <v>416</v>
      </c>
      <c r="AD81" s="10">
        <v>62.9</v>
      </c>
      <c r="AE81" s="62" t="s">
        <v>324</v>
      </c>
      <c r="AF81" s="10">
        <v>62.9</v>
      </c>
      <c r="AG81" s="10"/>
      <c r="AH81" s="10"/>
      <c r="AI81" s="27" t="s">
        <v>25</v>
      </c>
      <c r="AJ81" s="12">
        <f>9/16</f>
        <v>0.5625</v>
      </c>
      <c r="AL81" s="12" t="s">
        <v>54</v>
      </c>
      <c r="AN81" s="12" t="s">
        <v>222</v>
      </c>
      <c r="AO81" s="10" t="s">
        <v>211</v>
      </c>
      <c r="AP81" s="10">
        <v>0</v>
      </c>
      <c r="AQ81" s="10">
        <v>0</v>
      </c>
      <c r="AR81" s="10">
        <v>0</v>
      </c>
      <c r="AS81" s="10">
        <v>0</v>
      </c>
      <c r="AT81" s="10">
        <v>0</v>
      </c>
      <c r="AX81" t="s">
        <v>324</v>
      </c>
      <c r="AY81">
        <v>0</v>
      </c>
      <c r="AZ81">
        <v>0</v>
      </c>
      <c r="BA81">
        <v>0</v>
      </c>
      <c r="BB81">
        <v>0</v>
      </c>
      <c r="BC81">
        <v>0</v>
      </c>
      <c r="BD81">
        <v>0</v>
      </c>
      <c r="BE81">
        <v>0</v>
      </c>
      <c r="BF81">
        <v>0</v>
      </c>
      <c r="BG81">
        <v>0</v>
      </c>
      <c r="BH81">
        <v>0</v>
      </c>
      <c r="BI81">
        <v>0</v>
      </c>
      <c r="BJ81" s="12" t="s">
        <v>211</v>
      </c>
      <c r="BK81" s="12"/>
      <c r="BL81" s="12"/>
    </row>
    <row r="82" spans="1:64" x14ac:dyDescent="0.25">
      <c r="A82" s="66">
        <v>53</v>
      </c>
      <c r="B82" s="10" t="s">
        <v>133</v>
      </c>
      <c r="C82" s="12">
        <v>2005</v>
      </c>
      <c r="D82" s="10">
        <v>80</v>
      </c>
      <c r="E82" s="12">
        <v>0</v>
      </c>
      <c r="F82" s="12">
        <v>1</v>
      </c>
      <c r="G82" s="12" t="s">
        <v>8</v>
      </c>
      <c r="H82" s="12" t="s">
        <v>670</v>
      </c>
      <c r="I82" s="12" t="s">
        <v>670</v>
      </c>
      <c r="J82" s="10">
        <v>0</v>
      </c>
      <c r="K82" s="10">
        <v>1</v>
      </c>
      <c r="L82" s="12">
        <v>800</v>
      </c>
      <c r="M82" s="10" t="s">
        <v>416</v>
      </c>
      <c r="N82" s="64">
        <f>L82/AF82</f>
        <v>12.718600953895072</v>
      </c>
      <c r="O82" s="10">
        <v>16</v>
      </c>
      <c r="P82" s="10" t="s">
        <v>324</v>
      </c>
      <c r="Q82" s="10"/>
      <c r="R82" s="62" t="s">
        <v>416</v>
      </c>
      <c r="S82" s="29" t="s">
        <v>753</v>
      </c>
      <c r="T82" s="62" t="s">
        <v>416</v>
      </c>
      <c r="U82" s="62">
        <v>24.7</v>
      </c>
      <c r="V82" s="62" t="s">
        <v>324</v>
      </c>
      <c r="W82" s="10">
        <v>24.7</v>
      </c>
      <c r="X82" s="12" t="s">
        <v>203</v>
      </c>
      <c r="Y82" s="12"/>
      <c r="Z82" s="12"/>
      <c r="AA82" s="62" t="s">
        <v>416</v>
      </c>
      <c r="AB82" s="62" t="s">
        <v>399</v>
      </c>
      <c r="AC82" s="62" t="s">
        <v>416</v>
      </c>
      <c r="AD82" s="10">
        <v>62.9</v>
      </c>
      <c r="AE82" s="62" t="s">
        <v>324</v>
      </c>
      <c r="AF82" s="10">
        <v>62.9</v>
      </c>
      <c r="AG82" s="10"/>
      <c r="AH82" s="10"/>
      <c r="AI82" s="27" t="s">
        <v>25</v>
      </c>
      <c r="AJ82" s="12">
        <f>9/16</f>
        <v>0.5625</v>
      </c>
      <c r="AL82" s="12" t="s">
        <v>37</v>
      </c>
      <c r="AN82" s="12" t="s">
        <v>222</v>
      </c>
      <c r="AO82" s="10" t="s">
        <v>211</v>
      </c>
      <c r="AP82" s="10">
        <v>0</v>
      </c>
      <c r="AQ82" s="10">
        <v>0</v>
      </c>
      <c r="AR82" s="10">
        <v>0</v>
      </c>
      <c r="AS82" s="10">
        <v>0</v>
      </c>
      <c r="AT82" s="10">
        <v>0</v>
      </c>
      <c r="AX82" t="s">
        <v>324</v>
      </c>
      <c r="AY82">
        <v>0</v>
      </c>
      <c r="AZ82">
        <v>0</v>
      </c>
      <c r="BA82">
        <v>0</v>
      </c>
      <c r="BB82">
        <v>0</v>
      </c>
      <c r="BC82">
        <v>0</v>
      </c>
      <c r="BD82">
        <v>0</v>
      </c>
      <c r="BE82">
        <v>0</v>
      </c>
      <c r="BF82">
        <v>0</v>
      </c>
      <c r="BG82">
        <v>0</v>
      </c>
      <c r="BH82">
        <v>0</v>
      </c>
      <c r="BI82">
        <v>0</v>
      </c>
      <c r="BJ82" s="12" t="s">
        <v>211</v>
      </c>
      <c r="BK82" s="12" t="s">
        <v>168</v>
      </c>
      <c r="BL82" s="12"/>
    </row>
    <row r="83" spans="1:64" x14ac:dyDescent="0.25">
      <c r="A83" s="66">
        <v>58</v>
      </c>
      <c r="B83" s="10" t="s">
        <v>160</v>
      </c>
      <c r="C83" s="12">
        <v>2016</v>
      </c>
      <c r="D83" s="10">
        <v>81</v>
      </c>
      <c r="E83" s="12">
        <v>1</v>
      </c>
      <c r="F83" s="12">
        <v>1</v>
      </c>
      <c r="G83" s="12" t="s">
        <v>8</v>
      </c>
      <c r="H83" s="12" t="s">
        <v>670</v>
      </c>
      <c r="I83" s="12" t="s">
        <v>670</v>
      </c>
      <c r="J83" s="10">
        <v>0</v>
      </c>
      <c r="K83" s="12">
        <v>1</v>
      </c>
      <c r="L83" s="12">
        <v>400</v>
      </c>
      <c r="M83" s="10" t="s">
        <v>416</v>
      </c>
      <c r="N83" s="12" t="s">
        <v>419</v>
      </c>
      <c r="O83" s="10">
        <v>51</v>
      </c>
      <c r="P83" s="10" t="s">
        <v>324</v>
      </c>
      <c r="Q83" s="10"/>
      <c r="R83" s="62" t="s">
        <v>324</v>
      </c>
      <c r="S83" s="29" t="s">
        <v>419</v>
      </c>
      <c r="T83" s="62" t="s">
        <v>324</v>
      </c>
      <c r="U83" s="29" t="s">
        <v>419</v>
      </c>
      <c r="V83" s="62" t="s">
        <v>324</v>
      </c>
      <c r="W83" s="12" t="s">
        <v>419</v>
      </c>
      <c r="X83" s="12" t="s">
        <v>203</v>
      </c>
      <c r="Y83" s="12"/>
      <c r="Z83" s="12"/>
      <c r="AA83" s="62" t="s">
        <v>324</v>
      </c>
      <c r="AB83" s="29" t="s">
        <v>419</v>
      </c>
      <c r="AC83" s="62" t="s">
        <v>324</v>
      </c>
      <c r="AD83" s="29" t="s">
        <v>419</v>
      </c>
      <c r="AE83" s="62" t="s">
        <v>324</v>
      </c>
      <c r="AF83" s="12" t="s">
        <v>419</v>
      </c>
      <c r="AG83" s="12"/>
      <c r="AH83" s="12"/>
      <c r="AI83" s="27" t="s">
        <v>419</v>
      </c>
      <c r="AJ83" s="27" t="s">
        <v>419</v>
      </c>
      <c r="AL83" s="12" t="s">
        <v>37</v>
      </c>
      <c r="AN83" s="12" t="s">
        <v>222</v>
      </c>
      <c r="AO83" s="10" t="s">
        <v>211</v>
      </c>
      <c r="AP83" s="10">
        <v>0</v>
      </c>
      <c r="AQ83" s="10">
        <v>0</v>
      </c>
      <c r="AR83" s="10">
        <v>0</v>
      </c>
      <c r="AS83" s="10">
        <v>0</v>
      </c>
      <c r="AT83" s="10">
        <v>0</v>
      </c>
      <c r="AX83" t="s">
        <v>324</v>
      </c>
      <c r="AY83">
        <v>0</v>
      </c>
      <c r="AZ83">
        <v>0</v>
      </c>
      <c r="BA83">
        <v>0</v>
      </c>
      <c r="BB83">
        <v>0</v>
      </c>
      <c r="BC83">
        <v>0</v>
      </c>
      <c r="BD83">
        <v>0</v>
      </c>
      <c r="BE83">
        <v>0</v>
      </c>
      <c r="BF83">
        <v>0</v>
      </c>
      <c r="BG83">
        <v>0</v>
      </c>
      <c r="BH83">
        <v>0</v>
      </c>
      <c r="BI83">
        <v>0</v>
      </c>
      <c r="BJ83" s="12" t="s">
        <v>211</v>
      </c>
      <c r="BK83" s="12"/>
      <c r="BL83" s="12"/>
    </row>
    <row r="84" spans="1:64" x14ac:dyDescent="0.25">
      <c r="A84" s="66">
        <v>60</v>
      </c>
      <c r="B84" s="10" t="s">
        <v>162</v>
      </c>
      <c r="C84" s="12">
        <v>1991</v>
      </c>
      <c r="D84" s="10">
        <v>82</v>
      </c>
      <c r="E84" s="12">
        <v>0</v>
      </c>
      <c r="F84" s="12">
        <v>1</v>
      </c>
      <c r="G84" s="12" t="s">
        <v>19</v>
      </c>
      <c r="H84" s="12" t="s">
        <v>670</v>
      </c>
      <c r="I84" s="12" t="s">
        <v>670</v>
      </c>
      <c r="J84" s="10">
        <v>0</v>
      </c>
      <c r="K84" s="12">
        <v>1</v>
      </c>
      <c r="L84" s="12">
        <v>725</v>
      </c>
      <c r="M84" s="10" t="s">
        <v>324</v>
      </c>
      <c r="N84" s="10">
        <v>10</v>
      </c>
      <c r="O84" s="10">
        <v>4</v>
      </c>
      <c r="P84" s="10" t="s">
        <v>324</v>
      </c>
      <c r="Q84" s="10"/>
      <c r="R84" s="62" t="s">
        <v>324</v>
      </c>
      <c r="S84" s="29" t="s">
        <v>419</v>
      </c>
      <c r="T84" s="62" t="s">
        <v>324</v>
      </c>
      <c r="U84" s="62" t="s">
        <v>419</v>
      </c>
      <c r="V84" s="62" t="s">
        <v>324</v>
      </c>
      <c r="W84" s="12" t="s">
        <v>419</v>
      </c>
      <c r="X84" s="12" t="s">
        <v>203</v>
      </c>
      <c r="Y84" s="12"/>
      <c r="Z84" s="12"/>
      <c r="AA84" s="62" t="s">
        <v>416</v>
      </c>
      <c r="AB84" s="62" t="s">
        <v>756</v>
      </c>
      <c r="AC84" s="62" t="s">
        <v>324</v>
      </c>
      <c r="AD84" s="62" t="s">
        <v>419</v>
      </c>
      <c r="AE84" s="62" t="s">
        <v>745</v>
      </c>
      <c r="AF84" s="12">
        <v>72.5</v>
      </c>
      <c r="AG84" s="12"/>
      <c r="AH84" s="12"/>
      <c r="AI84" s="27" t="s">
        <v>23</v>
      </c>
      <c r="AJ84" s="12">
        <v>1</v>
      </c>
      <c r="AL84" s="12" t="s">
        <v>37</v>
      </c>
      <c r="AN84" s="12" t="s">
        <v>222</v>
      </c>
      <c r="AO84" s="10" t="s">
        <v>211</v>
      </c>
      <c r="AP84" s="10">
        <v>0</v>
      </c>
      <c r="AQ84" s="10">
        <v>0</v>
      </c>
      <c r="AR84" s="10">
        <v>0</v>
      </c>
      <c r="AS84" s="10">
        <v>0</v>
      </c>
      <c r="AT84" s="10">
        <v>0</v>
      </c>
      <c r="AX84" t="s">
        <v>324</v>
      </c>
      <c r="AY84">
        <v>0</v>
      </c>
      <c r="AZ84">
        <v>0</v>
      </c>
      <c r="BA84">
        <v>0</v>
      </c>
      <c r="BB84">
        <v>0</v>
      </c>
      <c r="BC84">
        <v>0</v>
      </c>
      <c r="BD84">
        <v>0</v>
      </c>
      <c r="BE84">
        <v>0</v>
      </c>
      <c r="BF84">
        <v>0</v>
      </c>
      <c r="BG84">
        <v>0</v>
      </c>
      <c r="BH84">
        <v>0</v>
      </c>
      <c r="BI84">
        <v>0</v>
      </c>
      <c r="BJ84" s="12" t="s">
        <v>211</v>
      </c>
      <c r="BK84" s="12"/>
      <c r="BL84" s="12" t="s">
        <v>660</v>
      </c>
    </row>
    <row r="85" spans="1:64" x14ac:dyDescent="0.25">
      <c r="A85" s="66">
        <v>62</v>
      </c>
      <c r="B85" s="10" t="s">
        <v>184</v>
      </c>
      <c r="C85" s="12">
        <v>2019</v>
      </c>
      <c r="D85" s="10">
        <v>83</v>
      </c>
      <c r="E85" s="12">
        <v>1</v>
      </c>
      <c r="F85" s="10">
        <v>1</v>
      </c>
      <c r="G85" s="12" t="s">
        <v>8</v>
      </c>
      <c r="H85" s="12" t="s">
        <v>670</v>
      </c>
      <c r="I85" s="12" t="s">
        <v>670</v>
      </c>
      <c r="J85" s="10">
        <v>0</v>
      </c>
      <c r="K85" s="12">
        <v>1</v>
      </c>
      <c r="L85" s="12">
        <v>400</v>
      </c>
      <c r="M85" s="10" t="s">
        <v>416</v>
      </c>
      <c r="N85" s="12" t="s">
        <v>419</v>
      </c>
      <c r="O85" s="12">
        <v>32</v>
      </c>
      <c r="P85" s="10" t="s">
        <v>324</v>
      </c>
      <c r="Q85" s="12"/>
      <c r="R85" s="10" t="s">
        <v>416</v>
      </c>
      <c r="S85" s="29" t="s">
        <v>754</v>
      </c>
      <c r="T85" s="10" t="s">
        <v>416</v>
      </c>
      <c r="U85" s="12">
        <v>44.1</v>
      </c>
      <c r="V85" s="10" t="s">
        <v>324</v>
      </c>
      <c r="W85" s="12">
        <v>44.1</v>
      </c>
      <c r="X85" s="12" t="s">
        <v>203</v>
      </c>
      <c r="Y85" s="12"/>
      <c r="Z85" s="12"/>
      <c r="AA85" s="10" t="s">
        <v>324</v>
      </c>
      <c r="AB85" s="10" t="s">
        <v>419</v>
      </c>
      <c r="AC85" s="10" t="s">
        <v>324</v>
      </c>
      <c r="AD85" s="10" t="s">
        <v>419</v>
      </c>
      <c r="AE85" s="10" t="s">
        <v>324</v>
      </c>
      <c r="AF85" s="12" t="s">
        <v>419</v>
      </c>
      <c r="AG85" s="12"/>
      <c r="AH85" s="12"/>
      <c r="AI85" s="27" t="s">
        <v>25</v>
      </c>
      <c r="AJ85" s="12">
        <v>0.63</v>
      </c>
      <c r="AL85" s="12" t="s">
        <v>419</v>
      </c>
      <c r="AN85" s="12" t="s">
        <v>199</v>
      </c>
      <c r="AO85" s="10" t="s">
        <v>643</v>
      </c>
      <c r="AP85" s="10">
        <v>0</v>
      </c>
      <c r="AQ85" s="10">
        <v>0</v>
      </c>
      <c r="AR85" s="10">
        <v>0</v>
      </c>
      <c r="AS85" s="10">
        <v>0</v>
      </c>
      <c r="AT85" s="10">
        <v>1</v>
      </c>
      <c r="AX85" t="s">
        <v>416</v>
      </c>
      <c r="AY85">
        <v>1</v>
      </c>
      <c r="AZ85">
        <v>1</v>
      </c>
      <c r="BA85">
        <v>0</v>
      </c>
      <c r="BB85">
        <v>0</v>
      </c>
      <c r="BC85">
        <v>0</v>
      </c>
      <c r="BD85">
        <v>0</v>
      </c>
      <c r="BE85">
        <v>0</v>
      </c>
      <c r="BF85">
        <v>0</v>
      </c>
      <c r="BG85">
        <v>0</v>
      </c>
      <c r="BH85">
        <v>0</v>
      </c>
      <c r="BI85">
        <v>0</v>
      </c>
      <c r="BJ85" s="12" t="s">
        <v>305</v>
      </c>
      <c r="BK85" s="12"/>
      <c r="BL85" s="12"/>
    </row>
    <row r="86" spans="1:64" x14ac:dyDescent="0.25">
      <c r="A86" s="66">
        <v>62</v>
      </c>
      <c r="B86" s="10" t="s">
        <v>184</v>
      </c>
      <c r="C86" s="12">
        <v>2019</v>
      </c>
      <c r="D86" s="10">
        <v>84</v>
      </c>
      <c r="E86" s="12">
        <v>1</v>
      </c>
      <c r="F86" s="10">
        <v>1</v>
      </c>
      <c r="G86" s="12" t="s">
        <v>8</v>
      </c>
      <c r="H86" s="12" t="s">
        <v>670</v>
      </c>
      <c r="I86" s="12" t="s">
        <v>670</v>
      </c>
      <c r="J86" s="10">
        <v>0</v>
      </c>
      <c r="K86" s="10">
        <v>1</v>
      </c>
      <c r="L86" s="12">
        <v>400</v>
      </c>
      <c r="M86" s="10" t="s">
        <v>416</v>
      </c>
      <c r="N86" s="12" t="s">
        <v>419</v>
      </c>
      <c r="O86" s="12">
        <v>24</v>
      </c>
      <c r="P86" s="10" t="s">
        <v>324</v>
      </c>
      <c r="Q86" s="12"/>
      <c r="R86" s="10" t="s">
        <v>416</v>
      </c>
      <c r="S86" s="29" t="s">
        <v>755</v>
      </c>
      <c r="T86" s="10" t="s">
        <v>416</v>
      </c>
      <c r="U86" s="12">
        <v>36.200000000000003</v>
      </c>
      <c r="V86" s="10" t="s">
        <v>324</v>
      </c>
      <c r="W86" s="12">
        <v>36.200000000000003</v>
      </c>
      <c r="X86" s="12" t="s">
        <v>203</v>
      </c>
      <c r="Y86" s="12"/>
      <c r="Z86" s="12"/>
      <c r="AA86" s="10" t="s">
        <v>324</v>
      </c>
      <c r="AB86" s="10" t="s">
        <v>419</v>
      </c>
      <c r="AC86" s="10" t="s">
        <v>324</v>
      </c>
      <c r="AD86" s="10" t="s">
        <v>419</v>
      </c>
      <c r="AE86" s="10" t="s">
        <v>324</v>
      </c>
      <c r="AF86" s="12" t="s">
        <v>419</v>
      </c>
      <c r="AG86" s="12"/>
      <c r="AH86" s="12"/>
      <c r="AI86" s="27" t="s">
        <v>25</v>
      </c>
      <c r="AJ86" s="12">
        <v>0.5</v>
      </c>
      <c r="AL86" s="12" t="s">
        <v>419</v>
      </c>
      <c r="AN86" s="12" t="s">
        <v>222</v>
      </c>
      <c r="AO86" s="12" t="s">
        <v>211</v>
      </c>
      <c r="AP86" s="10">
        <v>0</v>
      </c>
      <c r="AQ86" s="10">
        <v>0</v>
      </c>
      <c r="AR86" s="10">
        <v>0</v>
      </c>
      <c r="AS86" s="10">
        <v>0</v>
      </c>
      <c r="AT86" s="10">
        <v>0</v>
      </c>
      <c r="AX86" t="s">
        <v>416</v>
      </c>
      <c r="AY86">
        <v>1</v>
      </c>
      <c r="AZ86">
        <v>1</v>
      </c>
      <c r="BA86">
        <v>0</v>
      </c>
      <c r="BB86">
        <v>0</v>
      </c>
      <c r="BC86">
        <v>0</v>
      </c>
      <c r="BD86">
        <v>0</v>
      </c>
      <c r="BE86">
        <v>0</v>
      </c>
      <c r="BF86">
        <v>0</v>
      </c>
      <c r="BG86">
        <v>0</v>
      </c>
      <c r="BH86">
        <v>0</v>
      </c>
      <c r="BI86">
        <v>0</v>
      </c>
      <c r="BJ86" s="12" t="s">
        <v>305</v>
      </c>
      <c r="BK86" s="12"/>
      <c r="BL86" s="12"/>
    </row>
    <row r="87" spans="1:64" x14ac:dyDescent="0.25">
      <c r="A87" s="66">
        <v>4</v>
      </c>
      <c r="B87" s="12" t="s">
        <v>86</v>
      </c>
      <c r="C87" s="12">
        <v>1994</v>
      </c>
      <c r="D87" s="10">
        <v>85</v>
      </c>
      <c r="E87" s="12">
        <v>0</v>
      </c>
      <c r="F87" s="12">
        <v>1</v>
      </c>
      <c r="G87" s="12" t="s">
        <v>4</v>
      </c>
      <c r="H87" s="10" t="s">
        <v>671</v>
      </c>
      <c r="I87" s="10" t="s">
        <v>670</v>
      </c>
      <c r="J87" s="10">
        <v>48</v>
      </c>
      <c r="K87" s="12">
        <v>1</v>
      </c>
      <c r="L87" s="12">
        <v>800</v>
      </c>
      <c r="M87" s="10" t="s">
        <v>416</v>
      </c>
      <c r="N87" s="12" t="s">
        <v>419</v>
      </c>
      <c r="O87" s="12">
        <v>1</v>
      </c>
      <c r="P87" s="12" t="s">
        <v>416</v>
      </c>
      <c r="Q87" s="12"/>
      <c r="R87" s="10" t="s">
        <v>416</v>
      </c>
      <c r="S87" s="29" t="s">
        <v>220</v>
      </c>
      <c r="T87" s="10" t="s">
        <v>324</v>
      </c>
      <c r="U87" s="10" t="s">
        <v>419</v>
      </c>
      <c r="V87" s="10" t="s">
        <v>739</v>
      </c>
      <c r="W87" s="12">
        <v>34</v>
      </c>
      <c r="X87" s="12" t="s">
        <v>203</v>
      </c>
      <c r="Y87" s="12"/>
      <c r="Z87" s="12"/>
      <c r="AA87" s="10" t="s">
        <v>324</v>
      </c>
      <c r="AB87" s="10" t="s">
        <v>419</v>
      </c>
      <c r="AC87" s="10" t="s">
        <v>324</v>
      </c>
      <c r="AD87" s="10" t="s">
        <v>419</v>
      </c>
      <c r="AE87" s="10" t="s">
        <v>324</v>
      </c>
      <c r="AF87" s="10" t="s">
        <v>419</v>
      </c>
      <c r="AG87" s="12"/>
      <c r="AH87" s="12"/>
      <c r="AI87" s="12" t="s">
        <v>23</v>
      </c>
      <c r="AJ87" s="12">
        <v>1</v>
      </c>
      <c r="AL87" s="12" t="s">
        <v>54</v>
      </c>
      <c r="AN87" s="12" t="s">
        <v>199</v>
      </c>
      <c r="AO87" s="10" t="s">
        <v>209</v>
      </c>
      <c r="AP87" s="10">
        <v>1</v>
      </c>
      <c r="AQ87" s="10">
        <v>0</v>
      </c>
      <c r="AR87" s="10">
        <v>0</v>
      </c>
      <c r="AS87" s="10">
        <v>0</v>
      </c>
      <c r="AT87" s="10">
        <v>0</v>
      </c>
      <c r="AX87" t="s">
        <v>324</v>
      </c>
      <c r="AY87">
        <v>0</v>
      </c>
      <c r="AZ87">
        <v>0</v>
      </c>
      <c r="BA87">
        <v>0</v>
      </c>
      <c r="BB87">
        <v>0</v>
      </c>
      <c r="BC87">
        <v>0</v>
      </c>
      <c r="BD87">
        <v>0</v>
      </c>
      <c r="BE87">
        <v>0</v>
      </c>
      <c r="BF87">
        <v>0</v>
      </c>
      <c r="BG87">
        <v>0</v>
      </c>
      <c r="BH87">
        <v>0</v>
      </c>
      <c r="BI87">
        <v>0</v>
      </c>
      <c r="BJ87" s="12" t="s">
        <v>211</v>
      </c>
      <c r="BK87" s="12" t="s">
        <v>711</v>
      </c>
      <c r="BL87" s="12"/>
    </row>
    <row r="88" spans="1:64" x14ac:dyDescent="0.25">
      <c r="A88" s="66">
        <v>4</v>
      </c>
      <c r="B88" s="12" t="s">
        <v>86</v>
      </c>
      <c r="C88" s="12">
        <v>1994</v>
      </c>
      <c r="D88" s="12">
        <v>86</v>
      </c>
      <c r="E88" s="12">
        <v>0</v>
      </c>
      <c r="F88" s="12">
        <v>1</v>
      </c>
      <c r="G88" s="12" t="s">
        <v>4</v>
      </c>
      <c r="H88" s="10" t="s">
        <v>671</v>
      </c>
      <c r="I88" s="10" t="s">
        <v>670</v>
      </c>
      <c r="J88" s="10">
        <v>48</v>
      </c>
      <c r="K88" s="12">
        <v>1</v>
      </c>
      <c r="L88" s="12">
        <v>800</v>
      </c>
      <c r="M88" s="10" t="s">
        <v>416</v>
      </c>
      <c r="N88" s="12" t="s">
        <v>419</v>
      </c>
      <c r="O88" s="12">
        <v>1</v>
      </c>
      <c r="P88" s="12" t="s">
        <v>416</v>
      </c>
      <c r="Q88" s="12"/>
      <c r="R88" s="10" t="s">
        <v>416</v>
      </c>
      <c r="S88" s="29" t="s">
        <v>220</v>
      </c>
      <c r="T88" s="10" t="s">
        <v>324</v>
      </c>
      <c r="U88" s="10" t="s">
        <v>419</v>
      </c>
      <c r="V88" s="10" t="s">
        <v>739</v>
      </c>
      <c r="W88" s="12">
        <v>34</v>
      </c>
      <c r="X88" s="12" t="s">
        <v>203</v>
      </c>
      <c r="Y88" s="12"/>
      <c r="Z88" s="12"/>
      <c r="AA88" s="10" t="s">
        <v>324</v>
      </c>
      <c r="AB88" s="10" t="s">
        <v>419</v>
      </c>
      <c r="AC88" s="10" t="s">
        <v>324</v>
      </c>
      <c r="AD88" s="10" t="s">
        <v>419</v>
      </c>
      <c r="AE88" s="10" t="s">
        <v>324</v>
      </c>
      <c r="AF88" s="10" t="s">
        <v>419</v>
      </c>
      <c r="AG88" s="12"/>
      <c r="AH88" s="12"/>
      <c r="AI88" s="12" t="s">
        <v>23</v>
      </c>
      <c r="AJ88" s="12">
        <v>1</v>
      </c>
      <c r="AL88" s="12" t="s">
        <v>54</v>
      </c>
      <c r="AN88" s="12" t="s">
        <v>199</v>
      </c>
      <c r="AO88" s="10" t="s">
        <v>209</v>
      </c>
      <c r="AP88" s="10">
        <v>1</v>
      </c>
      <c r="AQ88" s="10">
        <v>0</v>
      </c>
      <c r="AR88" s="10">
        <v>0</v>
      </c>
      <c r="AS88" s="10">
        <v>0</v>
      </c>
      <c r="AT88" s="10">
        <v>0</v>
      </c>
      <c r="AX88" t="s">
        <v>416</v>
      </c>
      <c r="AY88">
        <v>1</v>
      </c>
      <c r="AZ88">
        <v>0</v>
      </c>
      <c r="BA88">
        <v>0</v>
      </c>
      <c r="BB88">
        <v>0</v>
      </c>
      <c r="BC88">
        <v>0</v>
      </c>
      <c r="BD88">
        <v>0</v>
      </c>
      <c r="BE88">
        <v>0</v>
      </c>
      <c r="BF88">
        <v>0</v>
      </c>
      <c r="BG88">
        <v>0</v>
      </c>
      <c r="BH88">
        <v>0</v>
      </c>
      <c r="BI88">
        <v>0</v>
      </c>
      <c r="BJ88" s="12" t="s">
        <v>204</v>
      </c>
      <c r="BK88" s="12" t="s">
        <v>711</v>
      </c>
      <c r="BL88" s="12"/>
    </row>
    <row r="89" spans="1:64" x14ac:dyDescent="0.25">
      <c r="A89" s="66">
        <v>4</v>
      </c>
      <c r="B89" s="12" t="s">
        <v>86</v>
      </c>
      <c r="C89" s="12">
        <v>1994</v>
      </c>
      <c r="D89" s="10">
        <v>87</v>
      </c>
      <c r="E89" s="12">
        <v>0</v>
      </c>
      <c r="F89" s="12">
        <v>1</v>
      </c>
      <c r="G89" s="12" t="s">
        <v>4</v>
      </c>
      <c r="H89" s="10" t="s">
        <v>671</v>
      </c>
      <c r="I89" s="10" t="s">
        <v>670</v>
      </c>
      <c r="J89" s="10">
        <v>48</v>
      </c>
      <c r="K89" s="12">
        <v>1</v>
      </c>
      <c r="L89" s="12">
        <v>800</v>
      </c>
      <c r="M89" s="10" t="s">
        <v>416</v>
      </c>
      <c r="N89" s="12" t="s">
        <v>419</v>
      </c>
      <c r="O89" s="12">
        <v>1</v>
      </c>
      <c r="P89" s="12" t="s">
        <v>416</v>
      </c>
      <c r="Q89" s="12"/>
      <c r="R89" s="10" t="s">
        <v>416</v>
      </c>
      <c r="S89" s="29" t="s">
        <v>220</v>
      </c>
      <c r="T89" s="10" t="s">
        <v>324</v>
      </c>
      <c r="U89" s="10" t="s">
        <v>419</v>
      </c>
      <c r="V89" s="10" t="s">
        <v>739</v>
      </c>
      <c r="W89" s="12">
        <v>34</v>
      </c>
      <c r="X89" s="12" t="s">
        <v>203</v>
      </c>
      <c r="Y89" s="12"/>
      <c r="Z89" s="12"/>
      <c r="AA89" s="10" t="s">
        <v>324</v>
      </c>
      <c r="AB89" s="10" t="s">
        <v>419</v>
      </c>
      <c r="AC89" s="10" t="s">
        <v>324</v>
      </c>
      <c r="AD89" s="10" t="s">
        <v>419</v>
      </c>
      <c r="AE89" s="10" t="s">
        <v>324</v>
      </c>
      <c r="AF89" s="10" t="s">
        <v>419</v>
      </c>
      <c r="AG89" s="12"/>
      <c r="AH89" s="12"/>
      <c r="AI89" s="12" t="s">
        <v>23</v>
      </c>
      <c r="AJ89" s="12">
        <v>1</v>
      </c>
      <c r="AL89" s="12" t="s">
        <v>54</v>
      </c>
      <c r="AN89" s="12" t="s">
        <v>199</v>
      </c>
      <c r="AO89" s="10" t="s">
        <v>209</v>
      </c>
      <c r="AP89" s="10">
        <v>1</v>
      </c>
      <c r="AQ89" s="10">
        <v>0</v>
      </c>
      <c r="AR89" s="10">
        <v>0</v>
      </c>
      <c r="AS89" s="10">
        <v>0</v>
      </c>
      <c r="AT89" s="10">
        <v>0</v>
      </c>
      <c r="AX89" t="s">
        <v>416</v>
      </c>
      <c r="AY89">
        <v>1</v>
      </c>
      <c r="AZ89">
        <v>0</v>
      </c>
      <c r="BA89">
        <v>0</v>
      </c>
      <c r="BB89">
        <v>0</v>
      </c>
      <c r="BC89">
        <v>0</v>
      </c>
      <c r="BD89">
        <v>0</v>
      </c>
      <c r="BE89">
        <v>0</v>
      </c>
      <c r="BF89">
        <v>0</v>
      </c>
      <c r="BG89">
        <v>0</v>
      </c>
      <c r="BH89">
        <v>0</v>
      </c>
      <c r="BI89">
        <v>0</v>
      </c>
      <c r="BJ89" s="12" t="s">
        <v>204</v>
      </c>
      <c r="BK89" s="12" t="s">
        <v>711</v>
      </c>
      <c r="BL89" s="12"/>
    </row>
    <row r="90" spans="1:64" x14ac:dyDescent="0.25">
      <c r="A90" s="66">
        <v>4</v>
      </c>
      <c r="B90" s="12" t="s">
        <v>86</v>
      </c>
      <c r="C90" s="12">
        <v>1994</v>
      </c>
      <c r="D90" s="12">
        <v>88</v>
      </c>
      <c r="E90" s="12">
        <v>0</v>
      </c>
      <c r="F90" s="12">
        <v>1</v>
      </c>
      <c r="G90" s="12" t="s">
        <v>4</v>
      </c>
      <c r="H90" s="10" t="s">
        <v>671</v>
      </c>
      <c r="I90" s="10" t="s">
        <v>670</v>
      </c>
      <c r="J90" s="10">
        <v>48</v>
      </c>
      <c r="K90" s="12">
        <v>1</v>
      </c>
      <c r="L90" s="12">
        <v>800</v>
      </c>
      <c r="M90" s="10" t="s">
        <v>416</v>
      </c>
      <c r="N90" s="12" t="s">
        <v>419</v>
      </c>
      <c r="O90" s="12">
        <v>1</v>
      </c>
      <c r="P90" s="12" t="s">
        <v>416</v>
      </c>
      <c r="Q90" s="12"/>
      <c r="R90" s="10" t="s">
        <v>416</v>
      </c>
      <c r="S90" s="29" t="s">
        <v>220</v>
      </c>
      <c r="T90" s="10" t="s">
        <v>324</v>
      </c>
      <c r="U90" s="10" t="s">
        <v>419</v>
      </c>
      <c r="V90" s="10" t="s">
        <v>739</v>
      </c>
      <c r="W90" s="12">
        <v>34</v>
      </c>
      <c r="X90" s="12" t="s">
        <v>203</v>
      </c>
      <c r="Y90" s="12"/>
      <c r="Z90" s="12"/>
      <c r="AA90" s="10" t="s">
        <v>324</v>
      </c>
      <c r="AB90" s="10" t="s">
        <v>419</v>
      </c>
      <c r="AC90" s="10" t="s">
        <v>324</v>
      </c>
      <c r="AD90" s="10" t="s">
        <v>419</v>
      </c>
      <c r="AE90" s="10" t="s">
        <v>324</v>
      </c>
      <c r="AF90" s="10" t="s">
        <v>419</v>
      </c>
      <c r="AG90" s="12"/>
      <c r="AH90" s="12"/>
      <c r="AI90" s="12" t="s">
        <v>23</v>
      </c>
      <c r="AJ90" s="12">
        <v>1</v>
      </c>
      <c r="AL90" s="12" t="s">
        <v>54</v>
      </c>
      <c r="AN90" s="12" t="s">
        <v>199</v>
      </c>
      <c r="AO90" s="10" t="s">
        <v>209</v>
      </c>
      <c r="AP90" s="10">
        <v>1</v>
      </c>
      <c r="AQ90" s="10">
        <v>0</v>
      </c>
      <c r="AR90" s="10">
        <v>0</v>
      </c>
      <c r="AS90" s="10">
        <v>0</v>
      </c>
      <c r="AT90" s="10">
        <v>0</v>
      </c>
      <c r="AX90" t="s">
        <v>324</v>
      </c>
      <c r="AY90">
        <v>0</v>
      </c>
      <c r="AZ90">
        <v>0</v>
      </c>
      <c r="BA90">
        <v>0</v>
      </c>
      <c r="BB90">
        <v>0</v>
      </c>
      <c r="BC90">
        <v>0</v>
      </c>
      <c r="BD90">
        <v>0</v>
      </c>
      <c r="BE90">
        <v>0</v>
      </c>
      <c r="BF90">
        <v>0</v>
      </c>
      <c r="BG90">
        <v>0</v>
      </c>
      <c r="BH90">
        <v>0</v>
      </c>
      <c r="BI90">
        <v>0</v>
      </c>
      <c r="BJ90" s="12" t="s">
        <v>211</v>
      </c>
      <c r="BK90" s="12" t="s">
        <v>711</v>
      </c>
      <c r="BL90" s="12"/>
    </row>
    <row r="91" spans="1:64" x14ac:dyDescent="0.25">
      <c r="A91" s="66">
        <v>5</v>
      </c>
      <c r="B91" s="12" t="s">
        <v>435</v>
      </c>
      <c r="C91" s="12">
        <v>2009</v>
      </c>
      <c r="D91" s="10">
        <v>89</v>
      </c>
      <c r="E91" s="12">
        <v>0</v>
      </c>
      <c r="F91" s="12">
        <v>1</v>
      </c>
      <c r="G91" s="12" t="s">
        <v>19</v>
      </c>
      <c r="H91" s="10" t="s">
        <v>671</v>
      </c>
      <c r="I91" s="10" t="s">
        <v>670</v>
      </c>
      <c r="J91" s="10">
        <v>168</v>
      </c>
      <c r="K91" s="10">
        <v>3</v>
      </c>
      <c r="L91" s="10">
        <v>670</v>
      </c>
      <c r="M91" s="10" t="s">
        <v>416</v>
      </c>
      <c r="N91" s="10">
        <v>10</v>
      </c>
      <c r="O91" s="12">
        <v>90</v>
      </c>
      <c r="P91" s="12" t="s">
        <v>324</v>
      </c>
      <c r="Q91" s="12"/>
      <c r="R91" s="10" t="s">
        <v>416</v>
      </c>
      <c r="S91" s="29" t="s">
        <v>470</v>
      </c>
      <c r="T91" s="10" t="s">
        <v>416</v>
      </c>
      <c r="U91" s="12">
        <v>39</v>
      </c>
      <c r="V91" s="10" t="s">
        <v>324</v>
      </c>
      <c r="W91" s="12">
        <v>39</v>
      </c>
      <c r="X91" s="12" t="s">
        <v>203</v>
      </c>
      <c r="Y91" s="12"/>
      <c r="Z91" s="12"/>
      <c r="AA91" s="10" t="s">
        <v>416</v>
      </c>
      <c r="AB91" s="10" t="s">
        <v>757</v>
      </c>
      <c r="AC91" s="10" t="s">
        <v>416</v>
      </c>
      <c r="AD91" s="12">
        <v>67</v>
      </c>
      <c r="AE91" s="10" t="s">
        <v>324</v>
      </c>
      <c r="AF91" s="12">
        <v>67</v>
      </c>
      <c r="AG91" s="12"/>
      <c r="AH91" s="12"/>
      <c r="AI91" s="12" t="s">
        <v>25</v>
      </c>
      <c r="AJ91" s="12">
        <f>52/90</f>
        <v>0.57777777777777772</v>
      </c>
      <c r="AL91" s="12" t="s">
        <v>419</v>
      </c>
      <c r="AN91" s="12" t="s">
        <v>199</v>
      </c>
      <c r="AO91" s="10" t="s">
        <v>225</v>
      </c>
      <c r="AP91" s="10">
        <v>0</v>
      </c>
      <c r="AQ91" s="10">
        <v>0</v>
      </c>
      <c r="AR91" s="10">
        <v>1</v>
      </c>
      <c r="AS91" s="10">
        <v>0</v>
      </c>
      <c r="AT91" s="10">
        <v>0</v>
      </c>
      <c r="AX91" t="s">
        <v>324</v>
      </c>
      <c r="AY91">
        <v>0</v>
      </c>
      <c r="AZ91">
        <v>0</v>
      </c>
      <c r="BA91">
        <v>0</v>
      </c>
      <c r="BB91">
        <v>0</v>
      </c>
      <c r="BC91">
        <v>0</v>
      </c>
      <c r="BD91">
        <v>0</v>
      </c>
      <c r="BE91">
        <v>0</v>
      </c>
      <c r="BF91">
        <v>0</v>
      </c>
      <c r="BG91">
        <v>0</v>
      </c>
      <c r="BH91">
        <v>0</v>
      </c>
      <c r="BI91">
        <v>0</v>
      </c>
      <c r="BJ91" s="12" t="s">
        <v>211</v>
      </c>
      <c r="BK91" s="12"/>
      <c r="BL91" s="12"/>
    </row>
    <row r="92" spans="1:64" x14ac:dyDescent="0.25">
      <c r="A92" s="66">
        <v>24</v>
      </c>
      <c r="B92" s="12" t="s">
        <v>437</v>
      </c>
      <c r="C92" s="12">
        <v>2002</v>
      </c>
      <c r="D92" s="12">
        <v>90</v>
      </c>
      <c r="E92" s="12">
        <v>0</v>
      </c>
      <c r="F92" s="12">
        <v>1</v>
      </c>
      <c r="G92" s="12" t="s">
        <v>8</v>
      </c>
      <c r="H92" s="10" t="s">
        <v>671</v>
      </c>
      <c r="I92" s="10" t="s">
        <v>670</v>
      </c>
      <c r="J92" s="10">
        <v>180</v>
      </c>
      <c r="K92" s="10">
        <v>2</v>
      </c>
      <c r="L92" s="10">
        <v>577.5</v>
      </c>
      <c r="M92" s="10" t="s">
        <v>416</v>
      </c>
      <c r="N92" s="10">
        <v>7.5</v>
      </c>
      <c r="O92" s="12">
        <v>9</v>
      </c>
      <c r="P92" s="12" t="s">
        <v>324</v>
      </c>
      <c r="Q92" s="12"/>
      <c r="R92" s="10" t="s">
        <v>324</v>
      </c>
      <c r="S92" s="29" t="s">
        <v>419</v>
      </c>
      <c r="T92" s="10" t="s">
        <v>416</v>
      </c>
      <c r="U92" s="12">
        <v>37.9</v>
      </c>
      <c r="V92" s="10" t="s">
        <v>324</v>
      </c>
      <c r="W92" s="12">
        <v>37.9</v>
      </c>
      <c r="X92" s="12" t="s">
        <v>203</v>
      </c>
      <c r="Y92" s="12"/>
      <c r="Z92" s="12"/>
      <c r="AA92" s="10" t="s">
        <v>324</v>
      </c>
      <c r="AB92" s="29" t="s">
        <v>419</v>
      </c>
      <c r="AC92" s="10" t="s">
        <v>416</v>
      </c>
      <c r="AD92" s="12">
        <v>77</v>
      </c>
      <c r="AE92" s="10" t="s">
        <v>324</v>
      </c>
      <c r="AF92" s="12">
        <v>77</v>
      </c>
      <c r="AG92" s="12"/>
      <c r="AH92" s="12"/>
      <c r="AI92" s="12" t="s">
        <v>53</v>
      </c>
      <c r="AJ92" s="12">
        <f>5/9</f>
        <v>0.55555555555555558</v>
      </c>
      <c r="AL92" s="12" t="s">
        <v>419</v>
      </c>
      <c r="AN92" s="12" t="s">
        <v>199</v>
      </c>
      <c r="AO92" s="10" t="s">
        <v>225</v>
      </c>
      <c r="AP92" s="10">
        <v>0</v>
      </c>
      <c r="AQ92" s="10">
        <v>0</v>
      </c>
      <c r="AR92" s="10">
        <v>1</v>
      </c>
      <c r="AS92" s="10">
        <v>0</v>
      </c>
      <c r="AT92" s="10">
        <v>0</v>
      </c>
      <c r="AX92" t="s">
        <v>324</v>
      </c>
      <c r="AY92">
        <v>0</v>
      </c>
      <c r="AZ92">
        <v>0</v>
      </c>
      <c r="BA92">
        <v>0</v>
      </c>
      <c r="BB92">
        <v>0</v>
      </c>
      <c r="BC92">
        <v>0</v>
      </c>
      <c r="BD92">
        <v>0</v>
      </c>
      <c r="BE92">
        <v>0</v>
      </c>
      <c r="BF92">
        <v>0</v>
      </c>
      <c r="BG92">
        <v>0</v>
      </c>
      <c r="BH92">
        <v>0</v>
      </c>
      <c r="BI92">
        <v>0</v>
      </c>
      <c r="BJ92" s="12" t="s">
        <v>211</v>
      </c>
      <c r="BK92" s="12"/>
      <c r="BL92" s="12"/>
    </row>
    <row r="93" spans="1:64" x14ac:dyDescent="0.25">
      <c r="A93" s="66">
        <v>24</v>
      </c>
      <c r="B93" s="12" t="s">
        <v>437</v>
      </c>
      <c r="C93" s="12">
        <v>2002</v>
      </c>
      <c r="D93" s="10">
        <v>91</v>
      </c>
      <c r="E93" s="12">
        <v>0</v>
      </c>
      <c r="F93" s="12">
        <v>1</v>
      </c>
      <c r="G93" s="12" t="s">
        <v>8</v>
      </c>
      <c r="H93" s="10" t="s">
        <v>671</v>
      </c>
      <c r="I93" s="10" t="s">
        <v>670</v>
      </c>
      <c r="J93" s="10">
        <v>180</v>
      </c>
      <c r="K93" s="10">
        <v>2</v>
      </c>
      <c r="L93" s="10">
        <v>489.75</v>
      </c>
      <c r="M93" s="10" t="s">
        <v>416</v>
      </c>
      <c r="N93" s="10">
        <v>7.5</v>
      </c>
      <c r="O93" s="12">
        <v>9</v>
      </c>
      <c r="P93" s="12" t="s">
        <v>324</v>
      </c>
      <c r="Q93" s="12"/>
      <c r="R93" s="10" t="s">
        <v>324</v>
      </c>
      <c r="S93" s="29" t="s">
        <v>419</v>
      </c>
      <c r="T93" s="10" t="s">
        <v>416</v>
      </c>
      <c r="U93" s="12">
        <v>35.4</v>
      </c>
      <c r="V93" s="10" t="s">
        <v>324</v>
      </c>
      <c r="W93" s="12">
        <v>35.4</v>
      </c>
      <c r="X93" s="12" t="s">
        <v>203</v>
      </c>
      <c r="Y93" s="12"/>
      <c r="Z93" s="12"/>
      <c r="AA93" s="10" t="s">
        <v>324</v>
      </c>
      <c r="AB93" s="29" t="s">
        <v>419</v>
      </c>
      <c r="AC93" s="10" t="s">
        <v>416</v>
      </c>
      <c r="AD93" s="12">
        <v>65.3</v>
      </c>
      <c r="AE93" s="10" t="s">
        <v>324</v>
      </c>
      <c r="AF93" s="12">
        <v>65.3</v>
      </c>
      <c r="AG93" s="12"/>
      <c r="AH93" s="12"/>
      <c r="AI93" s="12" t="s">
        <v>53</v>
      </c>
      <c r="AJ93" s="12">
        <f>4/9</f>
        <v>0.44444444444444442</v>
      </c>
      <c r="AL93" s="12" t="s">
        <v>419</v>
      </c>
      <c r="AN93" s="12" t="s">
        <v>199</v>
      </c>
      <c r="AO93" s="10" t="s">
        <v>225</v>
      </c>
      <c r="AP93" s="10">
        <v>0</v>
      </c>
      <c r="AQ93" s="10">
        <v>0</v>
      </c>
      <c r="AR93" s="10">
        <v>1</v>
      </c>
      <c r="AS93" s="10">
        <v>0</v>
      </c>
      <c r="AT93" s="10">
        <v>0</v>
      </c>
      <c r="AX93" t="s">
        <v>416</v>
      </c>
      <c r="AY93">
        <v>0</v>
      </c>
      <c r="AZ93">
        <v>0</v>
      </c>
      <c r="BA93">
        <v>0</v>
      </c>
      <c r="BB93">
        <v>0</v>
      </c>
      <c r="BC93">
        <v>1</v>
      </c>
      <c r="BD93">
        <v>0</v>
      </c>
      <c r="BE93">
        <v>0</v>
      </c>
      <c r="BF93">
        <v>0</v>
      </c>
      <c r="BG93">
        <v>0</v>
      </c>
      <c r="BH93">
        <v>0</v>
      </c>
      <c r="BI93">
        <v>0</v>
      </c>
      <c r="BJ93" s="12" t="s">
        <v>646</v>
      </c>
      <c r="BK93" s="12"/>
      <c r="BL93" s="12"/>
    </row>
    <row r="94" spans="1:64" x14ac:dyDescent="0.25">
      <c r="A94" s="66">
        <v>24</v>
      </c>
      <c r="B94" s="12" t="s">
        <v>437</v>
      </c>
      <c r="C94" s="12">
        <v>2002</v>
      </c>
      <c r="D94" s="12">
        <v>92</v>
      </c>
      <c r="E94" s="12">
        <v>0</v>
      </c>
      <c r="F94" s="12">
        <v>1</v>
      </c>
      <c r="G94" s="12" t="s">
        <v>8</v>
      </c>
      <c r="H94" s="10" t="s">
        <v>671</v>
      </c>
      <c r="I94" s="10" t="s">
        <v>670</v>
      </c>
      <c r="J94" s="10">
        <v>180</v>
      </c>
      <c r="K94" s="10">
        <v>2</v>
      </c>
      <c r="L94" s="10">
        <v>444.75</v>
      </c>
      <c r="M94" s="10" t="s">
        <v>416</v>
      </c>
      <c r="N94" s="10">
        <v>7.5</v>
      </c>
      <c r="O94" s="12">
        <v>9</v>
      </c>
      <c r="P94" s="12" t="s">
        <v>324</v>
      </c>
      <c r="Q94" s="12"/>
      <c r="R94" s="10" t="s">
        <v>324</v>
      </c>
      <c r="S94" s="29" t="s">
        <v>419</v>
      </c>
      <c r="T94" s="10" t="s">
        <v>416</v>
      </c>
      <c r="U94" s="12">
        <v>30.1</v>
      </c>
      <c r="V94" s="10" t="s">
        <v>324</v>
      </c>
      <c r="W94" s="12">
        <v>30.1</v>
      </c>
      <c r="X94" s="12" t="s">
        <v>203</v>
      </c>
      <c r="Y94" s="12"/>
      <c r="Z94" s="12"/>
      <c r="AA94" s="10" t="s">
        <v>324</v>
      </c>
      <c r="AB94" s="29" t="s">
        <v>419</v>
      </c>
      <c r="AC94" s="10" t="s">
        <v>416</v>
      </c>
      <c r="AD94" s="12">
        <v>59.3</v>
      </c>
      <c r="AE94" s="10" t="s">
        <v>324</v>
      </c>
      <c r="AF94" s="12">
        <v>59.3</v>
      </c>
      <c r="AG94" s="12"/>
      <c r="AH94" s="12"/>
      <c r="AI94" s="12" t="s">
        <v>53</v>
      </c>
      <c r="AJ94" s="12">
        <f>3/9</f>
        <v>0.33333333333333331</v>
      </c>
      <c r="AL94" s="12" t="s">
        <v>419</v>
      </c>
      <c r="AN94" s="12" t="s">
        <v>199</v>
      </c>
      <c r="AO94" s="10" t="s">
        <v>225</v>
      </c>
      <c r="AP94" s="10">
        <v>0</v>
      </c>
      <c r="AQ94" s="10">
        <v>0</v>
      </c>
      <c r="AR94" s="10">
        <v>1</v>
      </c>
      <c r="AS94" s="10">
        <v>0</v>
      </c>
      <c r="AT94" s="10">
        <v>0</v>
      </c>
      <c r="AX94" t="s">
        <v>416</v>
      </c>
      <c r="AY94">
        <v>0</v>
      </c>
      <c r="AZ94">
        <v>0</v>
      </c>
      <c r="BA94">
        <v>0</v>
      </c>
      <c r="BB94">
        <v>0</v>
      </c>
      <c r="BC94">
        <v>1</v>
      </c>
      <c r="BD94">
        <v>0</v>
      </c>
      <c r="BE94">
        <v>0</v>
      </c>
      <c r="BF94">
        <v>0</v>
      </c>
      <c r="BG94">
        <v>0</v>
      </c>
      <c r="BH94">
        <v>0</v>
      </c>
      <c r="BI94">
        <v>0</v>
      </c>
      <c r="BJ94" s="12" t="s">
        <v>647</v>
      </c>
      <c r="BK94" s="12"/>
      <c r="BL94" s="12"/>
    </row>
    <row r="95" spans="1:64" x14ac:dyDescent="0.25">
      <c r="A95" s="66">
        <v>24</v>
      </c>
      <c r="B95" s="12" t="s">
        <v>437</v>
      </c>
      <c r="C95" s="12">
        <v>2002</v>
      </c>
      <c r="D95" s="10">
        <v>93</v>
      </c>
      <c r="E95" s="12">
        <v>0</v>
      </c>
      <c r="F95" s="12">
        <v>1</v>
      </c>
      <c r="G95" s="12" t="s">
        <v>8</v>
      </c>
      <c r="H95" s="10" t="s">
        <v>671</v>
      </c>
      <c r="I95" s="10" t="s">
        <v>670</v>
      </c>
      <c r="J95" s="10">
        <v>180</v>
      </c>
      <c r="K95" s="10">
        <v>2</v>
      </c>
      <c r="L95" s="10">
        <v>535.5</v>
      </c>
      <c r="M95" s="10" t="s">
        <v>416</v>
      </c>
      <c r="N95" s="10">
        <v>7.5</v>
      </c>
      <c r="O95" s="12">
        <v>5</v>
      </c>
      <c r="P95" s="12" t="s">
        <v>324</v>
      </c>
      <c r="Q95" s="12"/>
      <c r="R95" s="10" t="s">
        <v>324</v>
      </c>
      <c r="S95" s="29" t="s">
        <v>419</v>
      </c>
      <c r="T95" s="10" t="s">
        <v>416</v>
      </c>
      <c r="U95" s="12">
        <v>38</v>
      </c>
      <c r="V95" s="10" t="s">
        <v>324</v>
      </c>
      <c r="W95" s="12">
        <v>38</v>
      </c>
      <c r="X95" s="12" t="s">
        <v>203</v>
      </c>
      <c r="Y95" s="12"/>
      <c r="Z95" s="12"/>
      <c r="AA95" s="10" t="s">
        <v>324</v>
      </c>
      <c r="AB95" s="29" t="s">
        <v>419</v>
      </c>
      <c r="AC95" s="10" t="s">
        <v>416</v>
      </c>
      <c r="AD95" s="12">
        <v>71.400000000000006</v>
      </c>
      <c r="AE95" s="10" t="s">
        <v>324</v>
      </c>
      <c r="AF95" s="12">
        <v>71.400000000000006</v>
      </c>
      <c r="AG95" s="12"/>
      <c r="AH95" s="12"/>
      <c r="AI95" s="12" t="s">
        <v>53</v>
      </c>
      <c r="AJ95" s="12">
        <f>3/5</f>
        <v>0.6</v>
      </c>
      <c r="AL95" s="12" t="s">
        <v>419</v>
      </c>
      <c r="AN95" s="12" t="s">
        <v>199</v>
      </c>
      <c r="AO95" s="10" t="s">
        <v>225</v>
      </c>
      <c r="AP95" s="10">
        <v>0</v>
      </c>
      <c r="AQ95" s="10">
        <v>0</v>
      </c>
      <c r="AR95" s="10">
        <v>1</v>
      </c>
      <c r="AS95" s="10">
        <v>0</v>
      </c>
      <c r="AT95" s="10">
        <v>0</v>
      </c>
      <c r="AX95" t="s">
        <v>416</v>
      </c>
      <c r="AY95">
        <v>0</v>
      </c>
      <c r="AZ95">
        <v>0</v>
      </c>
      <c r="BA95">
        <v>0</v>
      </c>
      <c r="BB95">
        <v>0</v>
      </c>
      <c r="BC95">
        <v>1</v>
      </c>
      <c r="BD95">
        <v>0</v>
      </c>
      <c r="BE95">
        <v>0</v>
      </c>
      <c r="BF95">
        <v>0</v>
      </c>
      <c r="BG95">
        <v>0</v>
      </c>
      <c r="BH95">
        <v>0</v>
      </c>
      <c r="BI95">
        <v>0</v>
      </c>
      <c r="BJ95" s="12" t="s">
        <v>648</v>
      </c>
      <c r="BK95" s="12"/>
      <c r="BL95" s="12"/>
    </row>
    <row r="96" spans="1:64" x14ac:dyDescent="0.25">
      <c r="A96" s="66">
        <v>28</v>
      </c>
      <c r="B96" s="12" t="s">
        <v>445</v>
      </c>
      <c r="C96" s="12">
        <v>1999</v>
      </c>
      <c r="D96" s="12">
        <v>94</v>
      </c>
      <c r="E96" s="12">
        <v>0</v>
      </c>
      <c r="F96" s="12">
        <v>1</v>
      </c>
      <c r="G96" s="12" t="s">
        <v>8</v>
      </c>
      <c r="H96" s="10" t="s">
        <v>671</v>
      </c>
      <c r="I96" s="10" t="s">
        <v>670</v>
      </c>
      <c r="J96">
        <v>184</v>
      </c>
      <c r="K96" s="10">
        <v>3</v>
      </c>
      <c r="L96" s="10">
        <v>321</v>
      </c>
      <c r="M96" s="10" t="s">
        <v>416</v>
      </c>
      <c r="N96" s="10">
        <v>5</v>
      </c>
      <c r="O96" s="12">
        <v>18</v>
      </c>
      <c r="P96" s="12" t="s">
        <v>324</v>
      </c>
      <c r="Q96" s="12"/>
      <c r="R96" s="10" t="s">
        <v>416</v>
      </c>
      <c r="S96" s="29" t="s">
        <v>501</v>
      </c>
      <c r="T96" s="10" t="s">
        <v>416</v>
      </c>
      <c r="U96" s="12">
        <v>40.6</v>
      </c>
      <c r="V96" s="10" t="s">
        <v>324</v>
      </c>
      <c r="W96" s="12">
        <v>40.6</v>
      </c>
      <c r="X96" s="12" t="s">
        <v>25</v>
      </c>
      <c r="Y96" s="12"/>
      <c r="Z96" s="12"/>
      <c r="AA96" s="10" t="s">
        <v>416</v>
      </c>
      <c r="AB96" s="29" t="s">
        <v>758</v>
      </c>
      <c r="AC96" s="10" t="s">
        <v>416</v>
      </c>
      <c r="AD96" s="12">
        <v>64.2</v>
      </c>
      <c r="AE96" s="10" t="s">
        <v>324</v>
      </c>
      <c r="AF96" s="12">
        <v>64.2</v>
      </c>
      <c r="AG96" s="12"/>
      <c r="AH96" s="12"/>
      <c r="AI96" s="12" t="s">
        <v>25</v>
      </c>
      <c r="AJ96" s="12">
        <v>0.5</v>
      </c>
      <c r="AL96" s="12" t="s">
        <v>419</v>
      </c>
      <c r="AN96" s="12" t="s">
        <v>199</v>
      </c>
      <c r="AO96" s="10" t="s">
        <v>225</v>
      </c>
      <c r="AP96" s="10">
        <v>0</v>
      </c>
      <c r="AQ96" s="10">
        <v>0</v>
      </c>
      <c r="AR96" s="10">
        <v>1</v>
      </c>
      <c r="AS96" s="10">
        <v>0</v>
      </c>
      <c r="AT96" s="10">
        <v>0</v>
      </c>
      <c r="AX96" t="s">
        <v>416</v>
      </c>
      <c r="AY96">
        <v>0</v>
      </c>
      <c r="AZ96">
        <v>0</v>
      </c>
      <c r="BA96">
        <v>0</v>
      </c>
      <c r="BB96">
        <v>0</v>
      </c>
      <c r="BC96">
        <v>1</v>
      </c>
      <c r="BD96">
        <v>0</v>
      </c>
      <c r="BE96">
        <v>0</v>
      </c>
      <c r="BF96">
        <v>0</v>
      </c>
      <c r="BG96">
        <v>0</v>
      </c>
      <c r="BH96">
        <v>0</v>
      </c>
      <c r="BI96">
        <v>0</v>
      </c>
      <c r="BJ96" s="12" t="s">
        <v>649</v>
      </c>
      <c r="BK96" s="12"/>
      <c r="BL96" s="12"/>
    </row>
    <row r="97" spans="1:64" x14ac:dyDescent="0.25">
      <c r="A97" s="66">
        <v>29</v>
      </c>
      <c r="B97" s="12" t="s">
        <v>111</v>
      </c>
      <c r="C97" s="12">
        <v>1986</v>
      </c>
      <c r="D97" s="10">
        <v>95</v>
      </c>
      <c r="E97" s="12">
        <v>0</v>
      </c>
      <c r="F97" s="12">
        <v>1</v>
      </c>
      <c r="G97" s="12" t="s">
        <v>19</v>
      </c>
      <c r="H97" s="10" t="s">
        <v>671</v>
      </c>
      <c r="I97" s="12" t="s">
        <v>671</v>
      </c>
      <c r="J97" s="10">
        <v>0</v>
      </c>
      <c r="K97" s="12">
        <v>1</v>
      </c>
      <c r="L97" s="12">
        <v>200</v>
      </c>
      <c r="M97" s="10" t="s">
        <v>416</v>
      </c>
      <c r="N97" s="12">
        <v>3.33</v>
      </c>
      <c r="O97" s="12">
        <v>1</v>
      </c>
      <c r="P97" s="12" t="s">
        <v>416</v>
      </c>
      <c r="Q97" s="12"/>
      <c r="R97" s="10" t="s">
        <v>324</v>
      </c>
      <c r="S97" s="29" t="s">
        <v>419</v>
      </c>
      <c r="T97" s="10" t="s">
        <v>324</v>
      </c>
      <c r="U97" s="29" t="s">
        <v>419</v>
      </c>
      <c r="V97" s="10" t="s">
        <v>324</v>
      </c>
      <c r="W97" s="12" t="s">
        <v>419</v>
      </c>
      <c r="X97" s="12" t="s">
        <v>203</v>
      </c>
      <c r="Y97" s="12"/>
      <c r="Z97" s="12"/>
      <c r="AA97" s="10" t="s">
        <v>324</v>
      </c>
      <c r="AB97" s="29" t="s">
        <v>419</v>
      </c>
      <c r="AC97" s="10" t="s">
        <v>324</v>
      </c>
      <c r="AD97" s="29" t="s">
        <v>419</v>
      </c>
      <c r="AE97" s="10" t="s">
        <v>324</v>
      </c>
      <c r="AF97" s="12" t="s">
        <v>419</v>
      </c>
      <c r="AG97" s="12"/>
      <c r="AH97" s="12"/>
      <c r="AI97" s="12" t="s">
        <v>419</v>
      </c>
      <c r="AJ97" s="12" t="s">
        <v>419</v>
      </c>
      <c r="AL97" s="12" t="s">
        <v>419</v>
      </c>
      <c r="AN97" s="12" t="s">
        <v>199</v>
      </c>
      <c r="AO97" s="10" t="s">
        <v>232</v>
      </c>
      <c r="AP97" s="10">
        <v>0</v>
      </c>
      <c r="AQ97" s="10">
        <v>1</v>
      </c>
      <c r="AR97" s="10">
        <v>0</v>
      </c>
      <c r="AS97" s="10">
        <v>0</v>
      </c>
      <c r="AT97" s="10">
        <v>0</v>
      </c>
      <c r="AX97" t="s">
        <v>324</v>
      </c>
      <c r="AY97">
        <v>0</v>
      </c>
      <c r="AZ97">
        <v>0</v>
      </c>
      <c r="BA97">
        <v>0</v>
      </c>
      <c r="BB97">
        <v>0</v>
      </c>
      <c r="BC97">
        <v>0</v>
      </c>
      <c r="BD97">
        <v>0</v>
      </c>
      <c r="BE97">
        <v>0</v>
      </c>
      <c r="BF97">
        <v>0</v>
      </c>
      <c r="BG97">
        <v>0</v>
      </c>
      <c r="BH97">
        <v>0</v>
      </c>
      <c r="BI97">
        <v>0</v>
      </c>
      <c r="BJ97" s="12" t="s">
        <v>211</v>
      </c>
      <c r="BK97" s="12" t="s">
        <v>759</v>
      </c>
      <c r="BL97" s="10"/>
    </row>
    <row r="98" spans="1:64" x14ac:dyDescent="0.25">
      <c r="A98" s="66">
        <v>29</v>
      </c>
      <c r="B98" s="12" t="s">
        <v>111</v>
      </c>
      <c r="C98" s="12">
        <v>1986</v>
      </c>
      <c r="D98" s="12">
        <v>96</v>
      </c>
      <c r="E98" s="12">
        <v>0</v>
      </c>
      <c r="F98" s="12">
        <v>1</v>
      </c>
      <c r="G98" s="12" t="s">
        <v>19</v>
      </c>
      <c r="H98" s="10" t="s">
        <v>671</v>
      </c>
      <c r="I98" s="12" t="s">
        <v>671</v>
      </c>
      <c r="J98" s="10">
        <v>0</v>
      </c>
      <c r="K98" s="12">
        <v>1</v>
      </c>
      <c r="L98" s="12">
        <v>200</v>
      </c>
      <c r="M98" s="10" t="s">
        <v>416</v>
      </c>
      <c r="N98" s="12">
        <v>3.33</v>
      </c>
      <c r="O98" s="12">
        <v>1</v>
      </c>
      <c r="P98" s="12" t="s">
        <v>416</v>
      </c>
      <c r="Q98" s="12"/>
      <c r="R98" s="10" t="s">
        <v>324</v>
      </c>
      <c r="S98" s="29" t="s">
        <v>419</v>
      </c>
      <c r="T98" s="10" t="s">
        <v>324</v>
      </c>
      <c r="U98" s="29" t="s">
        <v>419</v>
      </c>
      <c r="V98" s="10" t="s">
        <v>324</v>
      </c>
      <c r="W98" s="12" t="s">
        <v>419</v>
      </c>
      <c r="X98" s="12" t="s">
        <v>203</v>
      </c>
      <c r="Y98" s="12"/>
      <c r="Z98" s="12"/>
      <c r="AA98" s="10" t="s">
        <v>324</v>
      </c>
      <c r="AB98" s="29" t="s">
        <v>419</v>
      </c>
      <c r="AC98" s="10" t="s">
        <v>324</v>
      </c>
      <c r="AD98" s="29" t="s">
        <v>419</v>
      </c>
      <c r="AE98" s="10" t="s">
        <v>324</v>
      </c>
      <c r="AF98" s="12" t="s">
        <v>419</v>
      </c>
      <c r="AG98" s="12"/>
      <c r="AH98" s="12"/>
      <c r="AI98" s="12" t="s">
        <v>419</v>
      </c>
      <c r="AJ98" s="12" t="s">
        <v>419</v>
      </c>
      <c r="AL98" s="12" t="s">
        <v>419</v>
      </c>
      <c r="AN98" s="12" t="s">
        <v>199</v>
      </c>
      <c r="AO98" s="10" t="s">
        <v>232</v>
      </c>
      <c r="AP98" s="10">
        <v>0</v>
      </c>
      <c r="AQ98" s="10">
        <v>1</v>
      </c>
      <c r="AR98" s="10">
        <v>0</v>
      </c>
      <c r="AS98" s="10">
        <v>0</v>
      </c>
      <c r="AT98" s="10">
        <v>0</v>
      </c>
      <c r="AX98" t="s">
        <v>324</v>
      </c>
      <c r="AY98">
        <v>0</v>
      </c>
      <c r="AZ98">
        <v>0</v>
      </c>
      <c r="BA98">
        <v>0</v>
      </c>
      <c r="BB98">
        <v>0</v>
      </c>
      <c r="BC98">
        <v>0</v>
      </c>
      <c r="BD98">
        <v>0</v>
      </c>
      <c r="BE98">
        <v>0</v>
      </c>
      <c r="BF98">
        <v>0</v>
      </c>
      <c r="BG98">
        <v>0</v>
      </c>
      <c r="BH98">
        <v>0</v>
      </c>
      <c r="BI98">
        <v>0</v>
      </c>
      <c r="BJ98" s="12" t="s">
        <v>211</v>
      </c>
      <c r="BK98" s="12" t="s">
        <v>759</v>
      </c>
      <c r="BL98" s="10"/>
    </row>
    <row r="99" spans="1:64" x14ac:dyDescent="0.25">
      <c r="A99" s="66">
        <v>29</v>
      </c>
      <c r="B99" s="12" t="s">
        <v>111</v>
      </c>
      <c r="C99" s="12">
        <v>1986</v>
      </c>
      <c r="D99" s="10">
        <v>97</v>
      </c>
      <c r="E99" s="12">
        <v>0</v>
      </c>
      <c r="F99" s="12">
        <v>1</v>
      </c>
      <c r="G99" s="12" t="s">
        <v>19</v>
      </c>
      <c r="H99" s="10" t="s">
        <v>671</v>
      </c>
      <c r="I99" s="12" t="s">
        <v>671</v>
      </c>
      <c r="J99" s="10">
        <v>0</v>
      </c>
      <c r="K99" s="12">
        <v>1</v>
      </c>
      <c r="L99" s="12">
        <v>200</v>
      </c>
      <c r="M99" s="10" t="s">
        <v>416</v>
      </c>
      <c r="N99" s="12">
        <v>3.33</v>
      </c>
      <c r="O99" s="12">
        <v>1</v>
      </c>
      <c r="P99" s="12" t="s">
        <v>416</v>
      </c>
      <c r="Q99" s="12"/>
      <c r="R99" s="10" t="s">
        <v>324</v>
      </c>
      <c r="S99" s="29" t="s">
        <v>419</v>
      </c>
      <c r="T99" s="10" t="s">
        <v>324</v>
      </c>
      <c r="U99" s="29" t="s">
        <v>419</v>
      </c>
      <c r="V99" s="10" t="s">
        <v>324</v>
      </c>
      <c r="W99" s="12" t="s">
        <v>419</v>
      </c>
      <c r="X99" s="12" t="s">
        <v>203</v>
      </c>
      <c r="Y99" s="12"/>
      <c r="Z99" s="12"/>
      <c r="AA99" s="10" t="s">
        <v>324</v>
      </c>
      <c r="AB99" s="29" t="s">
        <v>419</v>
      </c>
      <c r="AC99" s="10" t="s">
        <v>324</v>
      </c>
      <c r="AD99" s="29" t="s">
        <v>419</v>
      </c>
      <c r="AE99" s="10" t="s">
        <v>324</v>
      </c>
      <c r="AF99" s="12" t="s">
        <v>419</v>
      </c>
      <c r="AG99" s="12"/>
      <c r="AH99" s="12"/>
      <c r="AI99" s="12" t="s">
        <v>419</v>
      </c>
      <c r="AJ99" s="12" t="s">
        <v>419</v>
      </c>
      <c r="AL99" s="12" t="s">
        <v>419</v>
      </c>
      <c r="AN99" s="12" t="s">
        <v>199</v>
      </c>
      <c r="AO99" s="10" t="s">
        <v>232</v>
      </c>
      <c r="AP99" s="10">
        <v>0</v>
      </c>
      <c r="AQ99" s="10">
        <v>1</v>
      </c>
      <c r="AR99" s="10">
        <v>0</v>
      </c>
      <c r="AS99" s="10">
        <v>0</v>
      </c>
      <c r="AT99" s="10">
        <v>0</v>
      </c>
      <c r="AX99" t="s">
        <v>324</v>
      </c>
      <c r="AY99">
        <v>0</v>
      </c>
      <c r="AZ99">
        <v>0</v>
      </c>
      <c r="BA99">
        <v>0</v>
      </c>
      <c r="BB99">
        <v>0</v>
      </c>
      <c r="BC99">
        <v>0</v>
      </c>
      <c r="BD99">
        <v>0</v>
      </c>
      <c r="BE99">
        <v>0</v>
      </c>
      <c r="BF99">
        <v>0</v>
      </c>
      <c r="BG99">
        <v>0</v>
      </c>
      <c r="BH99">
        <v>0</v>
      </c>
      <c r="BI99">
        <v>0</v>
      </c>
      <c r="BJ99" s="12" t="s">
        <v>211</v>
      </c>
      <c r="BK99" s="12" t="s">
        <v>759</v>
      </c>
      <c r="BL99" s="10"/>
    </row>
    <row r="100" spans="1:64" x14ac:dyDescent="0.25">
      <c r="A100" s="66">
        <v>29</v>
      </c>
      <c r="B100" s="12" t="s">
        <v>111</v>
      </c>
      <c r="C100" s="12">
        <v>1986</v>
      </c>
      <c r="D100" s="12">
        <v>98</v>
      </c>
      <c r="E100" s="12">
        <v>0</v>
      </c>
      <c r="F100" s="12">
        <v>1</v>
      </c>
      <c r="G100" s="12" t="s">
        <v>19</v>
      </c>
      <c r="H100" s="10" t="s">
        <v>671</v>
      </c>
      <c r="I100" s="12" t="s">
        <v>671</v>
      </c>
      <c r="J100" s="10">
        <v>0</v>
      </c>
      <c r="K100" s="12">
        <v>1</v>
      </c>
      <c r="L100" s="12">
        <v>200</v>
      </c>
      <c r="M100" s="10" t="s">
        <v>416</v>
      </c>
      <c r="N100" s="12">
        <v>3.33</v>
      </c>
      <c r="O100" s="12">
        <v>1</v>
      </c>
      <c r="P100" s="12" t="s">
        <v>416</v>
      </c>
      <c r="Q100" s="12"/>
      <c r="R100" s="10" t="s">
        <v>324</v>
      </c>
      <c r="S100" s="29" t="s">
        <v>419</v>
      </c>
      <c r="T100" s="10" t="s">
        <v>324</v>
      </c>
      <c r="U100" s="29" t="s">
        <v>419</v>
      </c>
      <c r="V100" s="10" t="s">
        <v>324</v>
      </c>
      <c r="W100" s="12" t="s">
        <v>419</v>
      </c>
      <c r="X100" s="12" t="s">
        <v>203</v>
      </c>
      <c r="Y100" s="12"/>
      <c r="Z100" s="12"/>
      <c r="AA100" s="10" t="s">
        <v>324</v>
      </c>
      <c r="AB100" s="29" t="s">
        <v>419</v>
      </c>
      <c r="AC100" s="10" t="s">
        <v>324</v>
      </c>
      <c r="AD100" s="29" t="s">
        <v>419</v>
      </c>
      <c r="AE100" s="10" t="s">
        <v>324</v>
      </c>
      <c r="AF100" s="12" t="s">
        <v>419</v>
      </c>
      <c r="AG100" s="12"/>
      <c r="AH100" s="12"/>
      <c r="AI100" s="12" t="s">
        <v>419</v>
      </c>
      <c r="AJ100" s="12" t="s">
        <v>419</v>
      </c>
      <c r="AL100" s="12" t="s">
        <v>419</v>
      </c>
      <c r="AN100" s="12" t="s">
        <v>199</v>
      </c>
      <c r="AO100" s="10" t="s">
        <v>232</v>
      </c>
      <c r="AP100" s="10">
        <v>0</v>
      </c>
      <c r="AQ100" s="10">
        <v>1</v>
      </c>
      <c r="AR100" s="10">
        <v>0</v>
      </c>
      <c r="AS100" s="10">
        <v>0</v>
      </c>
      <c r="AT100" s="10">
        <v>0</v>
      </c>
      <c r="AX100" t="s">
        <v>324</v>
      </c>
      <c r="AY100">
        <v>0</v>
      </c>
      <c r="AZ100">
        <v>0</v>
      </c>
      <c r="BA100">
        <v>0</v>
      </c>
      <c r="BB100">
        <v>0</v>
      </c>
      <c r="BC100">
        <v>0</v>
      </c>
      <c r="BD100">
        <v>0</v>
      </c>
      <c r="BE100">
        <v>0</v>
      </c>
      <c r="BF100">
        <v>0</v>
      </c>
      <c r="BG100">
        <v>0</v>
      </c>
      <c r="BH100">
        <v>0</v>
      </c>
      <c r="BI100">
        <v>0</v>
      </c>
      <c r="BJ100" s="12" t="s">
        <v>211</v>
      </c>
      <c r="BK100" s="12" t="s">
        <v>759</v>
      </c>
      <c r="BL100" s="10"/>
    </row>
    <row r="101" spans="1:64" x14ac:dyDescent="0.25">
      <c r="A101" s="66">
        <v>29</v>
      </c>
      <c r="B101" s="12" t="s">
        <v>111</v>
      </c>
      <c r="C101" s="12">
        <v>1986</v>
      </c>
      <c r="D101" s="10">
        <v>99</v>
      </c>
      <c r="E101" s="12">
        <v>0</v>
      </c>
      <c r="F101" s="12">
        <v>1</v>
      </c>
      <c r="G101" s="12" t="s">
        <v>19</v>
      </c>
      <c r="H101" s="10" t="s">
        <v>671</v>
      </c>
      <c r="I101" s="12" t="s">
        <v>671</v>
      </c>
      <c r="J101" s="10">
        <v>0</v>
      </c>
      <c r="K101" s="12">
        <v>1</v>
      </c>
      <c r="L101" s="12">
        <v>200</v>
      </c>
      <c r="M101" s="10" t="s">
        <v>416</v>
      </c>
      <c r="N101" s="12">
        <v>3.33</v>
      </c>
      <c r="O101" s="12">
        <v>1</v>
      </c>
      <c r="P101" s="12" t="s">
        <v>416</v>
      </c>
      <c r="Q101" s="12"/>
      <c r="R101" s="10" t="s">
        <v>324</v>
      </c>
      <c r="S101" s="29" t="s">
        <v>419</v>
      </c>
      <c r="T101" s="10" t="s">
        <v>324</v>
      </c>
      <c r="U101" s="29" t="s">
        <v>419</v>
      </c>
      <c r="V101" s="10" t="s">
        <v>324</v>
      </c>
      <c r="W101" s="12" t="s">
        <v>419</v>
      </c>
      <c r="X101" s="12" t="s">
        <v>203</v>
      </c>
      <c r="Y101" s="12"/>
      <c r="Z101" s="12"/>
      <c r="AA101" s="10" t="s">
        <v>324</v>
      </c>
      <c r="AB101" s="29" t="s">
        <v>419</v>
      </c>
      <c r="AC101" s="10" t="s">
        <v>324</v>
      </c>
      <c r="AD101" s="29" t="s">
        <v>419</v>
      </c>
      <c r="AE101" s="10" t="s">
        <v>324</v>
      </c>
      <c r="AF101" s="12" t="s">
        <v>419</v>
      </c>
      <c r="AG101" s="12"/>
      <c r="AH101" s="12"/>
      <c r="AI101" s="12" t="s">
        <v>419</v>
      </c>
      <c r="AJ101" s="12" t="s">
        <v>419</v>
      </c>
      <c r="AL101" s="12" t="s">
        <v>419</v>
      </c>
      <c r="AN101" s="12" t="s">
        <v>199</v>
      </c>
      <c r="AO101" s="10" t="s">
        <v>232</v>
      </c>
      <c r="AP101" s="10">
        <v>0</v>
      </c>
      <c r="AQ101" s="10">
        <v>1</v>
      </c>
      <c r="AR101" s="10">
        <v>0</v>
      </c>
      <c r="AS101" s="10">
        <v>0</v>
      </c>
      <c r="AT101" s="10">
        <v>0</v>
      </c>
      <c r="AX101" t="s">
        <v>324</v>
      </c>
      <c r="AY101">
        <v>0</v>
      </c>
      <c r="AZ101">
        <v>0</v>
      </c>
      <c r="BA101">
        <v>0</v>
      </c>
      <c r="BB101">
        <v>0</v>
      </c>
      <c r="BC101">
        <v>0</v>
      </c>
      <c r="BD101">
        <v>0</v>
      </c>
      <c r="BE101">
        <v>0</v>
      </c>
      <c r="BF101">
        <v>0</v>
      </c>
      <c r="BG101">
        <v>0</v>
      </c>
      <c r="BH101">
        <v>0</v>
      </c>
      <c r="BI101">
        <v>0</v>
      </c>
      <c r="BJ101" s="12" t="s">
        <v>211</v>
      </c>
      <c r="BK101" s="12" t="s">
        <v>759</v>
      </c>
      <c r="BL101" s="10"/>
    </row>
    <row r="102" spans="1:64" x14ac:dyDescent="0.25">
      <c r="A102" s="66">
        <v>32</v>
      </c>
      <c r="B102" s="10" t="s">
        <v>114</v>
      </c>
      <c r="C102" s="10">
        <v>2003</v>
      </c>
      <c r="D102" s="12">
        <v>100</v>
      </c>
      <c r="E102" s="10">
        <v>0</v>
      </c>
      <c r="F102" s="10">
        <v>1</v>
      </c>
      <c r="G102" s="10" t="s">
        <v>8</v>
      </c>
      <c r="H102" s="10" t="s">
        <v>671</v>
      </c>
      <c r="I102" s="12" t="s">
        <v>671</v>
      </c>
      <c r="J102" s="10">
        <v>0</v>
      </c>
      <c r="K102" s="10">
        <v>1</v>
      </c>
      <c r="L102" s="10">
        <v>800</v>
      </c>
      <c r="M102" s="10" t="s">
        <v>416</v>
      </c>
      <c r="N102" s="10">
        <f>L102/AF102</f>
        <v>11.816838995568684</v>
      </c>
      <c r="O102" s="10">
        <v>12</v>
      </c>
      <c r="P102" s="10" t="s">
        <v>324</v>
      </c>
      <c r="Q102" s="10"/>
      <c r="R102" s="10" t="s">
        <v>416</v>
      </c>
      <c r="S102" s="29" t="s">
        <v>250</v>
      </c>
      <c r="T102" s="10" t="s">
        <v>416</v>
      </c>
      <c r="U102" s="10">
        <v>29.6</v>
      </c>
      <c r="V102" s="10" t="s">
        <v>324</v>
      </c>
      <c r="W102" s="10">
        <v>29.6</v>
      </c>
      <c r="X102" s="10" t="s">
        <v>203</v>
      </c>
      <c r="Y102" s="10"/>
      <c r="Z102" s="10"/>
      <c r="AA102" s="10" t="s">
        <v>416</v>
      </c>
      <c r="AB102" s="10" t="s">
        <v>359</v>
      </c>
      <c r="AC102" s="10" t="s">
        <v>416</v>
      </c>
      <c r="AD102" s="10">
        <v>67.7</v>
      </c>
      <c r="AE102" s="10" t="s">
        <v>324</v>
      </c>
      <c r="AF102" s="10">
        <v>67.7</v>
      </c>
      <c r="AG102" s="10"/>
      <c r="AH102" s="10"/>
      <c r="AI102" s="28" t="s">
        <v>25</v>
      </c>
      <c r="AJ102" s="10">
        <f>8/12</f>
        <v>0.66666666666666663</v>
      </c>
      <c r="AL102" s="10" t="s">
        <v>37</v>
      </c>
      <c r="AN102" s="10" t="s">
        <v>222</v>
      </c>
      <c r="AO102" s="10" t="s">
        <v>211</v>
      </c>
      <c r="AP102" s="10">
        <v>0</v>
      </c>
      <c r="AQ102" s="10">
        <v>0</v>
      </c>
      <c r="AR102" s="10">
        <v>0</v>
      </c>
      <c r="AS102" s="10">
        <v>0</v>
      </c>
      <c r="AT102" s="10">
        <v>0</v>
      </c>
      <c r="AX102" t="s">
        <v>324</v>
      </c>
      <c r="AY102">
        <v>0</v>
      </c>
      <c r="AZ102">
        <v>0</v>
      </c>
      <c r="BA102">
        <v>0</v>
      </c>
      <c r="BB102">
        <v>0</v>
      </c>
      <c r="BC102">
        <v>0</v>
      </c>
      <c r="BD102">
        <v>0</v>
      </c>
      <c r="BE102">
        <v>0</v>
      </c>
      <c r="BF102">
        <v>0</v>
      </c>
      <c r="BG102">
        <v>0</v>
      </c>
      <c r="BH102">
        <v>0</v>
      </c>
      <c r="BI102">
        <v>0</v>
      </c>
      <c r="BJ102" s="10" t="s">
        <v>211</v>
      </c>
      <c r="BK102" s="12"/>
      <c r="BL102" s="12"/>
    </row>
    <row r="103" spans="1:64" x14ac:dyDescent="0.25">
      <c r="A103" s="66">
        <v>46</v>
      </c>
      <c r="B103" s="12" t="s">
        <v>447</v>
      </c>
      <c r="C103" s="12">
        <v>2002</v>
      </c>
      <c r="D103" s="10">
        <v>101</v>
      </c>
      <c r="E103" s="12">
        <v>0</v>
      </c>
      <c r="F103" s="12">
        <v>1</v>
      </c>
      <c r="G103" s="12" t="s">
        <v>8</v>
      </c>
      <c r="H103" s="10" t="s">
        <v>671</v>
      </c>
      <c r="I103" s="10" t="s">
        <v>670</v>
      </c>
      <c r="J103">
        <v>180</v>
      </c>
      <c r="K103" s="12">
        <v>2</v>
      </c>
      <c r="L103" s="12">
        <v>720</v>
      </c>
      <c r="M103" s="12" t="s">
        <v>324</v>
      </c>
      <c r="N103" s="12">
        <v>7.5</v>
      </c>
      <c r="O103" s="12">
        <v>12</v>
      </c>
      <c r="P103" s="12" t="s">
        <v>324</v>
      </c>
      <c r="Q103" s="12"/>
      <c r="R103" s="10" t="s">
        <v>416</v>
      </c>
      <c r="S103" s="29" t="s">
        <v>523</v>
      </c>
      <c r="T103" s="10" t="s">
        <v>324</v>
      </c>
      <c r="U103" s="29" t="s">
        <v>419</v>
      </c>
      <c r="V103" s="10" t="s">
        <v>745</v>
      </c>
      <c r="W103" s="12">
        <v>34.5</v>
      </c>
      <c r="X103" s="12" t="s">
        <v>203</v>
      </c>
      <c r="Y103" s="12"/>
      <c r="Z103" s="12"/>
      <c r="AA103" s="10" t="s">
        <v>416</v>
      </c>
      <c r="AB103" s="29" t="s">
        <v>760</v>
      </c>
      <c r="AC103" s="10" t="s">
        <v>324</v>
      </c>
      <c r="AD103" s="29" t="s">
        <v>419</v>
      </c>
      <c r="AE103" s="10" t="s">
        <v>745</v>
      </c>
      <c r="AF103" s="12">
        <v>96.5</v>
      </c>
      <c r="AG103" s="12"/>
      <c r="AH103" s="12"/>
      <c r="AI103" s="12" t="s">
        <v>25</v>
      </c>
      <c r="AJ103" s="12">
        <v>0.5</v>
      </c>
      <c r="AL103" s="12" t="s">
        <v>419</v>
      </c>
      <c r="AN103" s="12" t="s">
        <v>199</v>
      </c>
      <c r="AO103" s="10" t="s">
        <v>225</v>
      </c>
      <c r="AP103" s="10">
        <v>0</v>
      </c>
      <c r="AQ103" s="10">
        <v>0</v>
      </c>
      <c r="AR103" s="10">
        <v>1</v>
      </c>
      <c r="AS103" s="10">
        <v>0</v>
      </c>
      <c r="AT103" s="10">
        <v>0</v>
      </c>
      <c r="AX103" t="s">
        <v>416</v>
      </c>
      <c r="AY103">
        <v>0</v>
      </c>
      <c r="AZ103">
        <v>0</v>
      </c>
      <c r="BA103">
        <v>0</v>
      </c>
      <c r="BB103">
        <v>0</v>
      </c>
      <c r="BC103">
        <v>1</v>
      </c>
      <c r="BD103">
        <v>0</v>
      </c>
      <c r="BE103">
        <v>0</v>
      </c>
      <c r="BF103">
        <v>0</v>
      </c>
      <c r="BG103">
        <v>0</v>
      </c>
      <c r="BH103">
        <v>0</v>
      </c>
      <c r="BI103">
        <v>0</v>
      </c>
      <c r="BJ103" s="12" t="s">
        <v>649</v>
      </c>
      <c r="BK103" s="12" t="s">
        <v>448</v>
      </c>
      <c r="BL103" s="10" t="s">
        <v>662</v>
      </c>
    </row>
    <row r="104" spans="1:64" x14ac:dyDescent="0.25">
      <c r="A104" s="66">
        <v>47</v>
      </c>
      <c r="B104" s="12" t="s">
        <v>447</v>
      </c>
      <c r="C104" s="12">
        <v>1997</v>
      </c>
      <c r="D104" s="12">
        <v>102</v>
      </c>
      <c r="E104" s="12">
        <v>0</v>
      </c>
      <c r="F104" s="12">
        <v>1</v>
      </c>
      <c r="G104" s="12" t="s">
        <v>19</v>
      </c>
      <c r="H104" s="10" t="s">
        <v>671</v>
      </c>
      <c r="I104" s="10" t="s">
        <v>670</v>
      </c>
      <c r="J104">
        <v>184</v>
      </c>
      <c r="K104" s="10">
        <v>3</v>
      </c>
      <c r="L104" s="12">
        <v>380</v>
      </c>
      <c r="M104" s="12" t="s">
        <v>416</v>
      </c>
      <c r="N104" s="10">
        <v>5</v>
      </c>
      <c r="O104" s="63">
        <v>8</v>
      </c>
      <c r="P104" s="12" t="s">
        <v>324</v>
      </c>
      <c r="Q104" s="63"/>
      <c r="R104" s="10" t="s">
        <v>324</v>
      </c>
      <c r="S104" s="29" t="s">
        <v>419</v>
      </c>
      <c r="T104" s="10" t="s">
        <v>416</v>
      </c>
      <c r="U104" s="12">
        <v>43</v>
      </c>
      <c r="V104" s="62" t="s">
        <v>324</v>
      </c>
      <c r="W104" s="12">
        <v>43</v>
      </c>
      <c r="X104" s="12" t="s">
        <v>203</v>
      </c>
      <c r="Y104" s="12"/>
      <c r="Z104" s="12"/>
      <c r="AA104" s="10" t="s">
        <v>324</v>
      </c>
      <c r="AB104" s="29" t="s">
        <v>419</v>
      </c>
      <c r="AC104" s="10" t="s">
        <v>416</v>
      </c>
      <c r="AD104" s="12">
        <v>76</v>
      </c>
      <c r="AE104" s="10" t="s">
        <v>324</v>
      </c>
      <c r="AF104" s="12">
        <v>76</v>
      </c>
      <c r="AG104" s="12"/>
      <c r="AH104" s="12"/>
      <c r="AI104" s="12" t="s">
        <v>25</v>
      </c>
      <c r="AJ104" s="12">
        <v>0.875</v>
      </c>
      <c r="AL104" s="12" t="s">
        <v>419</v>
      </c>
      <c r="AN104" s="12" t="s">
        <v>199</v>
      </c>
      <c r="AO104" s="10" t="s">
        <v>225</v>
      </c>
      <c r="AP104" s="10">
        <v>0</v>
      </c>
      <c r="AQ104" s="10">
        <v>0</v>
      </c>
      <c r="AR104" s="10">
        <v>1</v>
      </c>
      <c r="AS104" s="10">
        <v>0</v>
      </c>
      <c r="AT104" s="10">
        <v>0</v>
      </c>
      <c r="AX104" t="s">
        <v>324</v>
      </c>
      <c r="AY104">
        <v>0</v>
      </c>
      <c r="AZ104">
        <v>0</v>
      </c>
      <c r="BA104">
        <v>0</v>
      </c>
      <c r="BB104">
        <v>0</v>
      </c>
      <c r="BC104">
        <v>0</v>
      </c>
      <c r="BD104">
        <v>0</v>
      </c>
      <c r="BE104">
        <v>0</v>
      </c>
      <c r="BF104">
        <v>0</v>
      </c>
      <c r="BG104">
        <v>0</v>
      </c>
      <c r="BH104">
        <v>0</v>
      </c>
      <c r="BI104">
        <v>0</v>
      </c>
      <c r="BJ104" s="12" t="s">
        <v>211</v>
      </c>
      <c r="BK104" s="12"/>
      <c r="BL104" s="12"/>
    </row>
    <row r="105" spans="1:64" x14ac:dyDescent="0.25">
      <c r="A105" s="66">
        <v>47</v>
      </c>
      <c r="B105" s="12" t="s">
        <v>447</v>
      </c>
      <c r="C105" s="12">
        <v>1997</v>
      </c>
      <c r="D105" s="10">
        <v>103</v>
      </c>
      <c r="E105" s="12">
        <v>0</v>
      </c>
      <c r="F105" s="12">
        <v>1</v>
      </c>
      <c r="G105" s="12" t="s">
        <v>19</v>
      </c>
      <c r="H105" s="10" t="s">
        <v>671</v>
      </c>
      <c r="I105" s="10" t="s">
        <v>670</v>
      </c>
      <c r="J105">
        <v>184</v>
      </c>
      <c r="K105" s="10">
        <v>3</v>
      </c>
      <c r="L105" s="12">
        <v>320</v>
      </c>
      <c r="M105" s="12" t="s">
        <v>416</v>
      </c>
      <c r="N105" s="10">
        <v>5</v>
      </c>
      <c r="O105" s="63">
        <v>8</v>
      </c>
      <c r="P105" s="12" t="s">
        <v>324</v>
      </c>
      <c r="Q105" s="63"/>
      <c r="R105" s="10" t="s">
        <v>324</v>
      </c>
      <c r="S105" s="29" t="s">
        <v>419</v>
      </c>
      <c r="T105" s="10" t="s">
        <v>416</v>
      </c>
      <c r="U105" s="12">
        <v>35</v>
      </c>
      <c r="V105" s="62" t="s">
        <v>324</v>
      </c>
      <c r="W105" s="12">
        <v>35</v>
      </c>
      <c r="X105" s="12" t="s">
        <v>203</v>
      </c>
      <c r="Y105" s="12"/>
      <c r="Z105" s="12"/>
      <c r="AA105" s="10" t="s">
        <v>324</v>
      </c>
      <c r="AB105" s="29" t="s">
        <v>419</v>
      </c>
      <c r="AC105" s="10" t="s">
        <v>416</v>
      </c>
      <c r="AD105" s="12">
        <v>64</v>
      </c>
      <c r="AE105" s="10" t="s">
        <v>324</v>
      </c>
      <c r="AF105" s="12">
        <v>64</v>
      </c>
      <c r="AG105" s="12"/>
      <c r="AH105" s="12"/>
      <c r="AI105" s="12" t="s">
        <v>25</v>
      </c>
      <c r="AJ105" s="12">
        <v>0.375</v>
      </c>
      <c r="AL105" s="12" t="s">
        <v>419</v>
      </c>
      <c r="AN105" s="12" t="s">
        <v>199</v>
      </c>
      <c r="AO105" s="10" t="s">
        <v>225</v>
      </c>
      <c r="AP105" s="10">
        <v>0</v>
      </c>
      <c r="AQ105" s="10">
        <v>0</v>
      </c>
      <c r="AR105" s="10">
        <v>1</v>
      </c>
      <c r="AS105" s="10">
        <v>0</v>
      </c>
      <c r="AT105" s="10">
        <v>0</v>
      </c>
      <c r="AX105" t="s">
        <v>416</v>
      </c>
      <c r="AY105">
        <v>0</v>
      </c>
      <c r="AZ105">
        <v>0</v>
      </c>
      <c r="BA105">
        <v>0</v>
      </c>
      <c r="BB105">
        <v>0</v>
      </c>
      <c r="BC105">
        <v>0</v>
      </c>
      <c r="BD105">
        <v>0</v>
      </c>
      <c r="BE105">
        <v>1</v>
      </c>
      <c r="BF105">
        <v>0</v>
      </c>
      <c r="BG105">
        <v>0</v>
      </c>
      <c r="BH105">
        <v>0</v>
      </c>
      <c r="BI105">
        <v>0</v>
      </c>
      <c r="BJ105" s="12" t="s">
        <v>531</v>
      </c>
      <c r="BK105" s="12"/>
      <c r="BL105" s="12"/>
    </row>
    <row r="106" spans="1:64" x14ac:dyDescent="0.25">
      <c r="A106" s="66">
        <v>47</v>
      </c>
      <c r="B106" s="12" t="s">
        <v>447</v>
      </c>
      <c r="C106" s="12">
        <v>1997</v>
      </c>
      <c r="D106" s="12">
        <v>104</v>
      </c>
      <c r="E106" s="12">
        <v>0</v>
      </c>
      <c r="F106" s="12">
        <v>1</v>
      </c>
      <c r="G106" s="12" t="s">
        <v>19</v>
      </c>
      <c r="H106" s="10" t="s">
        <v>671</v>
      </c>
      <c r="I106" s="10" t="s">
        <v>670</v>
      </c>
      <c r="J106">
        <v>184</v>
      </c>
      <c r="K106" s="10">
        <v>3</v>
      </c>
      <c r="L106" s="12">
        <v>350</v>
      </c>
      <c r="M106" s="12" t="s">
        <v>416</v>
      </c>
      <c r="N106" s="10">
        <v>5</v>
      </c>
      <c r="O106" s="63">
        <v>8</v>
      </c>
      <c r="P106" s="12" t="s">
        <v>324</v>
      </c>
      <c r="Q106" s="63"/>
      <c r="R106" s="10" t="s">
        <v>324</v>
      </c>
      <c r="S106" s="29" t="s">
        <v>419</v>
      </c>
      <c r="T106" s="10" t="s">
        <v>416</v>
      </c>
      <c r="U106" s="12">
        <v>42</v>
      </c>
      <c r="V106" s="62" t="s">
        <v>324</v>
      </c>
      <c r="W106" s="12">
        <v>42</v>
      </c>
      <c r="X106" s="12" t="s">
        <v>203</v>
      </c>
      <c r="Y106" s="12"/>
      <c r="Z106" s="12"/>
      <c r="AA106" s="10" t="s">
        <v>324</v>
      </c>
      <c r="AB106" s="29" t="s">
        <v>419</v>
      </c>
      <c r="AC106" s="10" t="s">
        <v>416</v>
      </c>
      <c r="AD106" s="12">
        <v>70</v>
      </c>
      <c r="AE106" s="10" t="s">
        <v>324</v>
      </c>
      <c r="AF106" s="12">
        <v>70</v>
      </c>
      <c r="AG106" s="12"/>
      <c r="AH106" s="12"/>
      <c r="AI106" s="12" t="s">
        <v>25</v>
      </c>
      <c r="AJ106" s="12">
        <v>0.625</v>
      </c>
      <c r="AL106" s="12" t="s">
        <v>419</v>
      </c>
      <c r="AN106" s="12" t="s">
        <v>199</v>
      </c>
      <c r="AO106" s="10" t="s">
        <v>225</v>
      </c>
      <c r="AP106" s="10">
        <v>0</v>
      </c>
      <c r="AQ106" s="10">
        <v>0</v>
      </c>
      <c r="AR106" s="10">
        <v>1</v>
      </c>
      <c r="AS106" s="10">
        <v>0</v>
      </c>
      <c r="AT106" s="10">
        <v>0</v>
      </c>
      <c r="AX106" t="s">
        <v>416</v>
      </c>
      <c r="AY106">
        <v>0</v>
      </c>
      <c r="AZ106">
        <v>0</v>
      </c>
      <c r="BA106">
        <v>0</v>
      </c>
      <c r="BB106">
        <v>0</v>
      </c>
      <c r="BC106">
        <v>0</v>
      </c>
      <c r="BD106">
        <v>1</v>
      </c>
      <c r="BE106">
        <v>1</v>
      </c>
      <c r="BF106">
        <v>0</v>
      </c>
      <c r="BG106">
        <v>0</v>
      </c>
      <c r="BH106">
        <v>0</v>
      </c>
      <c r="BI106">
        <v>0</v>
      </c>
      <c r="BJ106" s="12" t="s">
        <v>651</v>
      </c>
      <c r="BK106" s="12"/>
      <c r="BL106" s="12"/>
    </row>
    <row r="107" spans="1:64" x14ac:dyDescent="0.25">
      <c r="A107" s="66">
        <v>55</v>
      </c>
      <c r="B107" s="12" t="s">
        <v>437</v>
      </c>
      <c r="C107" s="12">
        <v>1998</v>
      </c>
      <c r="D107" s="10">
        <v>105</v>
      </c>
      <c r="E107" s="12">
        <v>0</v>
      </c>
      <c r="F107" s="12">
        <v>1</v>
      </c>
      <c r="G107" s="12" t="s">
        <v>8</v>
      </c>
      <c r="H107" s="10" t="s">
        <v>671</v>
      </c>
      <c r="I107" s="10" t="s">
        <v>670</v>
      </c>
      <c r="J107">
        <v>184</v>
      </c>
      <c r="K107" s="10">
        <v>3</v>
      </c>
      <c r="L107" s="12">
        <v>324.5</v>
      </c>
      <c r="M107" s="12" t="s">
        <v>416</v>
      </c>
      <c r="N107" s="10">
        <v>5</v>
      </c>
      <c r="O107" s="12">
        <v>1</v>
      </c>
      <c r="P107" s="12" t="s">
        <v>324</v>
      </c>
      <c r="Q107" s="12"/>
      <c r="R107" s="10" t="s">
        <v>324</v>
      </c>
      <c r="S107" s="29" t="s">
        <v>419</v>
      </c>
      <c r="T107" s="10" t="s">
        <v>416</v>
      </c>
      <c r="U107" s="10">
        <v>27</v>
      </c>
      <c r="V107" s="62" t="s">
        <v>324</v>
      </c>
      <c r="W107" s="12">
        <v>27</v>
      </c>
      <c r="X107" s="12" t="s">
        <v>203</v>
      </c>
      <c r="Y107" s="12"/>
      <c r="Z107" s="12"/>
      <c r="AA107" s="10" t="s">
        <v>324</v>
      </c>
      <c r="AB107" s="29" t="s">
        <v>419</v>
      </c>
      <c r="AC107" s="10" t="s">
        <v>416</v>
      </c>
      <c r="AD107" s="10">
        <v>64.900000000000006</v>
      </c>
      <c r="AE107" s="10" t="s">
        <v>324</v>
      </c>
      <c r="AF107" s="12">
        <v>64.900000000000006</v>
      </c>
      <c r="AG107" s="12"/>
      <c r="AH107" s="12"/>
      <c r="AI107" s="12" t="s">
        <v>23</v>
      </c>
      <c r="AJ107" s="12">
        <v>1</v>
      </c>
      <c r="AL107" s="12" t="s">
        <v>419</v>
      </c>
      <c r="AN107" s="12" t="s">
        <v>199</v>
      </c>
      <c r="AO107" s="10" t="s">
        <v>225</v>
      </c>
      <c r="AP107" s="10">
        <v>0</v>
      </c>
      <c r="AQ107" s="10">
        <v>0</v>
      </c>
      <c r="AR107" s="10">
        <v>1</v>
      </c>
      <c r="AS107" s="10">
        <v>0</v>
      </c>
      <c r="AT107" s="10">
        <v>0</v>
      </c>
      <c r="AX107" t="s">
        <v>416</v>
      </c>
      <c r="AY107">
        <v>0</v>
      </c>
      <c r="AZ107">
        <v>0</v>
      </c>
      <c r="BA107">
        <v>0</v>
      </c>
      <c r="BB107">
        <v>0</v>
      </c>
      <c r="BC107">
        <v>1</v>
      </c>
      <c r="BD107">
        <v>0</v>
      </c>
      <c r="BE107">
        <v>1</v>
      </c>
      <c r="BF107">
        <v>0</v>
      </c>
      <c r="BG107">
        <v>0</v>
      </c>
      <c r="BH107">
        <v>0</v>
      </c>
      <c r="BI107">
        <v>0</v>
      </c>
      <c r="BJ107" s="12" t="s">
        <v>652</v>
      </c>
      <c r="BK107" s="12"/>
      <c r="BL107" s="12"/>
    </row>
    <row r="108" spans="1:64" x14ac:dyDescent="0.25">
      <c r="A108" s="66">
        <v>56</v>
      </c>
      <c r="B108" s="12" t="s">
        <v>445</v>
      </c>
      <c r="C108" s="12">
        <v>2002</v>
      </c>
      <c r="D108" s="12">
        <v>106</v>
      </c>
      <c r="E108" s="12">
        <v>0</v>
      </c>
      <c r="F108" s="12">
        <v>1</v>
      </c>
      <c r="G108" s="12" t="s">
        <v>8</v>
      </c>
      <c r="H108" s="10" t="s">
        <v>671</v>
      </c>
      <c r="I108" s="10" t="s">
        <v>670</v>
      </c>
      <c r="J108">
        <v>184</v>
      </c>
      <c r="K108" s="10">
        <v>3</v>
      </c>
      <c r="L108" s="12">
        <v>339</v>
      </c>
      <c r="M108" s="12" t="s">
        <v>416</v>
      </c>
      <c r="N108" s="10">
        <v>5</v>
      </c>
      <c r="O108" s="12">
        <v>11</v>
      </c>
      <c r="P108" s="12" t="s">
        <v>324</v>
      </c>
      <c r="Q108" s="12"/>
      <c r="R108" s="10" t="s">
        <v>416</v>
      </c>
      <c r="S108" s="29" t="s">
        <v>761</v>
      </c>
      <c r="T108" s="10" t="s">
        <v>416</v>
      </c>
      <c r="U108" s="12">
        <v>39.799999999999997</v>
      </c>
      <c r="V108" s="62" t="s">
        <v>324</v>
      </c>
      <c r="W108" s="12">
        <v>39.799999999999997</v>
      </c>
      <c r="X108" s="12" t="s">
        <v>203</v>
      </c>
      <c r="Y108" s="12"/>
      <c r="Z108" s="12"/>
      <c r="AA108" s="10" t="s">
        <v>416</v>
      </c>
      <c r="AB108" s="29" t="s">
        <v>762</v>
      </c>
      <c r="AC108" s="10" t="s">
        <v>416</v>
      </c>
      <c r="AD108" s="10">
        <v>67.8</v>
      </c>
      <c r="AE108" s="10" t="s">
        <v>324</v>
      </c>
      <c r="AF108" s="12">
        <v>67.8</v>
      </c>
      <c r="AG108" s="12"/>
      <c r="AH108" s="12"/>
      <c r="AI108" s="12" t="s">
        <v>25</v>
      </c>
      <c r="AJ108" s="12">
        <f>5/11</f>
        <v>0.45454545454545453</v>
      </c>
      <c r="AL108" s="12" t="s">
        <v>27</v>
      </c>
      <c r="AN108" s="12" t="s">
        <v>199</v>
      </c>
      <c r="AO108" s="10" t="s">
        <v>225</v>
      </c>
      <c r="AP108" s="10">
        <v>0</v>
      </c>
      <c r="AQ108" s="10">
        <v>0</v>
      </c>
      <c r="AR108" s="10">
        <v>1</v>
      </c>
      <c r="AS108" s="10">
        <v>0</v>
      </c>
      <c r="AT108" s="10">
        <v>0</v>
      </c>
      <c r="AX108" t="s">
        <v>416</v>
      </c>
      <c r="AY108">
        <v>0</v>
      </c>
      <c r="AZ108">
        <v>0</v>
      </c>
      <c r="BA108">
        <v>0</v>
      </c>
      <c r="BB108">
        <v>0</v>
      </c>
      <c r="BC108">
        <v>1</v>
      </c>
      <c r="BD108">
        <v>0</v>
      </c>
      <c r="BE108">
        <v>0</v>
      </c>
      <c r="BF108">
        <v>0</v>
      </c>
      <c r="BG108">
        <v>0</v>
      </c>
      <c r="BH108">
        <v>0</v>
      </c>
      <c r="BI108">
        <v>0</v>
      </c>
      <c r="BJ108" s="12" t="s">
        <v>649</v>
      </c>
      <c r="BK108" s="12"/>
      <c r="BL108" s="12"/>
    </row>
    <row r="109" spans="1:64" x14ac:dyDescent="0.25">
      <c r="A109" s="66">
        <v>61</v>
      </c>
      <c r="B109" s="12" t="s">
        <v>460</v>
      </c>
      <c r="C109" s="12">
        <v>1991</v>
      </c>
      <c r="D109" s="10">
        <v>107</v>
      </c>
      <c r="E109" s="12">
        <v>0</v>
      </c>
      <c r="F109" s="12">
        <v>1</v>
      </c>
      <c r="G109" s="12" t="s">
        <v>81</v>
      </c>
      <c r="H109" s="10" t="s">
        <v>671</v>
      </c>
      <c r="I109" s="12" t="s">
        <v>671</v>
      </c>
      <c r="J109" s="10">
        <v>0</v>
      </c>
      <c r="K109" s="12">
        <v>1</v>
      </c>
      <c r="L109" s="12">
        <v>800</v>
      </c>
      <c r="M109" s="12" t="s">
        <v>416</v>
      </c>
      <c r="N109" s="12" t="s">
        <v>419</v>
      </c>
      <c r="O109" s="12">
        <v>18</v>
      </c>
      <c r="P109" s="12" t="s">
        <v>324</v>
      </c>
      <c r="Q109" s="12"/>
      <c r="R109" s="10" t="s">
        <v>416</v>
      </c>
      <c r="S109" s="29" t="s">
        <v>763</v>
      </c>
      <c r="T109" s="10" t="s">
        <v>324</v>
      </c>
      <c r="U109" s="10" t="s">
        <v>419</v>
      </c>
      <c r="V109" s="62" t="s">
        <v>745</v>
      </c>
      <c r="W109" s="12">
        <v>37</v>
      </c>
      <c r="X109" s="12" t="s">
        <v>203</v>
      </c>
      <c r="Y109" s="12"/>
      <c r="Z109" s="12"/>
      <c r="AA109" s="10" t="s">
        <v>416</v>
      </c>
      <c r="AB109" s="29" t="s">
        <v>564</v>
      </c>
      <c r="AC109" s="10" t="s">
        <v>324</v>
      </c>
      <c r="AD109" s="10" t="s">
        <v>419</v>
      </c>
      <c r="AE109" s="10" t="s">
        <v>745</v>
      </c>
      <c r="AF109" s="12">
        <v>60.5</v>
      </c>
      <c r="AG109" s="12"/>
      <c r="AH109" s="12"/>
      <c r="AI109" s="12" t="s">
        <v>23</v>
      </c>
      <c r="AJ109" s="12">
        <v>1</v>
      </c>
      <c r="AL109" s="12" t="s">
        <v>54</v>
      </c>
      <c r="AN109" s="12" t="s">
        <v>199</v>
      </c>
      <c r="AO109" s="10" t="s">
        <v>209</v>
      </c>
      <c r="AP109" s="10">
        <v>1</v>
      </c>
      <c r="AQ109" s="10">
        <v>0</v>
      </c>
      <c r="AR109" s="10">
        <v>0</v>
      </c>
      <c r="AS109" s="10">
        <v>0</v>
      </c>
      <c r="AT109" s="10">
        <v>0</v>
      </c>
      <c r="AX109" t="s">
        <v>324</v>
      </c>
      <c r="AY109">
        <v>0</v>
      </c>
      <c r="AZ109">
        <v>0</v>
      </c>
      <c r="BA109">
        <v>0</v>
      </c>
      <c r="BB109">
        <v>0</v>
      </c>
      <c r="BC109">
        <v>0</v>
      </c>
      <c r="BD109">
        <v>0</v>
      </c>
      <c r="BE109">
        <v>0</v>
      </c>
      <c r="BF109">
        <v>0</v>
      </c>
      <c r="BG109">
        <v>0</v>
      </c>
      <c r="BH109">
        <v>0</v>
      </c>
      <c r="BI109">
        <v>0</v>
      </c>
      <c r="BJ109" s="12" t="s">
        <v>211</v>
      </c>
      <c r="BK109" s="12"/>
      <c r="BL109" s="12"/>
    </row>
    <row r="110" spans="1:64" x14ac:dyDescent="0.25">
      <c r="A110" s="66">
        <v>61</v>
      </c>
      <c r="B110" s="12" t="s">
        <v>460</v>
      </c>
      <c r="C110" s="12">
        <v>1991</v>
      </c>
      <c r="D110" s="12">
        <v>108</v>
      </c>
      <c r="E110" s="12">
        <v>0</v>
      </c>
      <c r="F110" s="12">
        <v>1</v>
      </c>
      <c r="G110" s="12" t="s">
        <v>81</v>
      </c>
      <c r="H110" s="10" t="s">
        <v>671</v>
      </c>
      <c r="I110" s="12" t="s">
        <v>671</v>
      </c>
      <c r="J110" s="10">
        <v>0</v>
      </c>
      <c r="K110" s="12">
        <v>1</v>
      </c>
      <c r="L110" s="12">
        <v>1200</v>
      </c>
      <c r="M110" s="12" t="s">
        <v>416</v>
      </c>
      <c r="N110" s="12" t="s">
        <v>419</v>
      </c>
      <c r="O110" s="12">
        <v>14</v>
      </c>
      <c r="P110" s="12" t="s">
        <v>324</v>
      </c>
      <c r="Q110" s="12"/>
      <c r="R110" s="10" t="s">
        <v>416</v>
      </c>
      <c r="S110" s="29" t="s">
        <v>763</v>
      </c>
      <c r="T110" s="10" t="s">
        <v>324</v>
      </c>
      <c r="U110" s="10" t="s">
        <v>419</v>
      </c>
      <c r="V110" s="62" t="s">
        <v>745</v>
      </c>
      <c r="W110" s="12">
        <v>37</v>
      </c>
      <c r="X110" s="12" t="s">
        <v>203</v>
      </c>
      <c r="Y110" s="12"/>
      <c r="Z110" s="12"/>
      <c r="AA110" s="10" t="s">
        <v>416</v>
      </c>
      <c r="AB110" s="29" t="s">
        <v>564</v>
      </c>
      <c r="AC110" s="10" t="s">
        <v>324</v>
      </c>
      <c r="AD110" s="10" t="s">
        <v>419</v>
      </c>
      <c r="AE110" s="10" t="s">
        <v>745</v>
      </c>
      <c r="AF110" s="12">
        <v>60.5</v>
      </c>
      <c r="AG110" s="12"/>
      <c r="AH110" s="12"/>
      <c r="AI110" s="12" t="s">
        <v>23</v>
      </c>
      <c r="AJ110" s="12">
        <v>1</v>
      </c>
      <c r="AL110" s="12" t="s">
        <v>54</v>
      </c>
      <c r="AN110" s="12" t="s">
        <v>199</v>
      </c>
      <c r="AO110" s="10" t="s">
        <v>209</v>
      </c>
      <c r="AP110" s="10">
        <v>1</v>
      </c>
      <c r="AQ110" s="10">
        <v>0</v>
      </c>
      <c r="AR110" s="10">
        <v>0</v>
      </c>
      <c r="AS110" s="10">
        <v>0</v>
      </c>
      <c r="AT110" s="10">
        <v>0</v>
      </c>
      <c r="AX110" t="s">
        <v>324</v>
      </c>
      <c r="AY110">
        <v>0</v>
      </c>
      <c r="AZ110">
        <v>0</v>
      </c>
      <c r="BA110">
        <v>0</v>
      </c>
      <c r="BB110">
        <v>0</v>
      </c>
      <c r="BC110">
        <v>0</v>
      </c>
      <c r="BD110">
        <v>0</v>
      </c>
      <c r="BE110">
        <v>0</v>
      </c>
      <c r="BF110">
        <v>0</v>
      </c>
      <c r="BG110">
        <v>0</v>
      </c>
      <c r="BH110">
        <v>0</v>
      </c>
      <c r="BI110">
        <v>0</v>
      </c>
      <c r="BJ110" s="12" t="s">
        <v>211</v>
      </c>
      <c r="BK110" s="12"/>
      <c r="BL110" s="12"/>
    </row>
    <row r="112" spans="1:64" x14ac:dyDescent="0.25">
      <c r="AO112" s="69" t="s">
        <v>489</v>
      </c>
      <c r="AP112">
        <f>SUM(AP3:AP110)</f>
        <v>11</v>
      </c>
      <c r="AQ112">
        <f>SUM(AQ3:AQ110)</f>
        <v>14</v>
      </c>
      <c r="AR112">
        <f>SUM(AR3:AR110)</f>
        <v>28</v>
      </c>
      <c r="AS112">
        <f>SUM(AS3:AS110)</f>
        <v>2</v>
      </c>
      <c r="AT112">
        <f>SUM(AT3:AT110)</f>
        <v>3</v>
      </c>
      <c r="AX112" s="69" t="s">
        <v>489</v>
      </c>
      <c r="AY112">
        <f t="shared" ref="AY112:BI112" si="3">SUM(AY3:AY110)</f>
        <v>9</v>
      </c>
      <c r="AZ112">
        <f t="shared" si="3"/>
        <v>7</v>
      </c>
      <c r="BA112">
        <f t="shared" si="3"/>
        <v>4</v>
      </c>
      <c r="BB112">
        <f t="shared" si="3"/>
        <v>2</v>
      </c>
      <c r="BC112">
        <f t="shared" si="3"/>
        <v>7</v>
      </c>
      <c r="BD112">
        <f t="shared" si="3"/>
        <v>3</v>
      </c>
      <c r="BE112">
        <f t="shared" si="3"/>
        <v>3</v>
      </c>
      <c r="BF112">
        <f t="shared" si="3"/>
        <v>3</v>
      </c>
      <c r="BG112">
        <f t="shared" si="3"/>
        <v>2</v>
      </c>
      <c r="BH112">
        <f t="shared" si="3"/>
        <v>1</v>
      </c>
      <c r="BI112">
        <f t="shared" si="3"/>
        <v>1</v>
      </c>
    </row>
    <row r="113" spans="7:11" x14ac:dyDescent="0.25">
      <c r="G113" s="12"/>
      <c r="H113" s="12"/>
      <c r="I113" s="12"/>
      <c r="J113" s="12"/>
      <c r="K113" s="12"/>
    </row>
    <row r="114" spans="7:11" x14ac:dyDescent="0.25">
      <c r="G114" s="12"/>
      <c r="H114" s="12"/>
      <c r="I114" s="12"/>
      <c r="J114" s="12"/>
      <c r="K114" s="12"/>
    </row>
    <row r="115" spans="7:11" x14ac:dyDescent="0.25">
      <c r="G115" s="12"/>
      <c r="H115" s="12"/>
      <c r="I115" s="12"/>
      <c r="J115" s="12"/>
      <c r="K115" s="12"/>
    </row>
    <row r="116" spans="7:11" x14ac:dyDescent="0.25">
      <c r="G116" s="12"/>
      <c r="H116" s="12"/>
      <c r="I116" s="12"/>
      <c r="J116" s="12"/>
      <c r="K116" s="12"/>
    </row>
    <row r="117" spans="7:11" x14ac:dyDescent="0.25">
      <c r="G117" s="12"/>
      <c r="H117" s="12"/>
      <c r="I117" s="12"/>
      <c r="J117" s="12"/>
      <c r="K117" s="12"/>
    </row>
    <row r="118" spans="7:11" x14ac:dyDescent="0.25">
      <c r="G118" s="12"/>
      <c r="H118" s="12"/>
      <c r="I118" s="12"/>
      <c r="J118" s="12"/>
      <c r="K118" s="12"/>
    </row>
    <row r="119" spans="7:11" x14ac:dyDescent="0.25">
      <c r="G119" s="12"/>
      <c r="H119" s="12"/>
      <c r="I119" s="10"/>
      <c r="J119" s="10"/>
      <c r="K119" s="12"/>
    </row>
    <row r="120" spans="7:11" x14ac:dyDescent="0.25">
      <c r="G120" s="12"/>
      <c r="H120" s="12"/>
      <c r="I120" s="10"/>
      <c r="J120" s="10"/>
      <c r="K120" s="12"/>
    </row>
    <row r="121" spans="7:11" x14ac:dyDescent="0.25">
      <c r="G121" s="12"/>
      <c r="H121" s="12"/>
      <c r="I121" s="10"/>
      <c r="J121" s="10"/>
      <c r="K121" s="12"/>
    </row>
    <row r="122" spans="7:11" x14ac:dyDescent="0.25">
      <c r="G122" s="12"/>
      <c r="H122" s="12"/>
      <c r="I122" s="10"/>
      <c r="J122" s="10"/>
      <c r="K122" s="12"/>
    </row>
    <row r="123" spans="7:11" x14ac:dyDescent="0.25">
      <c r="G123" s="12"/>
      <c r="H123" s="12"/>
      <c r="I123" s="10"/>
      <c r="J123" s="10"/>
      <c r="K123" s="12"/>
    </row>
    <row r="124" spans="7:11" x14ac:dyDescent="0.25">
      <c r="G124" s="12"/>
      <c r="H124" s="12"/>
      <c r="I124" s="10"/>
      <c r="J124" s="10"/>
      <c r="K124" s="12"/>
    </row>
    <row r="125" spans="7:11" x14ac:dyDescent="0.25">
      <c r="G125" s="12"/>
      <c r="H125" s="12"/>
      <c r="I125" s="12"/>
      <c r="J125" s="12"/>
      <c r="K125" s="12"/>
    </row>
    <row r="126" spans="7:11" x14ac:dyDescent="0.25">
      <c r="G126" s="12"/>
      <c r="H126" s="12"/>
      <c r="I126" s="12"/>
      <c r="J126" s="12"/>
      <c r="K126" s="12"/>
    </row>
    <row r="127" spans="7:11" x14ac:dyDescent="0.25">
      <c r="G127" s="12"/>
      <c r="H127" s="12"/>
      <c r="I127" s="12"/>
      <c r="J127" s="12"/>
      <c r="K127" s="12"/>
    </row>
    <row r="128" spans="7:11" x14ac:dyDescent="0.25">
      <c r="G128" s="12"/>
      <c r="H128" s="12"/>
      <c r="I128" s="12"/>
      <c r="J128" s="12"/>
      <c r="K128" s="12"/>
    </row>
    <row r="129" spans="7:11" x14ac:dyDescent="0.25">
      <c r="G129" s="12"/>
      <c r="H129" s="12"/>
      <c r="I129" s="12"/>
      <c r="J129" s="12"/>
      <c r="K129" s="12"/>
    </row>
    <row r="130" spans="7:11" x14ac:dyDescent="0.25">
      <c r="G130" s="12"/>
      <c r="H130" s="12"/>
      <c r="I130" s="10"/>
      <c r="J130" s="10"/>
      <c r="K130" s="10"/>
    </row>
    <row r="131" spans="7:11" x14ac:dyDescent="0.25">
      <c r="G131" s="12"/>
      <c r="H131" s="12"/>
      <c r="I131" s="12"/>
      <c r="J131" s="12"/>
      <c r="K131" s="12"/>
    </row>
    <row r="132" spans="7:11" x14ac:dyDescent="0.25">
      <c r="G132" s="12"/>
      <c r="H132" s="12"/>
      <c r="I132" s="10"/>
      <c r="J132" s="10"/>
      <c r="K132" s="12"/>
    </row>
    <row r="133" spans="7:11" x14ac:dyDescent="0.25">
      <c r="G133" s="12"/>
      <c r="H133" s="12"/>
      <c r="I133" s="10"/>
      <c r="J133" s="10"/>
      <c r="K133" s="12"/>
    </row>
    <row r="134" spans="7:11" x14ac:dyDescent="0.25">
      <c r="G134" s="12"/>
      <c r="H134" s="12"/>
      <c r="I134" s="10"/>
      <c r="J134" s="10"/>
      <c r="K134" s="12"/>
    </row>
    <row r="135" spans="7:11" x14ac:dyDescent="0.25">
      <c r="G135" s="12"/>
      <c r="H135" s="12"/>
      <c r="I135" s="10"/>
      <c r="J135" s="10"/>
      <c r="K135" s="12"/>
    </row>
    <row r="136" spans="7:11" x14ac:dyDescent="0.25">
      <c r="G136" s="12"/>
      <c r="H136" s="12"/>
      <c r="I136" s="10"/>
      <c r="J136" s="10"/>
      <c r="K136" s="12"/>
    </row>
    <row r="137" spans="7:11" x14ac:dyDescent="0.25">
      <c r="G137" s="12"/>
      <c r="H137" s="12"/>
      <c r="I137" s="12"/>
      <c r="J137" s="12"/>
      <c r="K137" s="12"/>
    </row>
    <row r="138" spans="7:11" x14ac:dyDescent="0.25">
      <c r="G138" s="12"/>
      <c r="H138" s="12"/>
      <c r="I138" s="12"/>
      <c r="J138" s="12"/>
      <c r="K138" s="12"/>
    </row>
  </sheetData>
  <phoneticPr fontId="7" type="noConversion"/>
  <pageMargins left="0.7" right="0.7" top="0.75" bottom="0.75" header="0.3" footer="0.3"/>
  <ignoredErrors>
    <ignoredError sqref="S57:S58 S59:S61" twoDigitTextYear="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activeCell="U53" sqref="U53"/>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71" t="s">
        <v>296</v>
      </c>
      <c r="B1" s="72"/>
    </row>
    <row r="2" spans="1:21" x14ac:dyDescent="0.25">
      <c r="A2" s="73" t="s">
        <v>430</v>
      </c>
      <c r="B2" s="74"/>
      <c r="C2" s="74"/>
      <c r="D2" s="75"/>
      <c r="E2" s="35"/>
      <c r="F2" s="76" t="s">
        <v>76</v>
      </c>
      <c r="G2" s="74"/>
      <c r="H2" s="75"/>
      <c r="I2" s="73" t="s">
        <v>77</v>
      </c>
      <c r="J2" s="76"/>
      <c r="K2" s="76"/>
      <c r="L2" s="76"/>
      <c r="M2" s="76"/>
      <c r="N2" s="76"/>
      <c r="O2" s="74"/>
      <c r="P2" s="74"/>
      <c r="Q2" s="74"/>
      <c r="R2" s="36"/>
      <c r="S2" s="36"/>
      <c r="T2" s="37"/>
      <c r="U2" s="43" t="s">
        <v>34</v>
      </c>
    </row>
    <row r="3" spans="1:21" x14ac:dyDescent="0.25">
      <c r="A3" s="17" t="s">
        <v>72</v>
      </c>
      <c r="B3" s="9" t="s">
        <v>73</v>
      </c>
      <c r="C3" s="9" t="s">
        <v>74</v>
      </c>
      <c r="D3" s="18" t="s">
        <v>75</v>
      </c>
      <c r="E3" s="17" t="s">
        <v>428</v>
      </c>
      <c r="F3" s="9" t="s">
        <v>22</v>
      </c>
      <c r="G3" s="9" t="s">
        <v>163</v>
      </c>
      <c r="H3" s="18" t="s">
        <v>78</v>
      </c>
      <c r="I3" s="17" t="s">
        <v>42</v>
      </c>
      <c r="J3" s="9" t="s">
        <v>164</v>
      </c>
      <c r="K3" s="9" t="s">
        <v>308</v>
      </c>
      <c r="L3" s="9" t="s">
        <v>213</v>
      </c>
      <c r="M3" s="9" t="s">
        <v>318</v>
      </c>
      <c r="N3" s="9" t="s">
        <v>336</v>
      </c>
      <c r="O3" s="9" t="s">
        <v>38</v>
      </c>
      <c r="P3" s="9" t="s">
        <v>306</v>
      </c>
      <c r="Q3" s="9" t="s">
        <v>35</v>
      </c>
      <c r="R3" s="9" t="s">
        <v>200</v>
      </c>
      <c r="S3" s="9" t="s">
        <v>201</v>
      </c>
      <c r="T3" s="18" t="s">
        <v>202</v>
      </c>
      <c r="U3" s="40"/>
    </row>
    <row r="4" spans="1:21" x14ac:dyDescent="0.25">
      <c r="A4" s="19">
        <v>2</v>
      </c>
      <c r="B4" s="11" t="s">
        <v>85</v>
      </c>
      <c r="C4" s="10" t="s">
        <v>86</v>
      </c>
      <c r="D4" s="20">
        <v>2003</v>
      </c>
      <c r="E4" s="19">
        <v>2</v>
      </c>
      <c r="F4" s="12">
        <v>0</v>
      </c>
      <c r="G4" s="12">
        <v>1</v>
      </c>
      <c r="H4" s="20" t="s">
        <v>4</v>
      </c>
      <c r="I4" s="26">
        <v>400</v>
      </c>
      <c r="J4" s="12" t="s">
        <v>167</v>
      </c>
      <c r="K4" s="12" t="s">
        <v>316</v>
      </c>
      <c r="L4" s="12" t="s">
        <v>317</v>
      </c>
      <c r="M4" s="12" t="s">
        <v>319</v>
      </c>
      <c r="N4" s="12" t="s">
        <v>324</v>
      </c>
      <c r="O4" s="27" t="s">
        <v>23</v>
      </c>
      <c r="P4" s="12">
        <v>1</v>
      </c>
      <c r="Q4" s="12" t="s">
        <v>37</v>
      </c>
      <c r="R4" s="12" t="s">
        <v>203</v>
      </c>
      <c r="S4" s="12" t="s">
        <v>199</v>
      </c>
      <c r="T4" s="20" t="s">
        <v>297</v>
      </c>
      <c r="U4" s="40" t="s">
        <v>205</v>
      </c>
    </row>
    <row r="5" spans="1:21" x14ac:dyDescent="0.25">
      <c r="A5" s="19">
        <v>3</v>
      </c>
      <c r="B5" s="11" t="s">
        <v>88</v>
      </c>
      <c r="C5" s="10" t="s">
        <v>86</v>
      </c>
      <c r="D5" s="20">
        <v>2004</v>
      </c>
      <c r="E5" s="19">
        <v>2</v>
      </c>
      <c r="F5" s="12">
        <v>0</v>
      </c>
      <c r="G5" s="12">
        <v>1</v>
      </c>
      <c r="H5" s="20" t="s">
        <v>8</v>
      </c>
      <c r="I5" s="26">
        <v>400</v>
      </c>
      <c r="J5" s="12" t="s">
        <v>167</v>
      </c>
      <c r="K5" s="12" t="s">
        <v>327</v>
      </c>
      <c r="L5" s="12" t="s">
        <v>328</v>
      </c>
      <c r="M5" s="12" t="s">
        <v>329</v>
      </c>
      <c r="N5" s="12" t="s">
        <v>324</v>
      </c>
      <c r="O5" s="27" t="s">
        <v>23</v>
      </c>
      <c r="P5" s="12">
        <v>1</v>
      </c>
      <c r="Q5" s="12" t="s">
        <v>37</v>
      </c>
      <c r="R5" s="12" t="s">
        <v>203</v>
      </c>
      <c r="S5" s="12" t="s">
        <v>199</v>
      </c>
      <c r="T5" s="20" t="s">
        <v>298</v>
      </c>
      <c r="U5" s="40" t="s">
        <v>216</v>
      </c>
    </row>
    <row r="6" spans="1:21" s="5" customFormat="1" x14ac:dyDescent="0.25">
      <c r="A6" s="19">
        <v>4</v>
      </c>
      <c r="B6" s="13" t="s">
        <v>91</v>
      </c>
      <c r="C6" s="10" t="s">
        <v>86</v>
      </c>
      <c r="D6" s="21">
        <v>1994</v>
      </c>
      <c r="E6" s="19">
        <v>2</v>
      </c>
      <c r="F6" s="10">
        <v>0</v>
      </c>
      <c r="G6" s="10">
        <v>1</v>
      </c>
      <c r="H6" s="21" t="s">
        <v>4</v>
      </c>
      <c r="I6" s="19">
        <v>1200</v>
      </c>
      <c r="J6" s="10" t="s">
        <v>167</v>
      </c>
      <c r="K6" s="10" t="s">
        <v>316</v>
      </c>
      <c r="L6" s="10" t="s">
        <v>331</v>
      </c>
      <c r="M6" s="10" t="s">
        <v>27</v>
      </c>
      <c r="N6" s="10" t="s">
        <v>324</v>
      </c>
      <c r="O6" s="28" t="s">
        <v>23</v>
      </c>
      <c r="P6" s="10">
        <v>1</v>
      </c>
      <c r="Q6" s="10" t="s">
        <v>299</v>
      </c>
      <c r="R6" s="10" t="s">
        <v>203</v>
      </c>
      <c r="S6" s="10" t="s">
        <v>199</v>
      </c>
      <c r="T6" s="21" t="s">
        <v>211</v>
      </c>
      <c r="U6" s="41"/>
    </row>
    <row r="7" spans="1:21" x14ac:dyDescent="0.25">
      <c r="A7" s="19">
        <v>8</v>
      </c>
      <c r="B7" s="13" t="s">
        <v>93</v>
      </c>
      <c r="C7" s="10" t="s">
        <v>94</v>
      </c>
      <c r="D7" s="20">
        <v>2018</v>
      </c>
      <c r="E7" s="19">
        <v>1</v>
      </c>
      <c r="F7" s="12">
        <v>1</v>
      </c>
      <c r="G7" s="12">
        <v>1</v>
      </c>
      <c r="H7" s="20" t="s">
        <v>19</v>
      </c>
      <c r="I7" s="26">
        <v>400</v>
      </c>
      <c r="J7" s="12" t="s">
        <v>167</v>
      </c>
      <c r="K7" s="12">
        <v>8</v>
      </c>
      <c r="L7" s="12">
        <v>34</v>
      </c>
      <c r="M7" s="12">
        <v>64</v>
      </c>
      <c r="N7" s="10" t="s">
        <v>324</v>
      </c>
      <c r="O7" s="27" t="s">
        <v>25</v>
      </c>
      <c r="P7" s="10">
        <v>0.5</v>
      </c>
      <c r="Q7" s="12" t="s">
        <v>54</v>
      </c>
      <c r="R7" s="12" t="s">
        <v>203</v>
      </c>
      <c r="S7" s="12" t="s">
        <v>222</v>
      </c>
      <c r="T7" s="20" t="s">
        <v>211</v>
      </c>
      <c r="U7" s="40"/>
    </row>
    <row r="8" spans="1:21" x14ac:dyDescent="0.25">
      <c r="A8" s="19">
        <v>9</v>
      </c>
      <c r="B8" s="10" t="s">
        <v>95</v>
      </c>
      <c r="C8" s="10" t="s">
        <v>96</v>
      </c>
      <c r="D8" s="20">
        <v>2004</v>
      </c>
      <c r="E8" s="19">
        <v>1</v>
      </c>
      <c r="F8" s="12">
        <v>1</v>
      </c>
      <c r="G8" s="12">
        <v>1</v>
      </c>
      <c r="H8" s="20" t="s">
        <v>8</v>
      </c>
      <c r="I8" s="26">
        <v>400</v>
      </c>
      <c r="J8" s="12" t="s">
        <v>167</v>
      </c>
      <c r="K8" s="12">
        <v>20</v>
      </c>
      <c r="L8" s="12" t="s">
        <v>27</v>
      </c>
      <c r="M8" s="12" t="s">
        <v>27</v>
      </c>
      <c r="N8" s="10" t="s">
        <v>324</v>
      </c>
      <c r="O8" s="27" t="s">
        <v>23</v>
      </c>
      <c r="P8" s="12">
        <v>1</v>
      </c>
      <c r="Q8" s="12" t="s">
        <v>27</v>
      </c>
      <c r="R8" s="12" t="s">
        <v>27</v>
      </c>
      <c r="S8" s="12" t="s">
        <v>222</v>
      </c>
      <c r="T8" s="20" t="s">
        <v>211</v>
      </c>
      <c r="U8" s="40"/>
    </row>
    <row r="9" spans="1:21" x14ac:dyDescent="0.25">
      <c r="A9" s="19">
        <v>10</v>
      </c>
      <c r="B9" s="14" t="s">
        <v>178</v>
      </c>
      <c r="C9" s="10" t="s">
        <v>179</v>
      </c>
      <c r="D9" s="20">
        <v>2018</v>
      </c>
      <c r="E9" s="19">
        <v>1</v>
      </c>
      <c r="F9" s="12">
        <v>1</v>
      </c>
      <c r="G9" s="12">
        <v>1</v>
      </c>
      <c r="H9" s="20" t="s">
        <v>8</v>
      </c>
      <c r="I9" s="26">
        <v>400</v>
      </c>
      <c r="J9" s="12" t="s">
        <v>167</v>
      </c>
      <c r="K9" s="12">
        <v>7</v>
      </c>
      <c r="L9" s="12" t="s">
        <v>27</v>
      </c>
      <c r="M9" s="12" t="s">
        <v>27</v>
      </c>
      <c r="N9" s="10" t="s">
        <v>324</v>
      </c>
      <c r="O9" s="27" t="s">
        <v>25</v>
      </c>
      <c r="P9" s="27" t="s">
        <v>27</v>
      </c>
      <c r="Q9" s="12" t="s">
        <v>37</v>
      </c>
      <c r="R9" s="12" t="s">
        <v>203</v>
      </c>
      <c r="S9" s="12" t="s">
        <v>25</v>
      </c>
      <c r="T9" s="20" t="s">
        <v>305</v>
      </c>
      <c r="U9" s="40"/>
    </row>
    <row r="10" spans="1:21" x14ac:dyDescent="0.25">
      <c r="A10" s="19">
        <v>11</v>
      </c>
      <c r="B10" s="10" t="s">
        <v>97</v>
      </c>
      <c r="C10" s="10" t="s">
        <v>98</v>
      </c>
      <c r="D10" s="20">
        <v>2009</v>
      </c>
      <c r="E10" s="19">
        <v>3</v>
      </c>
      <c r="F10" s="12">
        <v>1</v>
      </c>
      <c r="G10" s="12">
        <v>1</v>
      </c>
      <c r="H10" s="20" t="s">
        <v>4</v>
      </c>
      <c r="I10" s="26">
        <v>400</v>
      </c>
      <c r="J10" s="12" t="s">
        <v>167</v>
      </c>
      <c r="K10" s="12">
        <v>8</v>
      </c>
      <c r="L10" s="12">
        <v>31</v>
      </c>
      <c r="M10" s="12">
        <v>73</v>
      </c>
      <c r="N10" s="10" t="s">
        <v>324</v>
      </c>
      <c r="O10" s="27" t="s">
        <v>99</v>
      </c>
      <c r="P10" s="12">
        <v>1</v>
      </c>
      <c r="Q10" s="12" t="s">
        <v>37</v>
      </c>
      <c r="R10" s="12" t="s">
        <v>203</v>
      </c>
      <c r="S10" s="12" t="s">
        <v>222</v>
      </c>
      <c r="T10" s="20" t="s">
        <v>300</v>
      </c>
      <c r="U10" s="40" t="s">
        <v>226</v>
      </c>
    </row>
    <row r="11" spans="1:21" x14ac:dyDescent="0.25">
      <c r="A11" s="19">
        <v>12</v>
      </c>
      <c r="B11" s="10" t="s">
        <v>101</v>
      </c>
      <c r="C11" s="10" t="s">
        <v>100</v>
      </c>
      <c r="D11" s="20">
        <v>1990</v>
      </c>
      <c r="E11" s="19">
        <v>1</v>
      </c>
      <c r="F11" s="12">
        <v>0</v>
      </c>
      <c r="G11" s="12">
        <v>1</v>
      </c>
      <c r="H11" s="20" t="s">
        <v>30</v>
      </c>
      <c r="I11" s="26">
        <v>200</v>
      </c>
      <c r="J11" s="12" t="s">
        <v>167</v>
      </c>
      <c r="K11" s="12">
        <v>1</v>
      </c>
      <c r="L11" s="12" t="s">
        <v>27</v>
      </c>
      <c r="M11" s="12" t="s">
        <v>27</v>
      </c>
      <c r="N11" s="10" t="s">
        <v>337</v>
      </c>
      <c r="O11" s="27" t="s">
        <v>25</v>
      </c>
      <c r="P11" s="12">
        <v>0</v>
      </c>
      <c r="Q11" s="12" t="s">
        <v>54</v>
      </c>
      <c r="R11" s="12" t="s">
        <v>203</v>
      </c>
      <c r="S11" s="12" t="s">
        <v>199</v>
      </c>
      <c r="T11" s="20" t="s">
        <v>211</v>
      </c>
      <c r="U11" s="40"/>
    </row>
    <row r="12" spans="1:21" x14ac:dyDescent="0.25">
      <c r="A12" s="19">
        <v>21</v>
      </c>
      <c r="B12" s="10" t="s">
        <v>103</v>
      </c>
      <c r="C12" s="10" t="s">
        <v>102</v>
      </c>
      <c r="D12" s="20">
        <v>1992</v>
      </c>
      <c r="E12" s="19">
        <v>1</v>
      </c>
      <c r="F12" s="12">
        <v>0</v>
      </c>
      <c r="G12" s="12">
        <v>1</v>
      </c>
      <c r="H12" s="20" t="s">
        <v>19</v>
      </c>
      <c r="I12" s="26">
        <v>998.0625</v>
      </c>
      <c r="J12" s="12" t="s">
        <v>167</v>
      </c>
      <c r="K12" s="12">
        <v>8</v>
      </c>
      <c r="L12" s="12">
        <v>45</v>
      </c>
      <c r="M12" s="12">
        <v>67</v>
      </c>
      <c r="N12" s="10" t="s">
        <v>337</v>
      </c>
      <c r="O12" s="27" t="s">
        <v>25</v>
      </c>
      <c r="P12" s="12">
        <v>0.75</v>
      </c>
      <c r="Q12" s="12" t="s">
        <v>37</v>
      </c>
      <c r="R12" s="12" t="s">
        <v>203</v>
      </c>
      <c r="S12" s="12" t="s">
        <v>199</v>
      </c>
      <c r="T12" s="20" t="s">
        <v>211</v>
      </c>
      <c r="U12" s="40"/>
    </row>
    <row r="13" spans="1:21" x14ac:dyDescent="0.25">
      <c r="A13" s="19">
        <v>22</v>
      </c>
      <c r="B13" s="14" t="s">
        <v>173</v>
      </c>
      <c r="C13" s="10" t="s">
        <v>102</v>
      </c>
      <c r="D13" s="20">
        <v>1997</v>
      </c>
      <c r="E13" s="19">
        <v>1</v>
      </c>
      <c r="F13" s="12">
        <v>0</v>
      </c>
      <c r="G13" s="12">
        <v>1</v>
      </c>
      <c r="H13" s="20" t="s">
        <v>19</v>
      </c>
      <c r="I13" s="26">
        <v>393</v>
      </c>
      <c r="J13" s="12" t="s">
        <v>167</v>
      </c>
      <c r="K13" s="12">
        <v>8</v>
      </c>
      <c r="L13" s="12">
        <v>7</v>
      </c>
      <c r="M13" s="12">
        <v>26.2</v>
      </c>
      <c r="N13" s="10" t="s">
        <v>337</v>
      </c>
      <c r="O13" s="27" t="s">
        <v>25</v>
      </c>
      <c r="P13" s="12">
        <f>5/8</f>
        <v>0.625</v>
      </c>
      <c r="Q13" s="12" t="s">
        <v>54</v>
      </c>
      <c r="R13" s="12" t="s">
        <v>172</v>
      </c>
      <c r="S13" s="12" t="s">
        <v>199</v>
      </c>
      <c r="T13" s="20" t="s">
        <v>211</v>
      </c>
      <c r="U13" s="40" t="s">
        <v>172</v>
      </c>
    </row>
    <row r="14" spans="1:21" x14ac:dyDescent="0.25">
      <c r="A14" s="19">
        <v>23</v>
      </c>
      <c r="B14" s="10" t="s">
        <v>104</v>
      </c>
      <c r="C14" s="10" t="s">
        <v>105</v>
      </c>
      <c r="D14" s="20">
        <v>2002</v>
      </c>
      <c r="E14" s="19">
        <v>1</v>
      </c>
      <c r="F14" s="12">
        <v>1</v>
      </c>
      <c r="G14" s="12">
        <v>1</v>
      </c>
      <c r="H14" s="20" t="s">
        <v>8</v>
      </c>
      <c r="I14" s="26">
        <v>400</v>
      </c>
      <c r="J14" s="12" t="s">
        <v>167</v>
      </c>
      <c r="K14" s="12">
        <v>1</v>
      </c>
      <c r="L14" s="12" t="s">
        <v>27</v>
      </c>
      <c r="M14" s="12" t="s">
        <v>27</v>
      </c>
      <c r="N14" s="10" t="s">
        <v>337</v>
      </c>
      <c r="O14" s="27" t="s">
        <v>27</v>
      </c>
      <c r="P14" s="12" t="s">
        <v>27</v>
      </c>
      <c r="Q14" s="12" t="s">
        <v>27</v>
      </c>
      <c r="R14" s="12" t="s">
        <v>27</v>
      </c>
      <c r="S14" s="12" t="s">
        <v>222</v>
      </c>
      <c r="T14" s="20" t="s">
        <v>211</v>
      </c>
      <c r="U14" s="40"/>
    </row>
    <row r="15" spans="1:21" x14ac:dyDescent="0.25">
      <c r="A15" s="19">
        <v>26</v>
      </c>
      <c r="B15" s="10" t="s">
        <v>106</v>
      </c>
      <c r="C15" s="10" t="s">
        <v>107</v>
      </c>
      <c r="D15" s="20">
        <v>1988</v>
      </c>
      <c r="E15" s="19">
        <v>2</v>
      </c>
      <c r="F15" s="12">
        <v>0</v>
      </c>
      <c r="G15" s="12">
        <v>1</v>
      </c>
      <c r="H15" s="20" t="s">
        <v>30</v>
      </c>
      <c r="I15" s="26">
        <v>400</v>
      </c>
      <c r="J15" s="12" t="s">
        <v>167</v>
      </c>
      <c r="K15" s="12">
        <v>6</v>
      </c>
      <c r="L15" s="12">
        <v>43</v>
      </c>
      <c r="M15" s="12">
        <v>70.8</v>
      </c>
      <c r="N15" s="10" t="s">
        <v>324</v>
      </c>
      <c r="O15" s="27" t="s">
        <v>25</v>
      </c>
      <c r="P15" s="12">
        <f>5/6</f>
        <v>0.83333333333333337</v>
      </c>
      <c r="Q15" s="12" t="s">
        <v>299</v>
      </c>
      <c r="R15" s="12" t="s">
        <v>203</v>
      </c>
      <c r="S15" s="12" t="s">
        <v>199</v>
      </c>
      <c r="T15" s="20" t="s">
        <v>211</v>
      </c>
      <c r="U15" s="40"/>
    </row>
    <row r="16" spans="1:21" x14ac:dyDescent="0.25">
      <c r="A16" s="19">
        <v>27</v>
      </c>
      <c r="B16" s="10" t="s">
        <v>108</v>
      </c>
      <c r="C16" s="10" t="s">
        <v>109</v>
      </c>
      <c r="D16" s="20">
        <v>2010</v>
      </c>
      <c r="E16" s="19">
        <v>2</v>
      </c>
      <c r="F16" s="12">
        <v>0</v>
      </c>
      <c r="G16" s="12">
        <v>1</v>
      </c>
      <c r="H16" s="20" t="s">
        <v>8</v>
      </c>
      <c r="I16" s="26">
        <v>400</v>
      </c>
      <c r="J16" s="12" t="s">
        <v>167</v>
      </c>
      <c r="K16" s="12">
        <v>9</v>
      </c>
      <c r="L16" s="12">
        <v>26</v>
      </c>
      <c r="M16" s="12">
        <v>64.2</v>
      </c>
      <c r="N16" s="10" t="s">
        <v>324</v>
      </c>
      <c r="O16" s="27" t="s">
        <v>25</v>
      </c>
      <c r="P16" s="12">
        <f>4/9</f>
        <v>0.44444444444444442</v>
      </c>
      <c r="Q16" s="12" t="s">
        <v>37</v>
      </c>
      <c r="R16" s="12" t="s">
        <v>203</v>
      </c>
      <c r="S16" s="12" t="s">
        <v>222</v>
      </c>
      <c r="T16" s="20" t="s">
        <v>301</v>
      </c>
      <c r="U16" s="40"/>
    </row>
    <row r="17" spans="1:1024 1028:2048 2052:3072 3076:4096 4100:5120 5124:6144 6148:7168 7172:8192 8196:9216 9220:10240 10244:11264 11268:12288 12292:13312 13316:14336 14340:15360 15364:16380" s="5" customFormat="1" x14ac:dyDescent="0.25">
      <c r="A17" s="19">
        <v>29</v>
      </c>
      <c r="B17" s="10" t="s">
        <v>110</v>
      </c>
      <c r="C17" s="10" t="s">
        <v>111</v>
      </c>
      <c r="D17" s="21">
        <v>1986</v>
      </c>
      <c r="E17" s="19">
        <v>8</v>
      </c>
      <c r="F17" s="10">
        <v>0</v>
      </c>
      <c r="G17" s="10">
        <v>1</v>
      </c>
      <c r="H17" s="21" t="s">
        <v>19</v>
      </c>
      <c r="I17" s="19">
        <v>400</v>
      </c>
      <c r="J17" s="10" t="s">
        <v>167</v>
      </c>
      <c r="K17" s="29" t="s">
        <v>355</v>
      </c>
      <c r="L17" s="10" t="s">
        <v>356</v>
      </c>
      <c r="M17" s="10" t="s">
        <v>357</v>
      </c>
      <c r="N17" s="10" t="s">
        <v>337</v>
      </c>
      <c r="O17" s="28" t="s">
        <v>25</v>
      </c>
      <c r="P17" s="10" t="s">
        <v>309</v>
      </c>
      <c r="Q17" s="12" t="s">
        <v>299</v>
      </c>
      <c r="R17" s="10" t="s">
        <v>203</v>
      </c>
      <c r="S17" s="10" t="s">
        <v>248</v>
      </c>
      <c r="T17" s="21" t="s">
        <v>211</v>
      </c>
      <c r="U17" s="41" t="s">
        <v>112</v>
      </c>
    </row>
    <row r="18" spans="1:1024 1028:2048 2052:3072 3076:4096 4100:5120 5124:6144 6148:7168 7172:8192 8196:9216 9220:10240 10244:11264 11268:12288 12292:13312 13316:14336 14340:15360 15364:16380" s="5" customFormat="1" x14ac:dyDescent="0.25">
      <c r="A18" s="19">
        <v>32</v>
      </c>
      <c r="B18" s="10" t="s">
        <v>113</v>
      </c>
      <c r="C18" s="10" t="s">
        <v>114</v>
      </c>
      <c r="D18" s="21">
        <v>2003</v>
      </c>
      <c r="E18" s="19">
        <v>1</v>
      </c>
      <c r="F18" s="10">
        <v>0</v>
      </c>
      <c r="G18" s="10">
        <v>1</v>
      </c>
      <c r="H18" s="21" t="s">
        <v>8</v>
      </c>
      <c r="I18" s="19">
        <v>800</v>
      </c>
      <c r="J18" s="10" t="s">
        <v>167</v>
      </c>
      <c r="K18" s="10">
        <v>12</v>
      </c>
      <c r="L18" s="10">
        <v>30</v>
      </c>
      <c r="M18" s="10">
        <v>67.7</v>
      </c>
      <c r="N18" s="10" t="s">
        <v>324</v>
      </c>
      <c r="O18" s="28" t="s">
        <v>25</v>
      </c>
      <c r="P18" s="10">
        <f>8/12</f>
        <v>0.66666666666666663</v>
      </c>
      <c r="Q18" s="10" t="s">
        <v>37</v>
      </c>
      <c r="R18" s="10" t="s">
        <v>203</v>
      </c>
      <c r="S18" s="10" t="s">
        <v>222</v>
      </c>
      <c r="T18" s="21" t="s">
        <v>211</v>
      </c>
      <c r="U18" s="41"/>
    </row>
    <row r="19" spans="1:1024 1028:2048 2052:3072 3076:4096 4100:5120 5124:6144 6148:7168 7172:8192 8196:9216 9220:10240 10244:11264 11268:12288 12292:13312 13316:14336 14340:15360 15364:16380" x14ac:dyDescent="0.25">
      <c r="A19" s="19">
        <v>33</v>
      </c>
      <c r="B19" s="10" t="s">
        <v>115</v>
      </c>
      <c r="C19" s="10" t="s">
        <v>114</v>
      </c>
      <c r="D19" s="20">
        <v>2002</v>
      </c>
      <c r="E19" s="19">
        <v>3</v>
      </c>
      <c r="F19" s="12">
        <v>0</v>
      </c>
      <c r="G19" s="12">
        <v>1</v>
      </c>
      <c r="H19" s="20" t="s">
        <v>8</v>
      </c>
      <c r="I19" s="26" t="s">
        <v>25</v>
      </c>
      <c r="J19" s="12" t="s">
        <v>167</v>
      </c>
      <c r="K19" s="10">
        <v>10</v>
      </c>
      <c r="L19" s="10">
        <v>33</v>
      </c>
      <c r="M19" s="10">
        <v>64</v>
      </c>
      <c r="N19" s="10" t="s">
        <v>324</v>
      </c>
      <c r="O19" s="27" t="s">
        <v>25</v>
      </c>
      <c r="P19" s="12">
        <f>6/10</f>
        <v>0.6</v>
      </c>
      <c r="Q19" s="12" t="s">
        <v>37</v>
      </c>
      <c r="R19" s="12" t="s">
        <v>203</v>
      </c>
      <c r="S19" s="12" t="s">
        <v>222</v>
      </c>
      <c r="T19" s="20" t="s">
        <v>211</v>
      </c>
      <c r="U19" s="40" t="s">
        <v>112</v>
      </c>
    </row>
    <row r="20" spans="1:1024 1028:2048 2052:3072 3076:4096 4100:5120 5124:6144 6148:7168 7172:8192 8196:9216 9220:10240 10244:11264 11268:12288 12292:13312 13316:14336 14340:15360 15364:16380" x14ac:dyDescent="0.25">
      <c r="A20" s="19">
        <v>34</v>
      </c>
      <c r="B20" s="14" t="s">
        <v>180</v>
      </c>
      <c r="C20" s="10" t="s">
        <v>181</v>
      </c>
      <c r="D20" s="20">
        <v>2006</v>
      </c>
      <c r="E20" s="19">
        <v>2</v>
      </c>
      <c r="F20" s="12">
        <v>0</v>
      </c>
      <c r="G20" s="12">
        <v>1</v>
      </c>
      <c r="H20" s="20" t="s">
        <v>8</v>
      </c>
      <c r="I20" s="26">
        <v>400</v>
      </c>
      <c r="J20" s="12" t="s">
        <v>167</v>
      </c>
      <c r="K20" s="10">
        <v>23</v>
      </c>
      <c r="L20" s="10">
        <v>21</v>
      </c>
      <c r="M20" s="10">
        <v>53.1</v>
      </c>
      <c r="N20" s="10" t="s">
        <v>324</v>
      </c>
      <c r="O20" s="27" t="s">
        <v>25</v>
      </c>
      <c r="P20" s="12">
        <f>12/23</f>
        <v>0.52173913043478259</v>
      </c>
      <c r="Q20" s="12" t="s">
        <v>37</v>
      </c>
      <c r="R20" s="12" t="s">
        <v>203</v>
      </c>
      <c r="S20" s="12" t="s">
        <v>222</v>
      </c>
      <c r="T20" s="20" t="s">
        <v>302</v>
      </c>
      <c r="U20" s="40" t="s">
        <v>255</v>
      </c>
    </row>
    <row r="21" spans="1:1024 1028:2048 2052:3072 3076:4096 4100:5120 5124:6144 6148:7168 7172:8192 8196:9216 9220:10240 10244:11264 11268:12288 12292:13312 13316:14336 14340:15360 15364:16380" x14ac:dyDescent="0.25">
      <c r="A21" s="19">
        <v>35</v>
      </c>
      <c r="B21" s="10" t="s">
        <v>116</v>
      </c>
      <c r="C21" s="10" t="s">
        <v>117</v>
      </c>
      <c r="D21" s="20">
        <v>2002</v>
      </c>
      <c r="E21" s="19">
        <v>4</v>
      </c>
      <c r="F21" s="12">
        <v>0</v>
      </c>
      <c r="G21" s="12">
        <v>1</v>
      </c>
      <c r="H21" s="20" t="s">
        <v>61</v>
      </c>
      <c r="I21" s="26">
        <v>690</v>
      </c>
      <c r="J21" s="12" t="s">
        <v>167</v>
      </c>
      <c r="K21" s="10">
        <v>6</v>
      </c>
      <c r="L21" s="10">
        <v>20</v>
      </c>
      <c r="M21" s="10">
        <v>69</v>
      </c>
      <c r="N21" s="10" t="s">
        <v>324</v>
      </c>
      <c r="O21" s="27" t="s">
        <v>23</v>
      </c>
      <c r="P21" s="12">
        <v>1</v>
      </c>
      <c r="Q21" s="12" t="s">
        <v>299</v>
      </c>
      <c r="R21" s="12" t="s">
        <v>203</v>
      </c>
      <c r="S21" s="12" t="s">
        <v>222</v>
      </c>
      <c r="T21" s="20" t="s">
        <v>211</v>
      </c>
      <c r="U21" s="40"/>
    </row>
    <row r="22" spans="1:1024 1028:2048 2052:3072 3076:4096 4100:5120 5124:6144 6148:7168 7172:8192 8196:9216 9220:10240 10244:11264 11268:12288 12292:13312 13316:14336 14340:15360 15364:16380" x14ac:dyDescent="0.25">
      <c r="A22" s="19">
        <v>36</v>
      </c>
      <c r="B22" s="10" t="s">
        <v>118</v>
      </c>
      <c r="C22" s="10" t="s">
        <v>119</v>
      </c>
      <c r="D22" s="20">
        <v>1993</v>
      </c>
      <c r="E22" s="19">
        <v>1</v>
      </c>
      <c r="F22" s="12">
        <v>0</v>
      </c>
      <c r="G22" s="12">
        <v>1</v>
      </c>
      <c r="H22" s="20" t="s">
        <v>19</v>
      </c>
      <c r="I22" s="26" t="s">
        <v>25</v>
      </c>
      <c r="J22" s="12" t="s">
        <v>167</v>
      </c>
      <c r="K22" s="10">
        <v>5</v>
      </c>
      <c r="L22" s="10">
        <v>9</v>
      </c>
      <c r="M22" s="10">
        <v>26.8</v>
      </c>
      <c r="N22" s="10" t="s">
        <v>337</v>
      </c>
      <c r="O22" s="27" t="s">
        <v>23</v>
      </c>
      <c r="P22" s="12">
        <v>1</v>
      </c>
      <c r="Q22" s="12" t="s">
        <v>25</v>
      </c>
      <c r="R22" s="12" t="s">
        <v>172</v>
      </c>
      <c r="S22" s="12" t="s">
        <v>199</v>
      </c>
      <c r="T22" s="20" t="s">
        <v>211</v>
      </c>
      <c r="U22" s="40"/>
    </row>
    <row r="23" spans="1:1024 1028:2048 2052:3072 3076:4096 4100:5120 5124:6144 6148:7168 7172:8192 8196:9216 9220:10240 10244:11264 11268:12288 12292:13312 13316:14336 14340:15360 15364:16380" x14ac:dyDescent="0.25">
      <c r="A23" s="19">
        <v>38</v>
      </c>
      <c r="B23" s="10" t="s">
        <v>120</v>
      </c>
      <c r="C23" s="10" t="s">
        <v>121</v>
      </c>
      <c r="D23" s="20">
        <v>2004</v>
      </c>
      <c r="E23" s="19">
        <v>2</v>
      </c>
      <c r="F23" s="12">
        <v>1</v>
      </c>
      <c r="G23" s="12">
        <v>1</v>
      </c>
      <c r="H23" s="20" t="s">
        <v>8</v>
      </c>
      <c r="I23" s="26">
        <v>400</v>
      </c>
      <c r="J23" s="12" t="s">
        <v>167</v>
      </c>
      <c r="K23" s="30" t="s">
        <v>380</v>
      </c>
      <c r="L23" s="12" t="s">
        <v>381</v>
      </c>
      <c r="M23" s="12" t="s">
        <v>382</v>
      </c>
      <c r="N23" s="10" t="s">
        <v>324</v>
      </c>
      <c r="O23" s="27" t="s">
        <v>25</v>
      </c>
      <c r="P23" s="12">
        <f>14/20</f>
        <v>0.7</v>
      </c>
      <c r="Q23" s="12" t="s">
        <v>54</v>
      </c>
      <c r="R23" s="12" t="s">
        <v>172</v>
      </c>
      <c r="S23" s="12" t="s">
        <v>199</v>
      </c>
      <c r="T23" s="20" t="s">
        <v>301</v>
      </c>
      <c r="U23" s="40" t="s">
        <v>264</v>
      </c>
    </row>
    <row r="24" spans="1:1024 1028:2048 2052:3072 3076:4096 4100:5120 5124:6144 6148:7168 7172:8192 8196:9216 9220:10240 10244:11264 11268:12288 12292:13312 13316:14336 14340:15360 15364:16380" x14ac:dyDescent="0.25">
      <c r="A24" s="19">
        <v>40</v>
      </c>
      <c r="B24" s="10" t="s">
        <v>122</v>
      </c>
      <c r="C24" s="10" t="s">
        <v>123</v>
      </c>
      <c r="D24" s="20">
        <v>2004</v>
      </c>
      <c r="E24" s="19">
        <v>1</v>
      </c>
      <c r="F24" s="12">
        <v>0</v>
      </c>
      <c r="G24" s="12">
        <v>1</v>
      </c>
      <c r="H24" s="20" t="s">
        <v>67</v>
      </c>
      <c r="I24" s="26">
        <v>400</v>
      </c>
      <c r="J24" s="12" t="s">
        <v>167</v>
      </c>
      <c r="K24" s="10">
        <v>10</v>
      </c>
      <c r="L24" s="10">
        <v>29</v>
      </c>
      <c r="M24" s="10">
        <v>83</v>
      </c>
      <c r="N24" s="10" t="s">
        <v>324</v>
      </c>
      <c r="O24" s="27" t="s">
        <v>25</v>
      </c>
      <c r="P24" s="12">
        <f>4/10</f>
        <v>0.4</v>
      </c>
      <c r="Q24" s="12" t="s">
        <v>37</v>
      </c>
      <c r="R24" s="12" t="s">
        <v>203</v>
      </c>
      <c r="S24" s="12" t="s">
        <v>222</v>
      </c>
      <c r="T24" s="20" t="s">
        <v>211</v>
      </c>
      <c r="U24" s="40"/>
    </row>
    <row r="25" spans="1:1024 1028:2048 2052:3072 3076:4096 4100:5120 5124:6144 6148:7168 7172:8192 8196:9216 9220:10240 10244:11264 11268:12288 12292:13312 13316:14336 14340:15360 15364:16380" x14ac:dyDescent="0.25">
      <c r="A25" s="19">
        <v>42</v>
      </c>
      <c r="B25" s="14" t="s">
        <v>176</v>
      </c>
      <c r="C25" s="10" t="s">
        <v>177</v>
      </c>
      <c r="D25" s="20">
        <v>2000</v>
      </c>
      <c r="E25" s="19">
        <v>5</v>
      </c>
      <c r="F25" s="12">
        <v>0</v>
      </c>
      <c r="G25" s="12">
        <v>1</v>
      </c>
      <c r="H25" s="20" t="s">
        <v>81</v>
      </c>
      <c r="I25" s="26" t="s">
        <v>25</v>
      </c>
      <c r="J25" s="12" t="s">
        <v>167</v>
      </c>
      <c r="K25" s="10">
        <v>6</v>
      </c>
      <c r="L25" s="10">
        <v>20</v>
      </c>
      <c r="M25" s="10">
        <v>77</v>
      </c>
      <c r="N25" s="10" t="s">
        <v>384</v>
      </c>
      <c r="O25" s="27" t="s">
        <v>23</v>
      </c>
      <c r="P25" s="12">
        <v>1</v>
      </c>
      <c r="Q25" s="12" t="s">
        <v>37</v>
      </c>
      <c r="R25" s="12" t="s">
        <v>203</v>
      </c>
      <c r="S25" s="12" t="s">
        <v>222</v>
      </c>
      <c r="T25" s="20" t="s">
        <v>421</v>
      </c>
      <c r="U25" s="40"/>
    </row>
    <row r="26" spans="1:1024 1028:2048 2052:3072 3076:4096 4100:5120 5124:6144 6148:7168 7172:8192 8196:9216 9220:10240 10244:11264 11268:12288 12292:13312 13316:14336 14340:15360 15364:16380" x14ac:dyDescent="0.25">
      <c r="A26" s="19">
        <v>43</v>
      </c>
      <c r="B26" s="10" t="s">
        <v>124</v>
      </c>
      <c r="C26" s="10" t="s">
        <v>125</v>
      </c>
      <c r="D26" s="20">
        <v>2019</v>
      </c>
      <c r="E26" s="19">
        <v>1</v>
      </c>
      <c r="F26" s="12">
        <v>1</v>
      </c>
      <c r="G26" s="12">
        <v>1</v>
      </c>
      <c r="H26" s="20" t="s">
        <v>8</v>
      </c>
      <c r="I26" s="26">
        <v>400</v>
      </c>
      <c r="J26" s="12" t="s">
        <v>167</v>
      </c>
      <c r="K26" s="10">
        <v>10</v>
      </c>
      <c r="L26" s="10">
        <v>16</v>
      </c>
      <c r="M26" s="10">
        <v>55</v>
      </c>
      <c r="N26" s="10" t="s">
        <v>324</v>
      </c>
      <c r="O26" s="27" t="s">
        <v>23</v>
      </c>
      <c r="P26" s="12">
        <v>1</v>
      </c>
      <c r="Q26" s="12" t="s">
        <v>54</v>
      </c>
      <c r="R26" s="12" t="s">
        <v>172</v>
      </c>
      <c r="S26" s="12" t="s">
        <v>199</v>
      </c>
      <c r="T26" s="20" t="s">
        <v>268</v>
      </c>
      <c r="U26" s="40"/>
    </row>
    <row r="27" spans="1:1024 1028:2048 2052:3072 3076:4096 4100:5120 5124:6144 6148:7168 7172:8192 8196:9216 9220:10240 10244:11264 11268:12288 12292:13312 13316:14336 14340:15360 15364:16380" x14ac:dyDescent="0.25">
      <c r="A27" s="19">
        <v>44</v>
      </c>
      <c r="B27" s="10" t="s">
        <v>126</v>
      </c>
      <c r="C27" s="10" t="s">
        <v>127</v>
      </c>
      <c r="D27" s="20">
        <v>2002</v>
      </c>
      <c r="E27" s="19">
        <v>2</v>
      </c>
      <c r="F27" s="12">
        <v>1</v>
      </c>
      <c r="G27" s="12">
        <v>1</v>
      </c>
      <c r="H27" s="20" t="s">
        <v>8</v>
      </c>
      <c r="I27" s="26">
        <v>400</v>
      </c>
      <c r="J27" s="12" t="s">
        <v>167</v>
      </c>
      <c r="K27" s="10">
        <v>14</v>
      </c>
      <c r="L27" s="10">
        <v>35</v>
      </c>
      <c r="M27" s="10">
        <v>36.5</v>
      </c>
      <c r="N27" s="10" t="s">
        <v>324</v>
      </c>
      <c r="O27" s="27" t="s">
        <v>25</v>
      </c>
      <c r="P27" s="12">
        <f>34/42</f>
        <v>0.80952380952380953</v>
      </c>
      <c r="Q27" s="12" t="s">
        <v>27</v>
      </c>
      <c r="R27" s="12" t="s">
        <v>203</v>
      </c>
      <c r="S27" s="12" t="s">
        <v>222</v>
      </c>
      <c r="T27" s="20" t="s">
        <v>303</v>
      </c>
      <c r="U27" s="40" t="s">
        <v>271</v>
      </c>
    </row>
    <row r="28" spans="1:1024 1028:2048 2052:3072 3076:4096 4100:5120 5124:6144 6148:7168 7172:8192 8196:9216 9220:10240 10244:11264 11268:12288 12292:13312 13316:14336 14340:15360 15364:16380" x14ac:dyDescent="0.25">
      <c r="A28" s="19">
        <v>48</v>
      </c>
      <c r="B28" s="14" t="s">
        <v>182</v>
      </c>
      <c r="C28" s="10" t="s">
        <v>183</v>
      </c>
      <c r="D28" s="20">
        <v>2016</v>
      </c>
      <c r="E28" s="24">
        <v>2</v>
      </c>
      <c r="F28" s="12">
        <v>0</v>
      </c>
      <c r="G28" s="25">
        <v>1</v>
      </c>
      <c r="H28" s="20" t="s">
        <v>8</v>
      </c>
      <c r="I28" s="26">
        <v>400</v>
      </c>
      <c r="J28" s="12" t="s">
        <v>167</v>
      </c>
      <c r="K28" s="30" t="s">
        <v>392</v>
      </c>
      <c r="L28" s="12" t="s">
        <v>391</v>
      </c>
      <c r="M28" s="12" t="s">
        <v>393</v>
      </c>
      <c r="N28" s="10" t="s">
        <v>324</v>
      </c>
      <c r="O28" s="31" t="s">
        <v>25</v>
      </c>
      <c r="P28" s="25">
        <v>0.5</v>
      </c>
      <c r="Q28" s="12" t="s">
        <v>54</v>
      </c>
      <c r="R28" s="12" t="s">
        <v>275</v>
      </c>
      <c r="S28" s="12" t="s">
        <v>199</v>
      </c>
      <c r="T28" s="32" t="s">
        <v>304</v>
      </c>
      <c r="U28" s="40" t="s">
        <v>190</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128</v>
      </c>
      <c r="C29" s="10" t="s">
        <v>129</v>
      </c>
      <c r="D29" s="20">
        <v>2002</v>
      </c>
      <c r="E29" s="19">
        <v>1</v>
      </c>
      <c r="F29" s="12">
        <v>0</v>
      </c>
      <c r="G29" s="12">
        <v>1</v>
      </c>
      <c r="H29" s="20" t="s">
        <v>81</v>
      </c>
      <c r="I29" s="26">
        <v>830</v>
      </c>
      <c r="J29" s="12" t="s">
        <v>167</v>
      </c>
      <c r="K29" s="10">
        <v>7</v>
      </c>
      <c r="L29" s="10">
        <v>29</v>
      </c>
      <c r="M29" s="10">
        <v>66.400000000000006</v>
      </c>
      <c r="N29" s="10" t="s">
        <v>324</v>
      </c>
      <c r="O29" s="27" t="s">
        <v>23</v>
      </c>
      <c r="P29" s="12">
        <v>1</v>
      </c>
      <c r="Q29" s="12" t="s">
        <v>27</v>
      </c>
      <c r="R29" s="12" t="s">
        <v>203</v>
      </c>
      <c r="S29" s="12" t="s">
        <v>199</v>
      </c>
      <c r="T29" s="20" t="s">
        <v>211</v>
      </c>
      <c r="U29" s="40"/>
    </row>
    <row r="30" spans="1:1024 1028:2048 2052:3072 3076:4096 4100:5120 5124:6144 6148:7168 7172:8192 8196:9216 9220:10240 10244:11264 11268:12288 12292:13312 13316:14336 14340:15360 15364:16380" x14ac:dyDescent="0.25">
      <c r="A30" s="19">
        <v>52</v>
      </c>
      <c r="B30" s="10" t="s">
        <v>130</v>
      </c>
      <c r="C30" s="10" t="s">
        <v>131</v>
      </c>
      <c r="D30" s="20">
        <v>2004</v>
      </c>
      <c r="E30" s="19">
        <v>1</v>
      </c>
      <c r="F30" s="12">
        <v>0</v>
      </c>
      <c r="G30" s="12">
        <v>1</v>
      </c>
      <c r="H30" s="20" t="s">
        <v>8</v>
      </c>
      <c r="I30" s="26">
        <v>600</v>
      </c>
      <c r="J30" s="12" t="s">
        <v>167</v>
      </c>
      <c r="K30" s="10">
        <v>10</v>
      </c>
      <c r="L30" s="10">
        <v>32</v>
      </c>
      <c r="M30" s="10">
        <v>59.8</v>
      </c>
      <c r="N30" s="10" t="s">
        <v>324</v>
      </c>
      <c r="O30" s="27" t="s">
        <v>27</v>
      </c>
      <c r="P30" s="12" t="s">
        <v>27</v>
      </c>
      <c r="Q30" s="12" t="s">
        <v>54</v>
      </c>
      <c r="R30" s="12" t="s">
        <v>203</v>
      </c>
      <c r="S30" s="12" t="s">
        <v>222</v>
      </c>
      <c r="T30" s="20" t="s">
        <v>211</v>
      </c>
      <c r="U30" s="40"/>
    </row>
    <row r="31" spans="1:1024 1028:2048 2052:3072 3076:4096 4100:5120 5124:6144 6148:7168 7172:8192 8196:9216 9220:10240 10244:11264 11268:12288 12292:13312 13316:14336 14340:15360 15364:16380" x14ac:dyDescent="0.25">
      <c r="A31" s="19">
        <v>53</v>
      </c>
      <c r="B31" s="10" t="s">
        <v>132</v>
      </c>
      <c r="C31" s="10" t="s">
        <v>133</v>
      </c>
      <c r="D31" s="20">
        <v>2005</v>
      </c>
      <c r="E31" s="19">
        <v>2</v>
      </c>
      <c r="F31" s="12">
        <v>0</v>
      </c>
      <c r="G31" s="12">
        <v>1</v>
      </c>
      <c r="H31" s="20" t="s">
        <v>8</v>
      </c>
      <c r="I31" s="26">
        <v>800</v>
      </c>
      <c r="J31" s="12" t="s">
        <v>167</v>
      </c>
      <c r="K31" s="10">
        <v>16</v>
      </c>
      <c r="L31" s="10">
        <v>25</v>
      </c>
      <c r="M31" s="10">
        <v>62.9</v>
      </c>
      <c r="N31" s="10" t="s">
        <v>324</v>
      </c>
      <c r="O31" s="27" t="s">
        <v>25</v>
      </c>
      <c r="P31" s="12">
        <f>9/16</f>
        <v>0.5625</v>
      </c>
      <c r="Q31" s="12" t="s">
        <v>92</v>
      </c>
      <c r="R31" s="12" t="s">
        <v>203</v>
      </c>
      <c r="S31" s="12" t="s">
        <v>222</v>
      </c>
      <c r="T31" s="20" t="s">
        <v>211</v>
      </c>
      <c r="U31" s="40"/>
    </row>
    <row r="32" spans="1:1024 1028:2048 2052:3072 3076:4096 4100:5120 5124:6144 6148:7168 7172:8192 8196:9216 9220:10240 10244:11264 11268:12288 12292:13312 13316:14336 14340:15360 15364:16380" x14ac:dyDescent="0.25">
      <c r="A32" s="19">
        <v>58</v>
      </c>
      <c r="B32" s="10" t="s">
        <v>159</v>
      </c>
      <c r="C32" s="10" t="s">
        <v>160</v>
      </c>
      <c r="D32" s="20">
        <v>2016</v>
      </c>
      <c r="E32" s="19">
        <v>1</v>
      </c>
      <c r="F32" s="12">
        <v>1</v>
      </c>
      <c r="G32" s="12">
        <v>1</v>
      </c>
      <c r="H32" s="20" t="s">
        <v>8</v>
      </c>
      <c r="I32" s="26">
        <v>400</v>
      </c>
      <c r="J32" s="12" t="s">
        <v>167</v>
      </c>
      <c r="K32" s="10">
        <v>51</v>
      </c>
      <c r="L32" s="12" t="s">
        <v>27</v>
      </c>
      <c r="M32" s="12" t="s">
        <v>27</v>
      </c>
      <c r="N32" s="10" t="s">
        <v>324</v>
      </c>
      <c r="O32" s="27" t="s">
        <v>27</v>
      </c>
      <c r="P32" s="27" t="s">
        <v>27</v>
      </c>
      <c r="Q32" s="12" t="s">
        <v>37</v>
      </c>
      <c r="R32" s="12" t="s">
        <v>203</v>
      </c>
      <c r="S32" s="12" t="s">
        <v>222</v>
      </c>
      <c r="T32" s="20" t="s">
        <v>211</v>
      </c>
      <c r="U32" s="40" t="s">
        <v>168</v>
      </c>
    </row>
    <row r="33" spans="1:23" x14ac:dyDescent="0.25">
      <c r="A33" s="19">
        <v>60</v>
      </c>
      <c r="B33" s="10" t="s">
        <v>161</v>
      </c>
      <c r="C33" s="10" t="s">
        <v>162</v>
      </c>
      <c r="D33" s="20">
        <v>1991</v>
      </c>
      <c r="E33" s="19">
        <v>1</v>
      </c>
      <c r="F33" s="12">
        <v>0</v>
      </c>
      <c r="G33" s="12">
        <v>1</v>
      </c>
      <c r="H33" s="20" t="s">
        <v>19</v>
      </c>
      <c r="I33" s="26">
        <v>725</v>
      </c>
      <c r="J33" s="12" t="s">
        <v>167</v>
      </c>
      <c r="K33" s="10">
        <v>4</v>
      </c>
      <c r="L33" s="12" t="s">
        <v>27</v>
      </c>
      <c r="M33" s="12">
        <v>72</v>
      </c>
      <c r="N33" s="10" t="s">
        <v>324</v>
      </c>
      <c r="O33" s="27" t="s">
        <v>23</v>
      </c>
      <c r="P33" s="12">
        <v>1</v>
      </c>
      <c r="Q33" s="12" t="s">
        <v>27</v>
      </c>
      <c r="R33" s="12" t="s">
        <v>203</v>
      </c>
      <c r="S33" s="12" t="s">
        <v>222</v>
      </c>
      <c r="T33" s="20" t="s">
        <v>211</v>
      </c>
      <c r="U33" s="40"/>
    </row>
    <row r="34" spans="1:23" x14ac:dyDescent="0.25">
      <c r="A34" s="22">
        <v>62</v>
      </c>
      <c r="B34" s="15" t="s">
        <v>185</v>
      </c>
      <c r="C34" s="15" t="s">
        <v>184</v>
      </c>
      <c r="D34" s="23">
        <v>2019</v>
      </c>
      <c r="E34" s="22">
        <v>2</v>
      </c>
      <c r="F34" s="16">
        <v>1</v>
      </c>
      <c r="G34" s="15">
        <v>1</v>
      </c>
      <c r="H34" s="23" t="s">
        <v>8</v>
      </c>
      <c r="I34" s="33">
        <v>400</v>
      </c>
      <c r="J34" s="16" t="s">
        <v>167</v>
      </c>
      <c r="K34" s="16" t="s">
        <v>407</v>
      </c>
      <c r="L34" s="16" t="s">
        <v>408</v>
      </c>
      <c r="M34" s="16" t="s">
        <v>27</v>
      </c>
      <c r="N34" s="15" t="s">
        <v>324</v>
      </c>
      <c r="O34" s="34" t="s">
        <v>25</v>
      </c>
      <c r="P34" s="16" t="s">
        <v>314</v>
      </c>
      <c r="Q34" s="16" t="s">
        <v>27</v>
      </c>
      <c r="R34" s="16" t="s">
        <v>203</v>
      </c>
      <c r="S34" s="16" t="s">
        <v>248</v>
      </c>
      <c r="T34" s="23" t="s">
        <v>305</v>
      </c>
      <c r="U34" s="42" t="s">
        <v>196</v>
      </c>
    </row>
    <row r="35" spans="1:23" x14ac:dyDescent="0.25">
      <c r="D35" s="38" t="s">
        <v>427</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71" t="s">
        <v>429</v>
      </c>
      <c r="B37" s="72"/>
      <c r="C37"/>
      <c r="D37"/>
      <c r="E37"/>
      <c r="F37"/>
      <c r="G37"/>
      <c r="H37"/>
      <c r="I37"/>
      <c r="J37"/>
      <c r="K37"/>
      <c r="L37"/>
      <c r="M37"/>
      <c r="N37"/>
      <c r="O37"/>
      <c r="P37"/>
      <c r="Q37"/>
      <c r="R37"/>
      <c r="S37"/>
      <c r="T37"/>
      <c r="U37"/>
      <c r="V37"/>
      <c r="W37"/>
    </row>
    <row r="38" spans="1:23" s="5" customFormat="1" x14ac:dyDescent="0.25">
      <c r="A38" s="77" t="s">
        <v>430</v>
      </c>
      <c r="B38" s="78"/>
      <c r="C38" s="78"/>
      <c r="D38" s="79"/>
      <c r="E38" s="51"/>
      <c r="F38" s="80" t="s">
        <v>76</v>
      </c>
      <c r="G38" s="78"/>
      <c r="H38" s="79"/>
      <c r="I38" s="77" t="s">
        <v>77</v>
      </c>
      <c r="J38" s="80"/>
      <c r="K38" s="80"/>
      <c r="L38" s="80"/>
      <c r="M38" s="80"/>
      <c r="N38" s="80"/>
      <c r="O38" s="78"/>
      <c r="P38" s="78"/>
      <c r="Q38" s="78"/>
      <c r="R38" s="53"/>
      <c r="S38" s="53"/>
      <c r="T38" s="39"/>
      <c r="U38" s="43" t="s">
        <v>34</v>
      </c>
      <c r="V38"/>
      <c r="W38"/>
    </row>
    <row r="39" spans="1:23" s="5" customFormat="1" x14ac:dyDescent="0.25">
      <c r="A39" s="17" t="s">
        <v>72</v>
      </c>
      <c r="B39" s="9" t="s">
        <v>73</v>
      </c>
      <c r="C39" s="9" t="s">
        <v>74</v>
      </c>
      <c r="D39" s="18" t="s">
        <v>75</v>
      </c>
      <c r="E39" s="17" t="s">
        <v>428</v>
      </c>
      <c r="F39" s="9" t="s">
        <v>22</v>
      </c>
      <c r="G39" s="9" t="s">
        <v>163</v>
      </c>
      <c r="H39" s="18" t="s">
        <v>78</v>
      </c>
      <c r="I39" s="17" t="s">
        <v>42</v>
      </c>
      <c r="J39" s="9" t="s">
        <v>164</v>
      </c>
      <c r="K39" s="9" t="s">
        <v>308</v>
      </c>
      <c r="L39" s="9" t="s">
        <v>213</v>
      </c>
      <c r="M39" s="9" t="s">
        <v>318</v>
      </c>
      <c r="N39" s="9" t="s">
        <v>336</v>
      </c>
      <c r="O39" s="9" t="s">
        <v>38</v>
      </c>
      <c r="P39" s="9" t="s">
        <v>306</v>
      </c>
      <c r="Q39" s="9" t="s">
        <v>35</v>
      </c>
      <c r="R39" s="9" t="s">
        <v>200</v>
      </c>
      <c r="S39" s="9" t="s">
        <v>201</v>
      </c>
      <c r="T39" s="18" t="s">
        <v>202</v>
      </c>
      <c r="U39" s="41"/>
      <c r="W39"/>
    </row>
    <row r="40" spans="1:23" s="5" customFormat="1" x14ac:dyDescent="0.25">
      <c r="A40" s="26">
        <v>4</v>
      </c>
      <c r="B40" s="48" t="s">
        <v>91</v>
      </c>
      <c r="C40" s="12" t="s">
        <v>86</v>
      </c>
      <c r="D40" s="20">
        <v>1994</v>
      </c>
      <c r="E40" s="26">
        <v>1</v>
      </c>
      <c r="F40" s="12">
        <v>0</v>
      </c>
      <c r="G40" s="12">
        <v>1</v>
      </c>
      <c r="H40" s="20" t="s">
        <v>4</v>
      </c>
      <c r="I40" s="26">
        <v>1200</v>
      </c>
      <c r="J40" s="12" t="s">
        <v>431</v>
      </c>
      <c r="K40" s="12" t="s">
        <v>432</v>
      </c>
      <c r="L40" s="12" t="s">
        <v>27</v>
      </c>
      <c r="M40" s="12" t="s">
        <v>27</v>
      </c>
      <c r="N40" s="12" t="s">
        <v>337</v>
      </c>
      <c r="O40" s="12" t="s">
        <v>23</v>
      </c>
      <c r="P40" s="12">
        <v>1</v>
      </c>
      <c r="Q40" s="12" t="s">
        <v>92</v>
      </c>
      <c r="R40" s="12" t="s">
        <v>203</v>
      </c>
      <c r="S40" s="12" t="s">
        <v>199</v>
      </c>
      <c r="T40" s="20" t="s">
        <v>204</v>
      </c>
      <c r="U40" s="40" t="s">
        <v>433</v>
      </c>
      <c r="W40"/>
    </row>
    <row r="41" spans="1:23" s="5" customFormat="1" x14ac:dyDescent="0.25">
      <c r="A41" s="26">
        <v>5</v>
      </c>
      <c r="B41" s="48" t="s">
        <v>434</v>
      </c>
      <c r="C41" s="12" t="s">
        <v>435</v>
      </c>
      <c r="D41" s="20">
        <v>2009</v>
      </c>
      <c r="E41" s="26">
        <v>1</v>
      </c>
      <c r="F41" s="12">
        <v>0</v>
      </c>
      <c r="G41" s="12">
        <v>1</v>
      </c>
      <c r="H41" s="20" t="s">
        <v>19</v>
      </c>
      <c r="I41" s="26">
        <v>670</v>
      </c>
      <c r="J41" s="12" t="s">
        <v>431</v>
      </c>
      <c r="K41" s="12">
        <v>90</v>
      </c>
      <c r="L41" s="12">
        <v>39</v>
      </c>
      <c r="M41" s="12">
        <v>67</v>
      </c>
      <c r="N41" s="12" t="s">
        <v>324</v>
      </c>
      <c r="O41" s="12" t="s">
        <v>25</v>
      </c>
      <c r="P41" s="12">
        <f>52/90</f>
        <v>0.57777777777777772</v>
      </c>
      <c r="Q41" s="12" t="s">
        <v>27</v>
      </c>
      <c r="R41" s="12" t="s">
        <v>203</v>
      </c>
      <c r="S41" s="12" t="s">
        <v>199</v>
      </c>
      <c r="T41" s="20" t="s">
        <v>211</v>
      </c>
      <c r="U41" s="40"/>
      <c r="W41"/>
    </row>
    <row r="42" spans="1:23" s="5" customFormat="1" x14ac:dyDescent="0.25">
      <c r="A42" s="26">
        <v>24</v>
      </c>
      <c r="B42" s="25" t="s">
        <v>436</v>
      </c>
      <c r="C42" s="12" t="s">
        <v>437</v>
      </c>
      <c r="D42" s="20">
        <v>2002</v>
      </c>
      <c r="E42" s="26">
        <v>4</v>
      </c>
      <c r="F42" s="12">
        <v>0</v>
      </c>
      <c r="G42" s="12">
        <v>1</v>
      </c>
      <c r="H42" s="20" t="s">
        <v>8</v>
      </c>
      <c r="I42" s="26">
        <v>1155</v>
      </c>
      <c r="J42" s="12" t="s">
        <v>431</v>
      </c>
      <c r="K42" s="12" t="s">
        <v>438</v>
      </c>
      <c r="L42" s="12" t="s">
        <v>439</v>
      </c>
      <c r="M42" s="12" t="s">
        <v>440</v>
      </c>
      <c r="N42" s="12" t="s">
        <v>324</v>
      </c>
      <c r="O42" s="12" t="s">
        <v>53</v>
      </c>
      <c r="P42" s="12" t="s">
        <v>441</v>
      </c>
      <c r="Q42" s="12" t="s">
        <v>27</v>
      </c>
      <c r="R42" s="12" t="s">
        <v>203</v>
      </c>
      <c r="S42" s="12" t="s">
        <v>199</v>
      </c>
      <c r="T42" s="20" t="s">
        <v>442</v>
      </c>
      <c r="U42" s="40" t="s">
        <v>443</v>
      </c>
      <c r="W42"/>
    </row>
    <row r="43" spans="1:23" s="5" customFormat="1" x14ac:dyDescent="0.25">
      <c r="A43" s="26">
        <v>28</v>
      </c>
      <c r="B43" s="25" t="s">
        <v>444</v>
      </c>
      <c r="C43" s="12" t="s">
        <v>445</v>
      </c>
      <c r="D43" s="20">
        <v>1999</v>
      </c>
      <c r="E43" s="26">
        <v>1</v>
      </c>
      <c r="F43" s="12">
        <v>0</v>
      </c>
      <c r="G43" s="12">
        <v>1</v>
      </c>
      <c r="H43" s="20" t="s">
        <v>8</v>
      </c>
      <c r="I43" s="26">
        <v>960</v>
      </c>
      <c r="J43" s="12" t="s">
        <v>431</v>
      </c>
      <c r="K43" s="12">
        <v>18</v>
      </c>
      <c r="L43" s="12">
        <v>41</v>
      </c>
      <c r="M43" s="12">
        <v>64</v>
      </c>
      <c r="N43" s="12" t="s">
        <v>324</v>
      </c>
      <c r="O43" s="12" t="s">
        <v>25</v>
      </c>
      <c r="P43" s="12">
        <v>0.5</v>
      </c>
      <c r="Q43" s="12" t="s">
        <v>27</v>
      </c>
      <c r="R43" s="12" t="s">
        <v>25</v>
      </c>
      <c r="S43" s="12" t="s">
        <v>199</v>
      </c>
      <c r="T43" s="20" t="s">
        <v>249</v>
      </c>
      <c r="U43" s="40"/>
      <c r="W43"/>
    </row>
    <row r="44" spans="1:23" s="5" customFormat="1" x14ac:dyDescent="0.25">
      <c r="A44" s="26">
        <v>29</v>
      </c>
      <c r="B44" s="12" t="s">
        <v>110</v>
      </c>
      <c r="C44" s="12" t="s">
        <v>111</v>
      </c>
      <c r="D44" s="20">
        <v>1986</v>
      </c>
      <c r="E44" s="26">
        <v>5</v>
      </c>
      <c r="F44" s="12">
        <v>0</v>
      </c>
      <c r="G44" s="12">
        <v>1</v>
      </c>
      <c r="H44" s="20" t="s">
        <v>19</v>
      </c>
      <c r="I44" s="26">
        <v>400</v>
      </c>
      <c r="J44" s="12" t="s">
        <v>431</v>
      </c>
      <c r="K44" s="12">
        <v>5</v>
      </c>
      <c r="L44" s="12" t="s">
        <v>27</v>
      </c>
      <c r="M44" s="12" t="s">
        <v>27</v>
      </c>
      <c r="N44" s="12" t="s">
        <v>337</v>
      </c>
      <c r="O44" s="12" t="s">
        <v>25</v>
      </c>
      <c r="P44" s="12">
        <v>0.4</v>
      </c>
      <c r="Q44" s="12" t="s">
        <v>92</v>
      </c>
      <c r="R44" s="12" t="s">
        <v>203</v>
      </c>
      <c r="S44" s="12" t="s">
        <v>248</v>
      </c>
      <c r="T44" s="20" t="s">
        <v>211</v>
      </c>
      <c r="U44" s="40" t="s">
        <v>112</v>
      </c>
      <c r="W44"/>
    </row>
    <row r="45" spans="1:23" s="5" customFormat="1" x14ac:dyDescent="0.25">
      <c r="A45" s="26">
        <v>32</v>
      </c>
      <c r="B45" s="12" t="s">
        <v>113</v>
      </c>
      <c r="C45" s="12" t="s">
        <v>114</v>
      </c>
      <c r="D45" s="20">
        <v>2003</v>
      </c>
      <c r="E45" s="26">
        <v>1</v>
      </c>
      <c r="F45" s="12">
        <v>0</v>
      </c>
      <c r="G45" s="12">
        <v>1</v>
      </c>
      <c r="H45" s="20" t="s">
        <v>8</v>
      </c>
      <c r="I45" s="26">
        <v>800</v>
      </c>
      <c r="J45" s="12" t="s">
        <v>431</v>
      </c>
      <c r="K45" s="12">
        <v>12</v>
      </c>
      <c r="L45" s="12">
        <v>30</v>
      </c>
      <c r="M45" s="12">
        <v>67.7</v>
      </c>
      <c r="N45" s="12" t="s">
        <v>324</v>
      </c>
      <c r="O45" s="12" t="s">
        <v>25</v>
      </c>
      <c r="P45" s="12">
        <f>8/12</f>
        <v>0.66666666666666663</v>
      </c>
      <c r="Q45" s="12" t="s">
        <v>37</v>
      </c>
      <c r="R45" s="12" t="s">
        <v>203</v>
      </c>
      <c r="S45" s="12" t="s">
        <v>222</v>
      </c>
      <c r="T45" s="20" t="s">
        <v>211</v>
      </c>
      <c r="U45" s="40"/>
      <c r="W45"/>
    </row>
    <row r="46" spans="1:23" s="5" customFormat="1" x14ac:dyDescent="0.25">
      <c r="A46" s="26">
        <v>46</v>
      </c>
      <c r="B46" s="25" t="s">
        <v>446</v>
      </c>
      <c r="C46" s="12" t="s">
        <v>447</v>
      </c>
      <c r="D46" s="20">
        <v>2002</v>
      </c>
      <c r="E46" s="26">
        <v>1</v>
      </c>
      <c r="F46" s="12">
        <v>0</v>
      </c>
      <c r="G46" s="12">
        <v>1</v>
      </c>
      <c r="H46" s="20" t="s">
        <v>8</v>
      </c>
      <c r="I46" s="26">
        <v>1447.5</v>
      </c>
      <c r="J46" s="12" t="s">
        <v>431</v>
      </c>
      <c r="K46" s="12">
        <v>12</v>
      </c>
      <c r="L46" s="12">
        <v>34</v>
      </c>
      <c r="M46" s="12">
        <v>97</v>
      </c>
      <c r="N46" s="12" t="s">
        <v>324</v>
      </c>
      <c r="O46" s="12" t="s">
        <v>25</v>
      </c>
      <c r="P46" s="12">
        <v>0.5</v>
      </c>
      <c r="Q46" s="12" t="s">
        <v>27</v>
      </c>
      <c r="R46" s="12" t="s">
        <v>203</v>
      </c>
      <c r="S46" s="12" t="s">
        <v>199</v>
      </c>
      <c r="T46" s="20" t="s">
        <v>249</v>
      </c>
      <c r="U46" s="40" t="s">
        <v>448</v>
      </c>
      <c r="W46"/>
    </row>
    <row r="47" spans="1:23" s="5" customFormat="1" x14ac:dyDescent="0.25">
      <c r="A47" s="26">
        <v>47</v>
      </c>
      <c r="B47" s="25" t="s">
        <v>449</v>
      </c>
      <c r="C47" s="12" t="s">
        <v>447</v>
      </c>
      <c r="D47" s="20">
        <v>1997</v>
      </c>
      <c r="E47" s="26">
        <v>3</v>
      </c>
      <c r="F47" s="12">
        <v>0</v>
      </c>
      <c r="G47" s="12">
        <v>1</v>
      </c>
      <c r="H47" s="20" t="s">
        <v>19</v>
      </c>
      <c r="I47" s="26">
        <v>1140</v>
      </c>
      <c r="J47" s="12" t="s">
        <v>431</v>
      </c>
      <c r="K47" s="30" t="s">
        <v>450</v>
      </c>
      <c r="L47" s="12" t="s">
        <v>451</v>
      </c>
      <c r="M47" s="12" t="s">
        <v>452</v>
      </c>
      <c r="N47" s="12" t="s">
        <v>324</v>
      </c>
      <c r="O47" s="12" t="s">
        <v>25</v>
      </c>
      <c r="P47" s="12" t="s">
        <v>453</v>
      </c>
      <c r="Q47" s="12" t="s">
        <v>27</v>
      </c>
      <c r="R47" s="12" t="s">
        <v>203</v>
      </c>
      <c r="S47" s="12" t="s">
        <v>199</v>
      </c>
      <c r="T47" s="20" t="s">
        <v>249</v>
      </c>
      <c r="U47" s="40" t="s">
        <v>454</v>
      </c>
      <c r="W47"/>
    </row>
    <row r="48" spans="1:23" s="5" customFormat="1" x14ac:dyDescent="0.25">
      <c r="A48" s="26">
        <v>55</v>
      </c>
      <c r="B48" s="12" t="s">
        <v>455</v>
      </c>
      <c r="C48" s="12" t="s">
        <v>437</v>
      </c>
      <c r="D48" s="20">
        <v>1998</v>
      </c>
      <c r="E48" s="26">
        <v>1</v>
      </c>
      <c r="F48" s="12">
        <v>0</v>
      </c>
      <c r="G48" s="12">
        <v>1</v>
      </c>
      <c r="H48" s="20" t="s">
        <v>8</v>
      </c>
      <c r="I48" s="26">
        <v>324.5</v>
      </c>
      <c r="J48" s="12" t="s">
        <v>431</v>
      </c>
      <c r="K48" s="12">
        <v>1</v>
      </c>
      <c r="L48" s="12">
        <v>27</v>
      </c>
      <c r="M48" s="12">
        <v>64.900000000000006</v>
      </c>
      <c r="N48" s="12" t="s">
        <v>337</v>
      </c>
      <c r="O48" s="12" t="s">
        <v>23</v>
      </c>
      <c r="P48" s="12">
        <v>1</v>
      </c>
      <c r="Q48" s="12" t="s">
        <v>27</v>
      </c>
      <c r="R48" s="12" t="s">
        <v>203</v>
      </c>
      <c r="S48" s="12" t="s">
        <v>199</v>
      </c>
      <c r="T48" s="20" t="s">
        <v>249</v>
      </c>
      <c r="U48" s="40" t="s">
        <v>456</v>
      </c>
      <c r="W48"/>
    </row>
    <row r="49" spans="1:23" s="5" customFormat="1" x14ac:dyDescent="0.25">
      <c r="A49" s="26">
        <v>56</v>
      </c>
      <c r="B49" s="12" t="s">
        <v>457</v>
      </c>
      <c r="C49" s="12" t="s">
        <v>445</v>
      </c>
      <c r="D49" s="20">
        <v>2002</v>
      </c>
      <c r="E49" s="26">
        <v>1</v>
      </c>
      <c r="F49" s="12">
        <v>0</v>
      </c>
      <c r="G49" s="12">
        <v>1</v>
      </c>
      <c r="H49" s="20" t="s">
        <v>8</v>
      </c>
      <c r="I49" s="26">
        <v>350</v>
      </c>
      <c r="J49" s="12" t="s">
        <v>431</v>
      </c>
      <c r="K49" s="12">
        <v>11</v>
      </c>
      <c r="L49" s="12">
        <v>40</v>
      </c>
      <c r="M49" s="12">
        <v>67.8</v>
      </c>
      <c r="N49" s="12" t="s">
        <v>324</v>
      </c>
      <c r="O49" s="12" t="s">
        <v>25</v>
      </c>
      <c r="P49" s="12">
        <f>5/11</f>
        <v>0.45454545454545453</v>
      </c>
      <c r="Q49" s="12" t="s">
        <v>27</v>
      </c>
      <c r="R49" s="12" t="s">
        <v>203</v>
      </c>
      <c r="S49" s="12" t="s">
        <v>199</v>
      </c>
      <c r="T49" s="20" t="s">
        <v>249</v>
      </c>
      <c r="U49" s="40" t="s">
        <v>458</v>
      </c>
      <c r="W49"/>
    </row>
    <row r="50" spans="1:23" x14ac:dyDescent="0.25">
      <c r="A50" s="33">
        <v>61</v>
      </c>
      <c r="B50" s="16" t="s">
        <v>459</v>
      </c>
      <c r="C50" s="16" t="s">
        <v>460</v>
      </c>
      <c r="D50" s="23">
        <v>1991</v>
      </c>
      <c r="E50" s="33">
        <v>2</v>
      </c>
      <c r="F50" s="16">
        <v>0</v>
      </c>
      <c r="G50" s="16">
        <v>1</v>
      </c>
      <c r="H50" s="23" t="s">
        <v>81</v>
      </c>
      <c r="I50" s="33" t="s">
        <v>25</v>
      </c>
      <c r="J50" s="16" t="s">
        <v>431</v>
      </c>
      <c r="K50" s="16" t="s">
        <v>316</v>
      </c>
      <c r="L50" s="16" t="s">
        <v>461</v>
      </c>
      <c r="M50" s="16" t="s">
        <v>462</v>
      </c>
      <c r="N50" s="16" t="s">
        <v>324</v>
      </c>
      <c r="O50" s="16" t="s">
        <v>23</v>
      </c>
      <c r="P50" s="16">
        <v>1</v>
      </c>
      <c r="Q50" s="16" t="s">
        <v>54</v>
      </c>
      <c r="R50" s="16" t="s">
        <v>203</v>
      </c>
      <c r="S50" s="16" t="s">
        <v>199</v>
      </c>
      <c r="T50" s="23" t="s">
        <v>211</v>
      </c>
      <c r="U50" s="42"/>
    </row>
    <row r="51" spans="1:23" x14ac:dyDescent="0.25">
      <c r="D51" s="38" t="s">
        <v>427</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D0D2D-D1A8-436B-B017-07AE6314B3C0}">
  <dimension ref="A1:V37"/>
  <sheetViews>
    <sheetView topLeftCell="A2" workbookViewId="0">
      <selection activeCell="Q1" sqref="Q1:V37"/>
    </sheetView>
  </sheetViews>
  <sheetFormatPr defaultRowHeight="15" x14ac:dyDescent="0.25"/>
  <sheetData>
    <row r="1" spans="1:22" x14ac:dyDescent="0.25">
      <c r="A1" t="s">
        <v>0</v>
      </c>
      <c r="B1" t="s">
        <v>7</v>
      </c>
      <c r="C1" t="s">
        <v>16</v>
      </c>
      <c r="D1" t="s">
        <v>42</v>
      </c>
      <c r="E1" t="s">
        <v>777</v>
      </c>
      <c r="F1" t="s">
        <v>787</v>
      </c>
      <c r="I1" t="s">
        <v>0</v>
      </c>
      <c r="J1" t="s">
        <v>7</v>
      </c>
      <c r="K1" t="s">
        <v>16</v>
      </c>
      <c r="L1" t="s">
        <v>42</v>
      </c>
      <c r="M1" t="s">
        <v>777</v>
      </c>
      <c r="N1" t="s">
        <v>787</v>
      </c>
      <c r="Q1" t="s">
        <v>0</v>
      </c>
      <c r="R1" t="s">
        <v>7</v>
      </c>
      <c r="S1" t="s">
        <v>16</v>
      </c>
      <c r="T1" t="s">
        <v>42</v>
      </c>
      <c r="U1" t="s">
        <v>777</v>
      </c>
      <c r="V1" t="s">
        <v>787</v>
      </c>
    </row>
    <row r="2" spans="1:22" x14ac:dyDescent="0.25">
      <c r="A2">
        <v>0</v>
      </c>
      <c r="B2">
        <v>0</v>
      </c>
      <c r="C2" t="s">
        <v>163</v>
      </c>
      <c r="D2">
        <v>200</v>
      </c>
      <c r="E2" t="s">
        <v>775</v>
      </c>
      <c r="F2" t="s">
        <v>788</v>
      </c>
      <c r="I2">
        <v>0</v>
      </c>
      <c r="J2">
        <v>0</v>
      </c>
      <c r="K2" t="s">
        <v>163</v>
      </c>
      <c r="L2">
        <v>200</v>
      </c>
      <c r="M2" t="s">
        <v>775</v>
      </c>
      <c r="N2" t="s">
        <v>789</v>
      </c>
      <c r="Q2">
        <v>0</v>
      </c>
      <c r="R2">
        <v>0</v>
      </c>
      <c r="S2" t="s">
        <v>163</v>
      </c>
      <c r="T2">
        <v>200</v>
      </c>
      <c r="U2" t="s">
        <v>775</v>
      </c>
      <c r="V2" t="s">
        <v>203</v>
      </c>
    </row>
    <row r="3" spans="1:22" x14ac:dyDescent="0.25">
      <c r="A3">
        <v>1</v>
      </c>
      <c r="B3">
        <v>445.0301</v>
      </c>
      <c r="C3" t="s">
        <v>163</v>
      </c>
      <c r="D3">
        <v>200</v>
      </c>
      <c r="E3" t="s">
        <v>775</v>
      </c>
      <c r="F3" t="s">
        <v>788</v>
      </c>
      <c r="I3">
        <v>1.5</v>
      </c>
      <c r="J3">
        <v>884.82979999999998</v>
      </c>
      <c r="K3" t="s">
        <v>163</v>
      </c>
      <c r="L3">
        <v>200</v>
      </c>
      <c r="M3" t="s">
        <v>775</v>
      </c>
      <c r="N3" t="s">
        <v>789</v>
      </c>
      <c r="Q3">
        <v>1</v>
      </c>
      <c r="R3">
        <v>279.42329999999998</v>
      </c>
      <c r="S3" t="s">
        <v>163</v>
      </c>
      <c r="T3">
        <v>200</v>
      </c>
      <c r="U3" t="s">
        <v>775</v>
      </c>
      <c r="V3" t="s">
        <v>203</v>
      </c>
    </row>
    <row r="4" spans="1:22" x14ac:dyDescent="0.25">
      <c r="A4">
        <v>2</v>
      </c>
      <c r="B4">
        <v>1277.0039999999999</v>
      </c>
      <c r="C4" t="s">
        <v>163</v>
      </c>
      <c r="D4">
        <v>200</v>
      </c>
      <c r="E4" t="s">
        <v>775</v>
      </c>
      <c r="F4" t="s">
        <v>788</v>
      </c>
      <c r="I4">
        <v>3</v>
      </c>
      <c r="J4">
        <v>1909.5179000000001</v>
      </c>
      <c r="K4" t="s">
        <v>163</v>
      </c>
      <c r="L4">
        <v>200</v>
      </c>
      <c r="M4" t="s">
        <v>775</v>
      </c>
      <c r="N4" t="s">
        <v>789</v>
      </c>
      <c r="Q4">
        <v>2.5</v>
      </c>
      <c r="R4">
        <v>615.35889999999995</v>
      </c>
      <c r="S4" t="s">
        <v>163</v>
      </c>
      <c r="T4">
        <v>200</v>
      </c>
      <c r="U4" t="s">
        <v>775</v>
      </c>
      <c r="V4" t="s">
        <v>203</v>
      </c>
    </row>
    <row r="5" spans="1:22" x14ac:dyDescent="0.25">
      <c r="A5">
        <v>3</v>
      </c>
      <c r="B5">
        <v>1352.5257999999999</v>
      </c>
      <c r="C5" t="s">
        <v>163</v>
      </c>
      <c r="D5">
        <v>200</v>
      </c>
      <c r="E5" t="s">
        <v>775</v>
      </c>
      <c r="F5" t="s">
        <v>788</v>
      </c>
      <c r="I5">
        <v>6</v>
      </c>
      <c r="J5">
        <v>2376.1354999999999</v>
      </c>
      <c r="K5" t="s">
        <v>163</v>
      </c>
      <c r="L5">
        <v>200</v>
      </c>
      <c r="M5" t="s">
        <v>775</v>
      </c>
      <c r="N5" t="s">
        <v>789</v>
      </c>
      <c r="Q5">
        <v>4</v>
      </c>
      <c r="R5">
        <v>967.92830000000004</v>
      </c>
      <c r="S5" t="s">
        <v>163</v>
      </c>
      <c r="T5">
        <v>200</v>
      </c>
      <c r="U5" t="s">
        <v>775</v>
      </c>
      <c r="V5" t="s">
        <v>203</v>
      </c>
    </row>
    <row r="6" spans="1:22" x14ac:dyDescent="0.25">
      <c r="A6">
        <v>4</v>
      </c>
      <c r="B6">
        <v>1204.0243</v>
      </c>
      <c r="C6" t="s">
        <v>163</v>
      </c>
      <c r="D6">
        <v>200</v>
      </c>
      <c r="E6" t="s">
        <v>775</v>
      </c>
      <c r="F6" t="s">
        <v>788</v>
      </c>
      <c r="I6">
        <v>8</v>
      </c>
      <c r="J6">
        <v>2726.4407000000001</v>
      </c>
      <c r="K6" t="s">
        <v>163</v>
      </c>
      <c r="L6">
        <v>200</v>
      </c>
      <c r="M6" t="s">
        <v>775</v>
      </c>
      <c r="N6" t="s">
        <v>789</v>
      </c>
      <c r="Q6">
        <v>7</v>
      </c>
      <c r="R6">
        <v>517.24289999999996</v>
      </c>
      <c r="S6" t="s">
        <v>163</v>
      </c>
      <c r="T6">
        <v>200</v>
      </c>
      <c r="U6" t="s">
        <v>775</v>
      </c>
      <c r="V6" t="s">
        <v>203</v>
      </c>
    </row>
    <row r="7" spans="1:22" x14ac:dyDescent="0.25">
      <c r="A7">
        <v>6</v>
      </c>
      <c r="B7">
        <v>939.02829999999994</v>
      </c>
      <c r="C7" t="s">
        <v>163</v>
      </c>
      <c r="D7">
        <v>200</v>
      </c>
      <c r="E7" t="s">
        <v>775</v>
      </c>
      <c r="F7" t="s">
        <v>788</v>
      </c>
      <c r="I7">
        <v>12</v>
      </c>
      <c r="J7">
        <v>3151.9621999999999</v>
      </c>
      <c r="K7" t="s">
        <v>163</v>
      </c>
      <c r="L7">
        <v>200</v>
      </c>
      <c r="M7" t="s">
        <v>775</v>
      </c>
      <c r="N7" t="s">
        <v>789</v>
      </c>
      <c r="Q7">
        <v>21</v>
      </c>
      <c r="R7">
        <v>122.59480000000001</v>
      </c>
      <c r="S7" t="s">
        <v>163</v>
      </c>
      <c r="T7">
        <v>200</v>
      </c>
      <c r="U7" t="s">
        <v>775</v>
      </c>
      <c r="V7" t="s">
        <v>203</v>
      </c>
    </row>
    <row r="8" spans="1:22" x14ac:dyDescent="0.25">
      <c r="A8">
        <v>7</v>
      </c>
      <c r="B8">
        <v>758.48580000000004</v>
      </c>
      <c r="C8" t="s">
        <v>163</v>
      </c>
      <c r="D8">
        <v>200</v>
      </c>
      <c r="E8" t="s">
        <v>775</v>
      </c>
      <c r="F8" t="s">
        <v>788</v>
      </c>
      <c r="I8">
        <v>24</v>
      </c>
      <c r="J8">
        <v>275.92720000000003</v>
      </c>
      <c r="K8" t="s">
        <v>163</v>
      </c>
      <c r="L8">
        <v>200</v>
      </c>
      <c r="M8" t="s">
        <v>775</v>
      </c>
      <c r="N8" t="s">
        <v>789</v>
      </c>
      <c r="Q8">
        <v>0</v>
      </c>
      <c r="R8">
        <v>0</v>
      </c>
      <c r="S8" t="s">
        <v>163</v>
      </c>
      <c r="T8">
        <v>400</v>
      </c>
      <c r="U8" t="s">
        <v>775</v>
      </c>
      <c r="V8" t="s">
        <v>203</v>
      </c>
    </row>
    <row r="9" spans="1:22" x14ac:dyDescent="0.25">
      <c r="A9">
        <v>8</v>
      </c>
      <c r="B9">
        <v>924.23839999999996</v>
      </c>
      <c r="C9" t="s">
        <v>163</v>
      </c>
      <c r="D9">
        <v>200</v>
      </c>
      <c r="E9" t="s">
        <v>775</v>
      </c>
      <c r="F9" t="s">
        <v>788</v>
      </c>
      <c r="I9">
        <v>0</v>
      </c>
      <c r="J9">
        <v>0</v>
      </c>
      <c r="K9" t="s">
        <v>163</v>
      </c>
      <c r="L9">
        <v>400</v>
      </c>
      <c r="M9" t="s">
        <v>775</v>
      </c>
      <c r="N9" t="s">
        <v>789</v>
      </c>
      <c r="Q9">
        <v>1</v>
      </c>
      <c r="R9">
        <v>575.90369999999996</v>
      </c>
      <c r="S9" t="s">
        <v>163</v>
      </c>
      <c r="T9">
        <v>400</v>
      </c>
      <c r="U9" t="s">
        <v>775</v>
      </c>
      <c r="V9" t="s">
        <v>203</v>
      </c>
    </row>
    <row r="10" spans="1:22" x14ac:dyDescent="0.25">
      <c r="A10">
        <v>24</v>
      </c>
      <c r="B10">
        <v>96.194500000000005</v>
      </c>
      <c r="C10" t="s">
        <v>163</v>
      </c>
      <c r="D10">
        <v>200</v>
      </c>
      <c r="E10" t="s">
        <v>775</v>
      </c>
      <c r="F10" t="s">
        <v>788</v>
      </c>
      <c r="I10">
        <v>1.5</v>
      </c>
      <c r="J10">
        <v>846.94550000000004</v>
      </c>
      <c r="K10" t="s">
        <v>163</v>
      </c>
      <c r="L10">
        <v>400</v>
      </c>
      <c r="M10" t="s">
        <v>775</v>
      </c>
      <c r="N10" t="s">
        <v>789</v>
      </c>
      <c r="Q10">
        <v>2</v>
      </c>
      <c r="R10">
        <v>1236.3791000000001</v>
      </c>
      <c r="S10" t="s">
        <v>163</v>
      </c>
      <c r="T10">
        <v>400</v>
      </c>
      <c r="U10" t="s">
        <v>775</v>
      </c>
      <c r="V10" t="s">
        <v>203</v>
      </c>
    </row>
    <row r="11" spans="1:22" x14ac:dyDescent="0.25">
      <c r="A11">
        <v>0</v>
      </c>
      <c r="B11">
        <v>0</v>
      </c>
      <c r="C11" t="s">
        <v>163</v>
      </c>
      <c r="D11">
        <v>400</v>
      </c>
      <c r="E11" t="s">
        <v>775</v>
      </c>
      <c r="F11" t="s">
        <v>788</v>
      </c>
      <c r="I11">
        <v>3</v>
      </c>
      <c r="J11">
        <v>2284.0702000000001</v>
      </c>
      <c r="K11" t="s">
        <v>163</v>
      </c>
      <c r="L11">
        <v>400</v>
      </c>
      <c r="M11" t="s">
        <v>775</v>
      </c>
      <c r="N11" t="s">
        <v>789</v>
      </c>
      <c r="Q11">
        <v>3</v>
      </c>
      <c r="R11">
        <v>1367.7809</v>
      </c>
      <c r="S11" t="s">
        <v>163</v>
      </c>
      <c r="T11">
        <v>400</v>
      </c>
      <c r="U11" t="s">
        <v>775</v>
      </c>
      <c r="V11" t="s">
        <v>203</v>
      </c>
    </row>
    <row r="12" spans="1:22" x14ac:dyDescent="0.25">
      <c r="A12">
        <v>1</v>
      </c>
      <c r="B12">
        <v>552.04219999999998</v>
      </c>
      <c r="C12" t="s">
        <v>163</v>
      </c>
      <c r="D12">
        <v>400</v>
      </c>
      <c r="E12" t="s">
        <v>775</v>
      </c>
      <c r="F12" t="s">
        <v>788</v>
      </c>
      <c r="I12">
        <v>6</v>
      </c>
      <c r="J12">
        <v>2311.4978999999998</v>
      </c>
      <c r="K12" t="s">
        <v>163</v>
      </c>
      <c r="L12">
        <v>400</v>
      </c>
      <c r="M12" t="s">
        <v>775</v>
      </c>
      <c r="N12" t="s">
        <v>789</v>
      </c>
      <c r="Q12">
        <v>4</v>
      </c>
      <c r="R12">
        <v>1483.2674</v>
      </c>
      <c r="S12" t="s">
        <v>163</v>
      </c>
      <c r="T12">
        <v>400</v>
      </c>
      <c r="U12" t="s">
        <v>775</v>
      </c>
      <c r="V12" t="s">
        <v>203</v>
      </c>
    </row>
    <row r="13" spans="1:22" x14ac:dyDescent="0.25">
      <c r="A13">
        <v>2</v>
      </c>
      <c r="B13">
        <v>1462.1134999999999</v>
      </c>
      <c r="C13" t="s">
        <v>163</v>
      </c>
      <c r="D13">
        <v>400</v>
      </c>
      <c r="E13" t="s">
        <v>775</v>
      </c>
      <c r="F13" t="s">
        <v>788</v>
      </c>
      <c r="I13">
        <v>8</v>
      </c>
      <c r="J13">
        <v>1830.5848000000001</v>
      </c>
      <c r="K13" t="s">
        <v>163</v>
      </c>
      <c r="L13">
        <v>400</v>
      </c>
      <c r="M13" t="s">
        <v>775</v>
      </c>
      <c r="N13" t="s">
        <v>789</v>
      </c>
      <c r="Q13">
        <v>6</v>
      </c>
      <c r="R13">
        <v>1608.5187000000001</v>
      </c>
      <c r="S13" t="s">
        <v>163</v>
      </c>
      <c r="T13">
        <v>400</v>
      </c>
      <c r="U13" t="s">
        <v>775</v>
      </c>
      <c r="V13" t="s">
        <v>203</v>
      </c>
    </row>
    <row r="14" spans="1:22" x14ac:dyDescent="0.25">
      <c r="A14">
        <v>3</v>
      </c>
      <c r="B14">
        <v>2648.2840999999999</v>
      </c>
      <c r="C14" t="s">
        <v>163</v>
      </c>
      <c r="D14">
        <v>400</v>
      </c>
      <c r="E14" t="s">
        <v>775</v>
      </c>
      <c r="F14" t="s">
        <v>788</v>
      </c>
      <c r="I14">
        <v>24</v>
      </c>
      <c r="J14">
        <v>304.47289999999998</v>
      </c>
      <c r="K14" t="s">
        <v>163</v>
      </c>
      <c r="L14">
        <v>400</v>
      </c>
      <c r="M14" t="s">
        <v>775</v>
      </c>
      <c r="N14" t="s">
        <v>789</v>
      </c>
      <c r="Q14">
        <v>7</v>
      </c>
      <c r="R14">
        <v>961.71820000000002</v>
      </c>
      <c r="S14" t="s">
        <v>163</v>
      </c>
      <c r="T14">
        <v>400</v>
      </c>
      <c r="U14" t="s">
        <v>775</v>
      </c>
      <c r="V14" t="s">
        <v>203</v>
      </c>
    </row>
    <row r="15" spans="1:22" x14ac:dyDescent="0.25">
      <c r="A15">
        <v>6</v>
      </c>
      <c r="B15">
        <v>3588.2777999999998</v>
      </c>
      <c r="C15" t="s">
        <v>163</v>
      </c>
      <c r="D15">
        <v>400</v>
      </c>
      <c r="E15" t="s">
        <v>775</v>
      </c>
      <c r="F15" t="s">
        <v>788</v>
      </c>
      <c r="I15">
        <v>0</v>
      </c>
      <c r="J15">
        <v>0</v>
      </c>
      <c r="K15" t="s">
        <v>163</v>
      </c>
      <c r="L15">
        <v>600</v>
      </c>
      <c r="M15" t="s">
        <v>775</v>
      </c>
      <c r="N15" t="s">
        <v>789</v>
      </c>
      <c r="Q15">
        <v>8</v>
      </c>
      <c r="R15">
        <v>1897.7492</v>
      </c>
      <c r="S15" t="s">
        <v>163</v>
      </c>
      <c r="T15">
        <v>400</v>
      </c>
      <c r="U15" t="s">
        <v>775</v>
      </c>
      <c r="V15" t="s">
        <v>203</v>
      </c>
    </row>
    <row r="16" spans="1:22" x14ac:dyDescent="0.25">
      <c r="A16">
        <v>8</v>
      </c>
      <c r="B16">
        <v>3648.8568</v>
      </c>
      <c r="C16" t="s">
        <v>163</v>
      </c>
      <c r="D16">
        <v>400</v>
      </c>
      <c r="E16" t="s">
        <v>775</v>
      </c>
      <c r="F16" t="s">
        <v>788</v>
      </c>
      <c r="I16">
        <v>1</v>
      </c>
      <c r="J16">
        <v>741.40380000000005</v>
      </c>
      <c r="K16" t="s">
        <v>163</v>
      </c>
      <c r="L16">
        <v>600</v>
      </c>
      <c r="M16" t="s">
        <v>775</v>
      </c>
      <c r="N16" t="s">
        <v>789</v>
      </c>
      <c r="Q16">
        <v>22</v>
      </c>
      <c r="R16">
        <v>207.98419999999999</v>
      </c>
      <c r="S16" t="s">
        <v>163</v>
      </c>
      <c r="T16">
        <v>400</v>
      </c>
      <c r="U16" t="s">
        <v>775</v>
      </c>
      <c r="V16" t="s">
        <v>203</v>
      </c>
    </row>
    <row r="17" spans="1:22" x14ac:dyDescent="0.25">
      <c r="A17">
        <v>12</v>
      </c>
      <c r="B17">
        <v>4332.4978000000001</v>
      </c>
      <c r="C17" t="s">
        <v>163</v>
      </c>
      <c r="D17">
        <v>400</v>
      </c>
      <c r="E17" t="s">
        <v>775</v>
      </c>
      <c r="F17" t="s">
        <v>788</v>
      </c>
      <c r="I17">
        <v>2</v>
      </c>
      <c r="J17">
        <v>1482.8128999999999</v>
      </c>
      <c r="K17" t="s">
        <v>163</v>
      </c>
      <c r="L17">
        <v>600</v>
      </c>
      <c r="M17" t="s">
        <v>775</v>
      </c>
      <c r="N17" t="s">
        <v>789</v>
      </c>
      <c r="Q17">
        <v>24</v>
      </c>
      <c r="R17">
        <v>645.53229999999996</v>
      </c>
      <c r="S17" t="s">
        <v>163</v>
      </c>
      <c r="T17">
        <v>400</v>
      </c>
      <c r="U17" t="s">
        <v>775</v>
      </c>
      <c r="V17" t="s">
        <v>203</v>
      </c>
    </row>
    <row r="18" spans="1:22" x14ac:dyDescent="0.25">
      <c r="A18">
        <v>24</v>
      </c>
      <c r="B18">
        <v>614.06219999999996</v>
      </c>
      <c r="C18" t="s">
        <v>163</v>
      </c>
      <c r="D18">
        <v>400</v>
      </c>
      <c r="E18" t="s">
        <v>775</v>
      </c>
      <c r="F18" t="s">
        <v>788</v>
      </c>
      <c r="I18">
        <v>3</v>
      </c>
      <c r="J18">
        <v>2878.1284999999998</v>
      </c>
      <c r="K18" t="s">
        <v>163</v>
      </c>
      <c r="L18">
        <v>600</v>
      </c>
      <c r="M18" t="s">
        <v>775</v>
      </c>
      <c r="N18" t="s">
        <v>789</v>
      </c>
      <c r="Q18">
        <v>0</v>
      </c>
      <c r="R18">
        <v>0</v>
      </c>
      <c r="S18" t="s">
        <v>163</v>
      </c>
      <c r="T18">
        <v>600</v>
      </c>
      <c r="U18" t="s">
        <v>775</v>
      </c>
      <c r="V18" t="s">
        <v>203</v>
      </c>
    </row>
    <row r="19" spans="1:22" x14ac:dyDescent="0.25">
      <c r="A19">
        <v>0</v>
      </c>
      <c r="B19">
        <v>0</v>
      </c>
      <c r="C19" t="s">
        <v>163</v>
      </c>
      <c r="D19">
        <v>600</v>
      </c>
      <c r="E19" t="s">
        <v>775</v>
      </c>
      <c r="F19" t="s">
        <v>788</v>
      </c>
      <c r="I19">
        <v>4</v>
      </c>
      <c r="J19">
        <v>4072.9263999999998</v>
      </c>
      <c r="K19" t="s">
        <v>163</v>
      </c>
      <c r="L19">
        <v>600</v>
      </c>
      <c r="M19" t="s">
        <v>775</v>
      </c>
      <c r="N19" t="s">
        <v>789</v>
      </c>
      <c r="Q19">
        <v>1</v>
      </c>
      <c r="R19">
        <v>458.33330000000001</v>
      </c>
      <c r="S19" t="s">
        <v>163</v>
      </c>
      <c r="T19">
        <v>600</v>
      </c>
      <c r="U19" t="s">
        <v>775</v>
      </c>
      <c r="V19" t="s">
        <v>203</v>
      </c>
    </row>
    <row r="20" spans="1:22" x14ac:dyDescent="0.25">
      <c r="A20">
        <v>1.5</v>
      </c>
      <c r="B20">
        <v>1528.8965000000001</v>
      </c>
      <c r="C20" t="s">
        <v>163</v>
      </c>
      <c r="D20">
        <v>600</v>
      </c>
      <c r="E20" t="s">
        <v>775</v>
      </c>
      <c r="F20" t="s">
        <v>788</v>
      </c>
      <c r="I20">
        <v>6</v>
      </c>
      <c r="J20">
        <v>3480.7838999999999</v>
      </c>
      <c r="K20" t="s">
        <v>163</v>
      </c>
      <c r="L20">
        <v>600</v>
      </c>
      <c r="M20" t="s">
        <v>775</v>
      </c>
      <c r="N20" t="s">
        <v>789</v>
      </c>
      <c r="Q20">
        <v>2</v>
      </c>
      <c r="R20">
        <v>1283.3333</v>
      </c>
      <c r="S20" t="s">
        <v>163</v>
      </c>
      <c r="T20">
        <v>600</v>
      </c>
      <c r="U20" t="s">
        <v>775</v>
      </c>
      <c r="V20" t="s">
        <v>203</v>
      </c>
    </row>
    <row r="21" spans="1:22" x14ac:dyDescent="0.25">
      <c r="A21">
        <v>3</v>
      </c>
      <c r="B21">
        <v>3490.0138000000002</v>
      </c>
      <c r="C21" t="s">
        <v>163</v>
      </c>
      <c r="D21">
        <v>600</v>
      </c>
      <c r="E21" t="s">
        <v>775</v>
      </c>
      <c r="F21" t="s">
        <v>788</v>
      </c>
      <c r="I21">
        <v>8</v>
      </c>
      <c r="J21">
        <v>2461.4672</v>
      </c>
      <c r="K21" t="s">
        <v>163</v>
      </c>
      <c r="L21">
        <v>600</v>
      </c>
      <c r="M21" t="s">
        <v>775</v>
      </c>
      <c r="N21" t="s">
        <v>789</v>
      </c>
      <c r="Q21">
        <v>3</v>
      </c>
      <c r="R21">
        <v>1075</v>
      </c>
      <c r="S21" t="s">
        <v>163</v>
      </c>
      <c r="T21">
        <v>600</v>
      </c>
      <c r="U21" t="s">
        <v>775</v>
      </c>
      <c r="V21" t="s">
        <v>203</v>
      </c>
    </row>
    <row r="22" spans="1:22" x14ac:dyDescent="0.25">
      <c r="A22">
        <v>6</v>
      </c>
      <c r="B22">
        <v>4095.0455999999999</v>
      </c>
      <c r="C22" t="s">
        <v>163</v>
      </c>
      <c r="D22">
        <v>600</v>
      </c>
      <c r="E22" t="s">
        <v>775</v>
      </c>
      <c r="F22" t="s">
        <v>788</v>
      </c>
      <c r="I22">
        <v>22</v>
      </c>
      <c r="J22">
        <v>348.09769999999997</v>
      </c>
      <c r="K22" t="s">
        <v>163</v>
      </c>
      <c r="L22">
        <v>600</v>
      </c>
      <c r="M22" t="s">
        <v>775</v>
      </c>
      <c r="N22" t="s">
        <v>789</v>
      </c>
      <c r="Q22">
        <v>4</v>
      </c>
      <c r="R22">
        <v>1358.3333</v>
      </c>
      <c r="S22" t="s">
        <v>163</v>
      </c>
      <c r="T22">
        <v>600</v>
      </c>
      <c r="U22" t="s">
        <v>775</v>
      </c>
      <c r="V22" t="s">
        <v>203</v>
      </c>
    </row>
    <row r="23" spans="1:22" x14ac:dyDescent="0.25">
      <c r="A23">
        <v>8</v>
      </c>
      <c r="B23">
        <v>4359.7115000000003</v>
      </c>
      <c r="C23" t="s">
        <v>163</v>
      </c>
      <c r="D23">
        <v>600</v>
      </c>
      <c r="E23" t="s">
        <v>775</v>
      </c>
      <c r="F23" t="s">
        <v>788</v>
      </c>
      <c r="I23">
        <v>24</v>
      </c>
      <c r="J23">
        <v>732.35029999999995</v>
      </c>
      <c r="K23" t="s">
        <v>163</v>
      </c>
      <c r="L23">
        <v>600</v>
      </c>
      <c r="M23" t="s">
        <v>775</v>
      </c>
      <c r="N23" t="s">
        <v>789</v>
      </c>
      <c r="Q23">
        <v>6</v>
      </c>
      <c r="R23">
        <v>1300</v>
      </c>
      <c r="S23" t="s">
        <v>163</v>
      </c>
      <c r="T23">
        <v>600</v>
      </c>
      <c r="U23" t="s">
        <v>775</v>
      </c>
      <c r="V23" t="s">
        <v>203</v>
      </c>
    </row>
    <row r="24" spans="1:22" x14ac:dyDescent="0.25">
      <c r="A24">
        <v>12</v>
      </c>
      <c r="B24">
        <v>5460.1418999999996</v>
      </c>
      <c r="C24" t="s">
        <v>163</v>
      </c>
      <c r="D24">
        <v>600</v>
      </c>
      <c r="E24" t="s">
        <v>775</v>
      </c>
      <c r="F24" t="s">
        <v>788</v>
      </c>
      <c r="I24">
        <v>0</v>
      </c>
      <c r="J24">
        <v>0</v>
      </c>
      <c r="K24" t="s">
        <v>163</v>
      </c>
      <c r="L24">
        <v>800</v>
      </c>
      <c r="M24" t="s">
        <v>775</v>
      </c>
      <c r="N24" t="s">
        <v>789</v>
      </c>
      <c r="Q24">
        <v>7</v>
      </c>
      <c r="R24">
        <v>500</v>
      </c>
      <c r="S24" t="s">
        <v>163</v>
      </c>
      <c r="T24">
        <v>600</v>
      </c>
      <c r="U24" t="s">
        <v>775</v>
      </c>
      <c r="V24" t="s">
        <v>203</v>
      </c>
    </row>
    <row r="25" spans="1:22" x14ac:dyDescent="0.25">
      <c r="A25">
        <v>24</v>
      </c>
      <c r="B25">
        <v>539.07330000000002</v>
      </c>
      <c r="C25" t="s">
        <v>163</v>
      </c>
      <c r="D25">
        <v>600</v>
      </c>
      <c r="E25" t="s">
        <v>775</v>
      </c>
      <c r="F25" t="s">
        <v>788</v>
      </c>
      <c r="I25">
        <v>1</v>
      </c>
      <c r="J25">
        <v>972.04600000000005</v>
      </c>
      <c r="K25" t="s">
        <v>163</v>
      </c>
      <c r="L25">
        <v>800</v>
      </c>
      <c r="M25" t="s">
        <v>775</v>
      </c>
      <c r="N25" t="s">
        <v>789</v>
      </c>
      <c r="Q25">
        <v>8</v>
      </c>
      <c r="R25">
        <v>2866.6667000000002</v>
      </c>
      <c r="S25" t="s">
        <v>163</v>
      </c>
      <c r="T25">
        <v>600</v>
      </c>
      <c r="U25" t="s">
        <v>775</v>
      </c>
      <c r="V25" t="s">
        <v>203</v>
      </c>
    </row>
    <row r="26" spans="1:22" x14ac:dyDescent="0.25">
      <c r="I26">
        <v>2</v>
      </c>
      <c r="J26">
        <v>2013.6139000000001</v>
      </c>
      <c r="K26" t="s">
        <v>163</v>
      </c>
      <c r="L26">
        <v>800</v>
      </c>
      <c r="M26" t="s">
        <v>775</v>
      </c>
      <c r="N26" t="s">
        <v>789</v>
      </c>
      <c r="Q26">
        <v>22</v>
      </c>
      <c r="R26">
        <v>241.66669999999999</v>
      </c>
      <c r="S26" t="s">
        <v>163</v>
      </c>
      <c r="T26">
        <v>600</v>
      </c>
      <c r="U26" t="s">
        <v>775</v>
      </c>
      <c r="V26" t="s">
        <v>203</v>
      </c>
    </row>
    <row r="27" spans="1:22" x14ac:dyDescent="0.25">
      <c r="I27">
        <v>3</v>
      </c>
      <c r="J27">
        <v>2741.9733999999999</v>
      </c>
      <c r="K27" t="s">
        <v>163</v>
      </c>
      <c r="L27">
        <v>800</v>
      </c>
      <c r="M27" t="s">
        <v>775</v>
      </c>
      <c r="N27" t="s">
        <v>789</v>
      </c>
      <c r="Q27">
        <v>24</v>
      </c>
      <c r="R27">
        <v>583.33330000000001</v>
      </c>
      <c r="S27" t="s">
        <v>163</v>
      </c>
      <c r="T27">
        <v>600</v>
      </c>
      <c r="U27" t="s">
        <v>775</v>
      </c>
      <c r="V27" t="s">
        <v>203</v>
      </c>
    </row>
    <row r="28" spans="1:22" x14ac:dyDescent="0.25">
      <c r="I28">
        <v>4</v>
      </c>
      <c r="J28">
        <v>3365.6902</v>
      </c>
      <c r="K28" t="s">
        <v>163</v>
      </c>
      <c r="L28">
        <v>800</v>
      </c>
      <c r="M28" t="s">
        <v>775</v>
      </c>
      <c r="N28" t="s">
        <v>789</v>
      </c>
      <c r="Q28">
        <v>0</v>
      </c>
      <c r="R28">
        <v>0</v>
      </c>
      <c r="S28" t="s">
        <v>163</v>
      </c>
      <c r="T28">
        <v>800</v>
      </c>
      <c r="U28" t="s">
        <v>775</v>
      </c>
      <c r="V28" t="s">
        <v>203</v>
      </c>
    </row>
    <row r="29" spans="1:22" x14ac:dyDescent="0.25">
      <c r="I29">
        <v>6</v>
      </c>
      <c r="J29">
        <v>2247.3285999999998</v>
      </c>
      <c r="K29" t="s">
        <v>163</v>
      </c>
      <c r="L29">
        <v>800</v>
      </c>
      <c r="M29" t="s">
        <v>775</v>
      </c>
      <c r="N29" t="s">
        <v>789</v>
      </c>
      <c r="Q29">
        <v>1</v>
      </c>
      <c r="R29">
        <v>454.35219999999998</v>
      </c>
      <c r="S29" t="s">
        <v>163</v>
      </c>
      <c r="T29">
        <v>800</v>
      </c>
      <c r="U29" t="s">
        <v>775</v>
      </c>
      <c r="V29" t="s">
        <v>203</v>
      </c>
    </row>
    <row r="30" spans="1:22" x14ac:dyDescent="0.25">
      <c r="I30">
        <v>8</v>
      </c>
      <c r="J30">
        <v>1755.4557</v>
      </c>
      <c r="K30" t="s">
        <v>163</v>
      </c>
      <c r="L30">
        <v>800</v>
      </c>
      <c r="M30" t="s">
        <v>775</v>
      </c>
      <c r="N30" t="s">
        <v>789</v>
      </c>
      <c r="Q30">
        <v>2</v>
      </c>
      <c r="R30">
        <v>1625.9902999999999</v>
      </c>
      <c r="S30" t="s">
        <v>163</v>
      </c>
      <c r="T30">
        <v>800</v>
      </c>
      <c r="U30" t="s">
        <v>775</v>
      </c>
      <c r="V30" t="s">
        <v>203</v>
      </c>
    </row>
    <row r="31" spans="1:22" x14ac:dyDescent="0.25">
      <c r="I31">
        <v>22</v>
      </c>
      <c r="J31">
        <v>212.92150000000001</v>
      </c>
      <c r="K31" t="s">
        <v>163</v>
      </c>
      <c r="L31">
        <v>800</v>
      </c>
      <c r="M31" t="s">
        <v>775</v>
      </c>
      <c r="N31" t="s">
        <v>789</v>
      </c>
      <c r="Q31">
        <v>3</v>
      </c>
      <c r="R31">
        <v>2322.7269000000001</v>
      </c>
      <c r="S31" t="s">
        <v>163</v>
      </c>
      <c r="T31">
        <v>800</v>
      </c>
      <c r="U31" t="s">
        <v>775</v>
      </c>
      <c r="V31" t="s">
        <v>203</v>
      </c>
    </row>
    <row r="32" spans="1:22" x14ac:dyDescent="0.25">
      <c r="I32">
        <v>24</v>
      </c>
      <c r="J32">
        <v>637.87170000000003</v>
      </c>
      <c r="K32" t="s">
        <v>163</v>
      </c>
      <c r="L32">
        <v>800</v>
      </c>
      <c r="M32" t="s">
        <v>775</v>
      </c>
      <c r="N32" t="s">
        <v>789</v>
      </c>
      <c r="Q32">
        <v>4</v>
      </c>
      <c r="R32">
        <v>1924.1679999999999</v>
      </c>
      <c r="S32" t="s">
        <v>163</v>
      </c>
      <c r="T32">
        <v>800</v>
      </c>
      <c r="U32" t="s">
        <v>775</v>
      </c>
      <c r="V32" t="s">
        <v>203</v>
      </c>
    </row>
    <row r="33" spans="17:22" x14ac:dyDescent="0.25">
      <c r="Q33">
        <v>6</v>
      </c>
      <c r="R33">
        <v>2493.5574000000001</v>
      </c>
      <c r="S33" t="s">
        <v>163</v>
      </c>
      <c r="T33">
        <v>800</v>
      </c>
      <c r="U33" t="s">
        <v>775</v>
      </c>
      <c r="V33" t="s">
        <v>203</v>
      </c>
    </row>
    <row r="34" spans="17:22" x14ac:dyDescent="0.25">
      <c r="Q34">
        <v>7</v>
      </c>
      <c r="R34">
        <v>1193.021</v>
      </c>
      <c r="S34" t="s">
        <v>163</v>
      </c>
      <c r="T34">
        <v>800</v>
      </c>
      <c r="U34" t="s">
        <v>775</v>
      </c>
      <c r="V34" t="s">
        <v>203</v>
      </c>
    </row>
    <row r="35" spans="17:22" x14ac:dyDescent="0.25">
      <c r="Q35">
        <v>8</v>
      </c>
      <c r="R35">
        <v>2481.4409999999998</v>
      </c>
      <c r="S35" t="s">
        <v>163</v>
      </c>
      <c r="T35">
        <v>800</v>
      </c>
      <c r="U35" t="s">
        <v>775</v>
      </c>
      <c r="V35" t="s">
        <v>203</v>
      </c>
    </row>
    <row r="36" spans="17:22" x14ac:dyDescent="0.25">
      <c r="Q36">
        <v>22</v>
      </c>
      <c r="R36">
        <v>351.35379999999998</v>
      </c>
      <c r="S36" t="s">
        <v>163</v>
      </c>
      <c r="T36">
        <v>800</v>
      </c>
      <c r="U36" t="s">
        <v>775</v>
      </c>
      <c r="V36" t="s">
        <v>203</v>
      </c>
    </row>
    <row r="37" spans="17:22" x14ac:dyDescent="0.25">
      <c r="Q37">
        <v>24</v>
      </c>
      <c r="R37">
        <v>862.68169999999998</v>
      </c>
      <c r="S37" t="s">
        <v>163</v>
      </c>
      <c r="T37">
        <v>800</v>
      </c>
      <c r="U37" t="s">
        <v>775</v>
      </c>
      <c r="V37"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0C239-81F9-4B04-9FC3-3D9DCC49E69B}">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workbookViewId="0">
      <selection sqref="A1:I1"/>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211</v>
      </c>
      <c r="K2" t="s">
        <v>2</v>
      </c>
      <c r="L2" t="s">
        <v>4</v>
      </c>
    </row>
    <row r="3" spans="1:12" x14ac:dyDescent="0.25">
      <c r="A3">
        <v>1</v>
      </c>
      <c r="B3">
        <v>55.668399999999998</v>
      </c>
      <c r="C3" t="s">
        <v>17</v>
      </c>
      <c r="D3">
        <v>400</v>
      </c>
      <c r="E3" t="s">
        <v>37</v>
      </c>
      <c r="F3" t="s">
        <v>23</v>
      </c>
      <c r="G3" t="s">
        <v>214</v>
      </c>
      <c r="H3" t="s">
        <v>209</v>
      </c>
      <c r="I3" t="s">
        <v>211</v>
      </c>
      <c r="K3" t="s">
        <v>5</v>
      </c>
      <c r="L3" t="s">
        <v>6</v>
      </c>
    </row>
    <row r="4" spans="1:12" x14ac:dyDescent="0.25">
      <c r="A4">
        <v>2</v>
      </c>
      <c r="B4">
        <v>88.252200000000002</v>
      </c>
      <c r="C4" t="s">
        <v>17</v>
      </c>
      <c r="D4">
        <v>400</v>
      </c>
      <c r="E4" t="s">
        <v>37</v>
      </c>
      <c r="F4" t="s">
        <v>23</v>
      </c>
      <c r="G4" t="s">
        <v>214</v>
      </c>
      <c r="H4" t="s">
        <v>209</v>
      </c>
      <c r="I4" t="s">
        <v>211</v>
      </c>
      <c r="K4" t="s">
        <v>9</v>
      </c>
      <c r="L4">
        <v>14</v>
      </c>
    </row>
    <row r="5" spans="1:12" x14ac:dyDescent="0.25">
      <c r="A5">
        <v>3</v>
      </c>
      <c r="B5">
        <v>121.36109999999999</v>
      </c>
      <c r="C5" t="s">
        <v>17</v>
      </c>
      <c r="D5">
        <v>400</v>
      </c>
      <c r="E5" t="s">
        <v>37</v>
      </c>
      <c r="F5" t="s">
        <v>23</v>
      </c>
      <c r="G5" t="s">
        <v>214</v>
      </c>
      <c r="H5" t="s">
        <v>209</v>
      </c>
      <c r="I5" t="s">
        <v>211</v>
      </c>
      <c r="K5" t="s">
        <v>15</v>
      </c>
      <c r="L5" t="s">
        <v>23</v>
      </c>
    </row>
    <row r="6" spans="1:12" x14ac:dyDescent="0.25">
      <c r="A6">
        <v>4</v>
      </c>
      <c r="B6">
        <v>117.7255</v>
      </c>
      <c r="C6" t="s">
        <v>17</v>
      </c>
      <c r="D6">
        <v>400</v>
      </c>
      <c r="E6" t="s">
        <v>37</v>
      </c>
      <c r="F6" t="s">
        <v>23</v>
      </c>
      <c r="G6" t="s">
        <v>214</v>
      </c>
      <c r="H6" t="s">
        <v>209</v>
      </c>
      <c r="I6" t="s">
        <v>211</v>
      </c>
      <c r="K6" t="s">
        <v>12</v>
      </c>
      <c r="L6" t="s">
        <v>14</v>
      </c>
    </row>
    <row r="7" spans="1:12" x14ac:dyDescent="0.25">
      <c r="A7">
        <v>6</v>
      </c>
      <c r="B7">
        <v>94.687200000000004</v>
      </c>
      <c r="C7" t="s">
        <v>17</v>
      </c>
      <c r="D7">
        <v>400</v>
      </c>
      <c r="E7" t="s">
        <v>37</v>
      </c>
      <c r="F7" t="s">
        <v>23</v>
      </c>
      <c r="G7" t="s">
        <v>214</v>
      </c>
      <c r="H7" t="s">
        <v>209</v>
      </c>
      <c r="I7" t="s">
        <v>211</v>
      </c>
      <c r="K7" t="s">
        <v>10</v>
      </c>
      <c r="L7" t="s">
        <v>87</v>
      </c>
    </row>
    <row r="8" spans="1:12" x14ac:dyDescent="0.25">
      <c r="A8">
        <v>8</v>
      </c>
      <c r="B8">
        <v>109.9755</v>
      </c>
      <c r="C8" t="s">
        <v>17</v>
      </c>
      <c r="D8">
        <v>400</v>
      </c>
      <c r="E8" t="s">
        <v>37</v>
      </c>
      <c r="F8" t="s">
        <v>23</v>
      </c>
      <c r="G8" t="s">
        <v>214</v>
      </c>
      <c r="H8" t="s">
        <v>209</v>
      </c>
      <c r="I8" t="s">
        <v>211</v>
      </c>
      <c r="K8" t="s">
        <v>206</v>
      </c>
      <c r="L8" t="s">
        <v>320</v>
      </c>
    </row>
    <row r="9" spans="1:12" x14ac:dyDescent="0.25">
      <c r="A9">
        <v>12</v>
      </c>
      <c r="B9">
        <v>94.350999999999999</v>
      </c>
      <c r="C9" t="s">
        <v>17</v>
      </c>
      <c r="D9">
        <v>400</v>
      </c>
      <c r="E9" t="s">
        <v>37</v>
      </c>
      <c r="F9" t="s">
        <v>23</v>
      </c>
      <c r="G9" t="s">
        <v>214</v>
      </c>
      <c r="H9" t="s">
        <v>209</v>
      </c>
      <c r="I9" t="s">
        <v>211</v>
      </c>
      <c r="K9" t="s">
        <v>207</v>
      </c>
      <c r="L9" t="s">
        <v>212</v>
      </c>
    </row>
    <row r="10" spans="1:12" x14ac:dyDescent="0.25">
      <c r="A10">
        <v>24</v>
      </c>
      <c r="B10">
        <v>71.136899999999997</v>
      </c>
      <c r="C10" t="s">
        <v>17</v>
      </c>
      <c r="D10">
        <v>400</v>
      </c>
      <c r="E10" t="s">
        <v>37</v>
      </c>
      <c r="F10" t="s">
        <v>23</v>
      </c>
      <c r="G10" t="s">
        <v>214</v>
      </c>
      <c r="H10" t="s">
        <v>209</v>
      </c>
      <c r="I10" t="s">
        <v>211</v>
      </c>
      <c r="K10" t="s">
        <v>217</v>
      </c>
    </row>
    <row r="11" spans="1:12" x14ac:dyDescent="0.25">
      <c r="A11">
        <v>36</v>
      </c>
      <c r="B11">
        <v>58.400799999999997</v>
      </c>
      <c r="C11" t="s">
        <v>17</v>
      </c>
      <c r="D11">
        <v>400</v>
      </c>
      <c r="E11" t="s">
        <v>37</v>
      </c>
      <c r="F11" t="s">
        <v>23</v>
      </c>
      <c r="G11" t="s">
        <v>214</v>
      </c>
      <c r="H11" t="s">
        <v>209</v>
      </c>
      <c r="I11" t="s">
        <v>211</v>
      </c>
      <c r="K11" t="s">
        <v>322</v>
      </c>
      <c r="L11" t="s">
        <v>323</v>
      </c>
    </row>
    <row r="12" spans="1:12" x14ac:dyDescent="0.25">
      <c r="A12">
        <v>48</v>
      </c>
      <c r="B12">
        <v>13.641400000000001</v>
      </c>
      <c r="C12" t="s">
        <v>17</v>
      </c>
      <c r="D12">
        <v>400</v>
      </c>
      <c r="E12" t="s">
        <v>37</v>
      </c>
      <c r="F12" t="s">
        <v>23</v>
      </c>
      <c r="G12" t="s">
        <v>214</v>
      </c>
      <c r="H12" t="s">
        <v>209</v>
      </c>
      <c r="I12" t="s">
        <v>211</v>
      </c>
    </row>
    <row r="13" spans="1:12" x14ac:dyDescent="0.25">
      <c r="A13">
        <v>72</v>
      </c>
      <c r="B13">
        <v>1.3220000000000001</v>
      </c>
      <c r="C13" t="s">
        <v>17</v>
      </c>
      <c r="D13">
        <v>400</v>
      </c>
      <c r="E13" t="s">
        <v>37</v>
      </c>
      <c r="F13" t="s">
        <v>23</v>
      </c>
      <c r="G13" t="s">
        <v>214</v>
      </c>
      <c r="H13" t="s">
        <v>209</v>
      </c>
      <c r="I13" t="s">
        <v>211</v>
      </c>
    </row>
    <row r="14" spans="1:12" x14ac:dyDescent="0.25">
      <c r="A14">
        <v>0</v>
      </c>
      <c r="B14">
        <v>0</v>
      </c>
      <c r="C14" t="s">
        <v>17</v>
      </c>
      <c r="D14">
        <v>400</v>
      </c>
      <c r="E14" t="s">
        <v>37</v>
      </c>
      <c r="F14" t="s">
        <v>23</v>
      </c>
      <c r="G14" t="s">
        <v>214</v>
      </c>
      <c r="H14" t="s">
        <v>209</v>
      </c>
      <c r="I14" t="s">
        <v>204</v>
      </c>
    </row>
    <row r="15" spans="1:12" x14ac:dyDescent="0.25">
      <c r="A15">
        <v>1</v>
      </c>
      <c r="B15">
        <v>57.407899999999998</v>
      </c>
      <c r="C15" t="s">
        <v>17</v>
      </c>
      <c r="D15">
        <v>400</v>
      </c>
      <c r="E15" t="s">
        <v>37</v>
      </c>
      <c r="F15" t="s">
        <v>23</v>
      </c>
      <c r="G15" t="s">
        <v>214</v>
      </c>
      <c r="H15" t="s">
        <v>209</v>
      </c>
      <c r="I15" t="s">
        <v>204</v>
      </c>
    </row>
    <row r="16" spans="1:12" x14ac:dyDescent="0.25">
      <c r="A16">
        <v>2</v>
      </c>
      <c r="B16">
        <v>109.8824</v>
      </c>
      <c r="C16" t="s">
        <v>17</v>
      </c>
      <c r="D16">
        <v>400</v>
      </c>
      <c r="E16" t="s">
        <v>37</v>
      </c>
      <c r="F16" t="s">
        <v>23</v>
      </c>
      <c r="G16" t="s">
        <v>214</v>
      </c>
      <c r="H16" t="s">
        <v>209</v>
      </c>
      <c r="I16" t="s">
        <v>204</v>
      </c>
    </row>
    <row r="17" spans="1:9" x14ac:dyDescent="0.25">
      <c r="A17">
        <v>3</v>
      </c>
      <c r="B17">
        <v>128.84729999999999</v>
      </c>
      <c r="C17" t="s">
        <v>17</v>
      </c>
      <c r="D17">
        <v>400</v>
      </c>
      <c r="E17" t="s">
        <v>37</v>
      </c>
      <c r="F17" t="s">
        <v>23</v>
      </c>
      <c r="G17" t="s">
        <v>214</v>
      </c>
      <c r="H17" t="s">
        <v>209</v>
      </c>
      <c r="I17" t="s">
        <v>204</v>
      </c>
    </row>
    <row r="18" spans="1:9" x14ac:dyDescent="0.25">
      <c r="A18">
        <v>4</v>
      </c>
      <c r="B18">
        <v>139.7654</v>
      </c>
      <c r="C18" t="s">
        <v>17</v>
      </c>
      <c r="D18">
        <v>400</v>
      </c>
      <c r="E18" t="s">
        <v>37</v>
      </c>
      <c r="F18" t="s">
        <v>23</v>
      </c>
      <c r="G18" t="s">
        <v>214</v>
      </c>
      <c r="H18" t="s">
        <v>209</v>
      </c>
      <c r="I18" t="s">
        <v>204</v>
      </c>
    </row>
    <row r="19" spans="1:9" x14ac:dyDescent="0.25">
      <c r="A19">
        <v>6</v>
      </c>
      <c r="B19">
        <v>122.8965</v>
      </c>
      <c r="C19" t="s">
        <v>17</v>
      </c>
      <c r="D19">
        <v>400</v>
      </c>
      <c r="E19" t="s">
        <v>37</v>
      </c>
      <c r="F19" t="s">
        <v>23</v>
      </c>
      <c r="G19" t="s">
        <v>214</v>
      </c>
      <c r="H19" t="s">
        <v>209</v>
      </c>
      <c r="I19" t="s">
        <v>204</v>
      </c>
    </row>
    <row r="20" spans="1:9" x14ac:dyDescent="0.25">
      <c r="A20">
        <v>8</v>
      </c>
      <c r="B20">
        <v>121.09059999999999</v>
      </c>
      <c r="C20" t="s">
        <v>17</v>
      </c>
      <c r="D20">
        <v>400</v>
      </c>
      <c r="E20" t="s">
        <v>37</v>
      </c>
      <c r="F20" t="s">
        <v>23</v>
      </c>
      <c r="G20" t="s">
        <v>214</v>
      </c>
      <c r="H20" t="s">
        <v>209</v>
      </c>
      <c r="I20" t="s">
        <v>204</v>
      </c>
    </row>
    <row r="21" spans="1:9" x14ac:dyDescent="0.25">
      <c r="A21">
        <v>12</v>
      </c>
      <c r="B21">
        <v>84.494200000000006</v>
      </c>
      <c r="C21" t="s">
        <v>17</v>
      </c>
      <c r="D21">
        <v>400</v>
      </c>
      <c r="E21" t="s">
        <v>37</v>
      </c>
      <c r="F21" t="s">
        <v>23</v>
      </c>
      <c r="G21" t="s">
        <v>214</v>
      </c>
      <c r="H21" t="s">
        <v>209</v>
      </c>
      <c r="I21" t="s">
        <v>204</v>
      </c>
    </row>
    <row r="22" spans="1:9" x14ac:dyDescent="0.25">
      <c r="A22">
        <v>24</v>
      </c>
      <c r="B22">
        <v>60.6753</v>
      </c>
      <c r="C22" t="s">
        <v>17</v>
      </c>
      <c r="D22">
        <v>400</v>
      </c>
      <c r="E22" t="s">
        <v>37</v>
      </c>
      <c r="F22" t="s">
        <v>23</v>
      </c>
      <c r="G22" t="s">
        <v>214</v>
      </c>
      <c r="H22" t="s">
        <v>209</v>
      </c>
      <c r="I22" t="s">
        <v>204</v>
      </c>
    </row>
    <row r="23" spans="1:9" x14ac:dyDescent="0.25">
      <c r="A23">
        <v>36</v>
      </c>
      <c r="B23">
        <v>52.701300000000003</v>
      </c>
      <c r="C23" t="s">
        <v>17</v>
      </c>
      <c r="D23">
        <v>400</v>
      </c>
      <c r="E23" t="s">
        <v>37</v>
      </c>
      <c r="F23" t="s">
        <v>23</v>
      </c>
      <c r="G23" t="s">
        <v>214</v>
      </c>
      <c r="H23" t="s">
        <v>209</v>
      </c>
      <c r="I23" t="s">
        <v>204</v>
      </c>
    </row>
    <row r="24" spans="1:9" x14ac:dyDescent="0.25">
      <c r="A24">
        <v>48</v>
      </c>
      <c r="B24">
        <v>12.777100000000001</v>
      </c>
      <c r="C24" t="s">
        <v>17</v>
      </c>
      <c r="D24">
        <v>400</v>
      </c>
      <c r="E24" t="s">
        <v>37</v>
      </c>
      <c r="F24" t="s">
        <v>23</v>
      </c>
      <c r="G24" t="s">
        <v>214</v>
      </c>
      <c r="H24" t="s">
        <v>209</v>
      </c>
      <c r="I24" t="s">
        <v>204</v>
      </c>
    </row>
    <row r="25" spans="1:9" x14ac:dyDescent="0.25">
      <c r="A25">
        <v>72</v>
      </c>
      <c r="B25">
        <v>1.5067999999999999</v>
      </c>
      <c r="C25" t="s">
        <v>17</v>
      </c>
      <c r="D25">
        <v>400</v>
      </c>
      <c r="E25" t="s">
        <v>37</v>
      </c>
      <c r="F25" t="s">
        <v>23</v>
      </c>
      <c r="G25" t="s">
        <v>214</v>
      </c>
      <c r="H25" t="s">
        <v>209</v>
      </c>
      <c r="I25" t="s">
        <v>204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Overall_Data</vt:lpstr>
      <vt:lpstr>Updated Sys Rev Refs</vt:lpstr>
      <vt:lpstr>Ref 63</vt:lpstr>
      <vt:lpstr>Ref 64</vt:lpstr>
      <vt:lpstr>Ref 65</vt:lpstr>
      <vt:lpstr>Ref 66</vt:lpstr>
      <vt:lpstr>Original Sys Rev Refs</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lpstr>New Overall for Import</vt:lpstr>
      <vt:lpstr>Old_Overall_Data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2022-07-26T08:58:06Z</dcterms:modified>
</cp:coreProperties>
</file>